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001_Алексей\008_2020\10_ОКТЯБРЬ\04_КРАСМАШ\Конкурс освешение\В отд.151 для повторного конкурса\"/>
    </mc:Choice>
  </mc:AlternateContent>
  <xr:revisionPtr revIDLastSave="0" documentId="13_ncr:1_{1CA59CF8-A158-40C5-9D28-FD3428E99D70}" xr6:coauthVersionLast="45" xr6:coauthVersionMax="45" xr10:uidLastSave="{00000000-0000-0000-0000-000000000000}"/>
  <bookViews>
    <workbookView xWindow="28680" yWindow="-120" windowWidth="29040" windowHeight="15990" xr2:uid="{00000000-000D-0000-FFFF-FFFF00000000}"/>
  </bookViews>
  <sheets>
    <sheet name="электроосвещ  М3 ФБ-2020" sheetId="1" r:id="rId1"/>
    <sheet name="Лист1" sheetId="2" r:id="rId2"/>
  </sheets>
  <definedNames>
    <definedName name="Print_Titles" localSheetId="0">'электроосвещ  М3 ФБ-2020'!$23:$23</definedName>
    <definedName name="_xlnm.Print_Titles" localSheetId="0">'электроосвещ  М3 ФБ-2020'!$23:$23</definedName>
    <definedName name="_xlnm.Print_Area" localSheetId="0">'электроосвещ  М3 ФБ-2020'!$A$1:$Q$191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13" i="2" l="1"/>
  <c r="F8" i="2"/>
  <c r="F6" i="2"/>
  <c r="F3" i="2"/>
  <c r="F4" i="2"/>
  <c r="F5" i="2"/>
  <c r="F7" i="2"/>
  <c r="F9" i="2"/>
  <c r="F10" i="2"/>
  <c r="F11" i="2"/>
  <c r="F2" i="2"/>
  <c r="D11" i="2"/>
  <c r="D10" i="2"/>
  <c r="D9" i="2"/>
  <c r="D7" i="2"/>
  <c r="D5" i="2"/>
  <c r="D4" i="2"/>
  <c r="D3" i="2"/>
  <c r="D2" i="2"/>
  <c r="K166" i="1" l="1"/>
  <c r="K170" i="1" s="1"/>
  <c r="K172" i="1" s="1"/>
  <c r="K181" i="1" s="1"/>
  <c r="K184" i="1"/>
  <c r="K182" i="1" l="1"/>
  <c r="K185" i="1" s="1"/>
  <c r="K186" i="1" s="1"/>
  <c r="K187" i="1" s="1"/>
  <c r="K188" i="1" s="1"/>
  <c r="K189" i="1" l="1"/>
  <c r="K190" i="1" s="1"/>
  <c r="J17" i="1" l="1"/>
</calcChain>
</file>

<file path=xl/sharedStrings.xml><?xml version="1.0" encoding="utf-8"?>
<sst xmlns="http://schemas.openxmlformats.org/spreadsheetml/2006/main" count="616" uniqueCount="441">
  <si>
    <t>СОГЛАСОВАНО:</t>
  </si>
  <si>
    <t>УТВЕРЖДАЮ:</t>
  </si>
  <si>
    <t>" _____ " ________________ 2020 г.</t>
  </si>
  <si>
    <t>"____" ______________2020 г.</t>
  </si>
  <si>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</si>
  <si>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</si>
  <si>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</si>
  <si>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</si>
  <si>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 xml:space="preserve">Основание: Ведомость объемов работ </t>
  </si>
  <si>
    <t>Сметная стоимость _______________________________________________________________________________________________</t>
  </si>
  <si>
    <t>руб.</t>
  </si>
  <si>
    <t xml:space="preserve">Составлен(а) в ценах на 01.01.2001 г., с переводом в текущие цены, за ФБ финансирование 2020 года. 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</si>
  <si>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</si>
  <si>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</si>
  <si>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</si>
  <si>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</si>
  <si>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</si>
  <si>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</si>
  <si>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</si>
  <si>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</si>
  <si>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</si>
  <si>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Общая масса обору-дования, т</t>
  </si>
  <si>
    <t>Всего</t>
  </si>
  <si>
    <t>В том числе</t>
  </si>
  <si>
    <t>Обору-
дование</t>
  </si>
  <si>
    <t>Осн.З/п</t>
  </si>
  <si>
    <t>Эк.Маш</t>
  </si>
  <si>
    <t>З/пМех</t>
  </si>
  <si>
    <t>Раздел 1. Включить в смету 5141146</t>
  </si>
  <si>
    <t>Сборочный цех. Отм.+15.500. Главный пролет</t>
  </si>
  <si>
    <t>1</t>
  </si>
  <si>
    <r>
      <t>ФЕРм08-03-573-04</t>
    </r>
    <r>
      <rPr>
        <i/>
        <sz val="7"/>
        <rFont val="Times New Roman"/>
        <family val="1"/>
        <charset val="204"/>
      </rPr>
      <t xml:space="preserve">
Приказ Минстроя РФ от 30.01.14 №31/пр</t>
    </r>
  </si>
  <si>
    <t>Шкаф (пульт) управления навесной, высота, ширина и глубина: до 600х600х350 мм</t>
  </si>
  <si>
    <t>1 шт.</t>
  </si>
  <si>
    <t>2</t>
  </si>
  <si>
    <r>
      <t>ФССЦ-509-6333</t>
    </r>
    <r>
      <rPr>
        <i/>
        <sz val="7"/>
        <rFont val="Times New Roman"/>
        <family val="1"/>
        <charset val="204"/>
      </rPr>
      <t xml:space="preserve">
Приказ Минстроя России от 12.11.14 №703/пр</t>
    </r>
  </si>
  <si>
    <t>Щит настенный RAM base на 4 модуля ( 7А- 1 шт. , 1А-6А-6 шт.,  ЩО(Е)-1а - 1 шт)</t>
  </si>
  <si>
    <t>шт.</t>
  </si>
  <si>
    <r>
      <t>8</t>
    </r>
    <r>
      <rPr>
        <i/>
        <sz val="6"/>
        <rFont val="Times New Roman"/>
        <family val="1"/>
        <charset val="204"/>
      </rPr>
      <t xml:space="preserve">
1+6+1</t>
    </r>
  </si>
  <si>
    <t>3</t>
  </si>
  <si>
    <r>
      <t>ФССЦ-509-6335</t>
    </r>
    <r>
      <rPr>
        <i/>
        <sz val="7"/>
        <rFont val="Times New Roman"/>
        <family val="1"/>
        <charset val="204"/>
      </rPr>
      <t xml:space="preserve">
Приказ Минстроя России от 12.11.14 №703/пр</t>
    </r>
  </si>
  <si>
    <t>Щит настенный RAM base на 18 модулей (ЩО(Е)-1-ЩО(Е)-22)</t>
  </si>
  <si>
    <t>4</t>
  </si>
  <si>
    <t>Щит настенный RAM base на 24 модуля ( ПРО 3А-Е)</t>
  </si>
  <si>
    <t>5</t>
  </si>
  <si>
    <t>Прайс-лист DKC</t>
  </si>
  <si>
    <r>
      <t>R5ST0531 Корпус сварной навесной серии  ST  с М/П Размер: 500 x 300 x 150 мм (В х Ш х Г)</t>
    </r>
    <r>
      <rPr>
        <i/>
        <sz val="7"/>
        <rFont val="Times New Roman"/>
        <family val="1"/>
        <charset val="204"/>
      </rPr>
      <t xml:space="preserve">
(Транспортные расходы ПЗ=3%)</t>
    </r>
  </si>
  <si>
    <r>
      <t>431,13</t>
    </r>
    <r>
      <rPr>
        <i/>
        <sz val="5"/>
        <rFont val="Times New Roman"/>
        <family val="1"/>
        <charset val="204"/>
      </rPr>
      <t xml:space="preserve">
4416,52/1,2/8,24/1,036</t>
    </r>
  </si>
  <si>
    <t>6</t>
  </si>
  <si>
    <t>Прайс-лист schneider electric</t>
  </si>
  <si>
    <r>
      <t>A9N18469 АВТОМАТИЧЕСКИЙ ВЫКЛ. C120H 3П 100A C (ПРО 3-Е)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</si>
  <si>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r>
      <t>2387,19</t>
    </r>
    <r>
      <rPr>
        <i/>
        <sz val="5"/>
        <rFont val="Times New Roman"/>
        <family val="1"/>
        <charset val="204"/>
      </rPr>
      <t xml:space="preserve">
24454,33/1,2/8,24/1,036</t>
    </r>
  </si>
  <si>
    <t>7</t>
  </si>
  <si>
    <r>
      <t>A9F94316 Автоматический выключатель iC60L 3П 16A  C  ( ЩО(Е)-1а - 1 шт*1)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</si>
  <si>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r>
      <t>1127,9</t>
    </r>
    <r>
      <rPr>
        <i/>
        <sz val="5"/>
        <rFont val="Times New Roman"/>
        <family val="1"/>
        <charset val="204"/>
      </rPr>
      <t xml:space="preserve">
11554,21/1,2/8,24/1,036</t>
    </r>
  </si>
  <si>
    <t>8</t>
  </si>
  <si>
    <r>
      <t>A9F94340 Автоматический выключатель iC60L 3П 40A  C  ( 7А- 1 шт*1. ,  1А-6А-6 шт.*1, ПРО 3А-Е - 1 шт*1)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</si>
  <si>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r>
      <t>1605,93</t>
    </r>
    <r>
      <rPr>
        <i/>
        <sz val="5"/>
        <rFont val="Times New Roman"/>
        <family val="1"/>
        <charset val="204"/>
      </rPr>
      <t xml:space="preserve">
16451,08/1,2/8,24/1,036</t>
    </r>
  </si>
  <si>
    <t>9</t>
  </si>
  <si>
    <r>
      <t>A9F94332 Автоматический выключатель iC60L 3П 32A  C (ПРО 3А-Е-1  шт)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</si>
  <si>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r>
      <t>1317,69</t>
    </r>
    <r>
      <rPr>
        <i/>
        <sz val="5"/>
        <rFont val="Times New Roman"/>
        <family val="1"/>
        <charset val="204"/>
      </rPr>
      <t xml:space="preserve">
13498,36/1,2/8,24/1,036</t>
    </r>
  </si>
  <si>
    <t>10</t>
  </si>
  <si>
    <t>11</t>
  </si>
  <si>
    <r>
      <t>A9F94110 Автоматический выключатель iC60L 1П 10A  C ( ЩО(Е)-1а - 1 шт*4)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</si>
  <si>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r>
      <t>362,96</t>
    </r>
    <r>
      <rPr>
        <i/>
        <sz val="5"/>
        <rFont val="Times New Roman"/>
        <family val="1"/>
        <charset val="204"/>
      </rPr>
      <t xml:space="preserve">
3718,1/1,2/8,24/1,036</t>
    </r>
  </si>
  <si>
    <t>12</t>
  </si>
  <si>
    <r>
      <t>A9F94310 Автоматический выключатель iC60L 3П 10A  C ( ЩО(Е)-1-ЩО(Е)-22 - 22шт*1,  ПРО 3А-Е-2  шт)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</si>
  <si>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r>
      <t>9</t>
    </r>
    <r>
      <rPr>
        <i/>
        <sz val="6"/>
        <rFont val="Times New Roman"/>
        <family val="1"/>
        <charset val="204"/>
      </rPr>
      <t xml:space="preserve">
7*1+2</t>
    </r>
  </si>
  <si>
    <r>
      <t>1207,58</t>
    </r>
    <r>
      <rPr>
        <i/>
        <sz val="5"/>
        <rFont val="Times New Roman"/>
        <family val="1"/>
        <charset val="204"/>
      </rPr>
      <t xml:space="preserve">
12370,38/1,2/8,24/1,036</t>
    </r>
  </si>
  <si>
    <t>13</t>
  </si>
  <si>
    <r>
      <t>A9F94306 Автоматический выключатель iC60L 3П 6A  C  (ЩО(Е)-1-ЩО(Е)-22 - 22шт*3)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</si>
  <si>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r>
      <t>21</t>
    </r>
    <r>
      <rPr>
        <i/>
        <sz val="6"/>
        <rFont val="Times New Roman"/>
        <family val="1"/>
        <charset val="204"/>
      </rPr>
      <t xml:space="preserve">
3*7</t>
    </r>
  </si>
  <si>
    <t>14</t>
  </si>
  <si>
    <r>
      <t>A9F94106 Автоматический выключатель iC60L 1П 6A  C (ЩО(Е)-1-ЩО(Е)-22 - 22шт*6)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</si>
  <si>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r>
      <t>42</t>
    </r>
    <r>
      <rPr>
        <i/>
        <sz val="6"/>
        <rFont val="Times New Roman"/>
        <family val="1"/>
        <charset val="204"/>
      </rPr>
      <t xml:space="preserve">
6*7</t>
    </r>
  </si>
  <si>
    <r>
      <t>372,86</t>
    </r>
    <r>
      <rPr>
        <i/>
        <sz val="5"/>
        <rFont val="Times New Roman"/>
        <family val="1"/>
        <charset val="204"/>
      </rPr>
      <t xml:space="preserve">
3819,54/1,2/8,24/1,036</t>
    </r>
  </si>
  <si>
    <t>15</t>
  </si>
  <si>
    <r>
      <t>A9F94320 Автоматический выключатель iC60L 3П 20A  C (ПРО 3А-Е-3  шт)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</si>
  <si>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t>16</t>
  </si>
  <si>
    <r>
      <t>A9F94316 Автоматический выключатель iC60L 3П 16A  C (ПРО 3-Е)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</si>
  <si>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t>17</t>
  </si>
  <si>
    <r>
      <t>A9F94325 Автоматический выключатель iC60L 3П 25A  C (ПРО 3-Е)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</si>
  <si>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r>
      <t>1343,81</t>
    </r>
    <r>
      <rPr>
        <i/>
        <sz val="5"/>
        <rFont val="Times New Roman"/>
        <family val="1"/>
        <charset val="204"/>
      </rPr>
      <t xml:space="preserve">
13765,95/1,2/8,24/1,036</t>
    </r>
  </si>
  <si>
    <t>18</t>
  </si>
  <si>
    <r>
      <t>ФЕРм11-03-001-01</t>
    </r>
    <r>
      <rPr>
        <i/>
        <sz val="7"/>
        <rFont val="Times New Roman"/>
        <family val="1"/>
        <charset val="204"/>
      </rPr>
      <t xml:space="preserve">
Приказ Минстроя РФ от 30.01.14 №31/пр</t>
    </r>
  </si>
  <si>
    <t>Приборы, устанавливаемые на металлоконструкциях, щитах и пультах, масса: до 5 кг</t>
  </si>
  <si>
    <t>19</t>
  </si>
  <si>
    <r>
      <t>BLV431111  Автоматический выключатель 3П3ТTM200D NSX250B (ПРО 3-Е)</t>
    </r>
    <r>
      <rPr>
        <i/>
        <sz val="7"/>
        <rFont val="Times New Roman"/>
        <family val="1"/>
        <charset val="204"/>
      </rPr>
      <t xml:space="preserve">
(Транспортные расходы (оборудование) ПЗ=3%;
Заготовительно-складские расходы ПЗ=1,2%)</t>
    </r>
  </si>
  <si>
    <r>
      <t>4126,44</t>
    </r>
    <r>
      <rPr>
        <i/>
        <sz val="5"/>
        <rFont val="Times New Roman"/>
        <family val="1"/>
        <charset val="204"/>
      </rPr>
      <t xml:space="preserve">
42271,14/1,2/8,24/1,036</t>
    </r>
  </si>
  <si>
    <t>20</t>
  </si>
  <si>
    <r>
      <t>ФЕРм08-03-530-04</t>
    </r>
    <r>
      <rPr>
        <i/>
        <sz val="7"/>
        <rFont val="Times New Roman"/>
        <family val="1"/>
        <charset val="204"/>
      </rPr>
      <t xml:space="preserve">
Приказ Минстроя РФ от 30.01.14 №31/пр</t>
    </r>
  </si>
  <si>
    <t>Пускатель магнитный общего назначения отдельно стоящий, устанавливаемый на конструкции: на стене или колонне, на ток до 40 А</t>
  </si>
  <si>
    <t>21</t>
  </si>
  <si>
    <r>
      <t>ФССЦ-509-3204</t>
    </r>
    <r>
      <rPr>
        <i/>
        <sz val="7"/>
        <rFont val="Times New Roman"/>
        <family val="1"/>
        <charset val="204"/>
      </rPr>
      <t xml:space="preserve">
Приказ Минстроя России от 12.11.14 №703/пр</t>
    </r>
  </si>
  <si>
    <t>Пускатели электромагнитные нереверсивные с тепловым реле: с кнопками управления ПМЕ12-025230УЗ</t>
  </si>
  <si>
    <t>22</t>
  </si>
  <si>
    <r>
      <t>ФССЦ-509-3205</t>
    </r>
    <r>
      <rPr>
        <i/>
        <sz val="7"/>
        <rFont val="Times New Roman"/>
        <family val="1"/>
        <charset val="204"/>
      </rPr>
      <t xml:space="preserve">
Приказ Минстроя России от 12.11.14 №703/пр</t>
    </r>
  </si>
  <si>
    <t>Пускатели электромагнитные нереверсивные с тепловым реле: с кнопками управления ПМЕ12-040230УЗ</t>
  </si>
  <si>
    <t>23</t>
  </si>
  <si>
    <r>
      <t>ФЕРм08-03-532-05</t>
    </r>
    <r>
      <rPr>
        <i/>
        <sz val="7"/>
        <rFont val="Times New Roman"/>
        <family val="1"/>
        <charset val="204"/>
      </rPr>
      <t xml:space="preserve">
Приказ Минстроя РФ от 30.01.14 №31/пр</t>
    </r>
  </si>
  <si>
    <t>Пост управления кнопочный общего назначения, устанавливаемый на конструкции: на стене или колонне, количество элементов поста до 6</t>
  </si>
  <si>
    <t>24</t>
  </si>
  <si>
    <r>
      <t>ФССЦ-509-0569</t>
    </r>
    <r>
      <rPr>
        <i/>
        <sz val="7"/>
        <rFont val="Times New Roman"/>
        <family val="1"/>
        <charset val="204"/>
      </rPr>
      <t xml:space="preserve">
Приказ Минстроя России от 12.11.14 №703/пр</t>
    </r>
  </si>
  <si>
    <t>Панели с кожухом к постам управления : ПКУ15-21.141-54 У2</t>
  </si>
  <si>
    <t>25</t>
  </si>
  <si>
    <r>
      <t>ФЕРм08-03-593-18</t>
    </r>
    <r>
      <rPr>
        <i/>
        <sz val="7"/>
        <rFont val="Times New Roman"/>
        <family val="1"/>
        <charset val="204"/>
      </rPr>
      <t xml:space="preserve">
Приказ Минстроя РФ от 30.01.14 №31/пр</t>
    </r>
  </si>
  <si>
    <t>Кронштейны со светильниками по: колоннам, фермам, балкам на мостиках</t>
  </si>
  <si>
    <t>100 шт.</t>
  </si>
  <si>
    <t>26</t>
  </si>
  <si>
    <t>Каталог Антарес</t>
  </si>
  <si>
    <r>
      <t>Светильник светодиодный АСС-200КП-14000-Г46-D, 100Вт, 2 модуля в комплекте с переходной платиной (Светильник светодиодный ТД "ФЕРЕКС" 250 Вт, 2 модуля в комплекте с переходной пластиной ДСП 07-125-50 Д120, материал корпуса-анодированный алюминий, IP 66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</si>
  <si>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t>шт</t>
  </si>
  <si>
    <r>
      <t>2215,94</t>
    </r>
    <r>
      <rPr>
        <i/>
        <sz val="5"/>
        <rFont val="Times New Roman"/>
        <family val="1"/>
        <charset val="204"/>
      </rPr>
      <t xml:space="preserve">
22700/1,2/8,24/1,036</t>
    </r>
  </si>
  <si>
    <t>Сборочный цех. Ходовые мостики</t>
  </si>
  <si>
    <t>27</t>
  </si>
  <si>
    <t>28</t>
  </si>
  <si>
    <r>
      <t>ФЕРм08-03-593-10</t>
    </r>
    <r>
      <rPr>
        <i/>
        <sz val="7"/>
        <rFont val="Times New Roman"/>
        <family val="1"/>
        <charset val="204"/>
      </rPr>
      <t xml:space="preserve">
Приказ Минстроя РФ от 30.01.14 №31/пр</t>
    </r>
  </si>
  <si>
    <t>Световые настенные указатели</t>
  </si>
  <si>
    <r>
      <t>0,86</t>
    </r>
    <r>
      <rPr>
        <i/>
        <sz val="6"/>
        <rFont val="Times New Roman"/>
        <family val="1"/>
        <charset val="204"/>
      </rPr>
      <t xml:space="preserve">
86 / 100</t>
    </r>
  </si>
  <si>
    <t>29</t>
  </si>
  <si>
    <t>Прайс-лист "Белый свет"</t>
  </si>
  <si>
    <r>
      <t>Световой указатель MBD 200 E07 5 LED, автономный режим 90 мин. с  указателем выхода</t>
    </r>
    <r>
      <rPr>
        <i/>
        <sz val="7"/>
        <rFont val="Times New Roman"/>
        <family val="1"/>
        <charset val="204"/>
      </rPr>
      <t xml:space="preserve">
(Транспортные расходы (материалы) МАТ=3%)</t>
    </r>
  </si>
  <si>
    <r>
      <t>17,97</t>
    </r>
    <r>
      <rPr>
        <i/>
        <sz val="5"/>
        <rFont val="Times New Roman"/>
        <family val="1"/>
        <charset val="204"/>
      </rPr>
      <t xml:space="preserve">
148,93/1,036/8,24</t>
    </r>
  </si>
  <si>
    <t>30</t>
  </si>
  <si>
    <r>
      <t>ФЕРм08-03-594-01</t>
    </r>
    <r>
      <rPr>
        <i/>
        <sz val="7"/>
        <rFont val="Times New Roman"/>
        <family val="1"/>
        <charset val="204"/>
      </rPr>
      <t xml:space="preserve">
Приказ Минстроя РФ от 30.01.14 №31/пр</t>
    </r>
  </si>
  <si>
    <t>Светильник светодиодный</t>
  </si>
  <si>
    <r>
      <t>1,37</t>
    </r>
    <r>
      <rPr>
        <i/>
        <sz val="6"/>
        <rFont val="Times New Roman"/>
        <family val="1"/>
        <charset val="204"/>
      </rPr>
      <t xml:space="preserve">
137 / 100</t>
    </r>
  </si>
  <si>
    <t>31</t>
  </si>
  <si>
    <t>Светильник светодиодный  АСС-18П-2520-D, 18Вт (Cветильник светодиодный ТД "ФЕРЕКС" ДСО-01-24-50-Д, 24Вт, IP54,рассеиватель из поликарбоната)</t>
  </si>
  <si>
    <r>
      <t>345,57</t>
    </r>
    <r>
      <rPr>
        <i/>
        <sz val="5"/>
        <rFont val="Times New Roman"/>
        <family val="1"/>
        <charset val="204"/>
      </rPr>
      <t xml:space="preserve">
3540/1,2/8,24/1,036</t>
    </r>
  </si>
  <si>
    <t>32</t>
  </si>
  <si>
    <r>
      <t>ФССЦ-504-0287</t>
    </r>
    <r>
      <rPr>
        <i/>
        <sz val="7"/>
        <rFont val="Times New Roman"/>
        <family val="1"/>
        <charset val="204"/>
      </rPr>
      <t xml:space="preserve">
Приказ Минстроя России от 12.11.14 №703/пр</t>
    </r>
  </si>
  <si>
    <t>Ящики с понижающим трансформатором автомат. выключателем: 12в ЯТТ-0,25-3</t>
  </si>
  <si>
    <t>33</t>
  </si>
  <si>
    <t>34</t>
  </si>
  <si>
    <t>Щит настенный RAM base на 8 модулей (ЩО(Е)-26-1шт, ЩО(Е)-27-1шт, ЩО(Е)-2а-1шт, ЩО(Е)-3а-1шт,ЩО(Е)-23-1шт, ЩО(Е)-24-1шт,ЩО(Е)-25-1шт)</t>
  </si>
  <si>
    <r>
      <t>7</t>
    </r>
    <r>
      <rPr>
        <i/>
        <sz val="6"/>
        <rFont val="Times New Roman"/>
        <family val="1"/>
        <charset val="204"/>
      </rPr>
      <t xml:space="preserve">
2+2+3</t>
    </r>
  </si>
  <si>
    <t>35</t>
  </si>
  <si>
    <r>
      <t>A9V51425 БЛОК ДИФФ. ЗАЩ. Vigi iC60 4П 25A 30mA A-ТИП  (ЩО(Е)-26-1шт, ЩО(Е)-27-1шт, ЩО(Е)-2а-1шт, ЩО(Е)-3а-1шт,ЩО(Е)-23-1шт, ЩО(Е)-24-1шт,ЩО(Е)-25-1шт)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</si>
  <si>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r>
      <t>2699,91</t>
    </r>
    <r>
      <rPr>
        <i/>
        <sz val="5"/>
        <rFont val="Times New Roman"/>
        <family val="1"/>
        <charset val="204"/>
      </rPr>
      <t xml:space="preserve">
27657,81/1,2/8,24/1,036</t>
    </r>
  </si>
  <si>
    <t>36</t>
  </si>
  <si>
    <r>
      <t>A9F94104 Автоматический выключатель iC60L 1П  4A  C  (ЩО(Е)-26-1шт, ЩО(Е)-27-1шт, ЩО(Е)-2а-3шт, ЩО(Е)-3а-3шт)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</si>
  <si>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r>
      <t>8</t>
    </r>
    <r>
      <rPr>
        <i/>
        <sz val="6"/>
        <rFont val="Times New Roman"/>
        <family val="1"/>
        <charset val="204"/>
      </rPr>
      <t xml:space="preserve">
2+6</t>
    </r>
  </si>
  <si>
    <t>37</t>
  </si>
  <si>
    <r>
      <t>A9F94106 Автоматический выключатель iC60L 1П  6A  C (ЩО(Е)-23-3шт, ЩО(Е)-24-3шт,ЩО(Е)-25-3шт)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</si>
  <si>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t>Сборочный цех. Кабина для заварки люков лаза и проверки изделия на шум</t>
  </si>
  <si>
    <t>38</t>
  </si>
  <si>
    <r>
      <t>ФЕРм08-03-594-12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</si>
  <si>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Светильник в подвесных потолках, устанавливаемый: на подвесках, количество ламп в светильнике до 6</t>
  </si>
  <si>
    <t>100 шт</t>
  </si>
  <si>
    <r>
      <t>0,18</t>
    </r>
    <r>
      <rPr>
        <i/>
        <sz val="6"/>
        <rFont val="Times New Roman"/>
        <family val="1"/>
        <charset val="204"/>
      </rPr>
      <t xml:space="preserve">
18 / 100</t>
    </r>
  </si>
  <si>
    <t>39</t>
  </si>
  <si>
    <r>
      <t>Светильник светодиодный АСС-100КП-14000-Г46-D, 100Вт (Светильник светодиодный ТД "ФЕРЕКС" ДСП 07-12550-д120, 125Вт, материал корпуса-анодированный алюминий, IP (шумовая кабина)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</si>
  <si>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r>
      <t>1220,23</t>
    </r>
    <r>
      <rPr>
        <i/>
        <sz val="5"/>
        <rFont val="Times New Roman"/>
        <family val="1"/>
        <charset val="204"/>
      </rPr>
      <t xml:space="preserve">
12500/1,2/8,24/1,036</t>
    </r>
  </si>
  <si>
    <t>215-15-01.05.09/002-ЭО1.1+изм.1 (разр.105-16)   (215-0589), 215-15-01.05.09/002-ЭО1.2   (215-0675)</t>
  </si>
  <si>
    <t>40</t>
  </si>
  <si>
    <r>
      <t>ФЕРм08-02-412-02</t>
    </r>
    <r>
      <rPr>
        <i/>
        <sz val="7"/>
        <rFont val="Times New Roman"/>
        <family val="1"/>
        <charset val="204"/>
      </rPr>
      <t xml:space="preserve">
Приказ Минстроя РФ от 30.01.14 №31/пр</t>
    </r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</si>
  <si>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</si>
  <si>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>100 м</t>
  </si>
  <si>
    <t>41</t>
  </si>
  <si>
    <r>
      <t>ФЕРм08-02-147-10</t>
    </r>
    <r>
      <rPr>
        <i/>
        <sz val="7"/>
        <rFont val="Times New Roman"/>
        <family val="1"/>
        <charset val="204"/>
      </rPr>
      <t xml:space="preserve">
Приказ Минстроя РФ от 30.01.14 №31/пр</t>
    </r>
  </si>
  <si>
    <t>Кабель до 35 кВ по установленным конструкциям и лоткам с креплением по всей длине, масса 1 м кабеля: до 1 кг</t>
  </si>
  <si>
    <t>100 м кабеля</t>
  </si>
  <si>
    <r>
      <t>11,243</t>
    </r>
    <r>
      <rPr>
        <i/>
        <sz val="6"/>
        <rFont val="Times New Roman"/>
        <family val="1"/>
        <charset val="204"/>
      </rPr>
      <t xml:space="preserve">
8,543+2,7</t>
    </r>
  </si>
  <si>
    <t>42</t>
  </si>
  <si>
    <r>
      <t>ФССЦ-501-8514</t>
    </r>
    <r>
      <rPr>
        <i/>
        <sz val="7"/>
        <rFont val="Times New Roman"/>
        <family val="1"/>
        <charset val="204"/>
      </rPr>
      <t xml:space="preserve">
Приказ Минстроя России от 12.11.14 №703/пр</t>
    </r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</si>
  <si>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- 5 и сечением 50 мм2</t>
  </si>
  <si>
    <t>1000 м</t>
  </si>
  <si>
    <t>43</t>
  </si>
  <si>
    <r>
      <t>ФССЦ-501-8513</t>
    </r>
    <r>
      <rPr>
        <i/>
        <sz val="7"/>
        <rFont val="Times New Roman"/>
        <family val="1"/>
        <charset val="204"/>
      </rPr>
      <t xml:space="preserve">
Приказ Минстроя РФ от 30.01.14 №31/пр</t>
    </r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</si>
  <si>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 ВВГнг-LS, с числом жил - 5 и сечением 35 мм2</t>
  </si>
  <si>
    <t>44</t>
  </si>
  <si>
    <r>
      <t>ФССЦ-501-8510</t>
    </r>
    <r>
      <rPr>
        <i/>
        <sz val="7"/>
        <rFont val="Times New Roman"/>
        <family val="1"/>
        <charset val="204"/>
      </rPr>
      <t xml:space="preserve">
Приказ Минстроя России от 12.11.14 №703/пр</t>
    </r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</si>
  <si>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- 5 и сечением 10 мм2</t>
  </si>
  <si>
    <t>45</t>
  </si>
  <si>
    <r>
      <t>ФССЦ-501-8491</t>
    </r>
    <r>
      <rPr>
        <i/>
        <sz val="7"/>
        <rFont val="Times New Roman"/>
        <family val="1"/>
        <charset val="204"/>
      </rPr>
      <t xml:space="preserve">
Приказ Минстроя России от 12.11.14 №703/пр</t>
    </r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</si>
  <si>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- 4 и сечением 1,5 мм2</t>
  </si>
  <si>
    <t>46</t>
  </si>
  <si>
    <r>
      <t>ФССЦ-501-1841</t>
    </r>
    <r>
      <rPr>
        <i/>
        <sz val="7"/>
        <rFont val="Times New Roman"/>
        <family val="1"/>
        <charset val="204"/>
      </rPr>
      <t xml:space="preserve">
Приказ Минстроя РФ от 30.01.14 №31/пр</t>
    </r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</si>
  <si>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марки ВВГнг-FRLS 3х2,5</t>
  </si>
  <si>
    <t>47</t>
  </si>
  <si>
    <r>
      <t>ФССЦ-501-2414</t>
    </r>
    <r>
      <rPr>
        <i/>
        <sz val="7"/>
        <rFont val="Times New Roman"/>
        <family val="1"/>
        <charset val="204"/>
      </rPr>
      <t xml:space="preserve">
Приказ Минстроя России от 12.11.14 №703/пр</t>
    </r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</si>
  <si>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марки: ВВГнг-FRLS 5х1,5</t>
  </si>
  <si>
    <t>48</t>
  </si>
  <si>
    <r>
      <t>ФССЦ-501-2400</t>
    </r>
    <r>
      <rPr>
        <i/>
        <sz val="7"/>
        <rFont val="Times New Roman"/>
        <family val="1"/>
        <charset val="204"/>
      </rPr>
      <t xml:space="preserve">
Приказ Минстроя России от 12.11.14 №703/пр</t>
    </r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</si>
  <si>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марки: ВВГнг-FRLS 4х1,5</t>
  </si>
  <si>
    <t>49</t>
  </si>
  <si>
    <r>
      <t>ФССЦ-501-2388</t>
    </r>
    <r>
      <rPr>
        <i/>
        <sz val="7"/>
        <rFont val="Times New Roman"/>
        <family val="1"/>
        <charset val="204"/>
      </rPr>
      <t xml:space="preserve">
Приказ Минстроя России от 12.11.14 №703/пр</t>
    </r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</si>
  <si>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марки: ВВГнг-FRLS 2х1,5</t>
  </si>
  <si>
    <t>50</t>
  </si>
  <si>
    <r>
      <t>ФЕРм10-08-019-01</t>
    </r>
    <r>
      <rPr>
        <i/>
        <sz val="7"/>
        <rFont val="Times New Roman"/>
        <family val="1"/>
        <charset val="204"/>
      </rPr>
      <t xml:space="preserve">
Приказ Минстроя РФ от 30.01.14 №31/пр</t>
    </r>
  </si>
  <si>
    <t>Коробка ответвительная на стене</t>
  </si>
  <si>
    <t>51</t>
  </si>
  <si>
    <r>
      <t>ФССЦ-503-0532</t>
    </r>
    <r>
      <rPr>
        <i/>
        <sz val="7"/>
        <rFont val="Times New Roman"/>
        <family val="1"/>
        <charset val="204"/>
      </rPr>
      <t xml:space="preserve">
Приказ Минстроя России от 12.11.14 №703/пр</t>
    </r>
  </si>
  <si>
    <t>Разветвительная коробка: У-409-3</t>
  </si>
  <si>
    <t>10 шт.</t>
  </si>
  <si>
    <t>Итого по разделу 1 Включить в смету 5141146</t>
  </si>
  <si>
    <t>Раздел 2. ЛСР 5141146 выписка Электроосвещение</t>
  </si>
  <si>
    <t>Монтажные работы</t>
  </si>
  <si>
    <t>Зона "Е"</t>
  </si>
  <si>
    <t>52</t>
  </si>
  <si>
    <r>
      <t>ФЕРм08-03-603-01</t>
    </r>
    <r>
      <rPr>
        <i/>
        <sz val="7"/>
        <rFont val="Times New Roman"/>
        <family val="1"/>
        <charset val="204"/>
      </rPr>
      <t xml:space="preserve">
Приказ Минстроя РФ от 30.01.14 №31/пр</t>
    </r>
  </si>
  <si>
    <t>Ящик с понижающим трансформатором</t>
  </si>
  <si>
    <t>53</t>
  </si>
  <si>
    <r>
      <t>ФЕРм08-03-591-03</t>
    </r>
    <r>
      <rPr>
        <i/>
        <sz val="7"/>
        <rFont val="Times New Roman"/>
        <family val="1"/>
        <charset val="204"/>
      </rPr>
      <t xml:space="preserve">
Приказ Минстроя РФ от 30.01.14 №31/пр</t>
    </r>
  </si>
  <si>
    <t>Выключатель: полугерметический и герметический</t>
  </si>
  <si>
    <t>54</t>
  </si>
  <si>
    <r>
      <t>ФССЦ-20.4.01.01-0032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</si>
  <si>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Выключатель одноклавишный для открытой проводки брызгозащищенный</t>
  </si>
  <si>
    <t>10 шт</t>
  </si>
  <si>
    <r>
      <t>0,8</t>
    </r>
    <r>
      <rPr>
        <i/>
        <sz val="6"/>
        <rFont val="Times New Roman"/>
        <family val="1"/>
        <charset val="204"/>
      </rPr>
      <t xml:space="preserve">
8 / 10</t>
    </r>
  </si>
  <si>
    <t>#Кабельные изделия#</t>
  </si>
  <si>
    <t>55</t>
  </si>
  <si>
    <t>56</t>
  </si>
  <si>
    <r>
      <t>ФЕРм08-02-147-13</t>
    </r>
    <r>
      <rPr>
        <i/>
        <sz val="7"/>
        <rFont val="Times New Roman"/>
        <family val="1"/>
        <charset val="204"/>
      </rPr>
      <t xml:space="preserve">
Приказ Минстроя РФ от 30.01.14 №31/пр</t>
    </r>
  </si>
  <si>
    <t>Кабель до 35 кВ по установленным конструкциям и лоткам с креплением по всей длине, масса 1 м кабеля: до 6 кг</t>
  </si>
  <si>
    <t>Раздел № 2</t>
  </si>
  <si>
    <t>57</t>
  </si>
  <si>
    <r>
      <t>ФССЦ-501-8642</t>
    </r>
    <r>
      <rPr>
        <i/>
        <sz val="7"/>
        <rFont val="Times New Roman"/>
        <family val="1"/>
        <charset val="204"/>
      </rPr>
      <t xml:space="preserve">
Приказ Минстроя РФ от 30.01.14 №31/пр</t>
    </r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</si>
  <si>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 ВВГнг-LS, напряжением 1,0 кВ, с числом жил - 5 и сечением 95 мм2</t>
  </si>
  <si>
    <t>58</t>
  </si>
  <si>
    <r>
      <t>ФССЦ-501-8486</t>
    </r>
    <r>
      <rPr>
        <i/>
        <sz val="7"/>
        <rFont val="Times New Roman"/>
        <family val="1"/>
        <charset val="204"/>
      </rPr>
      <t xml:space="preserve">
Приказ Минстроя РФ от 30.01.14 №31/пр</t>
    </r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</si>
  <si>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 ВВГнг-LS, с числом жил - 3 и сечением 10 мм2</t>
  </si>
  <si>
    <t>Раздел № 3</t>
  </si>
  <si>
    <t>59</t>
  </si>
  <si>
    <r>
      <t>ФЕРм08-02-396-06</t>
    </r>
    <r>
      <rPr>
        <i/>
        <sz val="7"/>
        <rFont val="Times New Roman"/>
        <family val="1"/>
        <charset val="204"/>
      </rPr>
      <t xml:space="preserve">
Приказ Минстроя РФ от 30.01.14 №31/пр</t>
    </r>
  </si>
  <si>
    <t>Короб металлический по стенам и потолкам, длина: 3 м</t>
  </si>
  <si>
    <t>60</t>
  </si>
  <si>
    <r>
      <t>Короб металлический по стенам и потолкам, длина: 3 м</t>
    </r>
    <r>
      <rPr>
        <i/>
        <sz val="7"/>
        <rFont val="Times New Roman"/>
        <family val="1"/>
        <charset val="204"/>
      </rPr>
      <t xml:space="preserve">
(ОП п.1.8.3 При производстве работ на высоте свыше расстояний, указанных в вводных указаниях к разделам сборника: при высоте св. 8 до 15 м ОЗП=1,1; ТЗ=1,1)</t>
    </r>
  </si>
  <si>
    <t>61</t>
  </si>
  <si>
    <r>
      <t>ФЕРм08-02-147-12</t>
    </r>
    <r>
      <rPr>
        <i/>
        <sz val="7"/>
        <rFont val="Times New Roman"/>
        <family val="1"/>
        <charset val="204"/>
      </rPr>
      <t xml:space="preserve">
Приказ Минстроя РФ от 30.01.14 №31/пр</t>
    </r>
  </si>
  <si>
    <t>Кабель до 35 кВ по установленным конструкциям и лоткам с креплением по всей длине, масса 1 м кабеля: до 3 кг</t>
  </si>
  <si>
    <t>62</t>
  </si>
  <si>
    <t>Материалы не учтенные расценками</t>
  </si>
  <si>
    <t>63</t>
  </si>
  <si>
    <r>
      <t>ФССЦ-501-8482</t>
    </r>
    <r>
      <rPr>
        <i/>
        <sz val="7"/>
        <rFont val="Times New Roman"/>
        <family val="1"/>
        <charset val="204"/>
      </rPr>
      <t xml:space="preserve">
Приказ Минстроя РФ от 30.01.14 №31/пр</t>
    </r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</si>
  <si>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 ВВГнг-LS, с числом жил - 3 и сечением 1,5 мм2</t>
  </si>
  <si>
    <t>Итого по разделу 2 ЛСР 5141146 выписка Электроосвещение</t>
  </si>
  <si>
    <t>Раздел 3. Включить в смету 5141144</t>
  </si>
  <si>
    <t>Комплектные устройства для распределения энергии ШР(Е)1 ШР(Е)2 ШР(Е)3   ШР(Е)1-1В ШР(Е)1-2В ШР(Е)1-3В ШР(Е)1-4В ШР(Е)1-5В ШР(Е)1-8В ШР(Е)1-6В ШР(Е)1-7В ШР(Е)1-9В</t>
  </si>
  <si>
    <t>64</t>
  </si>
  <si>
    <r>
      <t>ФЕРм08-03-572-07</t>
    </r>
    <r>
      <rPr>
        <i/>
        <sz val="7"/>
        <rFont val="Times New Roman"/>
        <family val="1"/>
        <charset val="204"/>
      </rPr>
      <t xml:space="preserve">
Приказ Минстроя РФ от 30.01.14 №31/пр</t>
    </r>
  </si>
  <si>
    <t>Блок управления шкафного исполнения или распределительный пункт (шкаф), устанавливаемый: на полу, высота и ширина до 1700х1100 мм</t>
  </si>
  <si>
    <t>ШАВР(Е)2 215-15-01.05.09 002-ЭМ1.ОЛ1</t>
  </si>
  <si>
    <r>
      <t>65</t>
    </r>
    <r>
      <rPr>
        <i/>
        <sz val="9"/>
        <rFont val="Times New Roman"/>
        <family val="1"/>
        <charset val="204"/>
      </rPr>
      <t xml:space="preserve">
О</t>
    </r>
  </si>
  <si>
    <r>
      <t>ФССЦ-504-0552</t>
    </r>
    <r>
      <rPr>
        <i/>
        <sz val="7"/>
        <rFont val="Times New Roman"/>
        <family val="1"/>
        <charset val="204"/>
      </rPr>
      <t xml:space="preserve">
Приказ Минстроя России от 12.11.14 №703/пр</t>
    </r>
  </si>
  <si>
    <t>ШАВР(Е)2. Вводное устройство с АВР ША8322-400-74 УХЛ4 (комплектация согласно опросного листа) (Монтаж ЛСР 5141144 п .8)</t>
  </si>
  <si>
    <t>компл.</t>
  </si>
  <si>
    <r>
      <t>22285,49</t>
    </r>
    <r>
      <rPr>
        <i/>
        <sz val="5"/>
        <rFont val="Times New Roman"/>
        <family val="1"/>
        <charset val="204"/>
      </rPr>
      <t xml:space="preserve">
123565,74/1,2/4,46/1,036</t>
    </r>
  </si>
  <si>
    <t>66</t>
  </si>
  <si>
    <r>
      <t>ФЕРм08-03-572-04</t>
    </r>
    <r>
      <rPr>
        <i/>
        <sz val="7"/>
        <rFont val="Times New Roman"/>
        <family val="1"/>
        <charset val="204"/>
      </rPr>
      <t xml:space="preserve">
Приказ Минстроя России от 12.11.14 №703/пр</t>
    </r>
  </si>
  <si>
    <t>Блок управления шкафного исполнения или распределительный пункт (шкаф), устанавливаемый: на стене, высота и ширина до 1200х1000 мм</t>
  </si>
  <si>
    <t>РП(Е)5 РП(Е)6</t>
  </si>
  <si>
    <r>
      <t>85912 Щиток настен.с дверцей 12мод., IP65, сер., с клем. блок.1х87512 и замком</t>
    </r>
    <r>
      <rPr>
        <i/>
        <sz val="7"/>
        <rFont val="Times New Roman"/>
        <family val="1"/>
        <charset val="204"/>
      </rPr>
      <t xml:space="preserve">
(Транспортные расходы (оборудование) ПЗ=3%)</t>
    </r>
  </si>
  <si>
    <r>
      <t>382,4</t>
    </r>
    <r>
      <rPr>
        <i/>
        <sz val="5"/>
        <rFont val="Times New Roman"/>
        <family val="1"/>
        <charset val="204"/>
      </rPr>
      <t xml:space="preserve">
2058,52/1,2/4,46/1,036</t>
    </r>
  </si>
  <si>
    <t>69</t>
  </si>
  <si>
    <r>
      <t>71</t>
    </r>
    <r>
      <rPr>
        <i/>
        <sz val="9"/>
        <rFont val="Times New Roman"/>
        <family val="1"/>
        <charset val="204"/>
      </rPr>
      <t xml:space="preserve">
О</t>
    </r>
  </si>
  <si>
    <t>Прайс-лист Schneider Electric</t>
  </si>
  <si>
    <r>
      <t>A9F89340 Автоматический выключатель iC60N 3П 40A</t>
    </r>
    <r>
      <rPr>
        <i/>
        <sz val="7"/>
        <rFont val="Times New Roman"/>
        <family val="1"/>
        <charset val="204"/>
      </rPr>
      <t xml:space="preserve">
(Транспортные расходы (оборудование) ПЗ=3%)</t>
    </r>
  </si>
  <si>
    <r>
      <t>1981,01</t>
    </r>
    <r>
      <rPr>
        <i/>
        <sz val="5"/>
        <rFont val="Times New Roman"/>
        <family val="1"/>
        <charset val="204"/>
      </rPr>
      <t xml:space="preserve">
10664,13/1,2/4,46/1,036</t>
    </r>
  </si>
  <si>
    <r>
      <t>72</t>
    </r>
    <r>
      <rPr>
        <i/>
        <sz val="9"/>
        <rFont val="Times New Roman"/>
        <family val="1"/>
        <charset val="204"/>
      </rPr>
      <t xml:space="preserve">
О</t>
    </r>
  </si>
  <si>
    <r>
      <t>A9F79325 АВТОМАТИЧЕСКИЙ ВЫКЛЮЧАТЕЛЬ iC60N 3П 25A C</t>
    </r>
    <r>
      <rPr>
        <i/>
        <sz val="7"/>
        <rFont val="Times New Roman"/>
        <family val="1"/>
        <charset val="204"/>
      </rPr>
      <t xml:space="preserve">
(Транспортные расходы (оборудование) ПЗ=3%)</t>
    </r>
  </si>
  <si>
    <r>
      <t>382,82</t>
    </r>
    <r>
      <rPr>
        <i/>
        <sz val="5"/>
        <rFont val="Times New Roman"/>
        <family val="1"/>
        <charset val="204"/>
      </rPr>
      <t xml:space="preserve">
2060,78/1,2/4,46/1,036</t>
    </r>
  </si>
  <si>
    <r>
      <t>73</t>
    </r>
    <r>
      <rPr>
        <i/>
        <sz val="9"/>
        <rFont val="Times New Roman"/>
        <family val="1"/>
        <charset val="204"/>
      </rPr>
      <t xml:space="preserve">
О</t>
    </r>
  </si>
  <si>
    <r>
      <t>A9S60363 ВЫКЛЮЧАТЕЛЬ НАГРУЗКИ iSW 3П 63A</t>
    </r>
    <r>
      <rPr>
        <i/>
        <sz val="7"/>
        <rFont val="Times New Roman"/>
        <family val="1"/>
        <charset val="204"/>
      </rPr>
      <t xml:space="preserve">
(Транспортные расходы (оборудование) ПЗ=3%)</t>
    </r>
  </si>
  <si>
    <r>
      <t>601,41</t>
    </r>
    <r>
      <rPr>
        <i/>
        <sz val="5"/>
        <rFont val="Times New Roman"/>
        <family val="1"/>
        <charset val="204"/>
      </rPr>
      <t xml:space="preserve">
3237,48/1,2/4,46/1,036</t>
    </r>
  </si>
  <si>
    <r>
      <t>A9F79363 АВТ. ВЫКЛЮЧАТЕЛЬ iC60N 3П 63A  С</t>
    </r>
    <r>
      <rPr>
        <i/>
        <sz val="7"/>
        <rFont val="Times New Roman"/>
        <family val="1"/>
        <charset val="204"/>
      </rPr>
      <t xml:space="preserve">
(Транспортные расходы (оборудование) ПЗ=3%)</t>
    </r>
  </si>
  <si>
    <r>
      <t>604,84</t>
    </r>
    <r>
      <rPr>
        <i/>
        <sz val="5"/>
        <rFont val="Times New Roman"/>
        <family val="1"/>
        <charset val="204"/>
      </rPr>
      <t xml:space="preserve">
3255,92/1,2/4,46/1,036</t>
    </r>
  </si>
  <si>
    <t>215-15-01.05.09 002-ЭМ1+изм.1 (разр.269-16) (215-0588) 215-15-01.05.09/002-ЭМ1.1+изм.1 (разр.165-16), изм.2 (разр.229-16)   (215-0590)</t>
  </si>
  <si>
    <t>75</t>
  </si>
  <si>
    <r>
      <t>ФССЦ-501-1840</t>
    </r>
    <r>
      <rPr>
        <i/>
        <sz val="7"/>
        <rFont val="Times New Roman"/>
        <family val="1"/>
        <charset val="204"/>
      </rPr>
      <t xml:space="preserve">
Приказ Минстроя России от 12.11.14 №703/пр</t>
    </r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</si>
  <si>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марки: ВВГнг-FRLS 3х1,5</t>
  </si>
  <si>
    <t>76</t>
  </si>
  <si>
    <r>
      <t>ФССЦ-501-0808</t>
    </r>
    <r>
      <rPr>
        <i/>
        <sz val="7"/>
        <rFont val="Times New Roman"/>
        <family val="1"/>
        <charset val="204"/>
      </rPr>
      <t xml:space="preserve">
Приказ Минстроя России от 12.11.14 №703/пр</t>
    </r>
  </si>
  <si>
    <t>Кабели контрольные с медными жилами с поливинилхлоридной изоляцией и оболочкой марки: КВВГ, с числом жил - 7 и сечением 1,5 мм2</t>
  </si>
  <si>
    <t>Итого по разделу 3 Включить в смету 5141144</t>
  </si>
  <si>
    <t>Раздел 4. ЛСР 02-02-13 изм1 Электрическое освещение. Пуск.комп.3 .2.</t>
  </si>
  <si>
    <t>77</t>
  </si>
  <si>
    <t>Книга прайсов, том3, стр. 202 "Диэлектрические кабельные системы"</t>
  </si>
  <si>
    <r>
      <t>Металлический лоток штампованный 300х80х3000мм, код 35065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</si>
  <si>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t>м</t>
  </si>
  <si>
    <t>78</t>
  </si>
  <si>
    <t>Книга прайсов, том3, стр.203 "Диэлектрические кабельные системы"</t>
  </si>
  <si>
    <r>
      <t>Перегородка L-3000мм, SЕР, код 36500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</si>
  <si>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t>79</t>
  </si>
  <si>
    <t>Книга прайсов, том3, стр.204 "Диэлектрические кабельные системы"</t>
  </si>
  <si>
    <r>
      <t>Крышка лотка 15х200х3000мм, код 35525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</si>
  <si>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t>80</t>
  </si>
  <si>
    <t>Книга прайсов, том3, стр.238 "Диэлектрические кабельные системы"</t>
  </si>
  <si>
    <r>
      <t>Металлический лоток штампованный 100х50 L3000мм, код 35022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</si>
  <si>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t>81</t>
  </si>
  <si>
    <t>Книга прайсов, том3, стр.239 "Диэлектрические кабельные системы"</t>
  </si>
  <si>
    <r>
      <t>Перегородка L-3000мм, SЕР, код 36480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</si>
  <si>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t>82</t>
  </si>
  <si>
    <t>Книга прайсов, том3, стр.226 "Диэлектрические кабельные системы"</t>
  </si>
  <si>
    <r>
      <t>Крышка лотка 100Х15 L-3000мм, код 35522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</si>
  <si>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t>83</t>
  </si>
  <si>
    <t>Книга прайсов, том3, стр.243 "Диэлектрические кабельные системы"</t>
  </si>
  <si>
    <r>
      <t>Крышка для ответвителя, код 38042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</si>
  <si>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t>84</t>
  </si>
  <si>
    <t>Книга прайсов, том3, стр.244 "Диэлектрические кабельные системы"</t>
  </si>
  <si>
    <r>
      <t>Ответвитель Т-образный DРТ, код 36122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</si>
  <si>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t>85</t>
  </si>
  <si>
    <r>
      <t>ФССЦ-21.1.06.09-0145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</si>
  <si>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- 2 и сечением 1,5 мм2</t>
  </si>
  <si>
    <r>
      <t>0,05</t>
    </r>
    <r>
      <rPr>
        <i/>
        <sz val="6"/>
        <rFont val="Times New Roman"/>
        <family val="1"/>
        <charset val="204"/>
      </rPr>
      <t xml:space="preserve">
0,100-0,05</t>
    </r>
  </si>
  <si>
    <t>86</t>
  </si>
  <si>
    <r>
      <t>ФССЦ-21.1.06.09-0175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</si>
  <si>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- 5 и сечением 1,5 мм2</t>
  </si>
  <si>
    <t>87</t>
  </si>
  <si>
    <r>
      <t>ФССЦ-21.1.06.10-0199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</si>
  <si>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ВВГнг(A)-FRLS 5х2,5ок(N,РЕ)</t>
  </si>
  <si>
    <r>
      <t>ФССЦ-21.1.06.10-0201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</si>
  <si>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ВВГнг(A)-FRLS 5х6ок(N,РЕ)</t>
  </si>
  <si>
    <r>
      <t>ФССЦ-62.3.02.02-0021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</si>
  <si>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Пакетные переключатели и переключатели открытые со степенью защиты IP00: ПВ1-16 М3</t>
  </si>
  <si>
    <r>
      <t>ФЕРм08-03-524-04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</si>
  <si>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Ящик с одним двухполюсным рубильником, или с двухполюсным рубильником и двумя предохранителями, или с двумя блоками "предохранитель-выключатель", или с двумя предохранителями, устанавливаемый на конструкции на стене или колонне, на ток: до 100 А</t>
  </si>
  <si>
    <r>
      <t>4</t>
    </r>
    <r>
      <rPr>
        <i/>
        <sz val="6"/>
        <rFont val="Times New Roman"/>
        <family val="1"/>
        <charset val="204"/>
      </rPr>
      <t xml:space="preserve">
1+1+2</t>
    </r>
  </si>
  <si>
    <r>
      <t>91</t>
    </r>
    <r>
      <rPr>
        <i/>
        <sz val="9"/>
        <rFont val="Times New Roman"/>
        <family val="1"/>
        <charset val="204"/>
      </rPr>
      <t xml:space="preserve">
О</t>
    </r>
  </si>
  <si>
    <r>
      <t>ФССЦ-62.1.02.22-0061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</si>
  <si>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Ящики силовые с блоком «предохранитель-выключатель» типа: ЯРПП 02-32 на 100А</t>
  </si>
  <si>
    <r>
      <t>2</t>
    </r>
    <r>
      <rPr>
        <i/>
        <sz val="6"/>
        <rFont val="Times New Roman"/>
        <family val="1"/>
        <charset val="204"/>
      </rPr>
      <t xml:space="preserve">
1+1</t>
    </r>
  </si>
  <si>
    <r>
      <t>ФССЦ-62.1.02.22-0121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</si>
  <si>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Ящики силовые серии ЯРП типа: ЯРП-11-31 100А</t>
  </si>
  <si>
    <t>Итого по разделу 4 ЛСР 02-02-13 изм1 Электрическое освещение. Пуск.комп.3 .2.</t>
  </si>
  <si>
    <t>Раздел 5. Работы не вошедшие в сметы (в проекте +)</t>
  </si>
  <si>
    <t>93</t>
  </si>
  <si>
    <r>
      <t>1</t>
    </r>
    <r>
      <rPr>
        <i/>
        <sz val="6"/>
        <rFont val="Times New Roman"/>
        <family val="1"/>
        <charset val="204"/>
      </rPr>
      <t xml:space="preserve">
6,2-5,2</t>
    </r>
  </si>
  <si>
    <t>94</t>
  </si>
  <si>
    <r>
      <t>0,096778</t>
    </r>
    <r>
      <rPr>
        <i/>
        <sz val="6"/>
        <rFont val="Times New Roman"/>
        <family val="1"/>
        <charset val="204"/>
      </rPr>
      <t xml:space="preserve">
0,220-0,123222</t>
    </r>
  </si>
  <si>
    <t>95</t>
  </si>
  <si>
    <r>
      <t>0,11</t>
    </r>
    <r>
      <rPr>
        <i/>
        <sz val="6"/>
        <rFont val="Times New Roman"/>
        <family val="1"/>
        <charset val="204"/>
      </rPr>
      <t xml:space="preserve">
0,200-0,09</t>
    </r>
  </si>
  <si>
    <t>96</t>
  </si>
  <si>
    <r>
      <t>ФССЦ-21.1.06.09-0180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</si>
  <si>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- 5 и сечением 16 мм2</t>
  </si>
  <si>
    <r>
      <t>0,42</t>
    </r>
    <r>
      <rPr>
        <i/>
        <sz val="6"/>
        <rFont val="Times New Roman"/>
        <family val="1"/>
        <charset val="204"/>
      </rPr>
      <t xml:space="preserve">
420 / 1000</t>
    </r>
  </si>
  <si>
    <t>97</t>
  </si>
  <si>
    <r>
      <t>0,074</t>
    </r>
    <r>
      <rPr>
        <i/>
        <sz val="6"/>
        <rFont val="Times New Roman"/>
        <family val="1"/>
        <charset val="204"/>
      </rPr>
      <t xml:space="preserve">
0,090-0,016</t>
    </r>
  </si>
  <si>
    <t>98</t>
  </si>
  <si>
    <r>
      <t>ФССЦ-21.1.06.09-0178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</si>
  <si>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- 5 и сечением 6 мм2</t>
  </si>
  <si>
    <t>99</t>
  </si>
  <si>
    <r>
      <t>ФССЦ-21.1.06.09-0151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</si>
  <si>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- 3 и сечением 1,5 мм2</t>
  </si>
  <si>
    <r>
      <t>2,3</t>
    </r>
    <r>
      <rPr>
        <i/>
        <sz val="6"/>
        <rFont val="Times New Roman"/>
        <family val="1"/>
        <charset val="204"/>
      </rPr>
      <t xml:space="preserve">
2,4-0,1</t>
    </r>
  </si>
  <si>
    <t>100</t>
  </si>
  <si>
    <r>
      <t>ФССЦ-21.1.06.10-0202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</si>
  <si>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ВВГнг(A)-FRLS 5х10ок(N,РЕ)</t>
  </si>
  <si>
    <t>101</t>
  </si>
  <si>
    <r>
      <t>0,205</t>
    </r>
    <r>
      <rPr>
        <i/>
        <sz val="6"/>
        <rFont val="Times New Roman"/>
        <family val="1"/>
        <charset val="204"/>
      </rPr>
      <t xml:space="preserve">
0,235-0,03</t>
    </r>
  </si>
  <si>
    <t>102</t>
  </si>
  <si>
    <r>
      <t>ФССЦ-21.1.06.10-0167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</si>
  <si>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Кабель силовой огнестойкий с медными жилами с изоляцией и оболочкой из ПВХ, не распространяющий горение, с низким дымо- и газовыделением, напряжением 1,0 кВ (ГОСТ Р 53769-2010), марки: ВВГнг(A)-FRLS 3х1,5ок</t>
  </si>
  <si>
    <r>
      <t>2,699</t>
    </r>
    <r>
      <rPr>
        <i/>
        <sz val="6"/>
        <rFont val="Times New Roman"/>
        <family val="1"/>
        <charset val="204"/>
      </rPr>
      <t xml:space="preserve">
3,1-0,401</t>
    </r>
  </si>
  <si>
    <t>103</t>
  </si>
  <si>
    <r>
      <t>Кабели контрольные с медными жилами с поливинилхлоридной изоляцией и оболочкой марки: КВВГ, с числом жил - 7 и сечением 1,5 мм2</t>
    </r>
    <r>
      <rPr>
        <i/>
        <sz val="7"/>
        <rFont val="Times New Roman"/>
        <family val="1"/>
        <charset val="204"/>
      </rPr>
      <t xml:space="preserve">
(Транспортные расходы (материалы) ПЗ=3%)</t>
    </r>
  </si>
  <si>
    <r>
      <t>1</t>
    </r>
    <r>
      <rPr>
        <i/>
        <sz val="6"/>
        <rFont val="Times New Roman"/>
        <family val="1"/>
        <charset val="204"/>
      </rPr>
      <t xml:space="preserve">
1,1-0,1</t>
    </r>
  </si>
  <si>
    <t>104</t>
  </si>
  <si>
    <t>Перегородка L-3000мм, SЕР, код 36480</t>
  </si>
  <si>
    <r>
      <t>1304</t>
    </r>
    <r>
      <rPr>
        <i/>
        <sz val="6"/>
        <rFont val="Times New Roman"/>
        <family val="1"/>
        <charset val="204"/>
      </rPr>
      <t xml:space="preserve">
1394-90</t>
    </r>
  </si>
  <si>
    <t>105</t>
  </si>
  <si>
    <r>
      <t>ФЕРм08-10-010-01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</si>
  <si>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Прокладка труб гофрированных ПВХ для защиты проводов и кабелей</t>
  </si>
  <si>
    <t>106</t>
  </si>
  <si>
    <r>
      <t>ФССЦ-24.3.01.02-0001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</si>
  <si>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Трубы гибкие гофрированные из самозатухающего ПВХ- пластиката (ГОСТ Р 50827-95) легкого типа, со стальной протяжкой (зондом), наружным диаметром 20 мм</t>
  </si>
  <si>
    <t>10 м</t>
  </si>
  <si>
    <r>
      <t>30</t>
    </r>
    <r>
      <rPr>
        <i/>
        <sz val="6"/>
        <rFont val="Times New Roman"/>
        <family val="1"/>
        <charset val="204"/>
      </rPr>
      <t xml:space="preserve">
300 / 10</t>
    </r>
  </si>
  <si>
    <t>107</t>
  </si>
  <si>
    <r>
      <t>0,2</t>
    </r>
    <r>
      <rPr>
        <i/>
        <sz val="6"/>
        <rFont val="Times New Roman"/>
        <family val="1"/>
        <charset val="204"/>
      </rPr>
      <t xml:space="preserve">
2 / 10</t>
    </r>
  </si>
  <si>
    <t>Заголовок</t>
  </si>
  <si>
    <t>108</t>
  </si>
  <si>
    <r>
      <t>ФЕРм08-02-397-01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</si>
  <si>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Профиль перфорированный монтажный длиной 2 м</t>
  </si>
  <si>
    <t>109</t>
  </si>
  <si>
    <r>
      <t>ФССЦ-20.2.08.05-0021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</si>
  <si>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Профиль монтажный перфорированный</t>
  </si>
  <si>
    <t>110</t>
  </si>
  <si>
    <r>
      <t>ФЕРр67-4-3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</si>
  <si>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Демонтаж: светильников с лампами накаливания</t>
  </si>
  <si>
    <r>
      <t>0,52</t>
    </r>
    <r>
      <rPr>
        <i/>
        <sz val="6"/>
        <rFont val="Times New Roman"/>
        <family val="1"/>
        <charset val="204"/>
      </rPr>
      <t xml:space="preserve">
52 / 100</t>
    </r>
  </si>
  <si>
    <t>111</t>
  </si>
  <si>
    <r>
      <t>ФССЦ-20.2.10.03-0009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</si>
  <si>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Наконечники кабельные: медные ТМ-10</t>
  </si>
  <si>
    <r>
      <t>0,5</t>
    </r>
    <r>
      <rPr>
        <i/>
        <sz val="6"/>
        <rFont val="Times New Roman"/>
        <family val="1"/>
        <charset val="204"/>
      </rPr>
      <t xml:space="preserve">
50 / 100</t>
    </r>
  </si>
  <si>
    <t>112</t>
  </si>
  <si>
    <r>
      <t>ФССЦ-20.2.10.03-0010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</si>
  <si>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Наконечники кабельные: медные ТМ-16</t>
  </si>
  <si>
    <r>
      <t>1,5</t>
    </r>
    <r>
      <rPr>
        <i/>
        <sz val="6"/>
        <rFont val="Times New Roman"/>
        <family val="1"/>
        <charset val="204"/>
      </rPr>
      <t xml:space="preserve">
150 / 100</t>
    </r>
  </si>
  <si>
    <t>113</t>
  </si>
  <si>
    <r>
      <t>ФССЦ-20.2.10.03-0011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</si>
  <si>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Наконечники кабельные: медные ТМ-25</t>
  </si>
  <si>
    <r>
      <t>0,2</t>
    </r>
    <r>
      <rPr>
        <i/>
        <sz val="6"/>
        <rFont val="Times New Roman"/>
        <family val="1"/>
        <charset val="204"/>
      </rPr>
      <t xml:space="preserve">
20 / 100</t>
    </r>
  </si>
  <si>
    <t>114</t>
  </si>
  <si>
    <r>
      <t>ФССЦ-20.2.10.03-0012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</si>
  <si>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Наконечники кабельные: медные ТМ-35</t>
  </si>
  <si>
    <r>
      <t>0,4</t>
    </r>
    <r>
      <rPr>
        <i/>
        <sz val="6"/>
        <rFont val="Times New Roman"/>
        <family val="1"/>
        <charset val="204"/>
      </rPr>
      <t xml:space="preserve">
40 / 100</t>
    </r>
  </si>
  <si>
    <r>
      <t>ФССЦ-20.2.10.03-0015</t>
    </r>
    <r>
      <rPr>
        <i/>
        <sz val="7"/>
        <rFont val="Times New Roman"/>
        <family val="1"/>
        <charset val="204"/>
      </rPr>
      <t xml:space="preserve">
Приказ Минстроя России от 30.12.2016 №1039/пр</t>
    </r>
  </si>
  <si>
    <t>Наконечники кабельные: медные ТМ-95</t>
  </si>
  <si>
    <t>Итого по разделу 5 Работы не вошедшие в сметы (в проекте +)</t>
  </si>
  <si>
    <t>ИТОГИ ПО СМЕТЕ:</t>
  </si>
  <si>
    <t>Итого прямые затраты по смете в базисных ценах</t>
  </si>
  <si>
    <t>Накладные расходы</t>
  </si>
  <si>
    <t>Сметная прибыль</t>
  </si>
  <si>
    <t>Итоги по смете:</t>
  </si>
  <si>
    <t xml:space="preserve">  Итого Монтажные работы</t>
  </si>
  <si>
    <t xml:space="preserve">  Итого Оборудование</t>
  </si>
  <si>
    <t xml:space="preserve">  Итого</t>
  </si>
  <si>
    <t xml:space="preserve">    В том числе:</t>
  </si>
  <si>
    <t xml:space="preserve">      Основная заработная плата</t>
  </si>
  <si>
    <t xml:space="preserve">      Материалы</t>
  </si>
  <si>
    <t xml:space="preserve">      Машины и механизмы</t>
  </si>
  <si>
    <t xml:space="preserve">          в том числе заработная плата машинистов</t>
  </si>
  <si>
    <t xml:space="preserve">      Оборудование</t>
  </si>
  <si>
    <t xml:space="preserve">      Накладные расходы</t>
  </si>
  <si>
    <t xml:space="preserve">      Сметная прибыль</t>
  </si>
  <si>
    <t xml:space="preserve">  ВСЕГО по смете</t>
  </si>
  <si>
    <t xml:space="preserve">ИТОГО СМР в базе </t>
  </si>
  <si>
    <t xml:space="preserve">ИТОГО Оборудование в базе </t>
  </si>
  <si>
    <t xml:space="preserve">Итого по смете оборудование с переводом в текущие цены Письмо №38021-ЮГ/09 от 09.10.19г. </t>
  </si>
  <si>
    <t xml:space="preserve">Итого по смете СМР с переводом в текущие цены Письмо №38021-ЮГ/09 от 09.10.19г. </t>
  </si>
  <si>
    <t xml:space="preserve">Итого с коэффициентами пересчета в текущие цены </t>
  </si>
  <si>
    <t>Итого по смете с Дефлятором 2020 года  *1,036</t>
  </si>
  <si>
    <t xml:space="preserve">Итого с коэффициентами пересчета в текущие цены без НДС </t>
  </si>
  <si>
    <t>НДС 20%</t>
  </si>
  <si>
    <t>ВСЕГО по смете</t>
  </si>
  <si>
    <t>"Реконструкция и техническое перевооружение механо-сборочного и корпусного производства. Этап 3" Корпус 34</t>
  </si>
  <si>
    <r>
      <t>67</t>
    </r>
    <r>
      <rPr>
        <i/>
        <sz val="9"/>
        <rFont val="Times New Roman"/>
        <family val="1"/>
        <charset val="204"/>
      </rPr>
      <t xml:space="preserve">
О</t>
    </r>
  </si>
  <si>
    <t>68</t>
  </si>
  <si>
    <r>
      <t>70</t>
    </r>
    <r>
      <rPr>
        <i/>
        <sz val="9"/>
        <rFont val="Times New Roman"/>
        <family val="1"/>
        <charset val="204"/>
      </rPr>
      <t xml:space="preserve">
О</t>
    </r>
  </si>
  <si>
    <t>74</t>
  </si>
  <si>
    <r>
      <t>88</t>
    </r>
    <r>
      <rPr>
        <i/>
        <sz val="9"/>
        <rFont val="Times New Roman"/>
        <family val="1"/>
        <charset val="204"/>
      </rPr>
      <t xml:space="preserve">
О</t>
    </r>
  </si>
  <si>
    <t>89</t>
  </si>
  <si>
    <r>
      <t>90</t>
    </r>
    <r>
      <rPr>
        <i/>
        <sz val="9"/>
        <rFont val="Times New Roman"/>
        <family val="1"/>
        <charset val="204"/>
      </rPr>
      <t xml:space="preserve">
О</t>
    </r>
  </si>
  <si>
    <t>92</t>
  </si>
  <si>
    <r>
      <t>30</t>
    </r>
    <r>
      <rPr>
        <i/>
        <sz val="6"/>
        <rFont val="Times New Roman"/>
        <family val="1"/>
        <charset val="204"/>
      </rPr>
      <t xml:space="preserve">
300/10</t>
    </r>
  </si>
  <si>
    <r>
      <t xml:space="preserve">Итого прямые затраты по смете с учетом коэффициентов к итогам (МДС35 пр.1 т.2 п.2. Производство монтажных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ОЗП=1,35; ЭМ=1,35; ЗПМ=1,35; ТЗ=1,35; ТЗМ=1,35 </t>
    </r>
    <r>
      <rPr>
        <sz val="9"/>
        <color rgb="FFFF0000"/>
        <rFont val="Times New Roman"/>
        <family val="1"/>
        <charset val="204"/>
      </rPr>
      <t xml:space="preserve"> (Поз. 1, 20, 23, 25-28, 30-31, 38-41, 52-56, 59-62, 64, 66, 69, 75-76, 90, 93, 103, 105-109))</t>
    </r>
  </si>
  <si>
    <t xml:space="preserve">_________________ </t>
  </si>
  <si>
    <t xml:space="preserve">Электрическое освещение </t>
  </si>
  <si>
    <t xml:space="preserve">ЛОКАЛЬНЫЙ СМЕТНЫЙ РАСЧЕТ №  514114 02-02-13изм.1(доп)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</si>
</sst>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#,##0.000"/>
  </numFmts>
  <fonts count="25" x14ac:knownFonts="1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7"/>
      <name val="Times New Roman"/>
      <family val="1"/>
      <charset val="204"/>
    </font>
    <font>
      <sz val="7"/>
      <name val="Times New Roman"/>
      <family val="1"/>
      <charset val="204"/>
    </font>
    <font>
      <i/>
      <sz val="6"/>
      <name val="Times New Roman"/>
      <family val="1"/>
      <charset val="204"/>
    </font>
    <font>
      <i/>
      <sz val="5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9"/>
      <color theme="1" tint="0.14999847407452621"/>
      <name val="Times New Roman"/>
      <family val="1"/>
      <charset val="204"/>
    </font>
    <font>
      <sz val="9"/>
      <color theme="1" tint="0.14999847407452621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7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1" fillId="0" borderId="0"/>
  </cellStyleXfs>
  <cellXfs count="144">
    <xf numFmtId="0" fontId="0" fillId="0" borderId="0" xfId="0"/>
    <xf numFmtId="0" fontId="3" fillId="0" borderId="0" xfId="1" applyFont="1" applyFill="1" applyAlignment="1">
      <alignment horizontal="left" vertical="top"/>
    </xf>
    <xf numFmtId="49" fontId="4" fillId="0" borderId="0" xfId="1" applyNumberFormat="1" applyFont="1" applyFill="1" applyAlignment="1">
      <alignment horizontal="left" vertical="top"/>
    </xf>
    <xf numFmtId="0" fontId="4" fillId="0" borderId="0" xfId="1" applyFont="1" applyFill="1" applyAlignment="1">
      <alignment horizontal="left" vertical="top" wrapText="1"/>
    </xf>
    <xf numFmtId="0" fontId="4" fillId="0" borderId="0" xfId="1" applyFont="1" applyFill="1" applyAlignment="1">
      <alignment horizontal="center" vertical="top" wrapText="1"/>
    </xf>
    <xf numFmtId="0" fontId="4" fillId="0" borderId="0" xfId="1" applyFont="1" applyFill="1" applyAlignment="1">
      <alignment horizontal="center" vertical="top"/>
    </xf>
    <xf numFmtId="0" fontId="4" fillId="0" borderId="0" xfId="1" applyFont="1" applyFill="1" applyAlignment="1">
      <alignment horizontal="right" vertical="top"/>
    </xf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4" fillId="0" borderId="0" xfId="1" applyFont="1" applyFill="1" applyAlignment="1">
      <alignment horizontal="left" vertical="top"/>
    </xf>
    <xf numFmtId="49" fontId="4" fillId="0" borderId="0" xfId="1" applyNumberFormat="1" applyFont="1" applyFill="1" applyBorder="1" applyAlignment="1">
      <alignment horizontal="left" vertical="top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right" vertical="top"/>
    </xf>
    <xf numFmtId="0" fontId="8" fillId="0" borderId="0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right" vertical="top"/>
    </xf>
    <xf numFmtId="0" fontId="8" fillId="0" borderId="1" xfId="1" applyFont="1" applyFill="1" applyBorder="1" applyAlignment="1">
      <alignment horizontal="center" vertical="top"/>
    </xf>
    <xf numFmtId="0" fontId="8" fillId="0" borderId="0" xfId="1" applyFont="1" applyFill="1" applyAlignment="1">
      <alignment horizontal="center" vertical="top"/>
    </xf>
    <xf numFmtId="49" fontId="8" fillId="0" borderId="0" xfId="1" applyNumberFormat="1" applyFont="1" applyFill="1" applyAlignment="1">
      <alignment horizontal="left" vertical="top"/>
    </xf>
    <xf numFmtId="0" fontId="4" fillId="0" borderId="0" xfId="1" applyFont="1" applyFill="1" applyAlignment="1">
      <alignment horizontal="left" vertical="center"/>
    </xf>
    <xf numFmtId="0" fontId="11" fillId="0" borderId="0" xfId="1" applyFont="1" applyFill="1" applyAlignment="1">
      <alignment horizontal="left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top"/>
    </xf>
    <xf numFmtId="49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horizontal="center" vertical="center"/>
    </xf>
    <xf numFmtId="0" fontId="4" fillId="0" borderId="2" xfId="1" quotePrefix="1" applyFont="1" applyFill="1" applyBorder="1" applyAlignment="1">
      <alignment horizontal="center" vertical="top"/>
    </xf>
    <xf numFmtId="49" fontId="3" fillId="0" borderId="2" xfId="1" applyNumberFormat="1" applyFont="1" applyFill="1" applyBorder="1" applyAlignment="1">
      <alignment horizontal="left" vertical="top" wrapText="1"/>
    </xf>
    <xf numFmtId="0" fontId="4" fillId="0" borderId="2" xfId="1" applyFont="1" applyFill="1" applyBorder="1" applyAlignment="1">
      <alignment horizontal="left" vertical="top" wrapText="1"/>
    </xf>
    <xf numFmtId="0" fontId="13" fillId="0" borderId="2" xfId="1" applyFont="1" applyFill="1" applyBorder="1" applyAlignment="1">
      <alignment horizontal="center" vertical="top"/>
    </xf>
    <xf numFmtId="0" fontId="17" fillId="0" borderId="2" xfId="1" applyFont="1" applyFill="1" applyBorder="1" applyAlignment="1">
      <alignment horizontal="right" vertical="top" wrapText="1"/>
    </xf>
    <xf numFmtId="0" fontId="17" fillId="0" borderId="2" xfId="1" applyFont="1" applyFill="1" applyBorder="1" applyAlignment="1">
      <alignment horizontal="right" vertical="top"/>
    </xf>
    <xf numFmtId="0" fontId="17" fillId="0" borderId="2" xfId="1" applyFont="1" applyFill="1" applyBorder="1"/>
    <xf numFmtId="0" fontId="13" fillId="0" borderId="2" xfId="1" applyFont="1" applyFill="1" applyBorder="1" applyAlignment="1">
      <alignment horizontal="center" vertical="top" wrapText="1"/>
    </xf>
    <xf numFmtId="0" fontId="20" fillId="0" borderId="2" xfId="1" applyFont="1" applyFill="1" applyBorder="1" applyAlignment="1">
      <alignment horizontal="right" vertical="top" wrapText="1"/>
    </xf>
    <xf numFmtId="0" fontId="4" fillId="0" borderId="2" xfId="1" quotePrefix="1" applyFont="1" applyFill="1" applyBorder="1" applyAlignment="1">
      <alignment horizontal="center" vertical="top" wrapText="1"/>
    </xf>
    <xf numFmtId="0" fontId="3" fillId="0" borderId="0" xfId="1" applyFont="1" applyFill="1"/>
    <xf numFmtId="4" fontId="21" fillId="0" borderId="0" xfId="1" applyNumberFormat="1" applyFont="1" applyFill="1" applyBorder="1" applyAlignment="1">
      <alignment horizontal="left" vertical="center"/>
    </xf>
    <xf numFmtId="4" fontId="4" fillId="0" borderId="2" xfId="1" applyNumberFormat="1" applyFont="1" applyBorder="1" applyAlignment="1">
      <alignment horizontal="right" vertical="top" wrapText="1"/>
    </xf>
    <xf numFmtId="4" fontId="4" fillId="0" borderId="2" xfId="1" applyNumberFormat="1" applyFont="1" applyBorder="1" applyAlignment="1">
      <alignment horizontal="right" vertical="top"/>
    </xf>
    <xf numFmtId="4" fontId="4" fillId="0" borderId="2" xfId="1" applyNumberFormat="1" applyFont="1" applyBorder="1"/>
    <xf numFmtId="4" fontId="4" fillId="0" borderId="2" xfId="1" applyNumberFormat="1" applyFont="1" applyFill="1" applyBorder="1" applyAlignment="1">
      <alignment horizontal="right" vertical="top" wrapText="1"/>
    </xf>
    <xf numFmtId="4" fontId="4" fillId="0" borderId="2" xfId="1" applyNumberFormat="1" applyFont="1" applyFill="1" applyBorder="1" applyAlignment="1">
      <alignment horizontal="right" vertical="top"/>
    </xf>
    <xf numFmtId="4" fontId="4" fillId="0" borderId="2" xfId="1" applyNumberFormat="1" applyFont="1" applyFill="1" applyBorder="1"/>
    <xf numFmtId="4" fontId="4" fillId="0" borderId="0" xfId="1" applyNumberFormat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4" fontId="4" fillId="0" borderId="2" xfId="1" applyNumberFormat="1" applyFont="1" applyFill="1" applyBorder="1" applyAlignment="1">
      <alignment horizontal="right" vertical="center" wrapText="1"/>
    </xf>
    <xf numFmtId="4" fontId="4" fillId="0" borderId="2" xfId="1" applyNumberFormat="1" applyFont="1" applyFill="1" applyBorder="1" applyAlignment="1">
      <alignment horizontal="right" vertical="center"/>
    </xf>
    <xf numFmtId="4" fontId="22" fillId="0" borderId="2" xfId="1" applyNumberFormat="1" applyFont="1" applyFill="1" applyBorder="1" applyAlignment="1">
      <alignment horizontal="right" vertical="center"/>
    </xf>
    <xf numFmtId="0" fontId="4" fillId="0" borderId="2" xfId="3" applyFont="1" applyFill="1" applyBorder="1" applyAlignment="1">
      <alignment horizontal="right" vertical="center" wrapText="1"/>
    </xf>
    <xf numFmtId="164" fontId="4" fillId="0" borderId="2" xfId="3" applyNumberFormat="1" applyFont="1" applyFill="1" applyBorder="1" applyAlignment="1">
      <alignment horizontal="right" vertical="center" wrapText="1"/>
    </xf>
    <xf numFmtId="165" fontId="4" fillId="0" borderId="2" xfId="1" applyNumberFormat="1" applyFont="1" applyFill="1" applyBorder="1" applyAlignment="1">
      <alignment horizontal="right" vertical="center" wrapText="1"/>
    </xf>
    <xf numFmtId="9" fontId="4" fillId="0" borderId="2" xfId="3" applyNumberFormat="1" applyFont="1" applyFill="1" applyBorder="1" applyAlignment="1">
      <alignment vertical="center" wrapText="1"/>
    </xf>
    <xf numFmtId="4" fontId="3" fillId="0" borderId="2" xfId="1" applyNumberFormat="1" applyFont="1" applyFill="1" applyBorder="1" applyAlignment="1">
      <alignment horizontal="right" vertical="center" wrapText="1"/>
    </xf>
    <xf numFmtId="4" fontId="3" fillId="0" borderId="2" xfId="1" applyNumberFormat="1" applyFont="1" applyFill="1" applyBorder="1" applyAlignment="1">
      <alignment horizontal="right" vertical="center"/>
    </xf>
    <xf numFmtId="4" fontId="23" fillId="0" borderId="2" xfId="1" applyNumberFormat="1" applyFont="1" applyFill="1" applyBorder="1" applyAlignment="1">
      <alignment horizontal="right" vertical="center"/>
    </xf>
    <xf numFmtId="4" fontId="3" fillId="0" borderId="2" xfId="1" applyNumberFormat="1" applyFont="1" applyFill="1" applyBorder="1" applyAlignment="1">
      <alignment horizontal="right" vertical="top" wrapText="1"/>
    </xf>
    <xf numFmtId="4" fontId="21" fillId="0" borderId="2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right" vertical="center" wrapText="1"/>
    </xf>
    <xf numFmtId="4" fontId="3" fillId="0" borderId="0" xfId="1" applyNumberFormat="1" applyFont="1" applyFill="1" applyBorder="1" applyAlignment="1">
      <alignment horizontal="right" vertical="center"/>
    </xf>
    <xf numFmtId="4" fontId="23" fillId="0" borderId="0" xfId="1" applyNumberFormat="1" applyFont="1" applyFill="1" applyBorder="1" applyAlignment="1">
      <alignment horizontal="right" vertical="center"/>
    </xf>
    <xf numFmtId="4" fontId="21" fillId="0" borderId="0" xfId="3" applyNumberFormat="1" applyFont="1" applyFill="1" applyBorder="1" applyAlignment="1" applyProtection="1">
      <alignment horizontal="left" vertical="center"/>
    </xf>
    <xf numFmtId="4" fontId="4" fillId="0" borderId="0" xfId="1" applyNumberFormat="1" applyFont="1" applyFill="1"/>
    <xf numFmtId="0" fontId="4" fillId="0" borderId="0" xfId="1" applyFont="1" applyFill="1" applyAlignment="1">
      <alignment horizontal="right" vertical="top" wrapText="1"/>
    </xf>
    <xf numFmtId="0" fontId="4" fillId="3" borderId="2" xfId="1" quotePrefix="1" applyFont="1" applyFill="1" applyBorder="1" applyAlignment="1">
      <alignment horizontal="center" vertical="top"/>
    </xf>
    <xf numFmtId="49" fontId="3" fillId="3" borderId="2" xfId="1" applyNumberFormat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top" wrapText="1"/>
    </xf>
    <xf numFmtId="0" fontId="13" fillId="3" borderId="2" xfId="1" applyFont="1" applyFill="1" applyBorder="1" applyAlignment="1">
      <alignment horizontal="center" vertical="top"/>
    </xf>
    <xf numFmtId="0" fontId="17" fillId="3" borderId="2" xfId="1" applyFont="1" applyFill="1" applyBorder="1" applyAlignment="1">
      <alignment horizontal="right" vertical="top" wrapText="1"/>
    </xf>
    <xf numFmtId="0" fontId="17" fillId="3" borderId="2" xfId="1" applyFont="1" applyFill="1" applyBorder="1" applyAlignment="1">
      <alignment horizontal="right" vertical="top"/>
    </xf>
    <xf numFmtId="0" fontId="17" fillId="3" borderId="2" xfId="1" applyFont="1" applyFill="1" applyBorder="1"/>
    <xf numFmtId="4" fontId="20" fillId="0" borderId="2" xfId="1" applyNumberFormat="1" applyFont="1" applyFill="1" applyBorder="1" applyAlignment="1">
      <alignment horizontal="right" vertical="top" wrapText="1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top" wrapText="1"/>
    </xf>
    <xf numFmtId="0" fontId="17" fillId="2" borderId="2" xfId="1" applyFont="1" applyFill="1" applyBorder="1" applyAlignment="1">
      <alignment horizontal="right" vertical="top"/>
    </xf>
    <xf numFmtId="0" fontId="4" fillId="0" borderId="3" xfId="1" applyNumberFormat="1" applyFont="1" applyFill="1" applyBorder="1" applyAlignment="1">
      <alignment horizontal="left" vertical="center" wrapText="1"/>
    </xf>
    <xf numFmtId="0" fontId="4" fillId="0" borderId="4" xfId="1" applyNumberFormat="1" applyFont="1" applyFill="1" applyBorder="1" applyAlignment="1">
      <alignment horizontal="left" vertical="center" wrapText="1"/>
    </xf>
    <xf numFmtId="9" fontId="4" fillId="0" borderId="3" xfId="1" applyNumberFormat="1" applyFont="1" applyFill="1" applyBorder="1" applyAlignment="1">
      <alignment horizontal="left" vertical="center" wrapText="1"/>
    </xf>
    <xf numFmtId="9" fontId="4" fillId="0" borderId="4" xfId="1" applyNumberFormat="1" applyFont="1" applyFill="1" applyBorder="1" applyAlignment="1">
      <alignment horizontal="left" vertical="center" wrapText="1"/>
    </xf>
    <xf numFmtId="9" fontId="4" fillId="0" borderId="5" xfId="1" applyNumberFormat="1" applyFont="1" applyFill="1" applyBorder="1" applyAlignment="1">
      <alignment horizontal="left" vertical="center" wrapText="1"/>
    </xf>
    <xf numFmtId="0" fontId="3" fillId="0" borderId="3" xfId="1" applyNumberFormat="1" applyFont="1" applyFill="1" applyBorder="1" applyAlignment="1">
      <alignment horizontal="left" vertical="center" wrapText="1"/>
    </xf>
    <xf numFmtId="0" fontId="3" fillId="0" borderId="4" xfId="1" applyNumberFormat="1" applyFont="1" applyFill="1" applyBorder="1" applyAlignment="1">
      <alignment horizontal="left" vertical="center" wrapText="1"/>
    </xf>
    <xf numFmtId="0" fontId="3" fillId="0" borderId="5" xfId="1" applyNumberFormat="1" applyFont="1" applyFill="1" applyBorder="1" applyAlignment="1">
      <alignment horizontal="left" vertical="center" wrapText="1"/>
    </xf>
    <xf numFmtId="0" fontId="4" fillId="0" borderId="5" xfId="1" applyNumberFormat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top" wrapText="1"/>
    </xf>
    <xf numFmtId="0" fontId="15" fillId="0" borderId="2" xfId="2" applyFont="1" applyBorder="1" applyAlignment="1">
      <alignment vertical="top" wrapText="1"/>
    </xf>
    <xf numFmtId="0" fontId="4" fillId="0" borderId="2" xfId="1" applyFont="1" applyFill="1" applyBorder="1" applyAlignment="1">
      <alignment horizontal="left" vertical="top" wrapText="1"/>
    </xf>
    <xf numFmtId="0" fontId="15" fillId="0" borderId="2" xfId="2" applyFont="1" applyFill="1" applyBorder="1" applyAlignment="1">
      <alignment vertical="top" wrapText="1"/>
    </xf>
    <xf numFmtId="0" fontId="15" fillId="0" borderId="2" xfId="2" applyFont="1" applyFill="1" applyBorder="1" applyAlignment="1">
      <alignment wrapText="1"/>
    </xf>
    <xf numFmtId="0" fontId="3" fillId="0" borderId="2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center" vertical="top"/>
    </xf>
    <xf numFmtId="0" fontId="15" fillId="0" borderId="2" xfId="2" applyFont="1" applyBorder="1" applyAlignment="1"/>
    <xf numFmtId="0" fontId="14" fillId="0" borderId="2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4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wrapText="1"/>
    </xf>
    <xf numFmtId="0" fontId="7" fillId="0" borderId="0" xfId="2" applyFont="1" applyFill="1" applyBorder="1" applyAlignment="1">
      <alignment wrapText="1"/>
    </xf>
    <xf numFmtId="0" fontId="4" fillId="0" borderId="0" xfId="1" applyFont="1" applyFill="1" applyBorder="1" applyAlignment="1">
      <alignment horizontal="left" vertical="top" wrapText="1"/>
    </xf>
    <xf numFmtId="0" fontId="9" fillId="0" borderId="0" xfId="2" applyFont="1" applyFill="1" applyAlignment="1">
      <alignment wrapText="1"/>
    </xf>
    <xf numFmtId="0" fontId="4" fillId="0" borderId="0" xfId="1" applyFont="1" applyFill="1" applyAlignment="1">
      <alignment horizontal="left" wrapText="1"/>
    </xf>
    <xf numFmtId="4" fontId="3" fillId="0" borderId="0" xfId="1" applyNumberFormat="1" applyFont="1" applyFill="1" applyAlignment="1">
      <alignment horizontal="right"/>
    </xf>
    <xf numFmtId="4" fontId="10" fillId="0" borderId="0" xfId="2" applyNumberFormat="1" applyFont="1" applyFill="1" applyAlignment="1">
      <alignment horizontal="right"/>
    </xf>
    <xf numFmtId="49" fontId="4" fillId="0" borderId="2" xfId="1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textRotation="90" wrapText="1" readingOrder="1"/>
    </xf>
    <xf numFmtId="0" fontId="24" fillId="0" borderId="2" xfId="1" applyFont="1" applyFill="1" applyBorder="1" applyAlignment="1">
      <alignment horizontal="right" vertical="top"/>
    </xf>
    <xf numFmtId="0" fontId="4" fillId="4" borderId="2" xfId="1" quotePrefix="1" applyFont="1" applyFill="1" applyBorder="1" applyAlignment="1">
      <alignment horizontal="center" vertical="top"/>
    </xf>
    <xf numFmtId="49" fontId="3" fillId="4" borderId="2" xfId="1" applyNumberFormat="1" applyFont="1" applyFill="1" applyBorder="1" applyAlignment="1">
      <alignment horizontal="left" vertical="top" wrapText="1"/>
    </xf>
    <xf numFmtId="0" fontId="4" fillId="4" borderId="2" xfId="1" applyFont="1" applyFill="1" applyBorder="1" applyAlignment="1">
      <alignment horizontal="left" vertical="top" wrapText="1"/>
    </xf>
    <xf numFmtId="0" fontId="4" fillId="4" borderId="2" xfId="1" applyFont="1" applyFill="1" applyBorder="1" applyAlignment="1">
      <alignment horizontal="center" vertical="top" wrapText="1"/>
    </xf>
    <xf numFmtId="0" fontId="13" fillId="4" borderId="2" xfId="1" applyFont="1" applyFill="1" applyBorder="1" applyAlignment="1">
      <alignment horizontal="center" vertical="top" wrapText="1"/>
    </xf>
    <xf numFmtId="0" fontId="17" fillId="4" borderId="2" xfId="1" applyFont="1" applyFill="1" applyBorder="1" applyAlignment="1">
      <alignment horizontal="right" vertical="top" wrapText="1"/>
    </xf>
    <xf numFmtId="0" fontId="17" fillId="4" borderId="2" xfId="1" applyFont="1" applyFill="1" applyBorder="1" applyAlignment="1">
      <alignment horizontal="right" vertical="top"/>
    </xf>
    <xf numFmtId="0" fontId="17" fillId="4" borderId="2" xfId="1" applyFont="1" applyFill="1" applyBorder="1"/>
    <xf numFmtId="0" fontId="4" fillId="4" borderId="2" xfId="1" quotePrefix="1" applyFont="1" applyFill="1" applyBorder="1" applyAlignment="1">
      <alignment horizontal="center" vertical="top" wrapText="1"/>
    </xf>
    <xf numFmtId="0" fontId="13" fillId="4" borderId="2" xfId="1" applyFont="1" applyFill="1" applyBorder="1" applyAlignment="1">
      <alignment horizontal="center" vertical="top"/>
    </xf>
    <xf numFmtId="0" fontId="3" fillId="4" borderId="2" xfId="1" applyFont="1" applyFill="1" applyBorder="1" applyAlignment="1">
      <alignment horizontal="left" vertical="top" wrapText="1"/>
    </xf>
    <xf numFmtId="0" fontId="15" fillId="4" borderId="2" xfId="2" applyFont="1" applyFill="1" applyBorder="1" applyAlignment="1">
      <alignment vertical="top" wrapText="1"/>
    </xf>
    <xf numFmtId="0" fontId="20" fillId="4" borderId="2" xfId="1" applyFont="1" applyFill="1" applyBorder="1" applyAlignment="1">
      <alignment horizontal="right" vertical="top" wrapText="1"/>
    </xf>
    <xf numFmtId="0" fontId="4" fillId="5" borderId="2" xfId="1" quotePrefix="1" applyFont="1" applyFill="1" applyBorder="1" applyAlignment="1">
      <alignment horizontal="center" vertical="top" wrapText="1"/>
    </xf>
    <xf numFmtId="49" fontId="3" fillId="5" borderId="2" xfId="1" applyNumberFormat="1" applyFont="1" applyFill="1" applyBorder="1" applyAlignment="1">
      <alignment horizontal="left" vertical="top" wrapText="1"/>
    </xf>
    <xf numFmtId="0" fontId="4" fillId="5" borderId="2" xfId="1" applyFont="1" applyFill="1" applyBorder="1" applyAlignment="1">
      <alignment horizontal="left" vertical="top" wrapText="1"/>
    </xf>
    <xf numFmtId="0" fontId="4" fillId="5" borderId="2" xfId="1" applyFont="1" applyFill="1" applyBorder="1" applyAlignment="1">
      <alignment horizontal="center" vertical="top" wrapText="1"/>
    </xf>
    <xf numFmtId="0" fontId="13" fillId="5" borderId="2" xfId="1" applyFont="1" applyFill="1" applyBorder="1" applyAlignment="1">
      <alignment horizontal="center" vertical="top"/>
    </xf>
    <xf numFmtId="0" fontId="17" fillId="5" borderId="2" xfId="1" applyFont="1" applyFill="1" applyBorder="1" applyAlignment="1">
      <alignment horizontal="right" vertical="top" wrapText="1"/>
    </xf>
    <xf numFmtId="0" fontId="17" fillId="5" borderId="2" xfId="1" applyFont="1" applyFill="1" applyBorder="1" applyAlignment="1">
      <alignment horizontal="right" vertical="top"/>
    </xf>
    <xf numFmtId="0" fontId="17" fillId="5" borderId="2" xfId="1" applyFont="1" applyFill="1" applyBorder="1"/>
    <xf numFmtId="0" fontId="3" fillId="0" borderId="0" xfId="1" applyFont="1" applyFill="1" applyAlignment="1">
      <alignment horizontal="center" vertical="top"/>
    </xf>
    <xf numFmtId="0" fontId="4" fillId="2" borderId="2" xfId="1" quotePrefix="1" applyFont="1" applyFill="1" applyBorder="1" applyAlignment="1">
      <alignment horizontal="center" vertical="top"/>
    </xf>
    <xf numFmtId="49" fontId="3" fillId="2" borderId="2" xfId="1" applyNumberFormat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center" vertical="top" wrapText="1"/>
    </xf>
    <xf numFmtId="0" fontId="13" fillId="2" borderId="2" xfId="1" applyFont="1" applyFill="1" applyBorder="1" applyAlignment="1">
      <alignment horizontal="center" vertical="top"/>
    </xf>
    <xf numFmtId="0" fontId="17" fillId="2" borderId="2" xfId="1" applyFont="1" applyFill="1" applyBorder="1" applyAlignment="1">
      <alignment horizontal="right" vertical="top" wrapText="1"/>
    </xf>
    <xf numFmtId="0" fontId="17" fillId="2" borderId="2" xfId="1" applyFont="1" applyFill="1" applyBorder="1"/>
    <xf numFmtId="0" fontId="13" fillId="2" borderId="2" xfId="1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autoPageBreaks="0" fitToPage="1"/>
  </sheetPr>
  <dimension ref="A1:U191"/>
  <sheetViews>
    <sheetView tabSelected="1" topLeftCell="A46" zoomScaleNormal="100" zoomScaleSheetLayoutView="100" workbookViewId="0">
      <selection activeCell="C48" sqref="C48"/>
    </sheetView>
  </sheetViews>
  <sheetFormatPr defaultRowHeight="12" outlineLevelRow="2" x14ac:dyDescent="0.2"/>
  <cols>
    <col min="1" max="1" width="3.28515625" style="5" customWidth="1"/>
    <col min="2" max="2" width="14.5703125" style="2" customWidth="1"/>
    <col min="3" max="3" width="28.140625" style="3" customWidth="1"/>
    <col min="4" max="4" width="7.85546875" style="4" customWidth="1"/>
    <col min="5" max="5" width="8.42578125" style="5" customWidth="1"/>
    <col min="6" max="6" width="8.42578125" style="6" customWidth="1"/>
    <col min="7" max="7" width="5.85546875" style="6" customWidth="1"/>
    <col min="8" max="8" width="5" style="6" customWidth="1"/>
    <col min="9" max="9" width="5.85546875" style="6" customWidth="1"/>
    <col min="10" max="10" width="7.140625" style="6" customWidth="1"/>
    <col min="11" max="11" width="11.28515625" style="6" customWidth="1"/>
    <col min="12" max="12" width="9" style="6" customWidth="1"/>
    <col min="13" max="13" width="7.28515625" style="6" customWidth="1"/>
    <col min="14" max="14" width="6.7109375" style="6" customWidth="1"/>
    <col min="15" max="15" width="6" style="6" customWidth="1"/>
    <col min="16" max="17" width="7.85546875" style="6" customWidth="1"/>
    <col min="18" max="16384" width="9.140625" style="7"/>
  </cols>
  <sheetData>
    <row r="1" spans="1:17" outlineLevel="2" x14ac:dyDescent="0.2">
      <c r="A1" s="1" t="s">
        <v>0</v>
      </c>
      <c r="K1" s="7"/>
      <c r="M1" s="1" t="s">
        <v>1</v>
      </c>
      <c r="N1" s="7"/>
    </row>
    <row r="2" spans="1:17" outlineLevel="1" x14ac:dyDescent="0.2">
      <c r="A2" s="9"/>
      <c r="K2" s="7"/>
      <c r="M2" s="2"/>
      <c r="N2" s="7"/>
    </row>
    <row r="3" spans="1:17" outlineLevel="1" x14ac:dyDescent="0.2">
      <c r="A3" s="9"/>
      <c r="K3" s="7"/>
      <c r="M3" s="2"/>
      <c r="N3" s="7"/>
    </row>
    <row r="4" spans="1:17" outlineLevel="1" x14ac:dyDescent="0.2">
      <c r="A4" s="9"/>
      <c r="K4" s="7"/>
      <c r="M4" s="2" t="s">
        <v>438</v>
      </c>
      <c r="N4" s="7"/>
    </row>
    <row r="5" spans="1:17" outlineLevel="1" x14ac:dyDescent="0.2">
      <c r="A5" s="9" t="s">
        <v>2</v>
      </c>
      <c r="K5" s="7"/>
      <c r="M5" s="9" t="s">
        <v>3</v>
      </c>
      <c r="N5" s="7"/>
    </row>
    <row r="6" spans="1:17" outlineLevel="1" x14ac:dyDescent="0.2">
      <c r="A6" s="9"/>
      <c r="K6" s="9"/>
      <c r="M6" s="7"/>
    </row>
    <row r="7" spans="1:17" ht="15.75" x14ac:dyDescent="0.25">
      <c r="A7" s="102" t="s">
        <v>427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</row>
    <row r="8" spans="1:17" x14ac:dyDescent="0.2">
      <c r="B8" s="10"/>
      <c r="C8" s="11"/>
      <c r="D8" s="12"/>
      <c r="E8" s="13"/>
      <c r="F8" s="14"/>
      <c r="G8" s="14"/>
      <c r="H8" s="15" t="s">
        <v>4</v>
      </c>
      <c r="I8" s="15"/>
      <c r="J8" s="14"/>
      <c r="K8" s="14"/>
      <c r="L8" s="14"/>
      <c r="M8" s="14"/>
      <c r="N8" s="14"/>
      <c r="O8" s="14"/>
      <c r="P8" s="14"/>
    </row>
    <row r="9" spans="1:17" x14ac:dyDescent="0.2">
      <c r="E9" s="7"/>
    </row>
    <row r="10" spans="1:17" ht="15" customHeight="1" x14ac:dyDescent="0.2">
      <c r="C10" s="135" t="s">
        <v>440</v>
      </c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spans="1:17" x14ac:dyDescent="0.2">
      <c r="E11" s="7"/>
      <c r="G11" s="5" t="s">
        <v>5</v>
      </c>
      <c r="H11" s="7"/>
      <c r="I11" s="5"/>
    </row>
    <row r="12" spans="1:17" x14ac:dyDescent="0.2">
      <c r="E12" s="7"/>
    </row>
    <row r="13" spans="1:17" x14ac:dyDescent="0.2">
      <c r="C13" s="67" t="s">
        <v>6</v>
      </c>
      <c r="D13" s="104" t="s">
        <v>439</v>
      </c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</row>
    <row r="14" spans="1:17" x14ac:dyDescent="0.2">
      <c r="D14" s="16"/>
      <c r="E14" s="17"/>
      <c r="F14" s="18"/>
      <c r="G14" s="18"/>
      <c r="H14" s="19" t="s">
        <v>7</v>
      </c>
      <c r="I14" s="19"/>
      <c r="J14" s="18"/>
      <c r="K14" s="18"/>
      <c r="L14" s="18"/>
      <c r="M14" s="18"/>
      <c r="N14" s="18"/>
      <c r="O14" s="18"/>
    </row>
    <row r="15" spans="1:17" x14ac:dyDescent="0.2">
      <c r="A15" s="20"/>
      <c r="B15" s="21"/>
      <c r="E15" s="7"/>
    </row>
    <row r="16" spans="1:17" x14ac:dyDescent="0.2">
      <c r="D16" s="106" t="s">
        <v>8</v>
      </c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</row>
    <row r="17" spans="1:17" s="8" customFormat="1" x14ac:dyDescent="0.2">
      <c r="A17" s="5"/>
      <c r="B17" s="2"/>
      <c r="C17" s="3"/>
      <c r="D17" s="8" t="s">
        <v>9</v>
      </c>
      <c r="E17" s="5"/>
      <c r="F17" s="6"/>
      <c r="G17" s="6"/>
      <c r="H17" s="6"/>
      <c r="J17" s="107">
        <f>K190</f>
        <v>9984173.709999999</v>
      </c>
      <c r="K17" s="108"/>
      <c r="L17" s="9" t="s">
        <v>10</v>
      </c>
      <c r="M17" s="6"/>
      <c r="N17" s="6"/>
      <c r="O17" s="6"/>
      <c r="P17" s="6"/>
      <c r="Q17" s="6"/>
    </row>
    <row r="18" spans="1:17" s="8" customFormat="1" x14ac:dyDescent="0.2">
      <c r="A18" s="5"/>
      <c r="B18" s="2"/>
      <c r="C18" s="3"/>
      <c r="D18" s="22" t="s">
        <v>11</v>
      </c>
      <c r="E18" s="5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s="8" customFormat="1" x14ac:dyDescent="0.2">
      <c r="A19" s="5"/>
      <c r="B19" s="2"/>
      <c r="C19" s="3"/>
      <c r="D19" s="23"/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s="8" customFormat="1" ht="12.75" x14ac:dyDescent="0.2">
      <c r="A20" s="99" t="s">
        <v>12</v>
      </c>
      <c r="B20" s="109" t="s">
        <v>13</v>
      </c>
      <c r="C20" s="99" t="s">
        <v>14</v>
      </c>
      <c r="D20" s="99" t="s">
        <v>15</v>
      </c>
      <c r="E20" s="99" t="s">
        <v>16</v>
      </c>
      <c r="F20" s="99" t="s">
        <v>17</v>
      </c>
      <c r="G20" s="101"/>
      <c r="H20" s="101"/>
      <c r="I20" s="101"/>
      <c r="J20" s="99" t="s">
        <v>18</v>
      </c>
      <c r="K20" s="111"/>
      <c r="L20" s="111"/>
      <c r="M20" s="111"/>
      <c r="N20" s="111"/>
      <c r="O20" s="99" t="s">
        <v>19</v>
      </c>
      <c r="P20" s="99" t="s">
        <v>20</v>
      </c>
      <c r="Q20" s="112" t="s">
        <v>21</v>
      </c>
    </row>
    <row r="21" spans="1:17" s="8" customFormat="1" x14ac:dyDescent="0.2">
      <c r="A21" s="101"/>
      <c r="B21" s="110"/>
      <c r="C21" s="100"/>
      <c r="D21" s="99"/>
      <c r="E21" s="99"/>
      <c r="F21" s="99" t="s">
        <v>22</v>
      </c>
      <c r="G21" s="99" t="s">
        <v>23</v>
      </c>
      <c r="H21" s="101"/>
      <c r="I21" s="101"/>
      <c r="J21" s="99" t="s">
        <v>24</v>
      </c>
      <c r="K21" s="99" t="s">
        <v>22</v>
      </c>
      <c r="L21" s="99" t="s">
        <v>23</v>
      </c>
      <c r="M21" s="101"/>
      <c r="N21" s="101"/>
      <c r="O21" s="99"/>
      <c r="P21" s="99"/>
      <c r="Q21" s="112"/>
    </row>
    <row r="22" spans="1:17" s="8" customFormat="1" ht="24" x14ac:dyDescent="0.2">
      <c r="A22" s="101"/>
      <c r="B22" s="110"/>
      <c r="C22" s="100"/>
      <c r="D22" s="99"/>
      <c r="E22" s="99"/>
      <c r="F22" s="101"/>
      <c r="G22" s="24" t="s">
        <v>25</v>
      </c>
      <c r="H22" s="24" t="s">
        <v>26</v>
      </c>
      <c r="I22" s="24" t="s">
        <v>27</v>
      </c>
      <c r="J22" s="100"/>
      <c r="K22" s="101"/>
      <c r="L22" s="24" t="s">
        <v>25</v>
      </c>
      <c r="M22" s="24" t="s">
        <v>26</v>
      </c>
      <c r="N22" s="24" t="s">
        <v>27</v>
      </c>
      <c r="O22" s="99"/>
      <c r="P22" s="99"/>
      <c r="Q22" s="112"/>
    </row>
    <row r="23" spans="1:17" s="8" customFormat="1" x14ac:dyDescent="0.2">
      <c r="A23" s="25">
        <v>1</v>
      </c>
      <c r="B23" s="26">
        <v>2</v>
      </c>
      <c r="C23" s="24">
        <v>3</v>
      </c>
      <c r="D23" s="24">
        <v>4</v>
      </c>
      <c r="E23" s="27">
        <v>5</v>
      </c>
      <c r="F23" s="28">
        <v>6</v>
      </c>
      <c r="G23" s="28">
        <v>7</v>
      </c>
      <c r="H23" s="28">
        <v>8</v>
      </c>
      <c r="I23" s="28">
        <v>9</v>
      </c>
      <c r="J23" s="28">
        <v>10</v>
      </c>
      <c r="K23" s="77">
        <v>11</v>
      </c>
      <c r="L23" s="28">
        <v>12</v>
      </c>
      <c r="M23" s="28">
        <v>13</v>
      </c>
      <c r="N23" s="28">
        <v>14</v>
      </c>
      <c r="O23" s="28">
        <v>15</v>
      </c>
      <c r="P23" s="28">
        <v>16</v>
      </c>
      <c r="Q23" s="28">
        <v>17</v>
      </c>
    </row>
    <row r="24" spans="1:17" s="8" customFormat="1" ht="15" x14ac:dyDescent="0.25">
      <c r="A24" s="97" t="s">
        <v>28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</row>
    <row r="25" spans="1:17" s="8" customFormat="1" ht="15" x14ac:dyDescent="0.25">
      <c r="A25" s="91" t="s">
        <v>29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</row>
    <row r="26" spans="1:17" s="8" customFormat="1" ht="42" x14ac:dyDescent="0.2">
      <c r="A26" s="29" t="s">
        <v>30</v>
      </c>
      <c r="B26" s="30" t="s">
        <v>31</v>
      </c>
      <c r="C26" s="31" t="s">
        <v>32</v>
      </c>
      <c r="D26" s="27" t="s">
        <v>33</v>
      </c>
      <c r="E26" s="32">
        <v>17</v>
      </c>
      <c r="F26" s="33">
        <v>68.25</v>
      </c>
      <c r="G26" s="33">
        <v>23.51</v>
      </c>
      <c r="H26" s="33">
        <v>41.74</v>
      </c>
      <c r="I26" s="33">
        <v>3.16</v>
      </c>
      <c r="J26" s="34"/>
      <c r="K26" s="34">
        <v>1160</v>
      </c>
      <c r="L26" s="34">
        <v>400</v>
      </c>
      <c r="M26" s="34">
        <v>710</v>
      </c>
      <c r="N26" s="34">
        <v>54</v>
      </c>
      <c r="O26" s="34">
        <v>2.37</v>
      </c>
      <c r="P26" s="34">
        <v>40.29</v>
      </c>
      <c r="Q26" s="35"/>
    </row>
    <row r="27" spans="1:17" s="8" customFormat="1" ht="39" x14ac:dyDescent="0.2">
      <c r="A27" s="29" t="s">
        <v>34</v>
      </c>
      <c r="B27" s="30" t="s">
        <v>35</v>
      </c>
      <c r="C27" s="31" t="s">
        <v>36</v>
      </c>
      <c r="D27" s="27" t="s">
        <v>37</v>
      </c>
      <c r="E27" s="36" t="s">
        <v>38</v>
      </c>
      <c r="F27" s="33">
        <v>487.91</v>
      </c>
      <c r="G27" s="34"/>
      <c r="H27" s="34"/>
      <c r="I27" s="34"/>
      <c r="J27" s="34"/>
      <c r="K27" s="34">
        <v>3903</v>
      </c>
      <c r="L27" s="34"/>
      <c r="M27" s="34"/>
      <c r="N27" s="34"/>
      <c r="O27" s="34"/>
      <c r="P27" s="34"/>
      <c r="Q27" s="35"/>
    </row>
    <row r="28" spans="1:17" s="8" customFormat="1" ht="39" x14ac:dyDescent="0.2">
      <c r="A28" s="29" t="s">
        <v>39</v>
      </c>
      <c r="B28" s="30" t="s">
        <v>40</v>
      </c>
      <c r="C28" s="31" t="s">
        <v>41</v>
      </c>
      <c r="D28" s="27" t="s">
        <v>37</v>
      </c>
      <c r="E28" s="32">
        <v>7</v>
      </c>
      <c r="F28" s="33">
        <v>578.33000000000004</v>
      </c>
      <c r="G28" s="34"/>
      <c r="H28" s="34"/>
      <c r="I28" s="34"/>
      <c r="J28" s="34"/>
      <c r="K28" s="34">
        <v>4048</v>
      </c>
      <c r="L28" s="34"/>
      <c r="M28" s="34"/>
      <c r="N28" s="34"/>
      <c r="O28" s="34"/>
      <c r="P28" s="34"/>
      <c r="Q28" s="35"/>
    </row>
    <row r="29" spans="1:17" s="8" customFormat="1" ht="39" x14ac:dyDescent="0.2">
      <c r="A29" s="29" t="s">
        <v>42</v>
      </c>
      <c r="B29" s="30" t="s">
        <v>40</v>
      </c>
      <c r="C29" s="31" t="s">
        <v>43</v>
      </c>
      <c r="D29" s="27" t="s">
        <v>37</v>
      </c>
      <c r="E29" s="32">
        <v>1</v>
      </c>
      <c r="F29" s="33">
        <v>578.33000000000004</v>
      </c>
      <c r="G29" s="34"/>
      <c r="H29" s="34"/>
      <c r="I29" s="34"/>
      <c r="J29" s="34"/>
      <c r="K29" s="34">
        <v>578</v>
      </c>
      <c r="L29" s="34"/>
      <c r="M29" s="34"/>
      <c r="N29" s="34"/>
      <c r="O29" s="34"/>
      <c r="P29" s="34"/>
      <c r="Q29" s="35"/>
    </row>
    <row r="30" spans="1:17" s="8" customFormat="1" ht="45" x14ac:dyDescent="0.2">
      <c r="A30" s="136" t="s">
        <v>44</v>
      </c>
      <c r="B30" s="137" t="s">
        <v>45</v>
      </c>
      <c r="C30" s="138" t="s">
        <v>46</v>
      </c>
      <c r="D30" s="139" t="s">
        <v>37</v>
      </c>
      <c r="E30" s="140">
        <v>1</v>
      </c>
      <c r="F30" s="141" t="s">
        <v>47</v>
      </c>
      <c r="G30" s="79"/>
      <c r="H30" s="79"/>
      <c r="I30" s="79"/>
      <c r="J30" s="79"/>
      <c r="K30" s="79">
        <v>444</v>
      </c>
      <c r="L30" s="79"/>
      <c r="M30" s="79"/>
      <c r="N30" s="79"/>
      <c r="O30" s="79"/>
      <c r="P30" s="79"/>
      <c r="Q30" s="142"/>
    </row>
    <row r="31" spans="1:17" s="8" customFormat="1" ht="54" x14ac:dyDescent="0.2">
      <c r="A31" s="136" t="s">
        <v>48</v>
      </c>
      <c r="B31" s="137" t="s">
        <v>49</v>
      </c>
      <c r="C31" s="138" t="s">
        <v>50</v>
      </c>
      <c r="D31" s="139" t="s">
        <v>37</v>
      </c>
      <c r="E31" s="140">
        <v>3</v>
      </c>
      <c r="F31" s="141" t="s">
        <v>51</v>
      </c>
      <c r="G31" s="79"/>
      <c r="H31" s="79"/>
      <c r="I31" s="79"/>
      <c r="J31" s="79"/>
      <c r="K31" s="79">
        <v>7376</v>
      </c>
      <c r="L31" s="79"/>
      <c r="M31" s="79"/>
      <c r="N31" s="79"/>
      <c r="O31" s="79"/>
      <c r="P31" s="79"/>
      <c r="Q31" s="142"/>
    </row>
    <row r="32" spans="1:17" s="8" customFormat="1" ht="54" x14ac:dyDescent="0.2">
      <c r="A32" s="136" t="s">
        <v>52</v>
      </c>
      <c r="B32" s="137" t="s">
        <v>49</v>
      </c>
      <c r="C32" s="138" t="s">
        <v>53</v>
      </c>
      <c r="D32" s="139" t="s">
        <v>37</v>
      </c>
      <c r="E32" s="140">
        <v>1</v>
      </c>
      <c r="F32" s="141" t="s">
        <v>54</v>
      </c>
      <c r="G32" s="79"/>
      <c r="H32" s="79"/>
      <c r="I32" s="79"/>
      <c r="J32" s="79"/>
      <c r="K32" s="79">
        <v>1162</v>
      </c>
      <c r="L32" s="79"/>
      <c r="M32" s="79"/>
      <c r="N32" s="79"/>
      <c r="O32" s="79"/>
      <c r="P32" s="79"/>
      <c r="Q32" s="142"/>
    </row>
    <row r="33" spans="1:17" s="8" customFormat="1" ht="66" x14ac:dyDescent="0.2">
      <c r="A33" s="136" t="s">
        <v>55</v>
      </c>
      <c r="B33" s="137" t="s">
        <v>49</v>
      </c>
      <c r="C33" s="138" t="s">
        <v>56</v>
      </c>
      <c r="D33" s="139" t="s">
        <v>37</v>
      </c>
      <c r="E33" s="143" t="s">
        <v>38</v>
      </c>
      <c r="F33" s="141" t="s">
        <v>57</v>
      </c>
      <c r="G33" s="79"/>
      <c r="H33" s="79"/>
      <c r="I33" s="79"/>
      <c r="J33" s="79"/>
      <c r="K33" s="79">
        <v>13233</v>
      </c>
      <c r="L33" s="79"/>
      <c r="M33" s="79"/>
      <c r="N33" s="79"/>
      <c r="O33" s="79"/>
      <c r="P33" s="79"/>
      <c r="Q33" s="142"/>
    </row>
    <row r="34" spans="1:17" s="8" customFormat="1" ht="54" x14ac:dyDescent="0.2">
      <c r="A34" s="136" t="s">
        <v>58</v>
      </c>
      <c r="B34" s="137" t="s">
        <v>49</v>
      </c>
      <c r="C34" s="138" t="s">
        <v>59</v>
      </c>
      <c r="D34" s="139" t="s">
        <v>37</v>
      </c>
      <c r="E34" s="140">
        <v>1</v>
      </c>
      <c r="F34" s="141" t="s">
        <v>60</v>
      </c>
      <c r="G34" s="79"/>
      <c r="H34" s="79"/>
      <c r="I34" s="79"/>
      <c r="J34" s="79"/>
      <c r="K34" s="79">
        <v>1357</v>
      </c>
      <c r="L34" s="79"/>
      <c r="M34" s="79"/>
      <c r="N34" s="79"/>
      <c r="O34" s="79"/>
      <c r="P34" s="79"/>
      <c r="Q34" s="142"/>
    </row>
    <row r="35" spans="1:17" s="8" customFormat="1" ht="54" x14ac:dyDescent="0.2">
      <c r="A35" s="136" t="s">
        <v>61</v>
      </c>
      <c r="B35" s="137" t="s">
        <v>49</v>
      </c>
      <c r="C35" s="138" t="s">
        <v>53</v>
      </c>
      <c r="D35" s="139" t="s">
        <v>37</v>
      </c>
      <c r="E35" s="140">
        <v>1</v>
      </c>
      <c r="F35" s="141" t="s">
        <v>54</v>
      </c>
      <c r="G35" s="79"/>
      <c r="H35" s="79"/>
      <c r="I35" s="79"/>
      <c r="J35" s="79"/>
      <c r="K35" s="79">
        <v>1162</v>
      </c>
      <c r="L35" s="79"/>
      <c r="M35" s="79"/>
      <c r="N35" s="79"/>
      <c r="O35" s="79"/>
      <c r="P35" s="79"/>
      <c r="Q35" s="142"/>
    </row>
    <row r="36" spans="1:17" s="8" customFormat="1" ht="54" x14ac:dyDescent="0.2">
      <c r="A36" s="136" t="s">
        <v>62</v>
      </c>
      <c r="B36" s="137" t="s">
        <v>49</v>
      </c>
      <c r="C36" s="138" t="s">
        <v>63</v>
      </c>
      <c r="D36" s="139" t="s">
        <v>37</v>
      </c>
      <c r="E36" s="140">
        <v>4</v>
      </c>
      <c r="F36" s="141" t="s">
        <v>64</v>
      </c>
      <c r="G36" s="79"/>
      <c r="H36" s="79"/>
      <c r="I36" s="79"/>
      <c r="J36" s="79"/>
      <c r="K36" s="79">
        <v>1495</v>
      </c>
      <c r="L36" s="79"/>
      <c r="M36" s="79"/>
      <c r="N36" s="79"/>
      <c r="O36" s="79"/>
      <c r="P36" s="79"/>
      <c r="Q36" s="142"/>
    </row>
    <row r="37" spans="1:17" s="8" customFormat="1" ht="66" x14ac:dyDescent="0.2">
      <c r="A37" s="136" t="s">
        <v>65</v>
      </c>
      <c r="B37" s="137" t="s">
        <v>49</v>
      </c>
      <c r="C37" s="138" t="s">
        <v>66</v>
      </c>
      <c r="D37" s="139" t="s">
        <v>37</v>
      </c>
      <c r="E37" s="143" t="s">
        <v>67</v>
      </c>
      <c r="F37" s="141" t="s">
        <v>68</v>
      </c>
      <c r="G37" s="79"/>
      <c r="H37" s="79"/>
      <c r="I37" s="79"/>
      <c r="J37" s="79"/>
      <c r="K37" s="79">
        <v>11194</v>
      </c>
      <c r="L37" s="79"/>
      <c r="M37" s="79"/>
      <c r="N37" s="79"/>
      <c r="O37" s="79"/>
      <c r="P37" s="79"/>
      <c r="Q37" s="142"/>
    </row>
    <row r="38" spans="1:17" s="8" customFormat="1" ht="54" x14ac:dyDescent="0.2">
      <c r="A38" s="136" t="s">
        <v>69</v>
      </c>
      <c r="B38" s="137" t="s">
        <v>49</v>
      </c>
      <c r="C38" s="138" t="s">
        <v>70</v>
      </c>
      <c r="D38" s="139" t="s">
        <v>37</v>
      </c>
      <c r="E38" s="143" t="s">
        <v>71</v>
      </c>
      <c r="F38" s="141" t="s">
        <v>68</v>
      </c>
      <c r="G38" s="79"/>
      <c r="H38" s="79"/>
      <c r="I38" s="79"/>
      <c r="J38" s="79"/>
      <c r="K38" s="79">
        <v>26120</v>
      </c>
      <c r="L38" s="79"/>
      <c r="M38" s="79"/>
      <c r="N38" s="79"/>
      <c r="O38" s="79"/>
      <c r="P38" s="79"/>
      <c r="Q38" s="142"/>
    </row>
    <row r="39" spans="1:17" s="8" customFormat="1" ht="54" x14ac:dyDescent="0.2">
      <c r="A39" s="136" t="s">
        <v>72</v>
      </c>
      <c r="B39" s="137" t="s">
        <v>49</v>
      </c>
      <c r="C39" s="138" t="s">
        <v>73</v>
      </c>
      <c r="D39" s="139" t="s">
        <v>37</v>
      </c>
      <c r="E39" s="143" t="s">
        <v>74</v>
      </c>
      <c r="F39" s="141" t="s">
        <v>75</v>
      </c>
      <c r="G39" s="79"/>
      <c r="H39" s="79"/>
      <c r="I39" s="79"/>
      <c r="J39" s="79"/>
      <c r="K39" s="79">
        <v>16130</v>
      </c>
      <c r="L39" s="79"/>
      <c r="M39" s="79"/>
      <c r="N39" s="79"/>
      <c r="O39" s="79"/>
      <c r="P39" s="79"/>
      <c r="Q39" s="142"/>
    </row>
    <row r="40" spans="1:17" s="8" customFormat="1" ht="54" x14ac:dyDescent="0.2">
      <c r="A40" s="136" t="s">
        <v>76</v>
      </c>
      <c r="B40" s="137" t="s">
        <v>49</v>
      </c>
      <c r="C40" s="138" t="s">
        <v>77</v>
      </c>
      <c r="D40" s="139" t="s">
        <v>37</v>
      </c>
      <c r="E40" s="140">
        <v>3</v>
      </c>
      <c r="F40" s="141" t="s">
        <v>60</v>
      </c>
      <c r="G40" s="79"/>
      <c r="H40" s="79"/>
      <c r="I40" s="79"/>
      <c r="J40" s="79"/>
      <c r="K40" s="79">
        <v>4072</v>
      </c>
      <c r="L40" s="79"/>
      <c r="M40" s="79"/>
      <c r="N40" s="79"/>
      <c r="O40" s="79"/>
      <c r="P40" s="79"/>
      <c r="Q40" s="142"/>
    </row>
    <row r="41" spans="1:17" s="8" customFormat="1" ht="54" x14ac:dyDescent="0.2">
      <c r="A41" s="136" t="s">
        <v>78</v>
      </c>
      <c r="B41" s="137" t="s">
        <v>49</v>
      </c>
      <c r="C41" s="138" t="s">
        <v>79</v>
      </c>
      <c r="D41" s="139" t="s">
        <v>37</v>
      </c>
      <c r="E41" s="140">
        <v>5</v>
      </c>
      <c r="F41" s="141" t="s">
        <v>54</v>
      </c>
      <c r="G41" s="79"/>
      <c r="H41" s="79"/>
      <c r="I41" s="79"/>
      <c r="J41" s="79"/>
      <c r="K41" s="79">
        <v>5809</v>
      </c>
      <c r="L41" s="79"/>
      <c r="M41" s="79"/>
      <c r="N41" s="79"/>
      <c r="O41" s="79"/>
      <c r="P41" s="79"/>
      <c r="Q41" s="142"/>
    </row>
    <row r="42" spans="1:17" s="8" customFormat="1" ht="54" x14ac:dyDescent="0.2">
      <c r="A42" s="136" t="s">
        <v>80</v>
      </c>
      <c r="B42" s="137" t="s">
        <v>49</v>
      </c>
      <c r="C42" s="138" t="s">
        <v>81</v>
      </c>
      <c r="D42" s="139" t="s">
        <v>37</v>
      </c>
      <c r="E42" s="140">
        <v>2</v>
      </c>
      <c r="F42" s="141" t="s">
        <v>82</v>
      </c>
      <c r="G42" s="79"/>
      <c r="H42" s="79"/>
      <c r="I42" s="79"/>
      <c r="J42" s="79"/>
      <c r="K42" s="79">
        <v>2768</v>
      </c>
      <c r="L42" s="79"/>
      <c r="M42" s="79"/>
      <c r="N42" s="79"/>
      <c r="O42" s="79"/>
      <c r="P42" s="79"/>
      <c r="Q42" s="142"/>
    </row>
    <row r="43" spans="1:17" s="8" customFormat="1" ht="42" x14ac:dyDescent="0.2">
      <c r="A43" s="29" t="s">
        <v>83</v>
      </c>
      <c r="B43" s="30" t="s">
        <v>84</v>
      </c>
      <c r="C43" s="78" t="s">
        <v>85</v>
      </c>
      <c r="D43" s="27" t="s">
        <v>33</v>
      </c>
      <c r="E43" s="32">
        <v>100</v>
      </c>
      <c r="F43" s="33">
        <v>6.25</v>
      </c>
      <c r="G43" s="33">
        <v>5.16</v>
      </c>
      <c r="H43" s="34"/>
      <c r="I43" s="34"/>
      <c r="J43" s="34"/>
      <c r="K43" s="113">
        <v>625</v>
      </c>
      <c r="L43" s="34">
        <v>516</v>
      </c>
      <c r="M43" s="34"/>
      <c r="N43" s="34"/>
      <c r="O43" s="34">
        <v>0.52</v>
      </c>
      <c r="P43" s="34">
        <v>52</v>
      </c>
      <c r="Q43" s="35"/>
    </row>
    <row r="44" spans="1:17" s="8" customFormat="1" ht="72" x14ac:dyDescent="0.2">
      <c r="A44" s="29" t="s">
        <v>86</v>
      </c>
      <c r="B44" s="30" t="s">
        <v>49</v>
      </c>
      <c r="C44" s="31" t="s">
        <v>87</v>
      </c>
      <c r="D44" s="27" t="s">
        <v>37</v>
      </c>
      <c r="E44" s="32">
        <v>1</v>
      </c>
      <c r="F44" s="33" t="s">
        <v>88</v>
      </c>
      <c r="G44" s="34"/>
      <c r="H44" s="34"/>
      <c r="I44" s="34"/>
      <c r="J44" s="34"/>
      <c r="K44" s="34">
        <v>4301</v>
      </c>
      <c r="L44" s="34"/>
      <c r="M44" s="34"/>
      <c r="N44" s="34"/>
      <c r="O44" s="34"/>
      <c r="P44" s="34"/>
      <c r="Q44" s="35"/>
    </row>
    <row r="45" spans="1:17" s="8" customFormat="1" ht="48" x14ac:dyDescent="0.2">
      <c r="A45" s="29" t="s">
        <v>89</v>
      </c>
      <c r="B45" s="30" t="s">
        <v>90</v>
      </c>
      <c r="C45" s="31" t="s">
        <v>91</v>
      </c>
      <c r="D45" s="27" t="s">
        <v>33</v>
      </c>
      <c r="E45" s="32">
        <v>7</v>
      </c>
      <c r="F45" s="33">
        <v>84.02</v>
      </c>
      <c r="G45" s="33">
        <v>29.45</v>
      </c>
      <c r="H45" s="33">
        <v>3.35</v>
      </c>
      <c r="I45" s="33">
        <v>0.14000000000000001</v>
      </c>
      <c r="J45" s="34"/>
      <c r="K45" s="34">
        <v>588</v>
      </c>
      <c r="L45" s="34">
        <v>206</v>
      </c>
      <c r="M45" s="34">
        <v>23</v>
      </c>
      <c r="N45" s="34">
        <v>1</v>
      </c>
      <c r="O45" s="34">
        <v>3.17</v>
      </c>
      <c r="P45" s="34">
        <v>22.19</v>
      </c>
      <c r="Q45" s="35"/>
    </row>
    <row r="46" spans="1:17" s="8" customFormat="1" ht="48" x14ac:dyDescent="0.2">
      <c r="A46" s="68" t="s">
        <v>92</v>
      </c>
      <c r="B46" s="69" t="s">
        <v>93</v>
      </c>
      <c r="C46" s="70" t="s">
        <v>94</v>
      </c>
      <c r="D46" s="71" t="s">
        <v>37</v>
      </c>
      <c r="E46" s="72">
        <v>1</v>
      </c>
      <c r="F46" s="73">
        <v>250.59</v>
      </c>
      <c r="G46" s="74"/>
      <c r="H46" s="74"/>
      <c r="I46" s="74"/>
      <c r="J46" s="74"/>
      <c r="K46" s="74">
        <v>251</v>
      </c>
      <c r="L46" s="74"/>
      <c r="M46" s="74"/>
      <c r="N46" s="74"/>
      <c r="O46" s="74"/>
      <c r="P46" s="74"/>
      <c r="Q46" s="75"/>
    </row>
    <row r="47" spans="1:17" s="8" customFormat="1" ht="48" x14ac:dyDescent="0.2">
      <c r="A47" s="68" t="s">
        <v>95</v>
      </c>
      <c r="B47" s="69" t="s">
        <v>96</v>
      </c>
      <c r="C47" s="70" t="s">
        <v>97</v>
      </c>
      <c r="D47" s="71" t="s">
        <v>37</v>
      </c>
      <c r="E47" s="72">
        <v>6</v>
      </c>
      <c r="F47" s="73">
        <v>298.68</v>
      </c>
      <c r="G47" s="74"/>
      <c r="H47" s="74"/>
      <c r="I47" s="74"/>
      <c r="J47" s="74"/>
      <c r="K47" s="74">
        <v>1792</v>
      </c>
      <c r="L47" s="74"/>
      <c r="M47" s="74"/>
      <c r="N47" s="74"/>
      <c r="O47" s="74"/>
      <c r="P47" s="74"/>
      <c r="Q47" s="75"/>
    </row>
    <row r="48" spans="1:17" s="8" customFormat="1" ht="60" x14ac:dyDescent="0.2">
      <c r="A48" s="29" t="s">
        <v>98</v>
      </c>
      <c r="B48" s="30" t="s">
        <v>99</v>
      </c>
      <c r="C48" s="31" t="s">
        <v>100</v>
      </c>
      <c r="D48" s="27" t="s">
        <v>33</v>
      </c>
      <c r="E48" s="32">
        <v>7</v>
      </c>
      <c r="F48" s="33">
        <v>60.01</v>
      </c>
      <c r="G48" s="33">
        <v>22.54</v>
      </c>
      <c r="H48" s="33">
        <v>1.1299999999999999</v>
      </c>
      <c r="I48" s="34"/>
      <c r="J48" s="34"/>
      <c r="K48" s="34">
        <v>420</v>
      </c>
      <c r="L48" s="34">
        <v>158</v>
      </c>
      <c r="M48" s="34">
        <v>8</v>
      </c>
      <c r="N48" s="34"/>
      <c r="O48" s="34">
        <v>2.37</v>
      </c>
      <c r="P48" s="34">
        <v>16.59</v>
      </c>
      <c r="Q48" s="35"/>
    </row>
    <row r="49" spans="1:17" s="8" customFormat="1" ht="39" x14ac:dyDescent="0.2">
      <c r="A49" s="68" t="s">
        <v>101</v>
      </c>
      <c r="B49" s="69" t="s">
        <v>102</v>
      </c>
      <c r="C49" s="70" t="s">
        <v>103</v>
      </c>
      <c r="D49" s="71" t="s">
        <v>37</v>
      </c>
      <c r="E49" s="72">
        <v>7</v>
      </c>
      <c r="F49" s="73">
        <v>341.75</v>
      </c>
      <c r="G49" s="74"/>
      <c r="H49" s="74"/>
      <c r="I49" s="74"/>
      <c r="J49" s="74"/>
      <c r="K49" s="74">
        <v>2392</v>
      </c>
      <c r="L49" s="74"/>
      <c r="M49" s="74"/>
      <c r="N49" s="74"/>
      <c r="O49" s="74"/>
      <c r="P49" s="74"/>
      <c r="Q49" s="75"/>
    </row>
    <row r="50" spans="1:17" s="8" customFormat="1" ht="42" x14ac:dyDescent="0.2">
      <c r="A50" s="29" t="s">
        <v>104</v>
      </c>
      <c r="B50" s="30" t="s">
        <v>105</v>
      </c>
      <c r="C50" s="31" t="s">
        <v>106</v>
      </c>
      <c r="D50" s="27" t="s">
        <v>107</v>
      </c>
      <c r="E50" s="32">
        <v>1.32</v>
      </c>
      <c r="F50" s="33">
        <v>1381.32</v>
      </c>
      <c r="G50" s="33">
        <v>1261.82</v>
      </c>
      <c r="H50" s="33">
        <v>44.36</v>
      </c>
      <c r="I50" s="33">
        <v>2.7</v>
      </c>
      <c r="J50" s="34"/>
      <c r="K50" s="34">
        <v>1823</v>
      </c>
      <c r="L50" s="34">
        <v>1666</v>
      </c>
      <c r="M50" s="34">
        <v>59</v>
      </c>
      <c r="N50" s="34">
        <v>4</v>
      </c>
      <c r="O50" s="34">
        <v>127.2</v>
      </c>
      <c r="P50" s="34">
        <v>167.9</v>
      </c>
      <c r="Q50" s="35"/>
    </row>
    <row r="51" spans="1:17" s="8" customFormat="1" ht="126" x14ac:dyDescent="0.2">
      <c r="A51" s="29" t="s">
        <v>108</v>
      </c>
      <c r="B51" s="30" t="s">
        <v>109</v>
      </c>
      <c r="C51" s="31" t="s">
        <v>110</v>
      </c>
      <c r="D51" s="27" t="s">
        <v>111</v>
      </c>
      <c r="E51" s="32">
        <v>132</v>
      </c>
      <c r="F51" s="33" t="s">
        <v>112</v>
      </c>
      <c r="G51" s="34"/>
      <c r="H51" s="34"/>
      <c r="I51" s="34"/>
      <c r="J51" s="34"/>
      <c r="K51" s="34">
        <v>301279</v>
      </c>
      <c r="L51" s="34"/>
      <c r="M51" s="34"/>
      <c r="N51" s="34"/>
      <c r="O51" s="34"/>
      <c r="P51" s="34"/>
      <c r="Q51" s="35"/>
    </row>
    <row r="52" spans="1:17" s="8" customFormat="1" ht="15" x14ac:dyDescent="0.25">
      <c r="A52" s="91" t="s">
        <v>113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</row>
    <row r="53" spans="1:17" s="8" customFormat="1" ht="42" x14ac:dyDescent="0.2">
      <c r="A53" s="29" t="s">
        <v>114</v>
      </c>
      <c r="B53" s="30" t="s">
        <v>31</v>
      </c>
      <c r="C53" s="31" t="s">
        <v>32</v>
      </c>
      <c r="D53" s="27" t="s">
        <v>33</v>
      </c>
      <c r="E53" s="32">
        <v>7</v>
      </c>
      <c r="F53" s="33">
        <v>68.25</v>
      </c>
      <c r="G53" s="33">
        <v>23.51</v>
      </c>
      <c r="H53" s="33">
        <v>41.74</v>
      </c>
      <c r="I53" s="33">
        <v>3.16</v>
      </c>
      <c r="J53" s="34"/>
      <c r="K53" s="34">
        <v>478</v>
      </c>
      <c r="L53" s="34">
        <v>165</v>
      </c>
      <c r="M53" s="34">
        <v>292</v>
      </c>
      <c r="N53" s="34">
        <v>22</v>
      </c>
      <c r="O53" s="34">
        <v>2.37</v>
      </c>
      <c r="P53" s="34">
        <v>16.59</v>
      </c>
      <c r="Q53" s="35"/>
    </row>
    <row r="54" spans="1:17" s="8" customFormat="1" ht="42" x14ac:dyDescent="0.2">
      <c r="A54" s="29" t="s">
        <v>115</v>
      </c>
      <c r="B54" s="30" t="s">
        <v>116</v>
      </c>
      <c r="C54" s="31" t="s">
        <v>117</v>
      </c>
      <c r="D54" s="27" t="s">
        <v>107</v>
      </c>
      <c r="E54" s="36" t="s">
        <v>118</v>
      </c>
      <c r="F54" s="33">
        <v>1344.09</v>
      </c>
      <c r="G54" s="33">
        <v>779.32</v>
      </c>
      <c r="H54" s="33">
        <v>44.36</v>
      </c>
      <c r="I54" s="33">
        <v>2.7</v>
      </c>
      <c r="J54" s="34"/>
      <c r="K54" s="34">
        <v>1156</v>
      </c>
      <c r="L54" s="34">
        <v>670</v>
      </c>
      <c r="M54" s="34">
        <v>38</v>
      </c>
      <c r="N54" s="34">
        <v>2</v>
      </c>
      <c r="O54" s="34">
        <v>78.56</v>
      </c>
      <c r="P54" s="34">
        <v>67.56</v>
      </c>
      <c r="Q54" s="35"/>
    </row>
    <row r="55" spans="1:17" s="8" customFormat="1" ht="54" x14ac:dyDescent="0.2">
      <c r="A55" s="136" t="s">
        <v>119</v>
      </c>
      <c r="B55" s="137" t="s">
        <v>120</v>
      </c>
      <c r="C55" s="138" t="s">
        <v>121</v>
      </c>
      <c r="D55" s="139" t="s">
        <v>37</v>
      </c>
      <c r="E55" s="140">
        <v>86</v>
      </c>
      <c r="F55" s="141" t="s">
        <v>122</v>
      </c>
      <c r="G55" s="79"/>
      <c r="H55" s="79"/>
      <c r="I55" s="79"/>
      <c r="J55" s="79"/>
      <c r="K55" s="79">
        <v>1545</v>
      </c>
      <c r="L55" s="79"/>
      <c r="M55" s="79"/>
      <c r="N55" s="79"/>
      <c r="O55" s="79"/>
      <c r="P55" s="79"/>
      <c r="Q55" s="142"/>
    </row>
    <row r="56" spans="1:17" s="8" customFormat="1" ht="42" x14ac:dyDescent="0.2">
      <c r="A56" s="29" t="s">
        <v>123</v>
      </c>
      <c r="B56" s="30" t="s">
        <v>124</v>
      </c>
      <c r="C56" s="31" t="s">
        <v>125</v>
      </c>
      <c r="D56" s="27" t="s">
        <v>107</v>
      </c>
      <c r="E56" s="36" t="s">
        <v>126</v>
      </c>
      <c r="F56" s="33">
        <v>858.96</v>
      </c>
      <c r="G56" s="33">
        <v>698.37</v>
      </c>
      <c r="H56" s="33">
        <v>44.36</v>
      </c>
      <c r="I56" s="33">
        <v>2.7</v>
      </c>
      <c r="J56" s="34"/>
      <c r="K56" s="34">
        <v>1177</v>
      </c>
      <c r="L56" s="34">
        <v>957</v>
      </c>
      <c r="M56" s="34">
        <v>61</v>
      </c>
      <c r="N56" s="34">
        <v>4</v>
      </c>
      <c r="O56" s="34">
        <v>70.400000000000006</v>
      </c>
      <c r="P56" s="34">
        <v>96.45</v>
      </c>
      <c r="Q56" s="35"/>
    </row>
    <row r="57" spans="1:17" s="8" customFormat="1" ht="60" x14ac:dyDescent="0.2">
      <c r="A57" s="29" t="s">
        <v>127</v>
      </c>
      <c r="B57" s="30" t="s">
        <v>109</v>
      </c>
      <c r="C57" s="31" t="s">
        <v>128</v>
      </c>
      <c r="D57" s="27" t="s">
        <v>111</v>
      </c>
      <c r="E57" s="32">
        <v>137</v>
      </c>
      <c r="F57" s="33" t="s">
        <v>129</v>
      </c>
      <c r="G57" s="34"/>
      <c r="H57" s="34"/>
      <c r="I57" s="34"/>
      <c r="J57" s="34"/>
      <c r="K57" s="34">
        <v>47343</v>
      </c>
      <c r="L57" s="34"/>
      <c r="M57" s="34"/>
      <c r="N57" s="34"/>
      <c r="O57" s="34"/>
      <c r="P57" s="34"/>
      <c r="Q57" s="35"/>
    </row>
    <row r="58" spans="1:17" s="8" customFormat="1" ht="39" x14ac:dyDescent="0.2">
      <c r="A58" s="29" t="s">
        <v>130</v>
      </c>
      <c r="B58" s="30" t="s">
        <v>131</v>
      </c>
      <c r="C58" s="31" t="s">
        <v>132</v>
      </c>
      <c r="D58" s="27" t="s">
        <v>37</v>
      </c>
      <c r="E58" s="32">
        <v>3</v>
      </c>
      <c r="F58" s="33">
        <v>878.78</v>
      </c>
      <c r="G58" s="34"/>
      <c r="H58" s="34"/>
      <c r="I58" s="34"/>
      <c r="J58" s="34"/>
      <c r="K58" s="34">
        <v>2636</v>
      </c>
      <c r="L58" s="34"/>
      <c r="M58" s="34"/>
      <c r="N58" s="34"/>
      <c r="O58" s="34"/>
      <c r="P58" s="34"/>
      <c r="Q58" s="35"/>
    </row>
    <row r="59" spans="1:17" s="8" customFormat="1" ht="42" x14ac:dyDescent="0.2">
      <c r="A59" s="29" t="s">
        <v>133</v>
      </c>
      <c r="B59" s="30" t="s">
        <v>84</v>
      </c>
      <c r="C59" s="31" t="s">
        <v>85</v>
      </c>
      <c r="D59" s="27" t="s">
        <v>33</v>
      </c>
      <c r="E59" s="32">
        <v>24</v>
      </c>
      <c r="F59" s="33">
        <v>6.25</v>
      </c>
      <c r="G59" s="33">
        <v>5.16</v>
      </c>
      <c r="H59" s="34"/>
      <c r="I59" s="34"/>
      <c r="J59" s="34"/>
      <c r="K59" s="113">
        <v>150</v>
      </c>
      <c r="L59" s="34">
        <v>124</v>
      </c>
      <c r="M59" s="34"/>
      <c r="N59" s="34"/>
      <c r="O59" s="34">
        <v>0.52</v>
      </c>
      <c r="P59" s="34">
        <v>12.48</v>
      </c>
      <c r="Q59" s="35"/>
    </row>
    <row r="60" spans="1:17" s="8" customFormat="1" ht="60" x14ac:dyDescent="0.2">
      <c r="A60" s="29" t="s">
        <v>134</v>
      </c>
      <c r="B60" s="30" t="s">
        <v>35</v>
      </c>
      <c r="C60" s="31" t="s">
        <v>135</v>
      </c>
      <c r="D60" s="27" t="s">
        <v>37</v>
      </c>
      <c r="E60" s="36" t="s">
        <v>136</v>
      </c>
      <c r="F60" s="33">
        <v>487.91</v>
      </c>
      <c r="G60" s="34"/>
      <c r="H60" s="34"/>
      <c r="I60" s="34"/>
      <c r="J60" s="34"/>
      <c r="K60" s="34">
        <v>3415</v>
      </c>
      <c r="L60" s="34"/>
      <c r="M60" s="34"/>
      <c r="N60" s="34"/>
      <c r="O60" s="34"/>
      <c r="P60" s="34"/>
      <c r="Q60" s="35"/>
    </row>
    <row r="61" spans="1:17" s="8" customFormat="1" ht="78" x14ac:dyDescent="0.2">
      <c r="A61" s="29" t="s">
        <v>137</v>
      </c>
      <c r="B61" s="30" t="s">
        <v>49</v>
      </c>
      <c r="C61" s="31" t="s">
        <v>138</v>
      </c>
      <c r="D61" s="27" t="s">
        <v>37</v>
      </c>
      <c r="E61" s="36" t="s">
        <v>136</v>
      </c>
      <c r="F61" s="33" t="s">
        <v>139</v>
      </c>
      <c r="G61" s="34"/>
      <c r="H61" s="34"/>
      <c r="I61" s="34"/>
      <c r="J61" s="34"/>
      <c r="K61" s="34">
        <v>19466</v>
      </c>
      <c r="L61" s="34"/>
      <c r="M61" s="34"/>
      <c r="N61" s="34"/>
      <c r="O61" s="34"/>
      <c r="P61" s="34"/>
      <c r="Q61" s="35"/>
    </row>
    <row r="62" spans="1:17" s="8" customFormat="1" ht="66" x14ac:dyDescent="0.2">
      <c r="A62" s="29" t="s">
        <v>140</v>
      </c>
      <c r="B62" s="30" t="s">
        <v>49</v>
      </c>
      <c r="C62" s="31" t="s">
        <v>141</v>
      </c>
      <c r="D62" s="27" t="s">
        <v>37</v>
      </c>
      <c r="E62" s="36" t="s">
        <v>142</v>
      </c>
      <c r="F62" s="33" t="s">
        <v>75</v>
      </c>
      <c r="G62" s="34"/>
      <c r="H62" s="34"/>
      <c r="I62" s="34"/>
      <c r="J62" s="34"/>
      <c r="K62" s="34">
        <v>3072</v>
      </c>
      <c r="L62" s="34"/>
      <c r="M62" s="34"/>
      <c r="N62" s="34"/>
      <c r="O62" s="34"/>
      <c r="P62" s="34"/>
      <c r="Q62" s="35"/>
    </row>
    <row r="63" spans="1:17" s="8" customFormat="1" ht="66" x14ac:dyDescent="0.2">
      <c r="A63" s="29" t="s">
        <v>143</v>
      </c>
      <c r="B63" s="30" t="s">
        <v>49</v>
      </c>
      <c r="C63" s="31" t="s">
        <v>144</v>
      </c>
      <c r="D63" s="27" t="s">
        <v>37</v>
      </c>
      <c r="E63" s="32">
        <v>9</v>
      </c>
      <c r="F63" s="33" t="s">
        <v>75</v>
      </c>
      <c r="G63" s="34"/>
      <c r="H63" s="34"/>
      <c r="I63" s="34"/>
      <c r="J63" s="34"/>
      <c r="K63" s="34">
        <v>3456</v>
      </c>
      <c r="L63" s="34"/>
      <c r="M63" s="34"/>
      <c r="N63" s="34"/>
      <c r="O63" s="34"/>
      <c r="P63" s="34"/>
      <c r="Q63" s="35"/>
    </row>
    <row r="64" spans="1:17" s="8" customFormat="1" ht="15" x14ac:dyDescent="0.25">
      <c r="A64" s="91" t="s">
        <v>145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</row>
    <row r="65" spans="1:17" s="8" customFormat="1" ht="51" x14ac:dyDescent="0.2">
      <c r="A65" s="114" t="s">
        <v>146</v>
      </c>
      <c r="B65" s="115" t="s">
        <v>147</v>
      </c>
      <c r="C65" s="116" t="s">
        <v>148</v>
      </c>
      <c r="D65" s="117" t="s">
        <v>149</v>
      </c>
      <c r="E65" s="118" t="s">
        <v>150</v>
      </c>
      <c r="F65" s="119">
        <v>6592.58</v>
      </c>
      <c r="G65" s="119">
        <v>3142.66</v>
      </c>
      <c r="H65" s="119">
        <v>224.12</v>
      </c>
      <c r="I65" s="119">
        <v>30.12</v>
      </c>
      <c r="J65" s="120"/>
      <c r="K65" s="120">
        <v>1187</v>
      </c>
      <c r="L65" s="120">
        <v>566</v>
      </c>
      <c r="M65" s="120">
        <v>40</v>
      </c>
      <c r="N65" s="120">
        <v>5</v>
      </c>
      <c r="O65" s="120">
        <v>316.8</v>
      </c>
      <c r="P65" s="120">
        <v>57.02</v>
      </c>
      <c r="Q65" s="121"/>
    </row>
    <row r="66" spans="1:17" s="8" customFormat="1" ht="102" x14ac:dyDescent="0.2">
      <c r="A66" s="29" t="s">
        <v>151</v>
      </c>
      <c r="B66" s="30" t="s">
        <v>109</v>
      </c>
      <c r="C66" s="31" t="s">
        <v>152</v>
      </c>
      <c r="D66" s="27" t="s">
        <v>111</v>
      </c>
      <c r="E66" s="32">
        <v>18</v>
      </c>
      <c r="F66" s="33" t="s">
        <v>153</v>
      </c>
      <c r="G66" s="34"/>
      <c r="H66" s="34"/>
      <c r="I66" s="34"/>
      <c r="J66" s="34"/>
      <c r="K66" s="34">
        <v>22623</v>
      </c>
      <c r="L66" s="34"/>
      <c r="M66" s="34"/>
      <c r="N66" s="34"/>
      <c r="O66" s="34"/>
      <c r="P66" s="34"/>
      <c r="Q66" s="35"/>
    </row>
    <row r="67" spans="1:17" s="8" customFormat="1" ht="15" x14ac:dyDescent="0.25">
      <c r="A67" s="91" t="s">
        <v>154</v>
      </c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</row>
    <row r="68" spans="1:17" s="8" customFormat="1" ht="72" x14ac:dyDescent="0.2">
      <c r="A68" s="29" t="s">
        <v>155</v>
      </c>
      <c r="B68" s="30" t="s">
        <v>156</v>
      </c>
      <c r="C68" s="31" t="s">
        <v>157</v>
      </c>
      <c r="D68" s="27" t="s">
        <v>158</v>
      </c>
      <c r="E68" s="32">
        <v>0.46</v>
      </c>
      <c r="F68" s="33">
        <v>69.599999999999994</v>
      </c>
      <c r="G68" s="33">
        <v>50.67</v>
      </c>
      <c r="H68" s="33">
        <v>4.4400000000000004</v>
      </c>
      <c r="I68" s="33">
        <v>0.27</v>
      </c>
      <c r="J68" s="34"/>
      <c r="K68" s="34">
        <v>32</v>
      </c>
      <c r="L68" s="34">
        <v>23</v>
      </c>
      <c r="M68" s="34">
        <v>2</v>
      </c>
      <c r="N68" s="34"/>
      <c r="O68" s="34">
        <v>5.39</v>
      </c>
      <c r="P68" s="34">
        <v>2.48</v>
      </c>
      <c r="Q68" s="35"/>
    </row>
    <row r="69" spans="1:17" s="8" customFormat="1" ht="48" x14ac:dyDescent="0.2">
      <c r="A69" s="29" t="s">
        <v>159</v>
      </c>
      <c r="B69" s="30" t="s">
        <v>160</v>
      </c>
      <c r="C69" s="31" t="s">
        <v>161</v>
      </c>
      <c r="D69" s="27" t="s">
        <v>162</v>
      </c>
      <c r="E69" s="36" t="s">
        <v>163</v>
      </c>
      <c r="F69" s="33">
        <v>229.78</v>
      </c>
      <c r="G69" s="33">
        <v>135.44999999999999</v>
      </c>
      <c r="H69" s="33">
        <v>58.33</v>
      </c>
      <c r="I69" s="33">
        <v>2.7</v>
      </c>
      <c r="J69" s="34"/>
      <c r="K69" s="34">
        <v>2583</v>
      </c>
      <c r="L69" s="34">
        <v>1523</v>
      </c>
      <c r="M69" s="34">
        <v>656</v>
      </c>
      <c r="N69" s="34">
        <v>30</v>
      </c>
      <c r="O69" s="34">
        <v>14.08</v>
      </c>
      <c r="P69" s="34">
        <v>158.30000000000001</v>
      </c>
      <c r="Q69" s="35"/>
    </row>
    <row r="70" spans="1:17" s="8" customFormat="1" ht="72" x14ac:dyDescent="0.2">
      <c r="A70" s="29" t="s">
        <v>164</v>
      </c>
      <c r="B70" s="30" t="s">
        <v>165</v>
      </c>
      <c r="C70" s="31" t="s">
        <v>166</v>
      </c>
      <c r="D70" s="27" t="s">
        <v>167</v>
      </c>
      <c r="E70" s="32">
        <v>0.123222</v>
      </c>
      <c r="F70" s="33">
        <v>207790.28</v>
      </c>
      <c r="G70" s="34"/>
      <c r="H70" s="34"/>
      <c r="I70" s="34"/>
      <c r="J70" s="34"/>
      <c r="K70" s="34">
        <v>25604</v>
      </c>
      <c r="L70" s="34"/>
      <c r="M70" s="34"/>
      <c r="N70" s="34"/>
      <c r="O70" s="34"/>
      <c r="P70" s="34"/>
      <c r="Q70" s="35"/>
    </row>
    <row r="71" spans="1:17" s="8" customFormat="1" ht="72" x14ac:dyDescent="0.2">
      <c r="A71" s="29" t="s">
        <v>168</v>
      </c>
      <c r="B71" s="30" t="s">
        <v>169</v>
      </c>
      <c r="C71" s="31" t="s">
        <v>170</v>
      </c>
      <c r="D71" s="27" t="s">
        <v>167</v>
      </c>
      <c r="E71" s="32">
        <v>0.09</v>
      </c>
      <c r="F71" s="33">
        <v>119291.55</v>
      </c>
      <c r="G71" s="34"/>
      <c r="H71" s="34"/>
      <c r="I71" s="34"/>
      <c r="J71" s="34"/>
      <c r="K71" s="34">
        <v>10736</v>
      </c>
      <c r="L71" s="34"/>
      <c r="M71" s="34"/>
      <c r="N71" s="34"/>
      <c r="O71" s="34"/>
      <c r="P71" s="34"/>
      <c r="Q71" s="35"/>
    </row>
    <row r="72" spans="1:17" s="8" customFormat="1" ht="72" x14ac:dyDescent="0.2">
      <c r="A72" s="29" t="s">
        <v>171</v>
      </c>
      <c r="B72" s="30" t="s">
        <v>172</v>
      </c>
      <c r="C72" s="31" t="s">
        <v>173</v>
      </c>
      <c r="D72" s="27" t="s">
        <v>167</v>
      </c>
      <c r="E72" s="32">
        <v>0.24</v>
      </c>
      <c r="F72" s="33">
        <v>45607.75</v>
      </c>
      <c r="G72" s="34"/>
      <c r="H72" s="34"/>
      <c r="I72" s="34"/>
      <c r="J72" s="34"/>
      <c r="K72" s="34">
        <v>10946</v>
      </c>
      <c r="L72" s="34"/>
      <c r="M72" s="34"/>
      <c r="N72" s="34"/>
      <c r="O72" s="34"/>
      <c r="P72" s="34"/>
      <c r="Q72" s="35"/>
    </row>
    <row r="73" spans="1:17" s="8" customFormat="1" ht="72" x14ac:dyDescent="0.2">
      <c r="A73" s="29" t="s">
        <v>174</v>
      </c>
      <c r="B73" s="30" t="s">
        <v>175</v>
      </c>
      <c r="C73" s="31" t="s">
        <v>176</v>
      </c>
      <c r="D73" s="27" t="s">
        <v>167</v>
      </c>
      <c r="E73" s="32">
        <v>0.30299999999999999</v>
      </c>
      <c r="F73" s="33">
        <v>6557.53</v>
      </c>
      <c r="G73" s="34"/>
      <c r="H73" s="34"/>
      <c r="I73" s="34"/>
      <c r="J73" s="34"/>
      <c r="K73" s="34">
        <v>1987</v>
      </c>
      <c r="L73" s="34"/>
      <c r="M73" s="34"/>
      <c r="N73" s="34"/>
      <c r="O73" s="34"/>
      <c r="P73" s="34"/>
      <c r="Q73" s="35"/>
    </row>
    <row r="74" spans="1:17" s="8" customFormat="1" ht="84" x14ac:dyDescent="0.2">
      <c r="A74" s="29" t="s">
        <v>177</v>
      </c>
      <c r="B74" s="30" t="s">
        <v>178</v>
      </c>
      <c r="C74" s="31" t="s">
        <v>179</v>
      </c>
      <c r="D74" s="27" t="s">
        <v>167</v>
      </c>
      <c r="E74" s="32">
        <v>0.20599999999999999</v>
      </c>
      <c r="F74" s="33">
        <v>10074.879999999999</v>
      </c>
      <c r="G74" s="34"/>
      <c r="H74" s="34"/>
      <c r="I74" s="34"/>
      <c r="J74" s="34"/>
      <c r="K74" s="34">
        <v>2075</v>
      </c>
      <c r="L74" s="34"/>
      <c r="M74" s="34"/>
      <c r="N74" s="34"/>
      <c r="O74" s="34"/>
      <c r="P74" s="34"/>
      <c r="Q74" s="35"/>
    </row>
    <row r="75" spans="1:17" s="8" customFormat="1" ht="84" x14ac:dyDescent="0.2">
      <c r="A75" s="29" t="s">
        <v>180</v>
      </c>
      <c r="B75" s="30" t="s">
        <v>181</v>
      </c>
      <c r="C75" s="31" t="s">
        <v>182</v>
      </c>
      <c r="D75" s="27" t="s">
        <v>167</v>
      </c>
      <c r="E75" s="32">
        <v>7.0000000000000007E-2</v>
      </c>
      <c r="F75" s="33">
        <v>18184.759999999998</v>
      </c>
      <c r="G75" s="34"/>
      <c r="H75" s="34"/>
      <c r="I75" s="34"/>
      <c r="J75" s="34"/>
      <c r="K75" s="34">
        <v>1273</v>
      </c>
      <c r="L75" s="34"/>
      <c r="M75" s="34"/>
      <c r="N75" s="34"/>
      <c r="O75" s="34"/>
      <c r="P75" s="34"/>
      <c r="Q75" s="35"/>
    </row>
    <row r="76" spans="1:17" s="8" customFormat="1" ht="84" x14ac:dyDescent="0.2">
      <c r="A76" s="29" t="s">
        <v>183</v>
      </c>
      <c r="B76" s="30" t="s">
        <v>184</v>
      </c>
      <c r="C76" s="31" t="s">
        <v>185</v>
      </c>
      <c r="D76" s="27" t="s">
        <v>167</v>
      </c>
      <c r="E76" s="32">
        <v>0.2</v>
      </c>
      <c r="F76" s="33">
        <v>15826.32</v>
      </c>
      <c r="G76" s="34"/>
      <c r="H76" s="34"/>
      <c r="I76" s="34"/>
      <c r="J76" s="34"/>
      <c r="K76" s="34">
        <v>3165</v>
      </c>
      <c r="L76" s="34"/>
      <c r="M76" s="34"/>
      <c r="N76" s="34"/>
      <c r="O76" s="34"/>
      <c r="P76" s="34"/>
      <c r="Q76" s="35"/>
    </row>
    <row r="77" spans="1:17" s="8" customFormat="1" ht="84" x14ac:dyDescent="0.2">
      <c r="A77" s="29" t="s">
        <v>186</v>
      </c>
      <c r="B77" s="30" t="s">
        <v>187</v>
      </c>
      <c r="C77" s="31" t="s">
        <v>188</v>
      </c>
      <c r="D77" s="27" t="s">
        <v>167</v>
      </c>
      <c r="E77" s="32">
        <v>0.05</v>
      </c>
      <c r="F77" s="33">
        <v>10122.74</v>
      </c>
      <c r="G77" s="34"/>
      <c r="H77" s="34"/>
      <c r="I77" s="34"/>
      <c r="J77" s="34"/>
      <c r="K77" s="34">
        <v>506</v>
      </c>
      <c r="L77" s="34"/>
      <c r="M77" s="34"/>
      <c r="N77" s="34"/>
      <c r="O77" s="34"/>
      <c r="P77" s="34"/>
      <c r="Q77" s="35"/>
    </row>
    <row r="78" spans="1:17" s="8" customFormat="1" ht="42" x14ac:dyDescent="0.2">
      <c r="A78" s="29" t="s">
        <v>189</v>
      </c>
      <c r="B78" s="30" t="s">
        <v>190</v>
      </c>
      <c r="C78" s="31" t="s">
        <v>191</v>
      </c>
      <c r="D78" s="27" t="s">
        <v>33</v>
      </c>
      <c r="E78" s="32">
        <v>300</v>
      </c>
      <c r="F78" s="33">
        <v>5.29</v>
      </c>
      <c r="G78" s="33">
        <v>4.88</v>
      </c>
      <c r="H78" s="34"/>
      <c r="I78" s="34"/>
      <c r="J78" s="34"/>
      <c r="K78" s="113">
        <v>1587</v>
      </c>
      <c r="L78" s="34">
        <v>1464</v>
      </c>
      <c r="M78" s="34"/>
      <c r="N78" s="34"/>
      <c r="O78" s="34">
        <v>0.5</v>
      </c>
      <c r="P78" s="34">
        <v>150</v>
      </c>
      <c r="Q78" s="35"/>
    </row>
    <row r="79" spans="1:17" s="8" customFormat="1" ht="39" x14ac:dyDescent="0.2">
      <c r="A79" s="29" t="s">
        <v>192</v>
      </c>
      <c r="B79" s="30" t="s">
        <v>193</v>
      </c>
      <c r="C79" s="31" t="s">
        <v>194</v>
      </c>
      <c r="D79" s="27" t="s">
        <v>195</v>
      </c>
      <c r="E79" s="36" t="s">
        <v>436</v>
      </c>
      <c r="F79" s="33">
        <v>345.3</v>
      </c>
      <c r="G79" s="34"/>
      <c r="H79" s="34"/>
      <c r="I79" s="34"/>
      <c r="J79" s="34"/>
      <c r="K79" s="34">
        <v>10359</v>
      </c>
      <c r="L79" s="34"/>
      <c r="M79" s="34"/>
      <c r="N79" s="34"/>
      <c r="O79" s="34"/>
      <c r="P79" s="34"/>
      <c r="Q79" s="35"/>
    </row>
    <row r="80" spans="1:17" s="8" customFormat="1" ht="15" x14ac:dyDescent="0.2">
      <c r="A80" s="98" t="s">
        <v>196</v>
      </c>
      <c r="B80" s="92"/>
      <c r="C80" s="92"/>
      <c r="D80" s="92"/>
      <c r="E80" s="92"/>
      <c r="F80" s="92"/>
      <c r="G80" s="92"/>
      <c r="H80" s="92"/>
      <c r="I80" s="92"/>
      <c r="J80" s="92"/>
      <c r="K80" s="76">
        <v>610451</v>
      </c>
      <c r="L80" s="34"/>
      <c r="M80" s="34"/>
      <c r="N80" s="34"/>
      <c r="O80" s="34"/>
      <c r="P80" s="37">
        <v>1085.73</v>
      </c>
      <c r="Q80" s="35"/>
    </row>
    <row r="81" spans="1:17" s="8" customFormat="1" ht="15" x14ac:dyDescent="0.25">
      <c r="A81" s="97" t="s">
        <v>197</v>
      </c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</row>
    <row r="82" spans="1:17" s="8" customFormat="1" ht="15" x14ac:dyDescent="0.25">
      <c r="A82" s="91" t="s">
        <v>198</v>
      </c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</row>
    <row r="83" spans="1:17" s="8" customFormat="1" ht="15" x14ac:dyDescent="0.25">
      <c r="A83" s="91" t="s">
        <v>199</v>
      </c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</row>
    <row r="84" spans="1:17" s="8" customFormat="1" ht="42" x14ac:dyDescent="0.2">
      <c r="A84" s="29" t="s">
        <v>200</v>
      </c>
      <c r="B84" s="30" t="s">
        <v>201</v>
      </c>
      <c r="C84" s="31" t="s">
        <v>202</v>
      </c>
      <c r="D84" s="27" t="s">
        <v>33</v>
      </c>
      <c r="E84" s="32">
        <v>3</v>
      </c>
      <c r="F84" s="33">
        <v>17.53</v>
      </c>
      <c r="G84" s="33">
        <v>11.31</v>
      </c>
      <c r="H84" s="33">
        <v>2.5499999999999998</v>
      </c>
      <c r="I84" s="33">
        <v>0.14000000000000001</v>
      </c>
      <c r="J84" s="34"/>
      <c r="K84" s="34">
        <v>53</v>
      </c>
      <c r="L84" s="34">
        <v>34</v>
      </c>
      <c r="M84" s="34">
        <v>8</v>
      </c>
      <c r="N84" s="34"/>
      <c r="O84" s="34">
        <v>1.1399999999999999</v>
      </c>
      <c r="P84" s="34">
        <v>3.42</v>
      </c>
      <c r="Q84" s="35"/>
    </row>
    <row r="85" spans="1:17" s="8" customFormat="1" ht="42" x14ac:dyDescent="0.2">
      <c r="A85" s="29" t="s">
        <v>203</v>
      </c>
      <c r="B85" s="30" t="s">
        <v>204</v>
      </c>
      <c r="C85" s="31" t="s">
        <v>205</v>
      </c>
      <c r="D85" s="27" t="s">
        <v>107</v>
      </c>
      <c r="E85" s="32">
        <v>0.1</v>
      </c>
      <c r="F85" s="33">
        <v>775.96</v>
      </c>
      <c r="G85" s="33">
        <v>603.14</v>
      </c>
      <c r="H85" s="33">
        <v>37.369999999999997</v>
      </c>
      <c r="I85" s="33">
        <v>0.81</v>
      </c>
      <c r="J85" s="34"/>
      <c r="K85" s="34">
        <v>78</v>
      </c>
      <c r="L85" s="34">
        <v>60</v>
      </c>
      <c r="M85" s="34">
        <v>4</v>
      </c>
      <c r="N85" s="34"/>
      <c r="O85" s="34">
        <v>60.8</v>
      </c>
      <c r="P85" s="34">
        <v>6.08</v>
      </c>
      <c r="Q85" s="35"/>
    </row>
    <row r="86" spans="1:17" s="8" customFormat="1" ht="51" x14ac:dyDescent="0.2">
      <c r="A86" s="114" t="s">
        <v>206</v>
      </c>
      <c r="B86" s="115" t="s">
        <v>207</v>
      </c>
      <c r="C86" s="116" t="s">
        <v>208</v>
      </c>
      <c r="D86" s="117" t="s">
        <v>209</v>
      </c>
      <c r="E86" s="118" t="s">
        <v>210</v>
      </c>
      <c r="F86" s="119">
        <v>93.1</v>
      </c>
      <c r="G86" s="120"/>
      <c r="H86" s="120"/>
      <c r="I86" s="120"/>
      <c r="J86" s="120"/>
      <c r="K86" s="120">
        <v>74</v>
      </c>
      <c r="L86" s="120"/>
      <c r="M86" s="120"/>
      <c r="N86" s="120"/>
      <c r="O86" s="120"/>
      <c r="P86" s="120"/>
      <c r="Q86" s="121"/>
    </row>
    <row r="87" spans="1:17" s="8" customFormat="1" ht="15" x14ac:dyDescent="0.25">
      <c r="A87" s="91" t="s">
        <v>211</v>
      </c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</row>
    <row r="88" spans="1:17" s="8" customFormat="1" ht="72" x14ac:dyDescent="0.2">
      <c r="A88" s="29" t="s">
        <v>212</v>
      </c>
      <c r="B88" s="30" t="s">
        <v>156</v>
      </c>
      <c r="C88" s="31" t="s">
        <v>157</v>
      </c>
      <c r="D88" s="27" t="s">
        <v>158</v>
      </c>
      <c r="E88" s="32">
        <v>3</v>
      </c>
      <c r="F88" s="33">
        <v>69.599999999999994</v>
      </c>
      <c r="G88" s="33">
        <v>50.67</v>
      </c>
      <c r="H88" s="33">
        <v>4.4400000000000004</v>
      </c>
      <c r="I88" s="33">
        <v>0.27</v>
      </c>
      <c r="J88" s="34"/>
      <c r="K88" s="34">
        <v>209</v>
      </c>
      <c r="L88" s="34">
        <v>152</v>
      </c>
      <c r="M88" s="34">
        <v>13</v>
      </c>
      <c r="N88" s="34">
        <v>1</v>
      </c>
      <c r="O88" s="34">
        <v>5.39</v>
      </c>
      <c r="P88" s="34">
        <v>16.170000000000002</v>
      </c>
      <c r="Q88" s="35"/>
    </row>
    <row r="89" spans="1:17" s="8" customFormat="1" ht="48" x14ac:dyDescent="0.2">
      <c r="A89" s="29" t="s">
        <v>213</v>
      </c>
      <c r="B89" s="30" t="s">
        <v>214</v>
      </c>
      <c r="C89" s="31" t="s">
        <v>215</v>
      </c>
      <c r="D89" s="27" t="s">
        <v>162</v>
      </c>
      <c r="E89" s="32">
        <v>0.4</v>
      </c>
      <c r="F89" s="33">
        <v>422.7</v>
      </c>
      <c r="G89" s="33">
        <v>285.52</v>
      </c>
      <c r="H89" s="33">
        <v>98.18</v>
      </c>
      <c r="I89" s="33">
        <v>2.7</v>
      </c>
      <c r="J89" s="34"/>
      <c r="K89" s="34">
        <v>169</v>
      </c>
      <c r="L89" s="34">
        <v>114</v>
      </c>
      <c r="M89" s="34">
        <v>39</v>
      </c>
      <c r="N89" s="34">
        <v>1</v>
      </c>
      <c r="O89" s="34">
        <v>29.68</v>
      </c>
      <c r="P89" s="34">
        <v>11.87</v>
      </c>
      <c r="Q89" s="35"/>
    </row>
    <row r="90" spans="1:17" s="8" customFormat="1" ht="15" x14ac:dyDescent="0.25">
      <c r="A90" s="91" t="s">
        <v>216</v>
      </c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</row>
    <row r="91" spans="1:17" s="8" customFormat="1" ht="15" x14ac:dyDescent="0.25">
      <c r="A91" s="91" t="s">
        <v>211</v>
      </c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</row>
    <row r="92" spans="1:17" s="8" customFormat="1" ht="84" x14ac:dyDescent="0.2">
      <c r="A92" s="29" t="s">
        <v>217</v>
      </c>
      <c r="B92" s="30" t="s">
        <v>218</v>
      </c>
      <c r="C92" s="31" t="s">
        <v>219</v>
      </c>
      <c r="D92" s="27" t="s">
        <v>167</v>
      </c>
      <c r="E92" s="32">
        <v>0.04</v>
      </c>
      <c r="F92" s="33">
        <v>302228.5</v>
      </c>
      <c r="G92" s="34"/>
      <c r="H92" s="34"/>
      <c r="I92" s="34"/>
      <c r="J92" s="34"/>
      <c r="K92" s="34">
        <v>12089</v>
      </c>
      <c r="L92" s="34"/>
      <c r="M92" s="34"/>
      <c r="N92" s="34"/>
      <c r="O92" s="34"/>
      <c r="P92" s="34"/>
      <c r="Q92" s="35"/>
    </row>
    <row r="93" spans="1:17" s="8" customFormat="1" ht="72" x14ac:dyDescent="0.2">
      <c r="A93" s="29" t="s">
        <v>220</v>
      </c>
      <c r="B93" s="30" t="s">
        <v>221</v>
      </c>
      <c r="C93" s="31" t="s">
        <v>222</v>
      </c>
      <c r="D93" s="27" t="s">
        <v>167</v>
      </c>
      <c r="E93" s="32">
        <v>1.6E-2</v>
      </c>
      <c r="F93" s="33">
        <v>21274.54</v>
      </c>
      <c r="G93" s="34"/>
      <c r="H93" s="34"/>
      <c r="I93" s="34"/>
      <c r="J93" s="34"/>
      <c r="K93" s="34">
        <v>340</v>
      </c>
      <c r="L93" s="34"/>
      <c r="M93" s="34"/>
      <c r="N93" s="34"/>
      <c r="O93" s="34"/>
      <c r="P93" s="34"/>
      <c r="Q93" s="35"/>
    </row>
    <row r="94" spans="1:17" s="8" customFormat="1" ht="15" x14ac:dyDescent="0.25">
      <c r="A94" s="91" t="s">
        <v>223</v>
      </c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</row>
    <row r="95" spans="1:17" s="8" customFormat="1" ht="42" x14ac:dyDescent="0.2">
      <c r="A95" s="29" t="s">
        <v>224</v>
      </c>
      <c r="B95" s="30" t="s">
        <v>225</v>
      </c>
      <c r="C95" s="31" t="s">
        <v>226</v>
      </c>
      <c r="D95" s="27" t="s">
        <v>158</v>
      </c>
      <c r="E95" s="32">
        <v>0.61</v>
      </c>
      <c r="F95" s="33">
        <v>369.21</v>
      </c>
      <c r="G95" s="33">
        <v>221.09</v>
      </c>
      <c r="H95" s="33">
        <v>36.200000000000003</v>
      </c>
      <c r="I95" s="33">
        <v>1.35</v>
      </c>
      <c r="J95" s="34"/>
      <c r="K95" s="34">
        <v>225</v>
      </c>
      <c r="L95" s="34">
        <v>135</v>
      </c>
      <c r="M95" s="34">
        <v>22</v>
      </c>
      <c r="N95" s="34">
        <v>1</v>
      </c>
      <c r="O95" s="34">
        <v>23.52</v>
      </c>
      <c r="P95" s="34">
        <v>14.35</v>
      </c>
      <c r="Q95" s="35"/>
    </row>
    <row r="96" spans="1:17" s="8" customFormat="1" ht="60" x14ac:dyDescent="0.2">
      <c r="A96" s="29" t="s">
        <v>227</v>
      </c>
      <c r="B96" s="30" t="s">
        <v>225</v>
      </c>
      <c r="C96" s="31" t="s">
        <v>228</v>
      </c>
      <c r="D96" s="27" t="s">
        <v>158</v>
      </c>
      <c r="E96" s="32">
        <v>0.85299999999999998</v>
      </c>
      <c r="F96" s="33">
        <v>391.32</v>
      </c>
      <c r="G96" s="33">
        <v>243.2</v>
      </c>
      <c r="H96" s="33">
        <v>36.200000000000003</v>
      </c>
      <c r="I96" s="33">
        <v>1.35</v>
      </c>
      <c r="J96" s="34"/>
      <c r="K96" s="34">
        <v>334</v>
      </c>
      <c r="L96" s="34">
        <v>207</v>
      </c>
      <c r="M96" s="34">
        <v>31</v>
      </c>
      <c r="N96" s="34">
        <v>1</v>
      </c>
      <c r="O96" s="34">
        <v>25.872</v>
      </c>
      <c r="P96" s="34">
        <v>22.07</v>
      </c>
      <c r="Q96" s="35"/>
    </row>
    <row r="97" spans="1:17" s="8" customFormat="1" ht="48" x14ac:dyDescent="0.2">
      <c r="A97" s="29" t="s">
        <v>229</v>
      </c>
      <c r="B97" s="30" t="s">
        <v>230</v>
      </c>
      <c r="C97" s="31" t="s">
        <v>231</v>
      </c>
      <c r="D97" s="27" t="s">
        <v>162</v>
      </c>
      <c r="E97" s="32">
        <v>5.2</v>
      </c>
      <c r="F97" s="33">
        <v>302.24</v>
      </c>
      <c r="G97" s="33">
        <v>200.1</v>
      </c>
      <c r="H97" s="33">
        <v>64.849999999999994</v>
      </c>
      <c r="I97" s="33">
        <v>2.7</v>
      </c>
      <c r="J97" s="34"/>
      <c r="K97" s="34">
        <v>1572</v>
      </c>
      <c r="L97" s="34">
        <v>1041</v>
      </c>
      <c r="M97" s="34">
        <v>337</v>
      </c>
      <c r="N97" s="34">
        <v>14</v>
      </c>
      <c r="O97" s="34">
        <v>20.8</v>
      </c>
      <c r="P97" s="34">
        <v>108.16</v>
      </c>
      <c r="Q97" s="35"/>
    </row>
    <row r="98" spans="1:17" s="8" customFormat="1" ht="48" x14ac:dyDescent="0.2">
      <c r="A98" s="29" t="s">
        <v>232</v>
      </c>
      <c r="B98" s="30" t="s">
        <v>214</v>
      </c>
      <c r="C98" s="31" t="s">
        <v>215</v>
      </c>
      <c r="D98" s="27" t="s">
        <v>162</v>
      </c>
      <c r="E98" s="32">
        <v>0.6</v>
      </c>
      <c r="F98" s="33">
        <v>422.7</v>
      </c>
      <c r="G98" s="33">
        <v>285.52</v>
      </c>
      <c r="H98" s="33">
        <v>98.18</v>
      </c>
      <c r="I98" s="33">
        <v>2.7</v>
      </c>
      <c r="J98" s="34"/>
      <c r="K98" s="34">
        <v>254</v>
      </c>
      <c r="L98" s="34">
        <v>171</v>
      </c>
      <c r="M98" s="34">
        <v>59</v>
      </c>
      <c r="N98" s="34">
        <v>2</v>
      </c>
      <c r="O98" s="34">
        <v>29.68</v>
      </c>
      <c r="P98" s="34">
        <v>17.809999999999999</v>
      </c>
      <c r="Q98" s="35"/>
    </row>
    <row r="99" spans="1:17" s="8" customFormat="1" ht="15" x14ac:dyDescent="0.25">
      <c r="A99" s="91" t="s">
        <v>233</v>
      </c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</row>
    <row r="100" spans="1:17" s="8" customFormat="1" ht="72" x14ac:dyDescent="0.2">
      <c r="A100" s="29" t="s">
        <v>234</v>
      </c>
      <c r="B100" s="30" t="s">
        <v>235</v>
      </c>
      <c r="C100" s="31" t="s">
        <v>236</v>
      </c>
      <c r="D100" s="27" t="s">
        <v>167</v>
      </c>
      <c r="E100" s="32">
        <v>0.1</v>
      </c>
      <c r="F100" s="33">
        <v>2856.7</v>
      </c>
      <c r="G100" s="34"/>
      <c r="H100" s="34"/>
      <c r="I100" s="34"/>
      <c r="J100" s="34"/>
      <c r="K100" s="34">
        <v>286</v>
      </c>
      <c r="L100" s="34"/>
      <c r="M100" s="34"/>
      <c r="N100" s="34"/>
      <c r="O100" s="34"/>
      <c r="P100" s="34"/>
      <c r="Q100" s="35"/>
    </row>
    <row r="101" spans="1:17" s="8" customFormat="1" ht="15" x14ac:dyDescent="0.2">
      <c r="A101" s="98" t="s">
        <v>237</v>
      </c>
      <c r="B101" s="92"/>
      <c r="C101" s="92"/>
      <c r="D101" s="92"/>
      <c r="E101" s="92"/>
      <c r="F101" s="92"/>
      <c r="G101" s="92"/>
      <c r="H101" s="92"/>
      <c r="I101" s="92"/>
      <c r="J101" s="92"/>
      <c r="K101" s="76">
        <v>19998</v>
      </c>
      <c r="L101" s="34"/>
      <c r="M101" s="34"/>
      <c r="N101" s="34"/>
      <c r="O101" s="34"/>
      <c r="P101" s="37">
        <v>269.91000000000003</v>
      </c>
      <c r="Q101" s="35"/>
    </row>
    <row r="102" spans="1:17" s="8" customFormat="1" ht="15" x14ac:dyDescent="0.25">
      <c r="A102" s="97" t="s">
        <v>238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</row>
    <row r="103" spans="1:17" s="8" customFormat="1" ht="15" x14ac:dyDescent="0.25">
      <c r="A103" s="91" t="s">
        <v>239</v>
      </c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</row>
    <row r="104" spans="1:17" s="8" customFormat="1" ht="60" x14ac:dyDescent="0.2">
      <c r="A104" s="29" t="s">
        <v>240</v>
      </c>
      <c r="B104" s="30" t="s">
        <v>241</v>
      </c>
      <c r="C104" s="31" t="s">
        <v>242</v>
      </c>
      <c r="D104" s="27" t="s">
        <v>33</v>
      </c>
      <c r="E104" s="32">
        <v>1</v>
      </c>
      <c r="F104" s="33">
        <v>376.66</v>
      </c>
      <c r="G104" s="33">
        <v>46.23</v>
      </c>
      <c r="H104" s="33">
        <v>99.37</v>
      </c>
      <c r="I104" s="33">
        <v>5.54</v>
      </c>
      <c r="J104" s="34"/>
      <c r="K104" s="34">
        <v>377</v>
      </c>
      <c r="L104" s="34">
        <v>46</v>
      </c>
      <c r="M104" s="34">
        <v>99</v>
      </c>
      <c r="N104" s="34">
        <v>6</v>
      </c>
      <c r="O104" s="34">
        <v>4.66</v>
      </c>
      <c r="P104" s="34">
        <v>4.66</v>
      </c>
      <c r="Q104" s="35"/>
    </row>
    <row r="105" spans="1:17" s="8" customFormat="1" ht="15" x14ac:dyDescent="0.25">
      <c r="A105" s="91" t="s">
        <v>243</v>
      </c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</row>
    <row r="106" spans="1:17" s="8" customFormat="1" ht="48" x14ac:dyDescent="0.2">
      <c r="A106" s="127" t="s">
        <v>244</v>
      </c>
      <c r="B106" s="128" t="s">
        <v>245</v>
      </c>
      <c r="C106" s="129" t="s">
        <v>246</v>
      </c>
      <c r="D106" s="130" t="s">
        <v>247</v>
      </c>
      <c r="E106" s="131">
        <v>1</v>
      </c>
      <c r="F106" s="132" t="s">
        <v>248</v>
      </c>
      <c r="G106" s="133"/>
      <c r="H106" s="133"/>
      <c r="I106" s="133"/>
      <c r="J106" s="133">
        <v>22285</v>
      </c>
      <c r="K106" s="133">
        <v>22285</v>
      </c>
      <c r="L106" s="133"/>
      <c r="M106" s="133"/>
      <c r="N106" s="133"/>
      <c r="O106" s="133"/>
      <c r="P106" s="133"/>
      <c r="Q106" s="134"/>
    </row>
    <row r="107" spans="1:17" s="8" customFormat="1" ht="60" x14ac:dyDescent="0.2">
      <c r="A107" s="29" t="s">
        <v>249</v>
      </c>
      <c r="B107" s="30" t="s">
        <v>250</v>
      </c>
      <c r="C107" s="31" t="s">
        <v>251</v>
      </c>
      <c r="D107" s="27" t="s">
        <v>33</v>
      </c>
      <c r="E107" s="32">
        <v>1</v>
      </c>
      <c r="F107" s="33">
        <v>401.49</v>
      </c>
      <c r="G107" s="33">
        <v>34.619999999999997</v>
      </c>
      <c r="H107" s="33">
        <v>73.64</v>
      </c>
      <c r="I107" s="33">
        <v>3.92</v>
      </c>
      <c r="J107" s="34"/>
      <c r="K107" s="34">
        <v>401</v>
      </c>
      <c r="L107" s="34">
        <v>35</v>
      </c>
      <c r="M107" s="34">
        <v>74</v>
      </c>
      <c r="N107" s="34">
        <v>4</v>
      </c>
      <c r="O107" s="34">
        <v>3.49</v>
      </c>
      <c r="P107" s="34">
        <v>3.49</v>
      </c>
      <c r="Q107" s="35"/>
    </row>
    <row r="108" spans="1:17" s="8" customFormat="1" ht="15" x14ac:dyDescent="0.25">
      <c r="A108" s="91" t="s">
        <v>252</v>
      </c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</row>
    <row r="109" spans="1:17" s="8" customFormat="1" ht="54" x14ac:dyDescent="0.2">
      <c r="A109" s="38" t="s">
        <v>428</v>
      </c>
      <c r="B109" s="30" t="s">
        <v>45</v>
      </c>
      <c r="C109" s="31" t="s">
        <v>253</v>
      </c>
      <c r="D109" s="27" t="s">
        <v>37</v>
      </c>
      <c r="E109" s="32">
        <v>1</v>
      </c>
      <c r="F109" s="33" t="s">
        <v>254</v>
      </c>
      <c r="G109" s="34"/>
      <c r="H109" s="34"/>
      <c r="I109" s="34"/>
      <c r="J109" s="34">
        <v>382</v>
      </c>
      <c r="K109" s="34">
        <v>382</v>
      </c>
      <c r="L109" s="34"/>
      <c r="M109" s="34"/>
      <c r="N109" s="34"/>
      <c r="O109" s="34"/>
      <c r="P109" s="34"/>
      <c r="Q109" s="35"/>
    </row>
    <row r="110" spans="1:17" s="8" customFormat="1" ht="60" x14ac:dyDescent="0.2">
      <c r="A110" s="29" t="s">
        <v>429</v>
      </c>
      <c r="B110" s="30" t="s">
        <v>250</v>
      </c>
      <c r="C110" s="31" t="s">
        <v>251</v>
      </c>
      <c r="D110" s="27" t="s">
        <v>33</v>
      </c>
      <c r="E110" s="32">
        <v>1</v>
      </c>
      <c r="F110" s="33">
        <v>401.49</v>
      </c>
      <c r="G110" s="33">
        <v>34.619999999999997</v>
      </c>
      <c r="H110" s="33">
        <v>73.64</v>
      </c>
      <c r="I110" s="33">
        <v>3.92</v>
      </c>
      <c r="J110" s="34"/>
      <c r="K110" s="34">
        <v>401</v>
      </c>
      <c r="L110" s="34">
        <v>35</v>
      </c>
      <c r="M110" s="34">
        <v>74</v>
      </c>
      <c r="N110" s="34">
        <v>4</v>
      </c>
      <c r="O110" s="34">
        <v>3.49</v>
      </c>
      <c r="P110" s="34">
        <v>3.49</v>
      </c>
      <c r="Q110" s="35"/>
    </row>
    <row r="111" spans="1:17" s="8" customFormat="1" ht="42" x14ac:dyDescent="0.2">
      <c r="A111" s="29" t="s">
        <v>255</v>
      </c>
      <c r="B111" s="30" t="s">
        <v>84</v>
      </c>
      <c r="C111" s="31" t="s">
        <v>85</v>
      </c>
      <c r="D111" s="27" t="s">
        <v>33</v>
      </c>
      <c r="E111" s="32">
        <v>6</v>
      </c>
      <c r="F111" s="33">
        <v>6.25</v>
      </c>
      <c r="G111" s="33">
        <v>5.16</v>
      </c>
      <c r="H111" s="34"/>
      <c r="I111" s="34"/>
      <c r="J111" s="34"/>
      <c r="K111" s="34">
        <v>38</v>
      </c>
      <c r="L111" s="34">
        <v>31</v>
      </c>
      <c r="M111" s="34"/>
      <c r="N111" s="34"/>
      <c r="O111" s="34">
        <v>0.52</v>
      </c>
      <c r="P111" s="34">
        <v>3.12</v>
      </c>
      <c r="Q111" s="35"/>
    </row>
    <row r="112" spans="1:17" s="8" customFormat="1" ht="42" x14ac:dyDescent="0.2">
      <c r="A112" s="38" t="s">
        <v>430</v>
      </c>
      <c r="B112" s="30" t="s">
        <v>257</v>
      </c>
      <c r="C112" s="31" t="s">
        <v>258</v>
      </c>
      <c r="D112" s="27" t="s">
        <v>37</v>
      </c>
      <c r="E112" s="32">
        <v>1</v>
      </c>
      <c r="F112" s="33" t="s">
        <v>259</v>
      </c>
      <c r="G112" s="34"/>
      <c r="H112" s="34"/>
      <c r="I112" s="34"/>
      <c r="J112" s="34">
        <v>1981</v>
      </c>
      <c r="K112" s="34">
        <v>1981</v>
      </c>
      <c r="L112" s="34"/>
      <c r="M112" s="34"/>
      <c r="N112" s="34"/>
      <c r="O112" s="34"/>
      <c r="P112" s="34"/>
      <c r="Q112" s="35"/>
    </row>
    <row r="113" spans="1:17" s="8" customFormat="1" ht="42" x14ac:dyDescent="0.2">
      <c r="A113" s="38" t="s">
        <v>256</v>
      </c>
      <c r="B113" s="30" t="s">
        <v>49</v>
      </c>
      <c r="C113" s="31" t="s">
        <v>261</v>
      </c>
      <c r="D113" s="27" t="s">
        <v>37</v>
      </c>
      <c r="E113" s="32">
        <v>2</v>
      </c>
      <c r="F113" s="33" t="s">
        <v>262</v>
      </c>
      <c r="G113" s="34"/>
      <c r="H113" s="34"/>
      <c r="I113" s="34"/>
      <c r="J113" s="34">
        <v>766</v>
      </c>
      <c r="K113" s="34">
        <v>766</v>
      </c>
      <c r="L113" s="34"/>
      <c r="M113" s="34"/>
      <c r="N113" s="34"/>
      <c r="O113" s="34"/>
      <c r="P113" s="34"/>
      <c r="Q113" s="35"/>
    </row>
    <row r="114" spans="1:17" s="8" customFormat="1" ht="42" x14ac:dyDescent="0.2">
      <c r="A114" s="38" t="s">
        <v>260</v>
      </c>
      <c r="B114" s="30" t="s">
        <v>257</v>
      </c>
      <c r="C114" s="31" t="s">
        <v>264</v>
      </c>
      <c r="D114" s="27" t="s">
        <v>37</v>
      </c>
      <c r="E114" s="32">
        <v>1</v>
      </c>
      <c r="F114" s="33" t="s">
        <v>265</v>
      </c>
      <c r="G114" s="34"/>
      <c r="H114" s="34"/>
      <c r="I114" s="34"/>
      <c r="J114" s="34">
        <v>601</v>
      </c>
      <c r="K114" s="34">
        <v>601</v>
      </c>
      <c r="L114" s="34"/>
      <c r="M114" s="34"/>
      <c r="N114" s="34"/>
      <c r="O114" s="34"/>
      <c r="P114" s="34"/>
      <c r="Q114" s="35"/>
    </row>
    <row r="115" spans="1:17" s="8" customFormat="1" ht="42" x14ac:dyDescent="0.2">
      <c r="A115" s="38" t="s">
        <v>263</v>
      </c>
      <c r="B115" s="30" t="s">
        <v>49</v>
      </c>
      <c r="C115" s="31" t="s">
        <v>266</v>
      </c>
      <c r="D115" s="27" t="s">
        <v>37</v>
      </c>
      <c r="E115" s="32">
        <v>1</v>
      </c>
      <c r="F115" s="33" t="s">
        <v>267</v>
      </c>
      <c r="G115" s="34"/>
      <c r="H115" s="34"/>
      <c r="I115" s="34"/>
      <c r="J115" s="34">
        <v>605</v>
      </c>
      <c r="K115" s="34">
        <v>605</v>
      </c>
      <c r="L115" s="34"/>
      <c r="M115" s="34"/>
      <c r="N115" s="34"/>
      <c r="O115" s="34"/>
      <c r="P115" s="34"/>
      <c r="Q115" s="35"/>
    </row>
    <row r="116" spans="1:17" s="8" customFormat="1" ht="15" x14ac:dyDescent="0.25">
      <c r="A116" s="91" t="s">
        <v>268</v>
      </c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</row>
    <row r="117" spans="1:17" s="8" customFormat="1" ht="84" x14ac:dyDescent="0.2">
      <c r="A117" s="29" t="s">
        <v>431</v>
      </c>
      <c r="B117" s="30" t="s">
        <v>270</v>
      </c>
      <c r="C117" s="31" t="s">
        <v>271</v>
      </c>
      <c r="D117" s="27" t="s">
        <v>167</v>
      </c>
      <c r="E117" s="32">
        <v>0.40100000000000002</v>
      </c>
      <c r="F117" s="33">
        <v>11531.72</v>
      </c>
      <c r="G117" s="34"/>
      <c r="H117" s="34"/>
      <c r="I117" s="34"/>
      <c r="J117" s="34"/>
      <c r="K117" s="34">
        <v>4624</v>
      </c>
      <c r="L117" s="34"/>
      <c r="M117" s="34"/>
      <c r="N117" s="34"/>
      <c r="O117" s="34"/>
      <c r="P117" s="34"/>
      <c r="Q117" s="35"/>
    </row>
    <row r="118" spans="1:17" s="8" customFormat="1" ht="60" x14ac:dyDescent="0.2">
      <c r="A118" s="29" t="s">
        <v>269</v>
      </c>
      <c r="B118" s="30" t="s">
        <v>273</v>
      </c>
      <c r="C118" s="31" t="s">
        <v>274</v>
      </c>
      <c r="D118" s="27" t="s">
        <v>167</v>
      </c>
      <c r="E118" s="32">
        <v>0.1</v>
      </c>
      <c r="F118" s="33">
        <v>12714.39</v>
      </c>
      <c r="G118" s="34"/>
      <c r="H118" s="34"/>
      <c r="I118" s="34"/>
      <c r="J118" s="34"/>
      <c r="K118" s="34">
        <v>1271</v>
      </c>
      <c r="L118" s="34"/>
      <c r="M118" s="34"/>
      <c r="N118" s="34"/>
      <c r="O118" s="34"/>
      <c r="P118" s="34"/>
      <c r="Q118" s="35"/>
    </row>
    <row r="119" spans="1:17" s="8" customFormat="1" ht="15" x14ac:dyDescent="0.2">
      <c r="A119" s="98" t="s">
        <v>275</v>
      </c>
      <c r="B119" s="92"/>
      <c r="C119" s="92"/>
      <c r="D119" s="92"/>
      <c r="E119" s="92"/>
      <c r="F119" s="92"/>
      <c r="G119" s="92"/>
      <c r="H119" s="92"/>
      <c r="I119" s="92"/>
      <c r="J119" s="92"/>
      <c r="K119" s="37">
        <v>34129</v>
      </c>
      <c r="L119" s="34"/>
      <c r="M119" s="34"/>
      <c r="N119" s="34"/>
      <c r="O119" s="34"/>
      <c r="P119" s="37">
        <v>18.829999999999998</v>
      </c>
      <c r="Q119" s="35"/>
    </row>
    <row r="120" spans="1:17" s="8" customFormat="1" ht="15" x14ac:dyDescent="0.25">
      <c r="A120" s="97" t="s">
        <v>276</v>
      </c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</row>
    <row r="121" spans="1:17" s="8" customFormat="1" ht="60" x14ac:dyDescent="0.2">
      <c r="A121" s="29" t="s">
        <v>272</v>
      </c>
      <c r="B121" s="30" t="s">
        <v>278</v>
      </c>
      <c r="C121" s="31" t="s">
        <v>279</v>
      </c>
      <c r="D121" s="27" t="s">
        <v>280</v>
      </c>
      <c r="E121" s="32">
        <v>69</v>
      </c>
      <c r="F121" s="33">
        <v>77.72</v>
      </c>
      <c r="G121" s="34"/>
      <c r="H121" s="34"/>
      <c r="I121" s="34"/>
      <c r="J121" s="34"/>
      <c r="K121" s="34">
        <v>5363</v>
      </c>
      <c r="L121" s="34"/>
      <c r="M121" s="34"/>
      <c r="N121" s="34"/>
      <c r="O121" s="34"/>
      <c r="P121" s="34"/>
      <c r="Q121" s="35"/>
    </row>
    <row r="122" spans="1:17" s="8" customFormat="1" ht="60" x14ac:dyDescent="0.2">
      <c r="A122" s="29" t="s">
        <v>277</v>
      </c>
      <c r="B122" s="30" t="s">
        <v>282</v>
      </c>
      <c r="C122" s="31" t="s">
        <v>283</v>
      </c>
      <c r="D122" s="27" t="s">
        <v>280</v>
      </c>
      <c r="E122" s="32">
        <v>69</v>
      </c>
      <c r="F122" s="33">
        <v>24.69</v>
      </c>
      <c r="G122" s="34"/>
      <c r="H122" s="34"/>
      <c r="I122" s="34"/>
      <c r="J122" s="34"/>
      <c r="K122" s="34">
        <v>1704</v>
      </c>
      <c r="L122" s="34"/>
      <c r="M122" s="34"/>
      <c r="N122" s="34"/>
      <c r="O122" s="34"/>
      <c r="P122" s="34"/>
      <c r="Q122" s="35"/>
    </row>
    <row r="123" spans="1:17" s="8" customFormat="1" ht="60" x14ac:dyDescent="0.2">
      <c r="A123" s="29" t="s">
        <v>281</v>
      </c>
      <c r="B123" s="30" t="s">
        <v>285</v>
      </c>
      <c r="C123" s="31" t="s">
        <v>286</v>
      </c>
      <c r="D123" s="27" t="s">
        <v>280</v>
      </c>
      <c r="E123" s="32">
        <v>69</v>
      </c>
      <c r="F123" s="33">
        <v>44</v>
      </c>
      <c r="G123" s="34"/>
      <c r="H123" s="34"/>
      <c r="I123" s="34"/>
      <c r="J123" s="34"/>
      <c r="K123" s="34">
        <v>3036</v>
      </c>
      <c r="L123" s="34"/>
      <c r="M123" s="34"/>
      <c r="N123" s="34"/>
      <c r="O123" s="34"/>
      <c r="P123" s="34"/>
      <c r="Q123" s="35"/>
    </row>
    <row r="124" spans="1:17" s="8" customFormat="1" ht="60" x14ac:dyDescent="0.2">
      <c r="A124" s="29" t="s">
        <v>284</v>
      </c>
      <c r="B124" s="30" t="s">
        <v>288</v>
      </c>
      <c r="C124" s="31" t="s">
        <v>289</v>
      </c>
      <c r="D124" s="27" t="s">
        <v>280</v>
      </c>
      <c r="E124" s="32">
        <v>1394</v>
      </c>
      <c r="F124" s="33">
        <v>28.11</v>
      </c>
      <c r="G124" s="34"/>
      <c r="H124" s="34"/>
      <c r="I124" s="34"/>
      <c r="J124" s="34"/>
      <c r="K124" s="34">
        <v>39185</v>
      </c>
      <c r="L124" s="34"/>
      <c r="M124" s="34"/>
      <c r="N124" s="34"/>
      <c r="O124" s="34"/>
      <c r="P124" s="34"/>
      <c r="Q124" s="35"/>
    </row>
    <row r="125" spans="1:17" s="8" customFormat="1" ht="60" x14ac:dyDescent="0.2">
      <c r="A125" s="29" t="s">
        <v>287</v>
      </c>
      <c r="B125" s="30" t="s">
        <v>291</v>
      </c>
      <c r="C125" s="31" t="s">
        <v>292</v>
      </c>
      <c r="D125" s="27" t="s">
        <v>280</v>
      </c>
      <c r="E125" s="32">
        <v>90</v>
      </c>
      <c r="F125" s="33">
        <v>19.760000000000002</v>
      </c>
      <c r="G125" s="34"/>
      <c r="H125" s="34"/>
      <c r="I125" s="34"/>
      <c r="J125" s="34"/>
      <c r="K125" s="34">
        <v>1778</v>
      </c>
      <c r="L125" s="34"/>
      <c r="M125" s="34"/>
      <c r="N125" s="34"/>
      <c r="O125" s="34"/>
      <c r="P125" s="34"/>
      <c r="Q125" s="35"/>
    </row>
    <row r="126" spans="1:17" s="8" customFormat="1" ht="60" x14ac:dyDescent="0.2">
      <c r="A126" s="29" t="s">
        <v>290</v>
      </c>
      <c r="B126" s="30" t="s">
        <v>294</v>
      </c>
      <c r="C126" s="31" t="s">
        <v>295</v>
      </c>
      <c r="D126" s="27" t="s">
        <v>280</v>
      </c>
      <c r="E126" s="32">
        <v>1394</v>
      </c>
      <c r="F126" s="33">
        <v>18.989999999999998</v>
      </c>
      <c r="G126" s="34"/>
      <c r="H126" s="34"/>
      <c r="I126" s="34"/>
      <c r="J126" s="34"/>
      <c r="K126" s="34">
        <v>26472</v>
      </c>
      <c r="L126" s="34"/>
      <c r="M126" s="34"/>
      <c r="N126" s="34"/>
      <c r="O126" s="34"/>
      <c r="P126" s="34"/>
      <c r="Q126" s="35"/>
    </row>
    <row r="127" spans="1:17" s="8" customFormat="1" ht="60" x14ac:dyDescent="0.2">
      <c r="A127" s="29" t="s">
        <v>293</v>
      </c>
      <c r="B127" s="30" t="s">
        <v>297</v>
      </c>
      <c r="C127" s="31" t="s">
        <v>298</v>
      </c>
      <c r="D127" s="27" t="s">
        <v>111</v>
      </c>
      <c r="E127" s="32">
        <v>60</v>
      </c>
      <c r="F127" s="33">
        <v>67.39</v>
      </c>
      <c r="G127" s="34"/>
      <c r="H127" s="34"/>
      <c r="I127" s="34"/>
      <c r="J127" s="34"/>
      <c r="K127" s="34">
        <v>4043</v>
      </c>
      <c r="L127" s="34"/>
      <c r="M127" s="34"/>
      <c r="N127" s="34"/>
      <c r="O127" s="34"/>
      <c r="P127" s="34"/>
      <c r="Q127" s="35"/>
    </row>
    <row r="128" spans="1:17" ht="60" x14ac:dyDescent="0.2">
      <c r="A128" s="29" t="s">
        <v>296</v>
      </c>
      <c r="B128" s="30" t="s">
        <v>300</v>
      </c>
      <c r="C128" s="31" t="s">
        <v>301</v>
      </c>
      <c r="D128" s="27" t="s">
        <v>111</v>
      </c>
      <c r="E128" s="32">
        <v>60</v>
      </c>
      <c r="F128" s="33">
        <v>118.05</v>
      </c>
      <c r="G128" s="34"/>
      <c r="H128" s="34"/>
      <c r="I128" s="34"/>
      <c r="J128" s="34"/>
      <c r="K128" s="34">
        <v>7083</v>
      </c>
      <c r="L128" s="34"/>
      <c r="M128" s="34"/>
      <c r="N128" s="34"/>
      <c r="O128" s="34"/>
      <c r="P128" s="34"/>
      <c r="Q128" s="35"/>
    </row>
    <row r="129" spans="1:17" ht="72" x14ac:dyDescent="0.2">
      <c r="A129" s="29" t="s">
        <v>299</v>
      </c>
      <c r="B129" s="30" t="s">
        <v>303</v>
      </c>
      <c r="C129" s="31" t="s">
        <v>304</v>
      </c>
      <c r="D129" s="27" t="s">
        <v>167</v>
      </c>
      <c r="E129" s="36" t="s">
        <v>305</v>
      </c>
      <c r="F129" s="33">
        <v>3708.36</v>
      </c>
      <c r="G129" s="34"/>
      <c r="H129" s="34"/>
      <c r="I129" s="34"/>
      <c r="J129" s="34"/>
      <c r="K129" s="34">
        <v>185</v>
      </c>
      <c r="L129" s="34"/>
      <c r="M129" s="34"/>
      <c r="N129" s="34"/>
      <c r="O129" s="34"/>
      <c r="P129" s="34"/>
      <c r="Q129" s="35"/>
    </row>
    <row r="130" spans="1:17" ht="72" x14ac:dyDescent="0.2">
      <c r="A130" s="29" t="s">
        <v>302</v>
      </c>
      <c r="B130" s="30" t="s">
        <v>307</v>
      </c>
      <c r="C130" s="31" t="s">
        <v>308</v>
      </c>
      <c r="D130" s="27" t="s">
        <v>167</v>
      </c>
      <c r="E130" s="32">
        <v>0.2</v>
      </c>
      <c r="F130" s="33">
        <v>7950.51</v>
      </c>
      <c r="G130" s="34"/>
      <c r="H130" s="34"/>
      <c r="I130" s="34"/>
      <c r="J130" s="34"/>
      <c r="K130" s="34">
        <v>1590</v>
      </c>
      <c r="L130" s="34"/>
      <c r="M130" s="34"/>
      <c r="N130" s="34"/>
      <c r="O130" s="34"/>
      <c r="P130" s="34"/>
      <c r="Q130" s="35"/>
    </row>
    <row r="131" spans="1:17" ht="96" x14ac:dyDescent="0.2">
      <c r="A131" s="29" t="s">
        <v>306</v>
      </c>
      <c r="B131" s="30" t="s">
        <v>310</v>
      </c>
      <c r="C131" s="31" t="s">
        <v>311</v>
      </c>
      <c r="D131" s="27" t="s">
        <v>167</v>
      </c>
      <c r="E131" s="32">
        <v>2.5000000000000001E-2</v>
      </c>
      <c r="F131" s="33">
        <v>36934.379999999997</v>
      </c>
      <c r="G131" s="34"/>
      <c r="H131" s="34"/>
      <c r="I131" s="34"/>
      <c r="J131" s="34"/>
      <c r="K131" s="34">
        <v>923</v>
      </c>
      <c r="L131" s="34"/>
      <c r="M131" s="34"/>
      <c r="N131" s="34"/>
      <c r="O131" s="34"/>
      <c r="P131" s="34"/>
      <c r="Q131" s="35"/>
    </row>
    <row r="132" spans="1:17" ht="96" x14ac:dyDescent="0.2">
      <c r="A132" s="29" t="s">
        <v>309</v>
      </c>
      <c r="B132" s="30" t="s">
        <v>312</v>
      </c>
      <c r="C132" s="31" t="s">
        <v>313</v>
      </c>
      <c r="D132" s="27" t="s">
        <v>167</v>
      </c>
      <c r="E132" s="32">
        <v>0.03</v>
      </c>
      <c r="F132" s="33">
        <v>68512.31</v>
      </c>
      <c r="G132" s="34"/>
      <c r="H132" s="34"/>
      <c r="I132" s="34"/>
      <c r="J132" s="34"/>
      <c r="K132" s="34">
        <v>2055</v>
      </c>
      <c r="L132" s="34"/>
      <c r="M132" s="34"/>
      <c r="N132" s="34"/>
      <c r="O132" s="34"/>
      <c r="P132" s="34"/>
      <c r="Q132" s="35"/>
    </row>
    <row r="133" spans="1:17" s="39" customFormat="1" ht="51" x14ac:dyDescent="0.2">
      <c r="A133" s="38" t="s">
        <v>432</v>
      </c>
      <c r="B133" s="30" t="s">
        <v>314</v>
      </c>
      <c r="C133" s="31" t="s">
        <v>315</v>
      </c>
      <c r="D133" s="27" t="s">
        <v>111</v>
      </c>
      <c r="E133" s="32">
        <v>10</v>
      </c>
      <c r="F133" s="33">
        <v>30.86</v>
      </c>
      <c r="G133" s="34"/>
      <c r="H133" s="34"/>
      <c r="I133" s="34"/>
      <c r="J133" s="34">
        <v>309</v>
      </c>
      <c r="K133" s="34">
        <v>309</v>
      </c>
      <c r="L133" s="34"/>
      <c r="M133" s="34"/>
      <c r="N133" s="34"/>
      <c r="O133" s="34"/>
      <c r="P133" s="34"/>
      <c r="Q133" s="35"/>
    </row>
    <row r="134" spans="1:17" ht="108" x14ac:dyDescent="0.2">
      <c r="A134" s="114" t="s">
        <v>433</v>
      </c>
      <c r="B134" s="115" t="s">
        <v>316</v>
      </c>
      <c r="C134" s="116" t="s">
        <v>317</v>
      </c>
      <c r="D134" s="117" t="s">
        <v>111</v>
      </c>
      <c r="E134" s="118" t="s">
        <v>318</v>
      </c>
      <c r="F134" s="119">
        <v>72.75</v>
      </c>
      <c r="G134" s="119">
        <v>24.4</v>
      </c>
      <c r="H134" s="119">
        <v>2.97</v>
      </c>
      <c r="I134" s="119">
        <v>0.26</v>
      </c>
      <c r="J134" s="120"/>
      <c r="K134" s="120">
        <v>291</v>
      </c>
      <c r="L134" s="120">
        <v>98</v>
      </c>
      <c r="M134" s="120">
        <v>12</v>
      </c>
      <c r="N134" s="120">
        <v>1</v>
      </c>
      <c r="O134" s="120">
        <v>2.46</v>
      </c>
      <c r="P134" s="120">
        <v>9.84</v>
      </c>
      <c r="Q134" s="121"/>
    </row>
    <row r="135" spans="1:17" ht="51" x14ac:dyDescent="0.2">
      <c r="A135" s="122" t="s">
        <v>434</v>
      </c>
      <c r="B135" s="115" t="s">
        <v>320</v>
      </c>
      <c r="C135" s="116" t="s">
        <v>321</v>
      </c>
      <c r="D135" s="117" t="s">
        <v>111</v>
      </c>
      <c r="E135" s="118" t="s">
        <v>322</v>
      </c>
      <c r="F135" s="119">
        <v>880.42</v>
      </c>
      <c r="G135" s="120"/>
      <c r="H135" s="120"/>
      <c r="I135" s="120"/>
      <c r="J135" s="120">
        <v>1761</v>
      </c>
      <c r="K135" s="120">
        <v>1761</v>
      </c>
      <c r="L135" s="120"/>
      <c r="M135" s="120"/>
      <c r="N135" s="120"/>
      <c r="O135" s="120"/>
      <c r="P135" s="120"/>
      <c r="Q135" s="121"/>
    </row>
    <row r="136" spans="1:17" ht="51" x14ac:dyDescent="0.2">
      <c r="A136" s="122" t="s">
        <v>319</v>
      </c>
      <c r="B136" s="115" t="s">
        <v>323</v>
      </c>
      <c r="C136" s="116" t="s">
        <v>324</v>
      </c>
      <c r="D136" s="117" t="s">
        <v>111</v>
      </c>
      <c r="E136" s="123">
        <v>2</v>
      </c>
      <c r="F136" s="119">
        <v>744.76</v>
      </c>
      <c r="G136" s="120"/>
      <c r="H136" s="120"/>
      <c r="I136" s="120"/>
      <c r="J136" s="120">
        <v>1490</v>
      </c>
      <c r="K136" s="120">
        <v>1490</v>
      </c>
      <c r="L136" s="120"/>
      <c r="M136" s="120"/>
      <c r="N136" s="120"/>
      <c r="O136" s="120"/>
      <c r="P136" s="120"/>
      <c r="Q136" s="121"/>
    </row>
    <row r="137" spans="1:17" ht="15" x14ac:dyDescent="0.2">
      <c r="A137" s="98" t="s">
        <v>325</v>
      </c>
      <c r="B137" s="92"/>
      <c r="C137" s="92"/>
      <c r="D137" s="92"/>
      <c r="E137" s="92"/>
      <c r="F137" s="92"/>
      <c r="G137" s="92"/>
      <c r="H137" s="92"/>
      <c r="I137" s="92"/>
      <c r="J137" s="92"/>
      <c r="K137" s="37">
        <v>97483</v>
      </c>
      <c r="L137" s="34"/>
      <c r="M137" s="34"/>
      <c r="N137" s="34"/>
      <c r="O137" s="34"/>
      <c r="P137" s="37">
        <v>13.28</v>
      </c>
      <c r="Q137" s="35"/>
    </row>
    <row r="138" spans="1:17" ht="15" x14ac:dyDescent="0.25">
      <c r="A138" s="97" t="s">
        <v>326</v>
      </c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</row>
    <row r="139" spans="1:17" ht="48" x14ac:dyDescent="0.2">
      <c r="A139" s="29" t="s">
        <v>435</v>
      </c>
      <c r="B139" s="30" t="s">
        <v>230</v>
      </c>
      <c r="C139" s="31" t="s">
        <v>231</v>
      </c>
      <c r="D139" s="27" t="s">
        <v>162</v>
      </c>
      <c r="E139" s="36" t="s">
        <v>328</v>
      </c>
      <c r="F139" s="33">
        <v>302.24</v>
      </c>
      <c r="G139" s="33">
        <v>200.1</v>
      </c>
      <c r="H139" s="33">
        <v>64.849999999999994</v>
      </c>
      <c r="I139" s="33">
        <v>2.7</v>
      </c>
      <c r="J139" s="34"/>
      <c r="K139" s="34">
        <v>302</v>
      </c>
      <c r="L139" s="34">
        <v>200</v>
      </c>
      <c r="M139" s="34">
        <v>65</v>
      </c>
      <c r="N139" s="34">
        <v>3</v>
      </c>
      <c r="O139" s="34">
        <v>20.8</v>
      </c>
      <c r="P139" s="34">
        <v>20.8</v>
      </c>
      <c r="Q139" s="35"/>
    </row>
    <row r="140" spans="1:17" ht="72" x14ac:dyDescent="0.2">
      <c r="A140" s="29" t="s">
        <v>327</v>
      </c>
      <c r="B140" s="30" t="s">
        <v>165</v>
      </c>
      <c r="C140" s="31" t="s">
        <v>166</v>
      </c>
      <c r="D140" s="27" t="s">
        <v>167</v>
      </c>
      <c r="E140" s="36" t="s">
        <v>330</v>
      </c>
      <c r="F140" s="33">
        <v>207790.28</v>
      </c>
      <c r="G140" s="34"/>
      <c r="H140" s="34"/>
      <c r="I140" s="34"/>
      <c r="J140" s="34"/>
      <c r="K140" s="34">
        <v>20110</v>
      </c>
      <c r="L140" s="34"/>
      <c r="M140" s="34"/>
      <c r="N140" s="34"/>
      <c r="O140" s="34"/>
      <c r="P140" s="34"/>
      <c r="Q140" s="35"/>
    </row>
    <row r="141" spans="1:17" ht="72" x14ac:dyDescent="0.2">
      <c r="A141" s="29" t="s">
        <v>329</v>
      </c>
      <c r="B141" s="30" t="s">
        <v>169</v>
      </c>
      <c r="C141" s="31" t="s">
        <v>170</v>
      </c>
      <c r="D141" s="27" t="s">
        <v>167</v>
      </c>
      <c r="E141" s="36" t="s">
        <v>332</v>
      </c>
      <c r="F141" s="33">
        <v>119291.55</v>
      </c>
      <c r="G141" s="34"/>
      <c r="H141" s="34"/>
      <c r="I141" s="34"/>
      <c r="J141" s="34"/>
      <c r="K141" s="34">
        <v>13122</v>
      </c>
      <c r="L141" s="34"/>
      <c r="M141" s="34"/>
      <c r="N141" s="34"/>
      <c r="O141" s="34"/>
      <c r="P141" s="34"/>
      <c r="Q141" s="35"/>
    </row>
    <row r="142" spans="1:17" s="39" customFormat="1" ht="72" x14ac:dyDescent="0.2">
      <c r="A142" s="114" t="s">
        <v>331</v>
      </c>
      <c r="B142" s="115" t="s">
        <v>334</v>
      </c>
      <c r="C142" s="116" t="s">
        <v>335</v>
      </c>
      <c r="D142" s="117" t="s">
        <v>167</v>
      </c>
      <c r="E142" s="118" t="s">
        <v>336</v>
      </c>
      <c r="F142" s="119">
        <v>69309.47</v>
      </c>
      <c r="G142" s="120"/>
      <c r="H142" s="120"/>
      <c r="I142" s="120"/>
      <c r="J142" s="120"/>
      <c r="K142" s="120">
        <v>29110</v>
      </c>
      <c r="L142" s="120"/>
      <c r="M142" s="120"/>
      <c r="N142" s="120"/>
      <c r="O142" s="120"/>
      <c r="P142" s="120"/>
      <c r="Q142" s="121"/>
    </row>
    <row r="143" spans="1:17" s="39" customFormat="1" ht="72" x14ac:dyDescent="0.2">
      <c r="A143" s="29" t="s">
        <v>333</v>
      </c>
      <c r="B143" s="30" t="s">
        <v>221</v>
      </c>
      <c r="C143" s="31" t="s">
        <v>222</v>
      </c>
      <c r="D143" s="27" t="s">
        <v>167</v>
      </c>
      <c r="E143" s="36" t="s">
        <v>338</v>
      </c>
      <c r="F143" s="33">
        <v>21274.54</v>
      </c>
      <c r="G143" s="34"/>
      <c r="H143" s="34"/>
      <c r="I143" s="34"/>
      <c r="J143" s="34"/>
      <c r="K143" s="34">
        <v>1574</v>
      </c>
      <c r="L143" s="34"/>
      <c r="M143" s="34"/>
      <c r="N143" s="34"/>
      <c r="O143" s="34"/>
      <c r="P143" s="34"/>
      <c r="Q143" s="35"/>
    </row>
    <row r="144" spans="1:17" ht="72" x14ac:dyDescent="0.2">
      <c r="A144" s="114" t="s">
        <v>337</v>
      </c>
      <c r="B144" s="115" t="s">
        <v>340</v>
      </c>
      <c r="C144" s="116" t="s">
        <v>341</v>
      </c>
      <c r="D144" s="117" t="s">
        <v>167</v>
      </c>
      <c r="E144" s="123">
        <v>0.3</v>
      </c>
      <c r="F144" s="119">
        <v>25431.81</v>
      </c>
      <c r="G144" s="120"/>
      <c r="H144" s="120"/>
      <c r="I144" s="120"/>
      <c r="J144" s="120"/>
      <c r="K144" s="120">
        <v>7630</v>
      </c>
      <c r="L144" s="120"/>
      <c r="M144" s="120"/>
      <c r="N144" s="120"/>
      <c r="O144" s="120"/>
      <c r="P144" s="120"/>
      <c r="Q144" s="121"/>
    </row>
    <row r="145" spans="1:17" ht="72" x14ac:dyDescent="0.2">
      <c r="A145" s="114" t="s">
        <v>339</v>
      </c>
      <c r="B145" s="115" t="s">
        <v>343</v>
      </c>
      <c r="C145" s="116" t="s">
        <v>344</v>
      </c>
      <c r="D145" s="117" t="s">
        <v>167</v>
      </c>
      <c r="E145" s="118" t="s">
        <v>345</v>
      </c>
      <c r="F145" s="119">
        <v>4832.12</v>
      </c>
      <c r="G145" s="120"/>
      <c r="H145" s="120"/>
      <c r="I145" s="120"/>
      <c r="J145" s="120"/>
      <c r="K145" s="120">
        <v>11114</v>
      </c>
      <c r="L145" s="120"/>
      <c r="M145" s="120"/>
      <c r="N145" s="120"/>
      <c r="O145" s="120"/>
      <c r="P145" s="120"/>
      <c r="Q145" s="121"/>
    </row>
    <row r="146" spans="1:17" ht="96" x14ac:dyDescent="0.2">
      <c r="A146" s="114" t="s">
        <v>342</v>
      </c>
      <c r="B146" s="115" t="s">
        <v>347</v>
      </c>
      <c r="C146" s="116" t="s">
        <v>348</v>
      </c>
      <c r="D146" s="117" t="s">
        <v>167</v>
      </c>
      <c r="E146" s="123">
        <v>0.22500000000000001</v>
      </c>
      <c r="F146" s="119">
        <v>94514.880000000005</v>
      </c>
      <c r="G146" s="120"/>
      <c r="H146" s="120"/>
      <c r="I146" s="120"/>
      <c r="J146" s="120"/>
      <c r="K146" s="120">
        <v>21266</v>
      </c>
      <c r="L146" s="120"/>
      <c r="M146" s="120"/>
      <c r="N146" s="120"/>
      <c r="O146" s="120"/>
      <c r="P146" s="120"/>
      <c r="Q146" s="121"/>
    </row>
    <row r="147" spans="1:17" ht="96" x14ac:dyDescent="0.2">
      <c r="A147" s="114" t="s">
        <v>346</v>
      </c>
      <c r="B147" s="115" t="s">
        <v>312</v>
      </c>
      <c r="C147" s="116" t="s">
        <v>313</v>
      </c>
      <c r="D147" s="117" t="s">
        <v>167</v>
      </c>
      <c r="E147" s="118" t="s">
        <v>350</v>
      </c>
      <c r="F147" s="119">
        <v>68512.31</v>
      </c>
      <c r="G147" s="120"/>
      <c r="H147" s="120"/>
      <c r="I147" s="120"/>
      <c r="J147" s="120"/>
      <c r="K147" s="120">
        <v>14045</v>
      </c>
      <c r="L147" s="120"/>
      <c r="M147" s="120"/>
      <c r="N147" s="120"/>
      <c r="O147" s="120"/>
      <c r="P147" s="120"/>
      <c r="Q147" s="121"/>
    </row>
    <row r="148" spans="1:17" s="39" customFormat="1" ht="96" x14ac:dyDescent="0.2">
      <c r="A148" s="114" t="s">
        <v>349</v>
      </c>
      <c r="B148" s="115" t="s">
        <v>352</v>
      </c>
      <c r="C148" s="116" t="s">
        <v>353</v>
      </c>
      <c r="D148" s="117" t="s">
        <v>167</v>
      </c>
      <c r="E148" s="118" t="s">
        <v>354</v>
      </c>
      <c r="F148" s="119">
        <v>19862.939999999999</v>
      </c>
      <c r="G148" s="120"/>
      <c r="H148" s="120"/>
      <c r="I148" s="120"/>
      <c r="J148" s="120"/>
      <c r="K148" s="120">
        <v>53610</v>
      </c>
      <c r="L148" s="120"/>
      <c r="M148" s="120"/>
      <c r="N148" s="120"/>
      <c r="O148" s="120"/>
      <c r="P148" s="120"/>
      <c r="Q148" s="121"/>
    </row>
    <row r="149" spans="1:17" ht="78" x14ac:dyDescent="0.2">
      <c r="A149" s="29" t="s">
        <v>351</v>
      </c>
      <c r="B149" s="30" t="s">
        <v>273</v>
      </c>
      <c r="C149" s="31" t="s">
        <v>356</v>
      </c>
      <c r="D149" s="27" t="s">
        <v>167</v>
      </c>
      <c r="E149" s="36" t="s">
        <v>357</v>
      </c>
      <c r="F149" s="33">
        <v>12714.39</v>
      </c>
      <c r="G149" s="34"/>
      <c r="H149" s="34"/>
      <c r="I149" s="34"/>
      <c r="J149" s="34"/>
      <c r="K149" s="34">
        <v>13096</v>
      </c>
      <c r="L149" s="34"/>
      <c r="M149" s="34"/>
      <c r="N149" s="34"/>
      <c r="O149" s="34"/>
      <c r="P149" s="34"/>
      <c r="Q149" s="35"/>
    </row>
    <row r="150" spans="1:17" ht="60" x14ac:dyDescent="0.2">
      <c r="A150" s="29" t="s">
        <v>355</v>
      </c>
      <c r="B150" s="30" t="s">
        <v>291</v>
      </c>
      <c r="C150" s="31" t="s">
        <v>359</v>
      </c>
      <c r="D150" s="27" t="s">
        <v>280</v>
      </c>
      <c r="E150" s="36" t="s">
        <v>360</v>
      </c>
      <c r="F150" s="33">
        <v>19.18</v>
      </c>
      <c r="G150" s="34"/>
      <c r="H150" s="34"/>
      <c r="I150" s="34"/>
      <c r="J150" s="34"/>
      <c r="K150" s="34">
        <v>25011</v>
      </c>
      <c r="L150" s="34"/>
      <c r="M150" s="34"/>
      <c r="N150" s="34"/>
      <c r="O150" s="34"/>
      <c r="P150" s="34"/>
      <c r="Q150" s="35"/>
    </row>
    <row r="151" spans="1:17" ht="51" x14ac:dyDescent="0.2">
      <c r="A151" s="114" t="s">
        <v>358</v>
      </c>
      <c r="B151" s="115" t="s">
        <v>362</v>
      </c>
      <c r="C151" s="116" t="s">
        <v>363</v>
      </c>
      <c r="D151" s="117" t="s">
        <v>158</v>
      </c>
      <c r="E151" s="123">
        <v>3</v>
      </c>
      <c r="F151" s="119">
        <v>156.33000000000001</v>
      </c>
      <c r="G151" s="119">
        <v>139.54</v>
      </c>
      <c r="H151" s="120"/>
      <c r="I151" s="120"/>
      <c r="J151" s="120"/>
      <c r="K151" s="120">
        <v>469</v>
      </c>
      <c r="L151" s="120">
        <v>419</v>
      </c>
      <c r="M151" s="120"/>
      <c r="N151" s="120"/>
      <c r="O151" s="120">
        <v>15.2</v>
      </c>
      <c r="P151" s="120">
        <v>45.6</v>
      </c>
      <c r="Q151" s="121"/>
    </row>
    <row r="152" spans="1:17" ht="60" x14ac:dyDescent="0.2">
      <c r="A152" s="114" t="s">
        <v>361</v>
      </c>
      <c r="B152" s="115" t="s">
        <v>365</v>
      </c>
      <c r="C152" s="116" t="s">
        <v>366</v>
      </c>
      <c r="D152" s="117" t="s">
        <v>367</v>
      </c>
      <c r="E152" s="118" t="s">
        <v>368</v>
      </c>
      <c r="F152" s="119">
        <v>32.4</v>
      </c>
      <c r="G152" s="120"/>
      <c r="H152" s="120"/>
      <c r="I152" s="120"/>
      <c r="J152" s="120"/>
      <c r="K152" s="120">
        <v>972</v>
      </c>
      <c r="L152" s="120"/>
      <c r="M152" s="120"/>
      <c r="N152" s="120"/>
      <c r="O152" s="120"/>
      <c r="P152" s="120"/>
      <c r="Q152" s="121"/>
    </row>
    <row r="153" spans="1:17" ht="51" x14ac:dyDescent="0.2">
      <c r="A153" s="114" t="s">
        <v>364</v>
      </c>
      <c r="B153" s="115" t="s">
        <v>207</v>
      </c>
      <c r="C153" s="116" t="s">
        <v>208</v>
      </c>
      <c r="D153" s="117" t="s">
        <v>209</v>
      </c>
      <c r="E153" s="118" t="s">
        <v>370</v>
      </c>
      <c r="F153" s="119">
        <v>93.1</v>
      </c>
      <c r="G153" s="120"/>
      <c r="H153" s="120"/>
      <c r="I153" s="120"/>
      <c r="J153" s="120"/>
      <c r="K153" s="120">
        <v>19</v>
      </c>
      <c r="L153" s="120"/>
      <c r="M153" s="120"/>
      <c r="N153" s="120"/>
      <c r="O153" s="120"/>
      <c r="P153" s="120"/>
      <c r="Q153" s="121"/>
    </row>
    <row r="154" spans="1:17" ht="15" x14ac:dyDescent="0.25">
      <c r="A154" s="91" t="s">
        <v>371</v>
      </c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</row>
    <row r="155" spans="1:17" ht="51" x14ac:dyDescent="0.2">
      <c r="A155" s="114" t="s">
        <v>369</v>
      </c>
      <c r="B155" s="115" t="s">
        <v>373</v>
      </c>
      <c r="C155" s="116" t="s">
        <v>374</v>
      </c>
      <c r="D155" s="117" t="s">
        <v>158</v>
      </c>
      <c r="E155" s="123">
        <v>1.4</v>
      </c>
      <c r="F155" s="119">
        <v>582.66</v>
      </c>
      <c r="G155" s="119">
        <v>80.459999999999994</v>
      </c>
      <c r="H155" s="119">
        <v>94.67</v>
      </c>
      <c r="I155" s="119">
        <v>23.33</v>
      </c>
      <c r="J155" s="120"/>
      <c r="K155" s="120">
        <v>816</v>
      </c>
      <c r="L155" s="120">
        <v>113</v>
      </c>
      <c r="M155" s="120">
        <v>133</v>
      </c>
      <c r="N155" s="120">
        <v>33</v>
      </c>
      <c r="O155" s="120">
        <v>8.56</v>
      </c>
      <c r="P155" s="120">
        <v>11.98</v>
      </c>
      <c r="Q155" s="121"/>
    </row>
    <row r="156" spans="1:17" ht="51" x14ac:dyDescent="0.2">
      <c r="A156" s="114" t="s">
        <v>372</v>
      </c>
      <c r="B156" s="115" t="s">
        <v>376</v>
      </c>
      <c r="C156" s="116" t="s">
        <v>377</v>
      </c>
      <c r="D156" s="117" t="s">
        <v>111</v>
      </c>
      <c r="E156" s="123">
        <v>140</v>
      </c>
      <c r="F156" s="119">
        <v>76.84</v>
      </c>
      <c r="G156" s="120"/>
      <c r="H156" s="120"/>
      <c r="I156" s="120"/>
      <c r="J156" s="120"/>
      <c r="K156" s="120">
        <v>10758</v>
      </c>
      <c r="L156" s="120"/>
      <c r="M156" s="120"/>
      <c r="N156" s="120"/>
      <c r="O156" s="120"/>
      <c r="P156" s="120"/>
      <c r="Q156" s="121"/>
    </row>
    <row r="157" spans="1:17" ht="39" x14ac:dyDescent="0.2">
      <c r="A157" s="114" t="s">
        <v>375</v>
      </c>
      <c r="B157" s="115" t="s">
        <v>379</v>
      </c>
      <c r="C157" s="116" t="s">
        <v>380</v>
      </c>
      <c r="D157" s="117" t="s">
        <v>149</v>
      </c>
      <c r="E157" s="118" t="s">
        <v>381</v>
      </c>
      <c r="F157" s="119">
        <v>50.24</v>
      </c>
      <c r="G157" s="119">
        <v>49.3</v>
      </c>
      <c r="H157" s="119">
        <v>0.94</v>
      </c>
      <c r="I157" s="119">
        <v>0.41</v>
      </c>
      <c r="J157" s="120"/>
      <c r="K157" s="120">
        <v>26</v>
      </c>
      <c r="L157" s="120">
        <v>26</v>
      </c>
      <c r="M157" s="120"/>
      <c r="N157" s="120"/>
      <c r="O157" s="120">
        <v>6.32</v>
      </c>
      <c r="P157" s="120">
        <v>3.29</v>
      </c>
      <c r="Q157" s="121"/>
    </row>
    <row r="158" spans="1:17" ht="51" x14ac:dyDescent="0.2">
      <c r="A158" s="114" t="s">
        <v>378</v>
      </c>
      <c r="B158" s="115" t="s">
        <v>383</v>
      </c>
      <c r="C158" s="116" t="s">
        <v>384</v>
      </c>
      <c r="D158" s="117" t="s">
        <v>149</v>
      </c>
      <c r="E158" s="118" t="s">
        <v>385</v>
      </c>
      <c r="F158" s="119">
        <v>208</v>
      </c>
      <c r="G158" s="120"/>
      <c r="H158" s="120"/>
      <c r="I158" s="120"/>
      <c r="J158" s="120"/>
      <c r="K158" s="120">
        <v>104</v>
      </c>
      <c r="L158" s="120"/>
      <c r="M158" s="120"/>
      <c r="N158" s="120"/>
      <c r="O158" s="120"/>
      <c r="P158" s="120"/>
      <c r="Q158" s="121"/>
    </row>
    <row r="159" spans="1:17" ht="51" x14ac:dyDescent="0.2">
      <c r="A159" s="114" t="s">
        <v>382</v>
      </c>
      <c r="B159" s="115" t="s">
        <v>387</v>
      </c>
      <c r="C159" s="116" t="s">
        <v>388</v>
      </c>
      <c r="D159" s="117" t="s">
        <v>149</v>
      </c>
      <c r="E159" s="118" t="s">
        <v>389</v>
      </c>
      <c r="F159" s="119">
        <v>241</v>
      </c>
      <c r="G159" s="120"/>
      <c r="H159" s="120"/>
      <c r="I159" s="120"/>
      <c r="J159" s="120"/>
      <c r="K159" s="120">
        <v>362</v>
      </c>
      <c r="L159" s="120"/>
      <c r="M159" s="120"/>
      <c r="N159" s="120"/>
      <c r="O159" s="120"/>
      <c r="P159" s="120"/>
      <c r="Q159" s="121"/>
    </row>
    <row r="160" spans="1:17" s="39" customFormat="1" ht="51" x14ac:dyDescent="0.2">
      <c r="A160" s="114" t="s">
        <v>386</v>
      </c>
      <c r="B160" s="115" t="s">
        <v>391</v>
      </c>
      <c r="C160" s="116" t="s">
        <v>392</v>
      </c>
      <c r="D160" s="117" t="s">
        <v>149</v>
      </c>
      <c r="E160" s="118" t="s">
        <v>393</v>
      </c>
      <c r="F160" s="119">
        <v>309</v>
      </c>
      <c r="G160" s="120"/>
      <c r="H160" s="120"/>
      <c r="I160" s="120"/>
      <c r="J160" s="120"/>
      <c r="K160" s="120">
        <v>62</v>
      </c>
      <c r="L160" s="120"/>
      <c r="M160" s="120"/>
      <c r="N160" s="120"/>
      <c r="O160" s="120"/>
      <c r="P160" s="120"/>
      <c r="Q160" s="121"/>
    </row>
    <row r="161" spans="1:17" ht="51" x14ac:dyDescent="0.2">
      <c r="A161" s="114" t="s">
        <v>390</v>
      </c>
      <c r="B161" s="115" t="s">
        <v>395</v>
      </c>
      <c r="C161" s="116" t="s">
        <v>396</v>
      </c>
      <c r="D161" s="117" t="s">
        <v>149</v>
      </c>
      <c r="E161" s="118" t="s">
        <v>397</v>
      </c>
      <c r="F161" s="119">
        <v>544</v>
      </c>
      <c r="G161" s="120"/>
      <c r="H161" s="120"/>
      <c r="I161" s="120"/>
      <c r="J161" s="120"/>
      <c r="K161" s="120">
        <v>218</v>
      </c>
      <c r="L161" s="120"/>
      <c r="M161" s="120"/>
      <c r="N161" s="120"/>
      <c r="O161" s="120"/>
      <c r="P161" s="120"/>
      <c r="Q161" s="121"/>
    </row>
    <row r="162" spans="1:17" ht="51" x14ac:dyDescent="0.2">
      <c r="A162" s="114" t="s">
        <v>394</v>
      </c>
      <c r="B162" s="115" t="s">
        <v>398</v>
      </c>
      <c r="C162" s="116" t="s">
        <v>399</v>
      </c>
      <c r="D162" s="117" t="s">
        <v>149</v>
      </c>
      <c r="E162" s="118" t="s">
        <v>393</v>
      </c>
      <c r="F162" s="119">
        <v>1417</v>
      </c>
      <c r="G162" s="120"/>
      <c r="H162" s="120"/>
      <c r="I162" s="120"/>
      <c r="J162" s="120"/>
      <c r="K162" s="120">
        <v>283</v>
      </c>
      <c r="L162" s="120"/>
      <c r="M162" s="120"/>
      <c r="N162" s="120"/>
      <c r="O162" s="120"/>
      <c r="P162" s="120"/>
      <c r="Q162" s="121"/>
    </row>
    <row r="163" spans="1:17" ht="15" customHeight="1" x14ac:dyDescent="0.2">
      <c r="A163" s="124" t="s">
        <v>400</v>
      </c>
      <c r="B163" s="125"/>
      <c r="C163" s="125"/>
      <c r="D163" s="125"/>
      <c r="E163" s="125"/>
      <c r="F163" s="125"/>
      <c r="G163" s="125"/>
      <c r="H163" s="125"/>
      <c r="I163" s="125"/>
      <c r="J163" s="125"/>
      <c r="K163" s="126">
        <v>225945</v>
      </c>
      <c r="L163" s="120"/>
      <c r="M163" s="120"/>
      <c r="N163" s="120"/>
      <c r="O163" s="120"/>
      <c r="P163" s="126">
        <v>109.1</v>
      </c>
      <c r="Q163" s="121"/>
    </row>
    <row r="164" spans="1:17" ht="15" x14ac:dyDescent="0.25">
      <c r="A164" s="95" t="s">
        <v>401</v>
      </c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</row>
    <row r="165" spans="1:17" ht="15" customHeight="1" x14ac:dyDescent="0.2">
      <c r="A165" s="89" t="s">
        <v>402</v>
      </c>
      <c r="B165" s="90"/>
      <c r="C165" s="90"/>
      <c r="D165" s="90"/>
      <c r="E165" s="90"/>
      <c r="F165" s="90"/>
      <c r="G165" s="90"/>
      <c r="H165" s="90"/>
      <c r="I165" s="90"/>
      <c r="J165" s="90"/>
      <c r="K165" s="47">
        <v>964932</v>
      </c>
      <c r="L165" s="41">
        <v>11355</v>
      </c>
      <c r="M165" s="41">
        <v>2859</v>
      </c>
      <c r="N165" s="41">
        <v>193</v>
      </c>
      <c r="O165" s="42"/>
      <c r="P165" s="41">
        <v>1166.05</v>
      </c>
      <c r="Q165" s="43"/>
    </row>
    <row r="166" spans="1:17" ht="64.5" customHeight="1" x14ac:dyDescent="0.2">
      <c r="A166" s="89" t="s">
        <v>437</v>
      </c>
      <c r="B166" s="90"/>
      <c r="C166" s="90"/>
      <c r="D166" s="90"/>
      <c r="E166" s="90"/>
      <c r="F166" s="90"/>
      <c r="G166" s="90"/>
      <c r="H166" s="90"/>
      <c r="I166" s="90"/>
      <c r="J166" s="90"/>
      <c r="K166" s="44">
        <f>K165+4219</f>
        <v>969151</v>
      </c>
      <c r="L166" s="41">
        <v>14573</v>
      </c>
      <c r="M166" s="41">
        <v>3860</v>
      </c>
      <c r="N166" s="41">
        <v>261</v>
      </c>
      <c r="O166" s="42"/>
      <c r="P166" s="41">
        <v>1496.86</v>
      </c>
      <c r="Q166" s="43"/>
    </row>
    <row r="167" spans="1:17" ht="15" customHeight="1" x14ac:dyDescent="0.2">
      <c r="A167" s="89" t="s">
        <v>403</v>
      </c>
      <c r="B167" s="90"/>
      <c r="C167" s="90"/>
      <c r="D167" s="90"/>
      <c r="E167" s="90"/>
      <c r="F167" s="90"/>
      <c r="G167" s="90"/>
      <c r="H167" s="90"/>
      <c r="I167" s="90"/>
      <c r="J167" s="90"/>
      <c r="K167" s="44">
        <v>11704</v>
      </c>
      <c r="L167" s="42"/>
      <c r="M167" s="42"/>
      <c r="N167" s="42"/>
      <c r="O167" s="42"/>
      <c r="P167" s="42"/>
      <c r="Q167" s="43"/>
    </row>
    <row r="168" spans="1:17" ht="15" customHeight="1" x14ac:dyDescent="0.2">
      <c r="A168" s="89" t="s">
        <v>404</v>
      </c>
      <c r="B168" s="90"/>
      <c r="C168" s="90"/>
      <c r="D168" s="90"/>
      <c r="E168" s="90"/>
      <c r="F168" s="90"/>
      <c r="G168" s="90"/>
      <c r="H168" s="90"/>
      <c r="I168" s="90"/>
      <c r="J168" s="90"/>
      <c r="K168" s="44">
        <v>7629</v>
      </c>
      <c r="L168" s="42"/>
      <c r="M168" s="42"/>
      <c r="N168" s="42"/>
      <c r="O168" s="42"/>
      <c r="P168" s="42"/>
      <c r="Q168" s="43"/>
    </row>
    <row r="169" spans="1:17" ht="15" customHeight="1" x14ac:dyDescent="0.2">
      <c r="A169" s="94" t="s">
        <v>405</v>
      </c>
      <c r="B169" s="90"/>
      <c r="C169" s="90"/>
      <c r="D169" s="90"/>
      <c r="E169" s="90"/>
      <c r="F169" s="90"/>
      <c r="G169" s="90"/>
      <c r="H169" s="90"/>
      <c r="I169" s="90"/>
      <c r="J169" s="90"/>
      <c r="K169" s="45"/>
      <c r="L169" s="42"/>
      <c r="M169" s="42"/>
      <c r="N169" s="42"/>
      <c r="O169" s="42"/>
      <c r="P169" s="42"/>
      <c r="Q169" s="43"/>
    </row>
    <row r="170" spans="1:17" ht="15" customHeight="1" x14ac:dyDescent="0.2">
      <c r="A170" s="89" t="s">
        <v>406</v>
      </c>
      <c r="B170" s="90"/>
      <c r="C170" s="90"/>
      <c r="D170" s="90"/>
      <c r="E170" s="90"/>
      <c r="F170" s="90"/>
      <c r="G170" s="90"/>
      <c r="H170" s="90"/>
      <c r="I170" s="90"/>
      <c r="J170" s="90"/>
      <c r="K170" s="44">
        <f>K166-K171+K167+K168</f>
        <v>958304</v>
      </c>
      <c r="L170" s="42"/>
      <c r="M170" s="42"/>
      <c r="N170" s="42"/>
      <c r="O170" s="42"/>
      <c r="P170" s="41">
        <v>1496.86</v>
      </c>
      <c r="Q170" s="43"/>
    </row>
    <row r="171" spans="1:17" ht="15" customHeight="1" x14ac:dyDescent="0.2">
      <c r="A171" s="89" t="s">
        <v>407</v>
      </c>
      <c r="B171" s="90"/>
      <c r="C171" s="90"/>
      <c r="D171" s="90"/>
      <c r="E171" s="90"/>
      <c r="F171" s="90"/>
      <c r="G171" s="90"/>
      <c r="H171" s="90"/>
      <c r="I171" s="90"/>
      <c r="J171" s="90"/>
      <c r="K171" s="44">
        <v>30180</v>
      </c>
      <c r="L171" s="42"/>
      <c r="M171" s="42"/>
      <c r="N171" s="42"/>
      <c r="O171" s="42"/>
      <c r="P171" s="42"/>
      <c r="Q171" s="43"/>
    </row>
    <row r="172" spans="1:17" ht="15" customHeight="1" x14ac:dyDescent="0.2">
      <c r="A172" s="89" t="s">
        <v>408</v>
      </c>
      <c r="B172" s="90"/>
      <c r="C172" s="90"/>
      <c r="D172" s="90"/>
      <c r="E172" s="90"/>
      <c r="F172" s="90"/>
      <c r="G172" s="90"/>
      <c r="H172" s="90"/>
      <c r="I172" s="90"/>
      <c r="J172" s="90"/>
      <c r="K172" s="44">
        <f>SUM(K170:K171)</f>
        <v>988484</v>
      </c>
      <c r="L172" s="42"/>
      <c r="M172" s="42"/>
      <c r="N172" s="42"/>
      <c r="O172" s="42"/>
      <c r="P172" s="41">
        <v>1496.86</v>
      </c>
      <c r="Q172" s="43"/>
    </row>
    <row r="173" spans="1:17" ht="15" customHeight="1" x14ac:dyDescent="0.2">
      <c r="A173" s="89" t="s">
        <v>409</v>
      </c>
      <c r="B173" s="90"/>
      <c r="C173" s="90"/>
      <c r="D173" s="90"/>
      <c r="E173" s="90"/>
      <c r="F173" s="90"/>
      <c r="G173" s="90"/>
      <c r="H173" s="90"/>
      <c r="I173" s="90"/>
      <c r="J173" s="90"/>
      <c r="K173" s="45"/>
      <c r="L173" s="42"/>
      <c r="M173" s="42"/>
      <c r="N173" s="42"/>
      <c r="O173" s="42"/>
      <c r="P173" s="42"/>
      <c r="Q173" s="43"/>
    </row>
    <row r="174" spans="1:17" ht="15" customHeight="1" x14ac:dyDescent="0.2">
      <c r="A174" s="89" t="s">
        <v>410</v>
      </c>
      <c r="B174" s="90"/>
      <c r="C174" s="90"/>
      <c r="D174" s="90"/>
      <c r="E174" s="90"/>
      <c r="F174" s="90"/>
      <c r="G174" s="90"/>
      <c r="H174" s="90"/>
      <c r="I174" s="90"/>
      <c r="J174" s="90"/>
      <c r="K174" s="44">
        <v>14573</v>
      </c>
      <c r="L174" s="42"/>
      <c r="M174" s="42"/>
      <c r="N174" s="42"/>
      <c r="O174" s="42"/>
      <c r="P174" s="42"/>
      <c r="Q174" s="43"/>
    </row>
    <row r="175" spans="1:17" ht="15" customHeight="1" x14ac:dyDescent="0.2">
      <c r="A175" s="89" t="s">
        <v>411</v>
      </c>
      <c r="B175" s="90"/>
      <c r="C175" s="90"/>
      <c r="D175" s="90"/>
      <c r="E175" s="90"/>
      <c r="F175" s="90"/>
      <c r="G175" s="90"/>
      <c r="H175" s="90"/>
      <c r="I175" s="90"/>
      <c r="J175" s="90"/>
      <c r="K175" s="44">
        <v>920538</v>
      </c>
      <c r="L175" s="42"/>
      <c r="M175" s="42"/>
      <c r="N175" s="42"/>
      <c r="O175" s="42"/>
      <c r="P175" s="42"/>
      <c r="Q175" s="43"/>
    </row>
    <row r="176" spans="1:17" ht="15" customHeight="1" x14ac:dyDescent="0.2">
      <c r="A176" s="89" t="s">
        <v>412</v>
      </c>
      <c r="B176" s="90"/>
      <c r="C176" s="90"/>
      <c r="D176" s="90"/>
      <c r="E176" s="90"/>
      <c r="F176" s="90"/>
      <c r="G176" s="90"/>
      <c r="H176" s="90"/>
      <c r="I176" s="90"/>
      <c r="J176" s="90"/>
      <c r="K176" s="44">
        <v>3860</v>
      </c>
      <c r="L176" s="42"/>
      <c r="M176" s="42"/>
      <c r="N176" s="42"/>
      <c r="O176" s="42"/>
      <c r="P176" s="42"/>
      <c r="Q176" s="43"/>
    </row>
    <row r="177" spans="1:17" ht="15" customHeight="1" x14ac:dyDescent="0.2">
      <c r="A177" s="89" t="s">
        <v>413</v>
      </c>
      <c r="B177" s="90"/>
      <c r="C177" s="90"/>
      <c r="D177" s="90"/>
      <c r="E177" s="90"/>
      <c r="F177" s="90"/>
      <c r="G177" s="90"/>
      <c r="H177" s="90"/>
      <c r="I177" s="90"/>
      <c r="J177" s="90"/>
      <c r="K177" s="44">
        <v>261</v>
      </c>
      <c r="L177" s="42"/>
      <c r="M177" s="42"/>
      <c r="N177" s="42"/>
      <c r="O177" s="42"/>
      <c r="P177" s="42"/>
      <c r="Q177" s="43"/>
    </row>
    <row r="178" spans="1:17" ht="15" customHeight="1" x14ac:dyDescent="0.2">
      <c r="A178" s="89" t="s">
        <v>414</v>
      </c>
      <c r="B178" s="90"/>
      <c r="C178" s="90"/>
      <c r="D178" s="90"/>
      <c r="E178" s="90"/>
      <c r="F178" s="90"/>
      <c r="G178" s="90"/>
      <c r="H178" s="90"/>
      <c r="I178" s="90"/>
      <c r="J178" s="90"/>
      <c r="K178" s="44">
        <v>30180</v>
      </c>
      <c r="L178" s="42"/>
      <c r="M178" s="42"/>
      <c r="N178" s="42"/>
      <c r="O178" s="42"/>
      <c r="P178" s="42"/>
      <c r="Q178" s="43"/>
    </row>
    <row r="179" spans="1:17" ht="15" customHeight="1" x14ac:dyDescent="0.2">
      <c r="A179" s="89" t="s">
        <v>415</v>
      </c>
      <c r="B179" s="90"/>
      <c r="C179" s="90"/>
      <c r="D179" s="90"/>
      <c r="E179" s="90"/>
      <c r="F179" s="90"/>
      <c r="G179" s="90"/>
      <c r="H179" s="90"/>
      <c r="I179" s="90"/>
      <c r="J179" s="90"/>
      <c r="K179" s="44">
        <v>11704</v>
      </c>
      <c r="L179" s="42"/>
      <c r="M179" s="42"/>
      <c r="N179" s="42"/>
      <c r="O179" s="42"/>
      <c r="P179" s="42"/>
      <c r="Q179" s="43"/>
    </row>
    <row r="180" spans="1:17" ht="15" customHeight="1" x14ac:dyDescent="0.2">
      <c r="A180" s="89" t="s">
        <v>416</v>
      </c>
      <c r="B180" s="90"/>
      <c r="C180" s="90"/>
      <c r="D180" s="90"/>
      <c r="E180" s="90"/>
      <c r="F180" s="90"/>
      <c r="G180" s="90"/>
      <c r="H180" s="90"/>
      <c r="I180" s="90"/>
      <c r="J180" s="90"/>
      <c r="K180" s="44">
        <v>7629</v>
      </c>
      <c r="L180" s="42"/>
      <c r="M180" s="42"/>
      <c r="N180" s="42"/>
      <c r="O180" s="42"/>
      <c r="P180" s="42"/>
      <c r="Q180" s="43"/>
    </row>
    <row r="181" spans="1:17" ht="15" x14ac:dyDescent="0.2">
      <c r="A181" s="91" t="s">
        <v>417</v>
      </c>
      <c r="B181" s="92"/>
      <c r="C181" s="92"/>
      <c r="D181" s="92"/>
      <c r="E181" s="92"/>
      <c r="F181" s="92"/>
      <c r="G181" s="92"/>
      <c r="H181" s="92"/>
      <c r="I181" s="92"/>
      <c r="J181" s="92"/>
      <c r="K181" s="44">
        <f>K172</f>
        <v>988484</v>
      </c>
      <c r="L181" s="45"/>
      <c r="M181" s="45"/>
      <c r="N181" s="45"/>
      <c r="O181" s="45"/>
      <c r="P181" s="66"/>
      <c r="Q181" s="46"/>
    </row>
    <row r="182" spans="1:17" s="48" customFormat="1" x14ac:dyDescent="0.25">
      <c r="A182" s="80" t="s">
        <v>418</v>
      </c>
      <c r="B182" s="81"/>
      <c r="C182" s="81"/>
      <c r="D182" s="81"/>
      <c r="E182" s="81"/>
      <c r="F182" s="81"/>
      <c r="G182" s="81"/>
      <c r="H182" s="81"/>
      <c r="I182" s="88"/>
      <c r="J182" s="49"/>
      <c r="K182" s="50">
        <f>K170</f>
        <v>958304</v>
      </c>
      <c r="L182" s="50"/>
      <c r="M182" s="50"/>
      <c r="N182" s="50"/>
      <c r="O182" s="50"/>
      <c r="P182" s="51"/>
      <c r="Q182" s="51"/>
    </row>
    <row r="183" spans="1:17" s="48" customFormat="1" x14ac:dyDescent="0.25">
      <c r="A183" s="80" t="s">
        <v>419</v>
      </c>
      <c r="B183" s="81"/>
      <c r="C183" s="81"/>
      <c r="D183" s="81"/>
      <c r="E183" s="81"/>
      <c r="F183" s="81"/>
      <c r="G183" s="81"/>
      <c r="H183" s="81"/>
      <c r="I183" s="88"/>
      <c r="J183" s="49"/>
      <c r="K183" s="50">
        <v>30180</v>
      </c>
      <c r="L183" s="50"/>
      <c r="M183" s="50"/>
      <c r="N183" s="50"/>
      <c r="O183" s="50"/>
      <c r="P183" s="51"/>
      <c r="Q183" s="51"/>
    </row>
    <row r="184" spans="1:17" x14ac:dyDescent="0.2">
      <c r="A184" s="80" t="s">
        <v>420</v>
      </c>
      <c r="B184" s="81"/>
      <c r="C184" s="81"/>
      <c r="D184" s="81"/>
      <c r="E184" s="81"/>
      <c r="F184" s="81"/>
      <c r="G184" s="81"/>
      <c r="H184" s="81"/>
      <c r="I184" s="88"/>
      <c r="J184" s="49">
        <v>4.46</v>
      </c>
      <c r="K184" s="50">
        <f>ROUND(K183*J184,2)</f>
        <v>134602.79999999999</v>
      </c>
      <c r="L184" s="50"/>
      <c r="M184" s="50"/>
      <c r="N184" s="50"/>
      <c r="O184" s="50"/>
      <c r="P184" s="51"/>
      <c r="Q184" s="51"/>
    </row>
    <row r="185" spans="1:17" x14ac:dyDescent="0.2">
      <c r="A185" s="80" t="s">
        <v>421</v>
      </c>
      <c r="B185" s="81"/>
      <c r="C185" s="81"/>
      <c r="D185" s="81"/>
      <c r="E185" s="81"/>
      <c r="F185" s="81"/>
      <c r="G185" s="81"/>
      <c r="H185" s="81"/>
      <c r="I185" s="88"/>
      <c r="J185" s="49">
        <v>8.24</v>
      </c>
      <c r="K185" s="50">
        <f>ROUND(K182*J185,2)</f>
        <v>7896424.96</v>
      </c>
      <c r="L185" s="50"/>
      <c r="M185" s="50"/>
      <c r="N185" s="50"/>
      <c r="O185" s="50"/>
      <c r="P185" s="51"/>
      <c r="Q185" s="51"/>
    </row>
    <row r="186" spans="1:17" x14ac:dyDescent="0.2">
      <c r="A186" s="80" t="s">
        <v>422</v>
      </c>
      <c r="B186" s="81"/>
      <c r="C186" s="81"/>
      <c r="D186" s="81"/>
      <c r="E186" s="81"/>
      <c r="F186" s="81"/>
      <c r="G186" s="81"/>
      <c r="H186" s="81"/>
      <c r="I186" s="52"/>
      <c r="J186" s="49"/>
      <c r="K186" s="50">
        <f>SUM(K184:K185)</f>
        <v>8031027.7599999998</v>
      </c>
      <c r="L186" s="50"/>
      <c r="M186" s="50"/>
      <c r="N186" s="50"/>
      <c r="O186" s="50"/>
      <c r="P186" s="51"/>
      <c r="Q186" s="51"/>
    </row>
    <row r="187" spans="1:17" x14ac:dyDescent="0.2">
      <c r="A187" s="80" t="s">
        <v>423</v>
      </c>
      <c r="B187" s="81"/>
      <c r="C187" s="81"/>
      <c r="D187" s="81"/>
      <c r="E187" s="81"/>
      <c r="F187" s="81"/>
      <c r="G187" s="81"/>
      <c r="H187" s="81"/>
      <c r="I187" s="53"/>
      <c r="J187" s="54">
        <v>1.036</v>
      </c>
      <c r="K187" s="50">
        <f>ROUND(K186*J187,2)</f>
        <v>8320144.7599999998</v>
      </c>
      <c r="L187" s="50"/>
      <c r="M187" s="50"/>
      <c r="N187" s="50"/>
      <c r="O187" s="50"/>
      <c r="P187" s="51"/>
      <c r="Q187" s="51"/>
    </row>
    <row r="188" spans="1:17" x14ac:dyDescent="0.2">
      <c r="A188" s="80" t="s">
        <v>424</v>
      </c>
      <c r="B188" s="81"/>
      <c r="C188" s="81"/>
      <c r="D188" s="81"/>
      <c r="E188" s="81"/>
      <c r="F188" s="81"/>
      <c r="G188" s="81"/>
      <c r="H188" s="81"/>
      <c r="I188" s="52"/>
      <c r="J188" s="49"/>
      <c r="K188" s="50">
        <f>K187</f>
        <v>8320144.7599999998</v>
      </c>
      <c r="L188" s="50"/>
      <c r="M188" s="50"/>
      <c r="N188" s="50"/>
      <c r="O188" s="50"/>
      <c r="P188" s="51"/>
      <c r="Q188" s="51"/>
    </row>
    <row r="189" spans="1:17" x14ac:dyDescent="0.2">
      <c r="A189" s="82" t="s">
        <v>425</v>
      </c>
      <c r="B189" s="83"/>
      <c r="C189" s="83"/>
      <c r="D189" s="83"/>
      <c r="E189" s="83"/>
      <c r="F189" s="83"/>
      <c r="G189" s="83"/>
      <c r="H189" s="84"/>
      <c r="I189" s="55">
        <v>0.2</v>
      </c>
      <c r="J189" s="49"/>
      <c r="K189" s="50">
        <f>ROUND(K188*I189,2)</f>
        <v>1664028.95</v>
      </c>
      <c r="L189" s="50"/>
      <c r="M189" s="50"/>
      <c r="N189" s="50"/>
      <c r="O189" s="50"/>
      <c r="P189" s="51"/>
      <c r="Q189" s="51"/>
    </row>
    <row r="190" spans="1:17" s="39" customFormat="1" x14ac:dyDescent="0.2">
      <c r="A190" s="85" t="s">
        <v>426</v>
      </c>
      <c r="B190" s="86"/>
      <c r="C190" s="86"/>
      <c r="D190" s="86"/>
      <c r="E190" s="86"/>
      <c r="F190" s="86"/>
      <c r="G190" s="86"/>
      <c r="H190" s="86"/>
      <c r="I190" s="87"/>
      <c r="J190" s="56"/>
      <c r="K190" s="57">
        <f>K188+K189</f>
        <v>9984173.709999999</v>
      </c>
      <c r="L190" s="58" t="e">
        <v>#REF!</v>
      </c>
      <c r="M190" s="57"/>
      <c r="N190" s="57"/>
      <c r="O190" s="56"/>
      <c r="P190" s="59">
        <v>1496.86</v>
      </c>
      <c r="Q190" s="60"/>
    </row>
    <row r="191" spans="1:17" s="39" customFormat="1" x14ac:dyDescent="0.2">
      <c r="A191" s="61"/>
      <c r="B191" s="61"/>
      <c r="C191" s="61"/>
      <c r="D191" s="61"/>
      <c r="E191" s="61"/>
      <c r="F191" s="61"/>
      <c r="G191" s="61"/>
      <c r="H191" s="61"/>
      <c r="I191" s="61"/>
      <c r="J191" s="62"/>
      <c r="K191" s="63"/>
      <c r="L191" s="64"/>
      <c r="M191" s="63"/>
      <c r="N191" s="63"/>
      <c r="O191" s="62"/>
      <c r="P191" s="65"/>
      <c r="Q191" s="40"/>
    </row>
  </sheetData>
  <mergeCells count="73">
    <mergeCell ref="C10:O10"/>
    <mergeCell ref="A7:Q7"/>
    <mergeCell ref="D13:O13"/>
    <mergeCell ref="D16:Q16"/>
    <mergeCell ref="J17:K17"/>
    <mergeCell ref="A20:A22"/>
    <mergeCell ref="B20:B22"/>
    <mergeCell ref="C20:C22"/>
    <mergeCell ref="D20:D22"/>
    <mergeCell ref="E20:E22"/>
    <mergeCell ref="F20:I20"/>
    <mergeCell ref="J20:N20"/>
    <mergeCell ref="O20:O22"/>
    <mergeCell ref="P20:P22"/>
    <mergeCell ref="Q20:Q22"/>
    <mergeCell ref="F21:F22"/>
    <mergeCell ref="G21:I21"/>
    <mergeCell ref="J21:J22"/>
    <mergeCell ref="K21:K22"/>
    <mergeCell ref="L21:N21"/>
    <mergeCell ref="A91:Q91"/>
    <mergeCell ref="A24:Q24"/>
    <mergeCell ref="A25:Q25"/>
    <mergeCell ref="A52:Q52"/>
    <mergeCell ref="A64:Q64"/>
    <mergeCell ref="A67:Q67"/>
    <mergeCell ref="A80:J80"/>
    <mergeCell ref="A81:Q81"/>
    <mergeCell ref="A82:Q82"/>
    <mergeCell ref="A83:Q83"/>
    <mergeCell ref="A87:Q87"/>
    <mergeCell ref="A90:Q90"/>
    <mergeCell ref="A138:Q138"/>
    <mergeCell ref="A94:Q94"/>
    <mergeCell ref="A99:Q99"/>
    <mergeCell ref="A101:J101"/>
    <mergeCell ref="A102:Q102"/>
    <mergeCell ref="A103:Q103"/>
    <mergeCell ref="A105:Q105"/>
    <mergeCell ref="A108:Q108"/>
    <mergeCell ref="A116:Q116"/>
    <mergeCell ref="A119:J119"/>
    <mergeCell ref="A120:Q120"/>
    <mergeCell ref="A137:J137"/>
    <mergeCell ref="A173:J173"/>
    <mergeCell ref="A154:Q154"/>
    <mergeCell ref="A163:J163"/>
    <mergeCell ref="A164:Q164"/>
    <mergeCell ref="A165:J165"/>
    <mergeCell ref="A166:J166"/>
    <mergeCell ref="A167:J167"/>
    <mergeCell ref="A168:J168"/>
    <mergeCell ref="A169:J169"/>
    <mergeCell ref="A170:J170"/>
    <mergeCell ref="A171:J171"/>
    <mergeCell ref="A172:J172"/>
    <mergeCell ref="A185:I185"/>
    <mergeCell ref="A174:J174"/>
    <mergeCell ref="A175:J175"/>
    <mergeCell ref="A176:J176"/>
    <mergeCell ref="A177:J177"/>
    <mergeCell ref="A178:J178"/>
    <mergeCell ref="A179:J179"/>
    <mergeCell ref="A180:J180"/>
    <mergeCell ref="A181:J181"/>
    <mergeCell ref="A182:I182"/>
    <mergeCell ref="A183:I183"/>
    <mergeCell ref="A184:I184"/>
    <mergeCell ref="A186:H186"/>
    <mergeCell ref="A187:H187"/>
    <mergeCell ref="A188:H188"/>
    <mergeCell ref="A189:H189"/>
    <mergeCell ref="A190:I190"/>
  </mergeCells>
  <printOptions horizontalCentered="1"/>
  <pageMargins left="0.19685039370078741" right="0.19685039370078741" top="0.59055118110236227" bottom="0.39370078740157483" header="0.19685039370078741" footer="0.19685039370078741"/>
  <pageSetup paperSize="9" scale="69" fitToHeight="30000" orientation="portrait" r:id="rId1"/>
  <headerFooter alignWithMargins="0">
    <oddFooter>&amp;C&amp;8Страница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F13"/>
  <sheetViews>
    <sheetView topLeftCell="A10" workbookViewId="0">
      <selection activeCell="H22" sqref="H22"/>
    </sheetView>
  </sheetViews>
  <sheetFormatPr defaultRowHeight="15" x14ac:dyDescent="0.25"/>
  <sheetData>
    <row r="2" spans="3:6" ht="44.25" customHeight="1" x14ac:dyDescent="0.25">
      <c r="C2" s="36" t="s">
        <v>330</v>
      </c>
      <c r="D2">
        <f>0.22-0.123222</f>
        <v>9.6778000000000003E-2</v>
      </c>
      <c r="E2">
        <v>1000</v>
      </c>
      <c r="F2">
        <f>D2*E2</f>
        <v>96.778000000000006</v>
      </c>
    </row>
    <row r="3" spans="3:6" ht="49.5" customHeight="1" x14ac:dyDescent="0.25">
      <c r="C3" s="36" t="s">
        <v>332</v>
      </c>
      <c r="D3">
        <f>0.2-0.09</f>
        <v>0.11000000000000001</v>
      </c>
      <c r="E3">
        <v>1000</v>
      </c>
      <c r="F3">
        <f t="shared" ref="F3:F11" si="0">D3*E3</f>
        <v>110.00000000000001</v>
      </c>
    </row>
    <row r="4" spans="3:6" ht="57" customHeight="1" x14ac:dyDescent="0.25">
      <c r="C4" s="36" t="s">
        <v>336</v>
      </c>
      <c r="D4">
        <f>420 / 1000</f>
        <v>0.42</v>
      </c>
      <c r="E4">
        <v>1000</v>
      </c>
      <c r="F4">
        <f t="shared" si="0"/>
        <v>420</v>
      </c>
    </row>
    <row r="5" spans="3:6" ht="53.25" customHeight="1" x14ac:dyDescent="0.25">
      <c r="C5" s="36" t="s">
        <v>338</v>
      </c>
      <c r="D5">
        <f>0.09-0.016</f>
        <v>7.3999999999999996E-2</v>
      </c>
      <c r="E5">
        <v>1000</v>
      </c>
      <c r="F5">
        <f t="shared" si="0"/>
        <v>74</v>
      </c>
    </row>
    <row r="6" spans="3:6" ht="45.75" customHeight="1" x14ac:dyDescent="0.25">
      <c r="C6" s="32">
        <v>0.3</v>
      </c>
      <c r="E6">
        <v>1000</v>
      </c>
      <c r="F6">
        <f>C6*E6</f>
        <v>300</v>
      </c>
    </row>
    <row r="7" spans="3:6" ht="47.25" customHeight="1" x14ac:dyDescent="0.25">
      <c r="C7" s="36" t="s">
        <v>345</v>
      </c>
      <c r="D7">
        <f>2.4-0.1</f>
        <v>2.2999999999999998</v>
      </c>
      <c r="E7">
        <v>1000</v>
      </c>
      <c r="F7">
        <f t="shared" si="0"/>
        <v>2300</v>
      </c>
    </row>
    <row r="8" spans="3:6" ht="45" customHeight="1" x14ac:dyDescent="0.25">
      <c r="C8" s="32">
        <v>0.22500000000000001</v>
      </c>
      <c r="E8">
        <v>1000</v>
      </c>
      <c r="F8">
        <f>C8*E8</f>
        <v>225</v>
      </c>
    </row>
    <row r="9" spans="3:6" ht="56.25" customHeight="1" x14ac:dyDescent="0.25">
      <c r="C9" s="36" t="s">
        <v>350</v>
      </c>
      <c r="D9">
        <f>0.235-0.03</f>
        <v>0.20499999999999999</v>
      </c>
      <c r="E9">
        <v>1000</v>
      </c>
      <c r="F9">
        <f t="shared" si="0"/>
        <v>205</v>
      </c>
    </row>
    <row r="10" spans="3:6" ht="64.5" customHeight="1" x14ac:dyDescent="0.25">
      <c r="C10" s="36" t="s">
        <v>354</v>
      </c>
      <c r="D10">
        <f>3.1-0.401</f>
        <v>2.6989999999999998</v>
      </c>
      <c r="E10">
        <v>1000</v>
      </c>
      <c r="F10">
        <f t="shared" si="0"/>
        <v>2699</v>
      </c>
    </row>
    <row r="11" spans="3:6" ht="111" customHeight="1" x14ac:dyDescent="0.25">
      <c r="C11" s="36" t="s">
        <v>357</v>
      </c>
      <c r="D11">
        <f>1.1-0.1</f>
        <v>1</v>
      </c>
      <c r="E11">
        <v>1000</v>
      </c>
      <c r="F11">
        <f t="shared" si="0"/>
        <v>1000</v>
      </c>
    </row>
    <row r="12" spans="3:6" x14ac:dyDescent="0.25">
      <c r="F12">
        <f>SUM(F2:F11)</f>
        <v>7429.7780000000002</v>
      </c>
    </row>
    <row r="13" spans="3:6" x14ac:dyDescent="0.25">
      <c r="F13">
        <f>F12/100</f>
        <v>74.297780000000003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электроосвещ  М3 ФБ-2020</vt:lpstr>
      <vt:lpstr>Лист1</vt:lpstr>
      <vt:lpstr>'электроосвещ  М3 ФБ-2020'!Print_Titles</vt:lpstr>
      <vt:lpstr>'электроосвещ  М3 ФБ-2020'!Заголовки_для_печати</vt:lpstr>
      <vt:lpstr>'электроосвещ  М3 ФБ-2020'!Область_печати</vt:lpstr>
    </vt:vector>
  </TitlesOfParts>
  <Company>AO Krasmash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Зиброва Людмила Геннадьевна</dc:creator>
  <cp:lastModifiedBy>Admin</cp:lastModifiedBy>
  <cp:lastPrinted>2020-11-11T07:53:08Z</cp:lastPrinted>
  <dcterms:created xsi:type="dcterms:W3CDTF">2020-03-05T03:09:33Z</dcterms:created>
  <dcterms:modified xsi:type="dcterms:W3CDTF">2020-11-17T05:49:35Z</dcterms:modified>
</cp:coreProperties>
</file>