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Коммерческий департамент\Отдел развития\СБЕРБАНК\2503 Ногинск, ул. 3 Интернационала, д.113\"/>
    </mc:Choice>
  </mc:AlternateContent>
  <bookViews>
    <workbookView xWindow="0" yWindow="0" windowWidth="9855" windowHeight="915"/>
  </bookViews>
  <sheets>
    <sheet name="Смета по ТСН-2001" sheetId="5" r:id="rId1"/>
    <sheet name="Source" sheetId="1" r:id="rId2"/>
    <sheet name="SourceObSm" sheetId="2" r:id="rId3"/>
    <sheet name="SmtRes" sheetId="3" r:id="rId4"/>
    <sheet name="EtalonRes" sheetId="4" r:id="rId5"/>
  </sheets>
  <definedNames>
    <definedName name="_xlnm.Print_Titles" localSheetId="0">'Смета по ТСН-2001'!$28:$28</definedName>
    <definedName name="_xlnm.Print_Area" localSheetId="0">'Смета по ТСН-2001'!$A$1:$K$285</definedName>
  </definedNames>
  <calcPr calcId="162913"/>
</workbook>
</file>

<file path=xl/calcChain.xml><?xml version="1.0" encoding="utf-8"?>
<calcChain xmlns="http://schemas.openxmlformats.org/spreadsheetml/2006/main">
  <c r="A13" i="5" l="1"/>
  <c r="H283" i="5"/>
  <c r="H280" i="5"/>
  <c r="C283" i="5"/>
  <c r="C280" i="5"/>
  <c r="J277" i="5"/>
  <c r="C277" i="5"/>
  <c r="J276" i="5"/>
  <c r="C276" i="5"/>
  <c r="I275" i="5"/>
  <c r="J275" i="5"/>
  <c r="I274" i="5"/>
  <c r="J274" i="5"/>
  <c r="J25" i="5"/>
  <c r="I25" i="5"/>
  <c r="I271" i="5"/>
  <c r="J271" i="5"/>
  <c r="I270" i="5"/>
  <c r="J270" i="5"/>
  <c r="A269" i="5"/>
  <c r="Z267" i="5"/>
  <c r="Y267" i="5"/>
  <c r="X267" i="5"/>
  <c r="I266" i="5"/>
  <c r="H266" i="5"/>
  <c r="G266" i="5"/>
  <c r="E266" i="5"/>
  <c r="J265" i="5"/>
  <c r="I265" i="5"/>
  <c r="E265" i="5"/>
  <c r="J264" i="5"/>
  <c r="I264" i="5"/>
  <c r="H267" i="5" s="1"/>
  <c r="E264" i="5"/>
  <c r="K263" i="5"/>
  <c r="J263" i="5"/>
  <c r="W263" i="5"/>
  <c r="I263" i="5"/>
  <c r="H263" i="5"/>
  <c r="G263" i="5"/>
  <c r="F263" i="5"/>
  <c r="V262" i="5"/>
  <c r="T262" i="5"/>
  <c r="K265" i="5" s="1"/>
  <c r="R262" i="5"/>
  <c r="K264" i="5" s="1"/>
  <c r="J267" i="5" s="1"/>
  <c r="U262" i="5"/>
  <c r="S262" i="5"/>
  <c r="Q262" i="5"/>
  <c r="E262" i="5"/>
  <c r="D262" i="5"/>
  <c r="B262" i="5"/>
  <c r="A262" i="5"/>
  <c r="AA261" i="5"/>
  <c r="Z261" i="5"/>
  <c r="Y261" i="5"/>
  <c r="O261" i="5"/>
  <c r="H261" i="5"/>
  <c r="K260" i="5"/>
  <c r="J260" i="5"/>
  <c r="I260" i="5"/>
  <c r="X261" i="5" s="1"/>
  <c r="H260" i="5"/>
  <c r="G260" i="5"/>
  <c r="F260" i="5"/>
  <c r="V260" i="5"/>
  <c r="T260" i="5"/>
  <c r="R260" i="5"/>
  <c r="U260" i="5"/>
  <c r="S260" i="5"/>
  <c r="Q260" i="5"/>
  <c r="E260" i="5"/>
  <c r="D260" i="5"/>
  <c r="B260" i="5"/>
  <c r="A260" i="5"/>
  <c r="AA259" i="5"/>
  <c r="Z259" i="5"/>
  <c r="Y259" i="5"/>
  <c r="I258" i="5"/>
  <c r="H258" i="5"/>
  <c r="G258" i="5"/>
  <c r="E258" i="5"/>
  <c r="K257" i="5"/>
  <c r="J257" i="5"/>
  <c r="E257" i="5"/>
  <c r="K256" i="5"/>
  <c r="J256" i="5"/>
  <c r="E256" i="5"/>
  <c r="J255" i="5"/>
  <c r="I255" i="5"/>
  <c r="E255" i="5"/>
  <c r="K254" i="5"/>
  <c r="J254" i="5"/>
  <c r="I254" i="5"/>
  <c r="H254" i="5"/>
  <c r="G254" i="5"/>
  <c r="F254" i="5"/>
  <c r="K253" i="5"/>
  <c r="J253" i="5"/>
  <c r="I253" i="5"/>
  <c r="W253" i="5" s="1"/>
  <c r="H253" i="5"/>
  <c r="G253" i="5"/>
  <c r="F253" i="5"/>
  <c r="K252" i="5"/>
  <c r="J252" i="5"/>
  <c r="I252" i="5"/>
  <c r="H252" i="5"/>
  <c r="G252" i="5"/>
  <c r="F252" i="5"/>
  <c r="K251" i="5"/>
  <c r="J251" i="5"/>
  <c r="W251" i="5"/>
  <c r="I251" i="5"/>
  <c r="H251" i="5"/>
  <c r="G251" i="5"/>
  <c r="F251" i="5"/>
  <c r="V250" i="5"/>
  <c r="T250" i="5"/>
  <c r="R250" i="5"/>
  <c r="K255" i="5" s="1"/>
  <c r="U250" i="5"/>
  <c r="I257" i="5" s="1"/>
  <c r="O259" i="5" s="1"/>
  <c r="S250" i="5"/>
  <c r="I256" i="5" s="1"/>
  <c r="Q250" i="5"/>
  <c r="E250" i="5"/>
  <c r="D250" i="5"/>
  <c r="B250" i="5"/>
  <c r="A250" i="5"/>
  <c r="AA249" i="5"/>
  <c r="Z249" i="5"/>
  <c r="X249" i="5"/>
  <c r="O249" i="5"/>
  <c r="H249" i="5"/>
  <c r="K248" i="5"/>
  <c r="J248" i="5"/>
  <c r="I248" i="5"/>
  <c r="Y249" i="5" s="1"/>
  <c r="H248" i="5"/>
  <c r="G248" i="5"/>
  <c r="F248" i="5"/>
  <c r="V248" i="5"/>
  <c r="T248" i="5"/>
  <c r="R248" i="5"/>
  <c r="U248" i="5"/>
  <c r="S248" i="5"/>
  <c r="Q248" i="5"/>
  <c r="E248" i="5"/>
  <c r="D248" i="5"/>
  <c r="B248" i="5"/>
  <c r="A248" i="5"/>
  <c r="AA247" i="5"/>
  <c r="Z247" i="5"/>
  <c r="X247" i="5"/>
  <c r="I246" i="5"/>
  <c r="H246" i="5"/>
  <c r="G246" i="5"/>
  <c r="E246" i="5"/>
  <c r="K245" i="5"/>
  <c r="J245" i="5"/>
  <c r="E245" i="5"/>
  <c r="K244" i="5"/>
  <c r="J244" i="5"/>
  <c r="E244" i="5"/>
  <c r="J243" i="5"/>
  <c r="I243" i="5"/>
  <c r="E243" i="5"/>
  <c r="K242" i="5"/>
  <c r="J242" i="5"/>
  <c r="I242" i="5"/>
  <c r="H242" i="5"/>
  <c r="G242" i="5"/>
  <c r="F242" i="5"/>
  <c r="K241" i="5"/>
  <c r="J241" i="5"/>
  <c r="I241" i="5"/>
  <c r="W241" i="5" s="1"/>
  <c r="H241" i="5"/>
  <c r="G241" i="5"/>
  <c r="F241" i="5"/>
  <c r="K240" i="5"/>
  <c r="J240" i="5"/>
  <c r="I240" i="5"/>
  <c r="H240" i="5"/>
  <c r="G240" i="5"/>
  <c r="F240" i="5"/>
  <c r="K239" i="5"/>
  <c r="J239" i="5"/>
  <c r="W239" i="5"/>
  <c r="I239" i="5"/>
  <c r="H239" i="5"/>
  <c r="G239" i="5"/>
  <c r="F239" i="5"/>
  <c r="V238" i="5"/>
  <c r="T238" i="5"/>
  <c r="R238" i="5"/>
  <c r="K243" i="5" s="1"/>
  <c r="U238" i="5"/>
  <c r="I245" i="5" s="1"/>
  <c r="H247" i="5" s="1"/>
  <c r="S238" i="5"/>
  <c r="I244" i="5" s="1"/>
  <c r="Q238" i="5"/>
  <c r="E238" i="5"/>
  <c r="D238" i="5"/>
  <c r="B238" i="5"/>
  <c r="A238" i="5"/>
  <c r="AA237" i="5"/>
  <c r="Z237" i="5"/>
  <c r="Y237" i="5"/>
  <c r="O237" i="5"/>
  <c r="H237" i="5"/>
  <c r="K236" i="5"/>
  <c r="J236" i="5"/>
  <c r="I236" i="5"/>
  <c r="X237" i="5" s="1"/>
  <c r="H236" i="5"/>
  <c r="G236" i="5"/>
  <c r="F236" i="5"/>
  <c r="V236" i="5"/>
  <c r="T236" i="5"/>
  <c r="R236" i="5"/>
  <c r="U236" i="5"/>
  <c r="S236" i="5"/>
  <c r="Q236" i="5"/>
  <c r="E236" i="5"/>
  <c r="D236" i="5"/>
  <c r="B236" i="5"/>
  <c r="A236" i="5"/>
  <c r="AA235" i="5"/>
  <c r="Z235" i="5"/>
  <c r="X235" i="5"/>
  <c r="I234" i="5"/>
  <c r="H234" i="5"/>
  <c r="G234" i="5"/>
  <c r="E234" i="5"/>
  <c r="K233" i="5"/>
  <c r="J233" i="5"/>
  <c r="E233" i="5"/>
  <c r="K232" i="5"/>
  <c r="J232" i="5"/>
  <c r="E232" i="5"/>
  <c r="J231" i="5"/>
  <c r="I231" i="5"/>
  <c r="E231" i="5"/>
  <c r="K230" i="5"/>
  <c r="J230" i="5"/>
  <c r="I230" i="5"/>
  <c r="H230" i="5"/>
  <c r="G230" i="5"/>
  <c r="F230" i="5"/>
  <c r="K229" i="5"/>
  <c r="J229" i="5"/>
  <c r="I229" i="5"/>
  <c r="W229" i="5" s="1"/>
  <c r="H229" i="5"/>
  <c r="G229" i="5"/>
  <c r="F229" i="5"/>
  <c r="K228" i="5"/>
  <c r="J228" i="5"/>
  <c r="I228" i="5"/>
  <c r="H228" i="5"/>
  <c r="G228" i="5"/>
  <c r="F228" i="5"/>
  <c r="K227" i="5"/>
  <c r="J227" i="5"/>
  <c r="W227" i="5"/>
  <c r="I227" i="5"/>
  <c r="H227" i="5"/>
  <c r="G227" i="5"/>
  <c r="F227" i="5"/>
  <c r="V226" i="5"/>
  <c r="T226" i="5"/>
  <c r="R226" i="5"/>
  <c r="K231" i="5" s="1"/>
  <c r="U226" i="5"/>
  <c r="I233" i="5" s="1"/>
  <c r="H235" i="5" s="1"/>
  <c r="S226" i="5"/>
  <c r="I232" i="5" s="1"/>
  <c r="Q226" i="5"/>
  <c r="E226" i="5"/>
  <c r="D226" i="5"/>
  <c r="B226" i="5"/>
  <c r="A226" i="5"/>
  <c r="AA225" i="5"/>
  <c r="Z225" i="5"/>
  <c r="X225" i="5"/>
  <c r="O225" i="5"/>
  <c r="H225" i="5"/>
  <c r="K224" i="5"/>
  <c r="J224" i="5"/>
  <c r="I224" i="5"/>
  <c r="Y225" i="5" s="1"/>
  <c r="H224" i="5"/>
  <c r="G224" i="5"/>
  <c r="F224" i="5"/>
  <c r="V224" i="5"/>
  <c r="T224" i="5"/>
  <c r="R224" i="5"/>
  <c r="U224" i="5"/>
  <c r="S224" i="5"/>
  <c r="Q224" i="5"/>
  <c r="E224" i="5"/>
  <c r="D224" i="5"/>
  <c r="B224" i="5"/>
  <c r="A224" i="5"/>
  <c r="AA223" i="5"/>
  <c r="Z223" i="5"/>
  <c r="X223" i="5"/>
  <c r="I222" i="5"/>
  <c r="H222" i="5"/>
  <c r="G222" i="5"/>
  <c r="E222" i="5"/>
  <c r="K221" i="5"/>
  <c r="J221" i="5"/>
  <c r="E221" i="5"/>
  <c r="K220" i="5"/>
  <c r="J220" i="5"/>
  <c r="E220" i="5"/>
  <c r="J219" i="5"/>
  <c r="I219" i="5"/>
  <c r="E219" i="5"/>
  <c r="K218" i="5"/>
  <c r="J218" i="5"/>
  <c r="I218" i="5"/>
  <c r="H218" i="5"/>
  <c r="G218" i="5"/>
  <c r="F218" i="5"/>
  <c r="K217" i="5"/>
  <c r="J217" i="5"/>
  <c r="I217" i="5"/>
  <c r="W217" i="5" s="1"/>
  <c r="H217" i="5"/>
  <c r="G217" i="5"/>
  <c r="F217" i="5"/>
  <c r="K216" i="5"/>
  <c r="J216" i="5"/>
  <c r="I216" i="5"/>
  <c r="H216" i="5"/>
  <c r="G216" i="5"/>
  <c r="F216" i="5"/>
  <c r="K215" i="5"/>
  <c r="J215" i="5"/>
  <c r="W215" i="5"/>
  <c r="I215" i="5"/>
  <c r="H215" i="5"/>
  <c r="G215" i="5"/>
  <c r="F215" i="5"/>
  <c r="V214" i="5"/>
  <c r="T214" i="5"/>
  <c r="R214" i="5"/>
  <c r="K219" i="5" s="1"/>
  <c r="U214" i="5"/>
  <c r="I221" i="5" s="1"/>
  <c r="O223" i="5" s="1"/>
  <c r="S214" i="5"/>
  <c r="I220" i="5" s="1"/>
  <c r="Q214" i="5"/>
  <c r="E214" i="5"/>
  <c r="D214" i="5"/>
  <c r="B214" i="5"/>
  <c r="A214" i="5"/>
  <c r="AA213" i="5"/>
  <c r="Z213" i="5"/>
  <c r="Y213" i="5"/>
  <c r="O213" i="5"/>
  <c r="H213" i="5"/>
  <c r="K212" i="5"/>
  <c r="J212" i="5"/>
  <c r="I212" i="5"/>
  <c r="X213" i="5" s="1"/>
  <c r="H212" i="5"/>
  <c r="G212" i="5"/>
  <c r="F212" i="5"/>
  <c r="V212" i="5"/>
  <c r="T212" i="5"/>
  <c r="R212" i="5"/>
  <c r="U212" i="5"/>
  <c r="S212" i="5"/>
  <c r="Q212" i="5"/>
  <c r="E212" i="5"/>
  <c r="D212" i="5"/>
  <c r="B212" i="5"/>
  <c r="A212" i="5"/>
  <c r="AA211" i="5"/>
  <c r="Z211" i="5"/>
  <c r="X211" i="5"/>
  <c r="I210" i="5"/>
  <c r="H210" i="5"/>
  <c r="G210" i="5"/>
  <c r="E210" i="5"/>
  <c r="K209" i="5"/>
  <c r="J209" i="5"/>
  <c r="E209" i="5"/>
  <c r="K208" i="5"/>
  <c r="J208" i="5"/>
  <c r="E208" i="5"/>
  <c r="J207" i="5"/>
  <c r="I207" i="5"/>
  <c r="E207" i="5"/>
  <c r="K206" i="5"/>
  <c r="J206" i="5"/>
  <c r="I206" i="5"/>
  <c r="H206" i="5"/>
  <c r="G206" i="5"/>
  <c r="F206" i="5"/>
  <c r="K205" i="5"/>
  <c r="J205" i="5"/>
  <c r="I205" i="5"/>
  <c r="W205" i="5" s="1"/>
  <c r="H205" i="5"/>
  <c r="G205" i="5"/>
  <c r="F205" i="5"/>
  <c r="K204" i="5"/>
  <c r="J204" i="5"/>
  <c r="I204" i="5"/>
  <c r="H204" i="5"/>
  <c r="G204" i="5"/>
  <c r="F204" i="5"/>
  <c r="K203" i="5"/>
  <c r="J203" i="5"/>
  <c r="W203" i="5"/>
  <c r="I203" i="5"/>
  <c r="H203" i="5"/>
  <c r="G203" i="5"/>
  <c r="F203" i="5"/>
  <c r="V202" i="5"/>
  <c r="T202" i="5"/>
  <c r="R202" i="5"/>
  <c r="K207" i="5" s="1"/>
  <c r="U202" i="5"/>
  <c r="I209" i="5" s="1"/>
  <c r="O211" i="5" s="1"/>
  <c r="S202" i="5"/>
  <c r="I208" i="5" s="1"/>
  <c r="Q202" i="5"/>
  <c r="E202" i="5"/>
  <c r="D202" i="5"/>
  <c r="B202" i="5"/>
  <c r="A202" i="5"/>
  <c r="AA201" i="5"/>
  <c r="Z201" i="5"/>
  <c r="X201" i="5"/>
  <c r="O201" i="5"/>
  <c r="H201" i="5"/>
  <c r="K200" i="5"/>
  <c r="J200" i="5"/>
  <c r="I200" i="5"/>
  <c r="Y201" i="5" s="1"/>
  <c r="H200" i="5"/>
  <c r="G200" i="5"/>
  <c r="F200" i="5"/>
  <c r="V200" i="5"/>
  <c r="T200" i="5"/>
  <c r="R200" i="5"/>
  <c r="U200" i="5"/>
  <c r="S200" i="5"/>
  <c r="Q200" i="5"/>
  <c r="E200" i="5"/>
  <c r="D200" i="5"/>
  <c r="B200" i="5"/>
  <c r="A200" i="5"/>
  <c r="AA199" i="5"/>
  <c r="Z199" i="5"/>
  <c r="X199" i="5"/>
  <c r="I198" i="5"/>
  <c r="H198" i="5"/>
  <c r="G198" i="5"/>
  <c r="E198" i="5"/>
  <c r="K197" i="5"/>
  <c r="J197" i="5"/>
  <c r="E197" i="5"/>
  <c r="K196" i="5"/>
  <c r="J196" i="5"/>
  <c r="E196" i="5"/>
  <c r="J195" i="5"/>
  <c r="I195" i="5"/>
  <c r="E195" i="5"/>
  <c r="K194" i="5"/>
  <c r="J194" i="5"/>
  <c r="I194" i="5"/>
  <c r="H194" i="5"/>
  <c r="G194" i="5"/>
  <c r="F194" i="5"/>
  <c r="K193" i="5"/>
  <c r="J193" i="5"/>
  <c r="I193" i="5"/>
  <c r="W193" i="5" s="1"/>
  <c r="H193" i="5"/>
  <c r="G193" i="5"/>
  <c r="F193" i="5"/>
  <c r="K192" i="5"/>
  <c r="J192" i="5"/>
  <c r="I192" i="5"/>
  <c r="H192" i="5"/>
  <c r="G192" i="5"/>
  <c r="F192" i="5"/>
  <c r="K191" i="5"/>
  <c r="J191" i="5"/>
  <c r="W191" i="5"/>
  <c r="I191" i="5"/>
  <c r="H191" i="5"/>
  <c r="G191" i="5"/>
  <c r="F191" i="5"/>
  <c r="V190" i="5"/>
  <c r="T190" i="5"/>
  <c r="R190" i="5"/>
  <c r="K195" i="5" s="1"/>
  <c r="U190" i="5"/>
  <c r="I197" i="5" s="1"/>
  <c r="O199" i="5" s="1"/>
  <c r="S190" i="5"/>
  <c r="I196" i="5" s="1"/>
  <c r="Q190" i="5"/>
  <c r="E190" i="5"/>
  <c r="D190" i="5"/>
  <c r="B190" i="5"/>
  <c r="A190" i="5"/>
  <c r="AA189" i="5"/>
  <c r="Z189" i="5"/>
  <c r="Y189" i="5"/>
  <c r="O189" i="5"/>
  <c r="H189" i="5"/>
  <c r="K188" i="5"/>
  <c r="J188" i="5"/>
  <c r="I188" i="5"/>
  <c r="X189" i="5" s="1"/>
  <c r="H188" i="5"/>
  <c r="G188" i="5"/>
  <c r="F188" i="5"/>
  <c r="V188" i="5"/>
  <c r="T188" i="5"/>
  <c r="R188" i="5"/>
  <c r="U188" i="5"/>
  <c r="S188" i="5"/>
  <c r="Q188" i="5"/>
  <c r="E188" i="5"/>
  <c r="D188" i="5"/>
  <c r="B188" i="5"/>
  <c r="A188" i="5"/>
  <c r="AA187" i="5"/>
  <c r="Z187" i="5"/>
  <c r="X187" i="5"/>
  <c r="I186" i="5"/>
  <c r="H186" i="5"/>
  <c r="G186" i="5"/>
  <c r="E186" i="5"/>
  <c r="K185" i="5"/>
  <c r="J185" i="5"/>
  <c r="E185" i="5"/>
  <c r="K184" i="5"/>
  <c r="J184" i="5"/>
  <c r="E184" i="5"/>
  <c r="J183" i="5"/>
  <c r="I183" i="5"/>
  <c r="E183" i="5"/>
  <c r="K182" i="5"/>
  <c r="J182" i="5"/>
  <c r="I182" i="5"/>
  <c r="H182" i="5"/>
  <c r="G182" i="5"/>
  <c r="F182" i="5"/>
  <c r="K181" i="5"/>
  <c r="J181" i="5"/>
  <c r="I181" i="5"/>
  <c r="W181" i="5" s="1"/>
  <c r="H181" i="5"/>
  <c r="G181" i="5"/>
  <c r="F181" i="5"/>
  <c r="K180" i="5"/>
  <c r="J180" i="5"/>
  <c r="I180" i="5"/>
  <c r="H180" i="5"/>
  <c r="G180" i="5"/>
  <c r="F180" i="5"/>
  <c r="K179" i="5"/>
  <c r="J179" i="5"/>
  <c r="W179" i="5"/>
  <c r="I179" i="5"/>
  <c r="H179" i="5"/>
  <c r="G179" i="5"/>
  <c r="F179" i="5"/>
  <c r="V178" i="5"/>
  <c r="T178" i="5"/>
  <c r="R178" i="5"/>
  <c r="K183" i="5" s="1"/>
  <c r="U178" i="5"/>
  <c r="I185" i="5" s="1"/>
  <c r="O187" i="5" s="1"/>
  <c r="S178" i="5"/>
  <c r="I184" i="5" s="1"/>
  <c r="Q178" i="5"/>
  <c r="E178" i="5"/>
  <c r="D178" i="5"/>
  <c r="B178" i="5"/>
  <c r="A178" i="5"/>
  <c r="AA177" i="5"/>
  <c r="Z177" i="5"/>
  <c r="Y177" i="5"/>
  <c r="O177" i="5"/>
  <c r="H177" i="5"/>
  <c r="K176" i="5"/>
  <c r="J176" i="5"/>
  <c r="I176" i="5"/>
  <c r="X177" i="5" s="1"/>
  <c r="H176" i="5"/>
  <c r="G176" i="5"/>
  <c r="F176" i="5"/>
  <c r="V176" i="5"/>
  <c r="T176" i="5"/>
  <c r="R176" i="5"/>
  <c r="U176" i="5"/>
  <c r="S176" i="5"/>
  <c r="Q176" i="5"/>
  <c r="E176" i="5"/>
  <c r="D176" i="5"/>
  <c r="B176" i="5"/>
  <c r="A176" i="5"/>
  <c r="AA175" i="5"/>
  <c r="Z175" i="5"/>
  <c r="Y175" i="5"/>
  <c r="O175" i="5"/>
  <c r="H175" i="5"/>
  <c r="K174" i="5"/>
  <c r="J174" i="5"/>
  <c r="I174" i="5"/>
  <c r="X175" i="5" s="1"/>
  <c r="H174" i="5"/>
  <c r="G174" i="5"/>
  <c r="F174" i="5"/>
  <c r="V174" i="5"/>
  <c r="T174" i="5"/>
  <c r="R174" i="5"/>
  <c r="U174" i="5"/>
  <c r="S174" i="5"/>
  <c r="Q174" i="5"/>
  <c r="E174" i="5"/>
  <c r="D174" i="5"/>
  <c r="B174" i="5"/>
  <c r="A174" i="5"/>
  <c r="AA173" i="5"/>
  <c r="Z173" i="5"/>
  <c r="Y173" i="5"/>
  <c r="O173" i="5"/>
  <c r="I172" i="5"/>
  <c r="H172" i="5"/>
  <c r="G172" i="5"/>
  <c r="E172" i="5"/>
  <c r="K171" i="5"/>
  <c r="J171" i="5"/>
  <c r="E171" i="5"/>
  <c r="K170" i="5"/>
  <c r="J170" i="5"/>
  <c r="E170" i="5"/>
  <c r="J169" i="5"/>
  <c r="I169" i="5"/>
  <c r="E169" i="5"/>
  <c r="K168" i="5"/>
  <c r="J168" i="5"/>
  <c r="I168" i="5"/>
  <c r="H168" i="5"/>
  <c r="G168" i="5"/>
  <c r="F168" i="5"/>
  <c r="K167" i="5"/>
  <c r="J167" i="5"/>
  <c r="W167" i="5"/>
  <c r="I167" i="5"/>
  <c r="H167" i="5"/>
  <c r="G167" i="5"/>
  <c r="F167" i="5"/>
  <c r="K166" i="5"/>
  <c r="J166" i="5"/>
  <c r="I166" i="5"/>
  <c r="H166" i="5"/>
  <c r="G166" i="5"/>
  <c r="F166" i="5"/>
  <c r="K165" i="5"/>
  <c r="J165" i="5"/>
  <c r="W165" i="5"/>
  <c r="I165" i="5"/>
  <c r="H165" i="5"/>
  <c r="G165" i="5"/>
  <c r="F165" i="5"/>
  <c r="V164" i="5"/>
  <c r="T164" i="5"/>
  <c r="R164" i="5"/>
  <c r="K169" i="5" s="1"/>
  <c r="U164" i="5"/>
  <c r="I171" i="5" s="1"/>
  <c r="H173" i="5" s="1"/>
  <c r="S164" i="5"/>
  <c r="I170" i="5" s="1"/>
  <c r="Q164" i="5"/>
  <c r="E164" i="5"/>
  <c r="D164" i="5"/>
  <c r="B164" i="5"/>
  <c r="A164" i="5"/>
  <c r="AA163" i="5"/>
  <c r="Z163" i="5"/>
  <c r="X163" i="5"/>
  <c r="I162" i="5"/>
  <c r="H162" i="5"/>
  <c r="G162" i="5"/>
  <c r="E162" i="5"/>
  <c r="K161" i="5"/>
  <c r="J161" i="5"/>
  <c r="E161" i="5"/>
  <c r="K160" i="5"/>
  <c r="J160" i="5"/>
  <c r="E160" i="5"/>
  <c r="J159" i="5"/>
  <c r="I159" i="5"/>
  <c r="E159" i="5"/>
  <c r="K158" i="5"/>
  <c r="J158" i="5"/>
  <c r="I158" i="5"/>
  <c r="H158" i="5"/>
  <c r="G158" i="5"/>
  <c r="F158" i="5"/>
  <c r="K157" i="5"/>
  <c r="J157" i="5"/>
  <c r="I157" i="5"/>
  <c r="W157" i="5" s="1"/>
  <c r="H157" i="5"/>
  <c r="G157" i="5"/>
  <c r="F157" i="5"/>
  <c r="K156" i="5"/>
  <c r="P163" i="5" s="1"/>
  <c r="J156" i="5"/>
  <c r="I156" i="5"/>
  <c r="H156" i="5"/>
  <c r="G156" i="5"/>
  <c r="F156" i="5"/>
  <c r="K155" i="5"/>
  <c r="J155" i="5"/>
  <c r="W155" i="5"/>
  <c r="I155" i="5"/>
  <c r="H155" i="5"/>
  <c r="G155" i="5"/>
  <c r="F155" i="5"/>
  <c r="V154" i="5"/>
  <c r="T154" i="5"/>
  <c r="R154" i="5"/>
  <c r="K159" i="5" s="1"/>
  <c r="U154" i="5"/>
  <c r="I161" i="5" s="1"/>
  <c r="O163" i="5" s="1"/>
  <c r="S154" i="5"/>
  <c r="I160" i="5" s="1"/>
  <c r="Q154" i="5"/>
  <c r="E154" i="5"/>
  <c r="D154" i="5"/>
  <c r="B154" i="5"/>
  <c r="A154" i="5"/>
  <c r="AA153" i="5"/>
  <c r="Z153" i="5"/>
  <c r="Y153" i="5"/>
  <c r="O153" i="5"/>
  <c r="H153" i="5"/>
  <c r="K152" i="5"/>
  <c r="J152" i="5"/>
  <c r="I152" i="5"/>
  <c r="X153" i="5" s="1"/>
  <c r="H152" i="5"/>
  <c r="G152" i="5"/>
  <c r="F152" i="5"/>
  <c r="V152" i="5"/>
  <c r="T152" i="5"/>
  <c r="R152" i="5"/>
  <c r="U152" i="5"/>
  <c r="S152" i="5"/>
  <c r="Q152" i="5"/>
  <c r="E152" i="5"/>
  <c r="D152" i="5"/>
  <c r="B152" i="5"/>
  <c r="A152" i="5"/>
  <c r="AA151" i="5"/>
  <c r="Z151" i="5"/>
  <c r="Y151" i="5"/>
  <c r="O151" i="5"/>
  <c r="H151" i="5"/>
  <c r="K150" i="5"/>
  <c r="J150" i="5"/>
  <c r="I150" i="5"/>
  <c r="X151" i="5" s="1"/>
  <c r="H150" i="5"/>
  <c r="G150" i="5"/>
  <c r="F150" i="5"/>
  <c r="V150" i="5"/>
  <c r="T150" i="5"/>
  <c r="R150" i="5"/>
  <c r="U150" i="5"/>
  <c r="S150" i="5"/>
  <c r="Q150" i="5"/>
  <c r="E150" i="5"/>
  <c r="D150" i="5"/>
  <c r="B150" i="5"/>
  <c r="A150" i="5"/>
  <c r="AA149" i="5"/>
  <c r="Z149" i="5"/>
  <c r="Y149" i="5"/>
  <c r="O149" i="5"/>
  <c r="I148" i="5"/>
  <c r="H148" i="5"/>
  <c r="G148" i="5"/>
  <c r="E148" i="5"/>
  <c r="K147" i="5"/>
  <c r="J147" i="5"/>
  <c r="E147" i="5"/>
  <c r="K146" i="5"/>
  <c r="J146" i="5"/>
  <c r="E146" i="5"/>
  <c r="J145" i="5"/>
  <c r="I145" i="5"/>
  <c r="E145" i="5"/>
  <c r="K144" i="5"/>
  <c r="J144" i="5"/>
  <c r="I144" i="5"/>
  <c r="H144" i="5"/>
  <c r="G144" i="5"/>
  <c r="F144" i="5"/>
  <c r="K143" i="5"/>
  <c r="J143" i="5"/>
  <c r="W143" i="5"/>
  <c r="I143" i="5"/>
  <c r="H143" i="5"/>
  <c r="G143" i="5"/>
  <c r="F143" i="5"/>
  <c r="K142" i="5"/>
  <c r="J142" i="5"/>
  <c r="I142" i="5"/>
  <c r="H142" i="5"/>
  <c r="G142" i="5"/>
  <c r="F142" i="5"/>
  <c r="K141" i="5"/>
  <c r="J141" i="5"/>
  <c r="W141" i="5"/>
  <c r="I141" i="5"/>
  <c r="H141" i="5"/>
  <c r="G141" i="5"/>
  <c r="F141" i="5"/>
  <c r="V140" i="5"/>
  <c r="T140" i="5"/>
  <c r="R140" i="5"/>
  <c r="K145" i="5" s="1"/>
  <c r="U140" i="5"/>
  <c r="I147" i="5" s="1"/>
  <c r="H149" i="5" s="1"/>
  <c r="S140" i="5"/>
  <c r="I146" i="5" s="1"/>
  <c r="Q140" i="5"/>
  <c r="E140" i="5"/>
  <c r="D140" i="5"/>
  <c r="B140" i="5"/>
  <c r="A140" i="5"/>
  <c r="AA139" i="5"/>
  <c r="Z139" i="5"/>
  <c r="Y139" i="5"/>
  <c r="O139" i="5"/>
  <c r="H139" i="5"/>
  <c r="K138" i="5"/>
  <c r="J138" i="5"/>
  <c r="I138" i="5"/>
  <c r="X139" i="5" s="1"/>
  <c r="H138" i="5"/>
  <c r="G138" i="5"/>
  <c r="F138" i="5"/>
  <c r="V138" i="5"/>
  <c r="T138" i="5"/>
  <c r="R138" i="5"/>
  <c r="U138" i="5"/>
  <c r="S138" i="5"/>
  <c r="Q138" i="5"/>
  <c r="E138" i="5"/>
  <c r="D138" i="5"/>
  <c r="B138" i="5"/>
  <c r="A138" i="5"/>
  <c r="AA137" i="5"/>
  <c r="Z137" i="5"/>
  <c r="Y137" i="5"/>
  <c r="O137" i="5"/>
  <c r="H137" i="5"/>
  <c r="K136" i="5"/>
  <c r="J136" i="5"/>
  <c r="I136" i="5"/>
  <c r="X137" i="5" s="1"/>
  <c r="H136" i="5"/>
  <c r="G136" i="5"/>
  <c r="F136" i="5"/>
  <c r="V136" i="5"/>
  <c r="T136" i="5"/>
  <c r="R136" i="5"/>
  <c r="U136" i="5"/>
  <c r="S136" i="5"/>
  <c r="Q136" i="5"/>
  <c r="E136" i="5"/>
  <c r="D136" i="5"/>
  <c r="B136" i="5"/>
  <c r="A136" i="5"/>
  <c r="AA135" i="5"/>
  <c r="Z135" i="5"/>
  <c r="Y135" i="5"/>
  <c r="I134" i="5"/>
  <c r="H134" i="5"/>
  <c r="G134" i="5"/>
  <c r="E134" i="5"/>
  <c r="K133" i="5"/>
  <c r="J133" i="5"/>
  <c r="E133" i="5"/>
  <c r="K132" i="5"/>
  <c r="J132" i="5"/>
  <c r="E132" i="5"/>
  <c r="J131" i="5"/>
  <c r="I131" i="5"/>
  <c r="E131" i="5"/>
  <c r="K130" i="5"/>
  <c r="J130" i="5"/>
  <c r="I130" i="5"/>
  <c r="H130" i="5"/>
  <c r="G130" i="5"/>
  <c r="F130" i="5"/>
  <c r="K129" i="5"/>
  <c r="J129" i="5"/>
  <c r="W129" i="5"/>
  <c r="I129" i="5"/>
  <c r="H129" i="5"/>
  <c r="G129" i="5"/>
  <c r="F129" i="5"/>
  <c r="K128" i="5"/>
  <c r="J128" i="5"/>
  <c r="I128" i="5"/>
  <c r="H128" i="5"/>
  <c r="G128" i="5"/>
  <c r="F128" i="5"/>
  <c r="K127" i="5"/>
  <c r="J127" i="5"/>
  <c r="W127" i="5"/>
  <c r="I127" i="5"/>
  <c r="H127" i="5"/>
  <c r="G127" i="5"/>
  <c r="F127" i="5"/>
  <c r="V126" i="5"/>
  <c r="T126" i="5"/>
  <c r="R126" i="5"/>
  <c r="K131" i="5" s="1"/>
  <c r="U126" i="5"/>
  <c r="I133" i="5" s="1"/>
  <c r="S126" i="5"/>
  <c r="I132" i="5" s="1"/>
  <c r="O135" i="5" s="1"/>
  <c r="Q126" i="5"/>
  <c r="E126" i="5"/>
  <c r="D126" i="5"/>
  <c r="B126" i="5"/>
  <c r="A126" i="5"/>
  <c r="AA125" i="5"/>
  <c r="Z125" i="5"/>
  <c r="Y125" i="5"/>
  <c r="O125" i="5"/>
  <c r="H125" i="5"/>
  <c r="K124" i="5"/>
  <c r="J124" i="5"/>
  <c r="I124" i="5"/>
  <c r="X125" i="5" s="1"/>
  <c r="H124" i="5"/>
  <c r="G124" i="5"/>
  <c r="F124" i="5"/>
  <c r="V124" i="5"/>
  <c r="T124" i="5"/>
  <c r="R124" i="5"/>
  <c r="U124" i="5"/>
  <c r="S124" i="5"/>
  <c r="Q124" i="5"/>
  <c r="E124" i="5"/>
  <c r="D124" i="5"/>
  <c r="B124" i="5"/>
  <c r="A124" i="5"/>
  <c r="AA123" i="5"/>
  <c r="Z123" i="5"/>
  <c r="Y123" i="5"/>
  <c r="O123" i="5"/>
  <c r="H123" i="5"/>
  <c r="K122" i="5"/>
  <c r="J122" i="5"/>
  <c r="I122" i="5"/>
  <c r="X123" i="5" s="1"/>
  <c r="H122" i="5"/>
  <c r="G122" i="5"/>
  <c r="F122" i="5"/>
  <c r="V122" i="5"/>
  <c r="T122" i="5"/>
  <c r="R122" i="5"/>
  <c r="U122" i="5"/>
  <c r="S122" i="5"/>
  <c r="Q122" i="5"/>
  <c r="E122" i="5"/>
  <c r="D122" i="5"/>
  <c r="B122" i="5"/>
  <c r="A122" i="5"/>
  <c r="AA121" i="5"/>
  <c r="Z121" i="5"/>
  <c r="Y121" i="5"/>
  <c r="O121" i="5"/>
  <c r="H121" i="5"/>
  <c r="K120" i="5"/>
  <c r="J120" i="5"/>
  <c r="I120" i="5"/>
  <c r="X121" i="5" s="1"/>
  <c r="H120" i="5"/>
  <c r="G120" i="5"/>
  <c r="F120" i="5"/>
  <c r="V120" i="5"/>
  <c r="T120" i="5"/>
  <c r="R120" i="5"/>
  <c r="U120" i="5"/>
  <c r="S120" i="5"/>
  <c r="Q120" i="5"/>
  <c r="E120" i="5"/>
  <c r="D120" i="5"/>
  <c r="B120" i="5"/>
  <c r="A120" i="5"/>
  <c r="AA119" i="5"/>
  <c r="Z119" i="5"/>
  <c r="Y119" i="5"/>
  <c r="I118" i="5"/>
  <c r="H118" i="5"/>
  <c r="G118" i="5"/>
  <c r="E118" i="5"/>
  <c r="K117" i="5"/>
  <c r="J117" i="5"/>
  <c r="E117" i="5"/>
  <c r="K116" i="5"/>
  <c r="J116" i="5"/>
  <c r="E116" i="5"/>
  <c r="J115" i="5"/>
  <c r="I115" i="5"/>
  <c r="E115" i="5"/>
  <c r="K114" i="5"/>
  <c r="J114" i="5"/>
  <c r="I114" i="5"/>
  <c r="H114" i="5"/>
  <c r="G114" i="5"/>
  <c r="F114" i="5"/>
  <c r="K113" i="5"/>
  <c r="J113" i="5"/>
  <c r="I113" i="5"/>
  <c r="W113" i="5" s="1"/>
  <c r="H113" i="5"/>
  <c r="G113" i="5"/>
  <c r="F113" i="5"/>
  <c r="K112" i="5"/>
  <c r="P119" i="5" s="1"/>
  <c r="J112" i="5"/>
  <c r="I112" i="5"/>
  <c r="H112" i="5"/>
  <c r="G112" i="5"/>
  <c r="F112" i="5"/>
  <c r="K111" i="5"/>
  <c r="J111" i="5"/>
  <c r="W111" i="5"/>
  <c r="I111" i="5"/>
  <c r="H111" i="5"/>
  <c r="G111" i="5"/>
  <c r="F111" i="5"/>
  <c r="V110" i="5"/>
  <c r="T110" i="5"/>
  <c r="R110" i="5"/>
  <c r="K115" i="5" s="1"/>
  <c r="U110" i="5"/>
  <c r="I117" i="5" s="1"/>
  <c r="O119" i="5" s="1"/>
  <c r="S110" i="5"/>
  <c r="I116" i="5" s="1"/>
  <c r="Q110" i="5"/>
  <c r="E110" i="5"/>
  <c r="D110" i="5"/>
  <c r="B110" i="5"/>
  <c r="A110" i="5"/>
  <c r="AA109" i="5"/>
  <c r="Z109" i="5"/>
  <c r="Y109" i="5"/>
  <c r="O109" i="5"/>
  <c r="H109" i="5"/>
  <c r="K108" i="5"/>
  <c r="J108" i="5"/>
  <c r="I108" i="5"/>
  <c r="X109" i="5" s="1"/>
  <c r="H108" i="5"/>
  <c r="G108" i="5"/>
  <c r="F108" i="5"/>
  <c r="V108" i="5"/>
  <c r="T108" i="5"/>
  <c r="R108" i="5"/>
  <c r="U108" i="5"/>
  <c r="S108" i="5"/>
  <c r="Q108" i="5"/>
  <c r="E108" i="5"/>
  <c r="D108" i="5"/>
  <c r="B108" i="5"/>
  <c r="A108" i="5"/>
  <c r="AA107" i="5"/>
  <c r="Z107" i="5"/>
  <c r="Y107" i="5"/>
  <c r="O107" i="5"/>
  <c r="H107" i="5"/>
  <c r="K106" i="5"/>
  <c r="J106" i="5"/>
  <c r="I106" i="5"/>
  <c r="X107" i="5" s="1"/>
  <c r="H106" i="5"/>
  <c r="G106" i="5"/>
  <c r="F106" i="5"/>
  <c r="V106" i="5"/>
  <c r="T106" i="5"/>
  <c r="R106" i="5"/>
  <c r="U106" i="5"/>
  <c r="S106" i="5"/>
  <c r="Q106" i="5"/>
  <c r="E106" i="5"/>
  <c r="D106" i="5"/>
  <c r="B106" i="5"/>
  <c r="A106" i="5"/>
  <c r="AA105" i="5"/>
  <c r="Z105" i="5"/>
  <c r="Y105" i="5"/>
  <c r="O105" i="5"/>
  <c r="I104" i="5"/>
  <c r="H104" i="5"/>
  <c r="G104" i="5"/>
  <c r="E104" i="5"/>
  <c r="K103" i="5"/>
  <c r="J103" i="5"/>
  <c r="E103" i="5"/>
  <c r="K102" i="5"/>
  <c r="J102" i="5"/>
  <c r="E102" i="5"/>
  <c r="J101" i="5"/>
  <c r="I101" i="5"/>
  <c r="E101" i="5"/>
  <c r="K100" i="5"/>
  <c r="J100" i="5"/>
  <c r="I100" i="5"/>
  <c r="H100" i="5"/>
  <c r="G100" i="5"/>
  <c r="F100" i="5"/>
  <c r="K99" i="5"/>
  <c r="J99" i="5"/>
  <c r="W99" i="5"/>
  <c r="I99" i="5"/>
  <c r="H99" i="5"/>
  <c r="G99" i="5"/>
  <c r="F99" i="5"/>
  <c r="K98" i="5"/>
  <c r="J98" i="5"/>
  <c r="I98" i="5"/>
  <c r="H98" i="5"/>
  <c r="G98" i="5"/>
  <c r="F98" i="5"/>
  <c r="K97" i="5"/>
  <c r="J97" i="5"/>
  <c r="W97" i="5"/>
  <c r="I97" i="5"/>
  <c r="H97" i="5"/>
  <c r="G97" i="5"/>
  <c r="F97" i="5"/>
  <c r="V96" i="5"/>
  <c r="T96" i="5"/>
  <c r="R96" i="5"/>
  <c r="K101" i="5" s="1"/>
  <c r="U96" i="5"/>
  <c r="I103" i="5" s="1"/>
  <c r="H105" i="5" s="1"/>
  <c r="S96" i="5"/>
  <c r="I102" i="5" s="1"/>
  <c r="Q96" i="5"/>
  <c r="E96" i="5"/>
  <c r="D96" i="5"/>
  <c r="B96" i="5"/>
  <c r="A96" i="5"/>
  <c r="AA95" i="5"/>
  <c r="Z95" i="5"/>
  <c r="Y95" i="5"/>
  <c r="O95" i="5"/>
  <c r="H95" i="5"/>
  <c r="K94" i="5"/>
  <c r="J94" i="5"/>
  <c r="I94" i="5"/>
  <c r="X95" i="5" s="1"/>
  <c r="H94" i="5"/>
  <c r="G94" i="5"/>
  <c r="F94" i="5"/>
  <c r="V94" i="5"/>
  <c r="T94" i="5"/>
  <c r="R94" i="5"/>
  <c r="U94" i="5"/>
  <c r="S94" i="5"/>
  <c r="Q94" i="5"/>
  <c r="E94" i="5"/>
  <c r="D94" i="5"/>
  <c r="B94" i="5"/>
  <c r="A94" i="5"/>
  <c r="AA93" i="5"/>
  <c r="Z93" i="5"/>
  <c r="X93" i="5"/>
  <c r="O93" i="5"/>
  <c r="I92" i="5"/>
  <c r="H92" i="5"/>
  <c r="G92" i="5"/>
  <c r="E92" i="5"/>
  <c r="K91" i="5"/>
  <c r="J91" i="5"/>
  <c r="E91" i="5"/>
  <c r="K90" i="5"/>
  <c r="J90" i="5"/>
  <c r="E90" i="5"/>
  <c r="J89" i="5"/>
  <c r="I89" i="5"/>
  <c r="E89" i="5"/>
  <c r="K88" i="5"/>
  <c r="J88" i="5"/>
  <c r="I88" i="5"/>
  <c r="H88" i="5"/>
  <c r="G88" i="5"/>
  <c r="F88" i="5"/>
  <c r="K87" i="5"/>
  <c r="J87" i="5"/>
  <c r="W87" i="5"/>
  <c r="I87" i="5"/>
  <c r="H87" i="5"/>
  <c r="G87" i="5"/>
  <c r="F87" i="5"/>
  <c r="K86" i="5"/>
  <c r="J86" i="5"/>
  <c r="I86" i="5"/>
  <c r="H86" i="5"/>
  <c r="G86" i="5"/>
  <c r="F86" i="5"/>
  <c r="K85" i="5"/>
  <c r="J85" i="5"/>
  <c r="W85" i="5"/>
  <c r="I85" i="5"/>
  <c r="H85" i="5"/>
  <c r="G85" i="5"/>
  <c r="F85" i="5"/>
  <c r="V84" i="5"/>
  <c r="T84" i="5"/>
  <c r="R84" i="5"/>
  <c r="K89" i="5" s="1"/>
  <c r="U84" i="5"/>
  <c r="I91" i="5" s="1"/>
  <c r="H93" i="5" s="1"/>
  <c r="S84" i="5"/>
  <c r="I90" i="5" s="1"/>
  <c r="Q84" i="5"/>
  <c r="E84" i="5"/>
  <c r="D84" i="5"/>
  <c r="B84" i="5"/>
  <c r="A84" i="5"/>
  <c r="AA83" i="5"/>
  <c r="Z83" i="5"/>
  <c r="Y83" i="5"/>
  <c r="O83" i="5"/>
  <c r="H83" i="5"/>
  <c r="K82" i="5"/>
  <c r="J82" i="5"/>
  <c r="I82" i="5"/>
  <c r="X83" i="5" s="1"/>
  <c r="H82" i="5"/>
  <c r="G82" i="5"/>
  <c r="F82" i="5"/>
  <c r="V82" i="5"/>
  <c r="T82" i="5"/>
  <c r="R82" i="5"/>
  <c r="U82" i="5"/>
  <c r="S82" i="5"/>
  <c r="Q82" i="5"/>
  <c r="E82" i="5"/>
  <c r="D82" i="5"/>
  <c r="B82" i="5"/>
  <c r="A82" i="5"/>
  <c r="AA81" i="5"/>
  <c r="Z81" i="5"/>
  <c r="Y81" i="5"/>
  <c r="O81" i="5"/>
  <c r="I80" i="5"/>
  <c r="H80" i="5"/>
  <c r="G80" i="5"/>
  <c r="E80" i="5"/>
  <c r="K79" i="5"/>
  <c r="J79" i="5"/>
  <c r="E79" i="5"/>
  <c r="K78" i="5"/>
  <c r="J78" i="5"/>
  <c r="E78" i="5"/>
  <c r="J77" i="5"/>
  <c r="I77" i="5"/>
  <c r="E77" i="5"/>
  <c r="K76" i="5"/>
  <c r="J76" i="5"/>
  <c r="I76" i="5"/>
  <c r="H76" i="5"/>
  <c r="G76" i="5"/>
  <c r="F76" i="5"/>
  <c r="K75" i="5"/>
  <c r="J75" i="5"/>
  <c r="W75" i="5"/>
  <c r="I75" i="5"/>
  <c r="H75" i="5"/>
  <c r="G75" i="5"/>
  <c r="F75" i="5"/>
  <c r="K74" i="5"/>
  <c r="J74" i="5"/>
  <c r="I74" i="5"/>
  <c r="H74" i="5"/>
  <c r="G74" i="5"/>
  <c r="F74" i="5"/>
  <c r="K73" i="5"/>
  <c r="J73" i="5"/>
  <c r="W73" i="5"/>
  <c r="I73" i="5"/>
  <c r="H73" i="5"/>
  <c r="G73" i="5"/>
  <c r="F73" i="5"/>
  <c r="V72" i="5"/>
  <c r="T72" i="5"/>
  <c r="R72" i="5"/>
  <c r="K77" i="5" s="1"/>
  <c r="U72" i="5"/>
  <c r="I79" i="5" s="1"/>
  <c r="H81" i="5" s="1"/>
  <c r="S72" i="5"/>
  <c r="I78" i="5" s="1"/>
  <c r="Q72" i="5"/>
  <c r="E72" i="5"/>
  <c r="D72" i="5"/>
  <c r="B72" i="5"/>
  <c r="A72" i="5"/>
  <c r="AA71" i="5"/>
  <c r="Z71" i="5"/>
  <c r="Y71" i="5"/>
  <c r="O71" i="5"/>
  <c r="H71" i="5"/>
  <c r="K70" i="5"/>
  <c r="J70" i="5"/>
  <c r="I70" i="5"/>
  <c r="X71" i="5" s="1"/>
  <c r="H70" i="5"/>
  <c r="G70" i="5"/>
  <c r="F70" i="5"/>
  <c r="V70" i="5"/>
  <c r="T70" i="5"/>
  <c r="R70" i="5"/>
  <c r="U70" i="5"/>
  <c r="S70" i="5"/>
  <c r="Q70" i="5"/>
  <c r="E70" i="5"/>
  <c r="D70" i="5"/>
  <c r="B70" i="5"/>
  <c r="A70" i="5"/>
  <c r="AA69" i="5"/>
  <c r="Z69" i="5"/>
  <c r="Y69" i="5"/>
  <c r="O69" i="5"/>
  <c r="H69" i="5"/>
  <c r="K68" i="5"/>
  <c r="J68" i="5"/>
  <c r="I68" i="5"/>
  <c r="X69" i="5" s="1"/>
  <c r="H68" i="5"/>
  <c r="G68" i="5"/>
  <c r="F68" i="5"/>
  <c r="V68" i="5"/>
  <c r="T68" i="5"/>
  <c r="R68" i="5"/>
  <c r="U68" i="5"/>
  <c r="S68" i="5"/>
  <c r="Q68" i="5"/>
  <c r="E68" i="5"/>
  <c r="D68" i="5"/>
  <c r="B68" i="5"/>
  <c r="A68" i="5"/>
  <c r="AA67" i="5"/>
  <c r="Z67" i="5"/>
  <c r="Y67" i="5"/>
  <c r="O67" i="5"/>
  <c r="I66" i="5"/>
  <c r="H66" i="5"/>
  <c r="G66" i="5"/>
  <c r="E66" i="5"/>
  <c r="K65" i="5"/>
  <c r="J65" i="5"/>
  <c r="I65" i="5"/>
  <c r="E65" i="5"/>
  <c r="J64" i="5"/>
  <c r="E64" i="5"/>
  <c r="K63" i="5"/>
  <c r="J63" i="5"/>
  <c r="W63" i="5"/>
  <c r="I63" i="5"/>
  <c r="X67" i="5" s="1"/>
  <c r="H63" i="5"/>
  <c r="G63" i="5"/>
  <c r="F63" i="5"/>
  <c r="V62" i="5"/>
  <c r="T62" i="5"/>
  <c r="R62" i="5"/>
  <c r="K64" i="5" s="1"/>
  <c r="U62" i="5"/>
  <c r="S62" i="5"/>
  <c r="Q62" i="5"/>
  <c r="I64" i="5" s="1"/>
  <c r="H67" i="5" s="1"/>
  <c r="E62" i="5"/>
  <c r="D62" i="5"/>
  <c r="B62" i="5"/>
  <c r="A62" i="5"/>
  <c r="AA61" i="5"/>
  <c r="Z61" i="5"/>
  <c r="Y61" i="5"/>
  <c r="X61" i="5"/>
  <c r="O61" i="5"/>
  <c r="H61" i="5"/>
  <c r="J61" i="5"/>
  <c r="K60" i="5"/>
  <c r="P61" i="5" s="1"/>
  <c r="J60" i="5"/>
  <c r="I60" i="5"/>
  <c r="H60" i="5"/>
  <c r="G60" i="5"/>
  <c r="F60" i="5"/>
  <c r="V60" i="5"/>
  <c r="T60" i="5"/>
  <c r="R60" i="5"/>
  <c r="U60" i="5"/>
  <c r="S60" i="5"/>
  <c r="Q60" i="5"/>
  <c r="E60" i="5"/>
  <c r="D60" i="5"/>
  <c r="B60" i="5"/>
  <c r="A60" i="5"/>
  <c r="AA59" i="5"/>
  <c r="Z59" i="5"/>
  <c r="Y59" i="5"/>
  <c r="I58" i="5"/>
  <c r="H58" i="5"/>
  <c r="G58" i="5"/>
  <c r="E58" i="5"/>
  <c r="K57" i="5"/>
  <c r="J57" i="5"/>
  <c r="E57" i="5"/>
  <c r="J56" i="5"/>
  <c r="E56" i="5"/>
  <c r="J55" i="5"/>
  <c r="E55" i="5"/>
  <c r="K54" i="5"/>
  <c r="J54" i="5"/>
  <c r="I54" i="5"/>
  <c r="H54" i="5"/>
  <c r="G54" i="5"/>
  <c r="F54" i="5"/>
  <c r="K53" i="5"/>
  <c r="J53" i="5"/>
  <c r="W53" i="5"/>
  <c r="I53" i="5"/>
  <c r="H53" i="5"/>
  <c r="G53" i="5"/>
  <c r="F53" i="5"/>
  <c r="K52" i="5"/>
  <c r="J52" i="5"/>
  <c r="I52" i="5"/>
  <c r="H52" i="5"/>
  <c r="G52" i="5"/>
  <c r="F52" i="5"/>
  <c r="K51" i="5"/>
  <c r="J51" i="5"/>
  <c r="I51" i="5"/>
  <c r="H51" i="5"/>
  <c r="G51" i="5"/>
  <c r="F51" i="5"/>
  <c r="V50" i="5"/>
  <c r="T50" i="5"/>
  <c r="K56" i="5" s="1"/>
  <c r="R50" i="5"/>
  <c r="K55" i="5" s="1"/>
  <c r="U50" i="5"/>
  <c r="I57" i="5" s="1"/>
  <c r="S50" i="5"/>
  <c r="I56" i="5" s="1"/>
  <c r="Q50" i="5"/>
  <c r="I55" i="5" s="1"/>
  <c r="E50" i="5"/>
  <c r="D50" i="5"/>
  <c r="B50" i="5"/>
  <c r="A50" i="5"/>
  <c r="AA49" i="5"/>
  <c r="Z49" i="5"/>
  <c r="Y49" i="5"/>
  <c r="I48" i="5"/>
  <c r="H48" i="5"/>
  <c r="G48" i="5"/>
  <c r="E48" i="5"/>
  <c r="K47" i="5"/>
  <c r="J47" i="5"/>
  <c r="E47" i="5"/>
  <c r="K46" i="5"/>
  <c r="J46" i="5"/>
  <c r="E46" i="5"/>
  <c r="K45" i="5"/>
  <c r="J45" i="5"/>
  <c r="E45" i="5"/>
  <c r="K44" i="5"/>
  <c r="J44" i="5"/>
  <c r="I44" i="5"/>
  <c r="W44" i="5" s="1"/>
  <c r="H44" i="5"/>
  <c r="G44" i="5"/>
  <c r="F44" i="5"/>
  <c r="K43" i="5"/>
  <c r="J43" i="5"/>
  <c r="I43" i="5"/>
  <c r="H43" i="5"/>
  <c r="G43" i="5"/>
  <c r="F43" i="5"/>
  <c r="K42" i="5"/>
  <c r="P49" i="5" s="1"/>
  <c r="J42" i="5"/>
  <c r="I42" i="5"/>
  <c r="H42" i="5"/>
  <c r="G42" i="5"/>
  <c r="F42" i="5"/>
  <c r="V41" i="5"/>
  <c r="T41" i="5"/>
  <c r="R41" i="5"/>
  <c r="U41" i="5"/>
  <c r="I47" i="5" s="1"/>
  <c r="S41" i="5"/>
  <c r="I46" i="5" s="1"/>
  <c r="Q41" i="5"/>
  <c r="I45" i="5" s="1"/>
  <c r="E41" i="5"/>
  <c r="D41" i="5"/>
  <c r="B41" i="5"/>
  <c r="A41" i="5"/>
  <c r="AA40" i="5"/>
  <c r="Z40" i="5"/>
  <c r="Y40" i="5"/>
  <c r="I39" i="5"/>
  <c r="H39" i="5"/>
  <c r="G39" i="5"/>
  <c r="E39" i="5"/>
  <c r="J38" i="5"/>
  <c r="I38" i="5"/>
  <c r="E38" i="5"/>
  <c r="J37" i="5"/>
  <c r="I37" i="5"/>
  <c r="H40" i="5" s="1"/>
  <c r="E37" i="5"/>
  <c r="K36" i="5"/>
  <c r="J36" i="5"/>
  <c r="W36" i="5"/>
  <c r="I36" i="5"/>
  <c r="H36" i="5"/>
  <c r="G36" i="5"/>
  <c r="F36" i="5"/>
  <c r="V35" i="5"/>
  <c r="T35" i="5"/>
  <c r="K38" i="5" s="1"/>
  <c r="R35" i="5"/>
  <c r="K37" i="5" s="1"/>
  <c r="J40" i="5" s="1"/>
  <c r="U35" i="5"/>
  <c r="S35" i="5"/>
  <c r="Q35" i="5"/>
  <c r="E35" i="5"/>
  <c r="D35" i="5"/>
  <c r="B35" i="5"/>
  <c r="A35" i="5"/>
  <c r="AA34" i="5"/>
  <c r="Z34" i="5"/>
  <c r="Y34" i="5"/>
  <c r="J33" i="5"/>
  <c r="E33" i="5"/>
  <c r="K32" i="5"/>
  <c r="J32" i="5"/>
  <c r="W32" i="5"/>
  <c r="I32" i="5"/>
  <c r="H32" i="5"/>
  <c r="G32" i="5"/>
  <c r="F32" i="5"/>
  <c r="K31" i="5"/>
  <c r="J34" i="5" s="1"/>
  <c r="J31" i="5"/>
  <c r="I31" i="5"/>
  <c r="H31" i="5"/>
  <c r="G31" i="5"/>
  <c r="F31" i="5"/>
  <c r="V30" i="5"/>
  <c r="K33" i="5" s="1"/>
  <c r="P34" i="5" s="1"/>
  <c r="T30" i="5"/>
  <c r="R30" i="5"/>
  <c r="U30" i="5"/>
  <c r="I33" i="5" s="1"/>
  <c r="S30" i="5"/>
  <c r="Q30" i="5"/>
  <c r="E30" i="5"/>
  <c r="D30" i="5"/>
  <c r="B30" i="5"/>
  <c r="A30" i="5"/>
  <c r="C29" i="5"/>
  <c r="A21" i="5"/>
  <c r="A16" i="5"/>
  <c r="G6" i="5"/>
  <c r="B6" i="5"/>
  <c r="A1" i="5"/>
  <c r="P121" i="5" l="1"/>
  <c r="J121" i="5"/>
  <c r="J135" i="5"/>
  <c r="P153" i="5"/>
  <c r="J153" i="5"/>
  <c r="X34" i="5"/>
  <c r="O34" i="5"/>
  <c r="H34" i="5"/>
  <c r="H49" i="5"/>
  <c r="O49" i="5"/>
  <c r="W42" i="5"/>
  <c r="J49" i="5"/>
  <c r="X49" i="5"/>
  <c r="H119" i="5"/>
  <c r="P109" i="5"/>
  <c r="J109" i="5"/>
  <c r="P40" i="5"/>
  <c r="J273" i="5" s="1"/>
  <c r="J59" i="5"/>
  <c r="X40" i="5"/>
  <c r="H163" i="5"/>
  <c r="P177" i="5"/>
  <c r="J177" i="5"/>
  <c r="P187" i="5"/>
  <c r="H187" i="5"/>
  <c r="H199" i="5"/>
  <c r="P211" i="5"/>
  <c r="H211" i="5"/>
  <c r="H223" i="5"/>
  <c r="P235" i="5"/>
  <c r="P237" i="5"/>
  <c r="J237" i="5"/>
  <c r="P247" i="5"/>
  <c r="P249" i="5"/>
  <c r="J249" i="5"/>
  <c r="H259" i="5"/>
  <c r="H59" i="5"/>
  <c r="W51" i="5"/>
  <c r="J81" i="5"/>
  <c r="J93" i="5"/>
  <c r="J105" i="5"/>
  <c r="P123" i="5"/>
  <c r="J123" i="5"/>
  <c r="X135" i="5"/>
  <c r="J149" i="5"/>
  <c r="J173" i="5"/>
  <c r="O235" i="5"/>
  <c r="O247" i="5"/>
  <c r="P267" i="5"/>
  <c r="O40" i="5"/>
  <c r="O59" i="5"/>
  <c r="P67" i="5"/>
  <c r="J67" i="5"/>
  <c r="P69" i="5"/>
  <c r="J69" i="5"/>
  <c r="X81" i="5"/>
  <c r="Y93" i="5"/>
  <c r="X105" i="5"/>
  <c r="J119" i="5"/>
  <c r="P125" i="5"/>
  <c r="J125" i="5"/>
  <c r="P135" i="5"/>
  <c r="H135" i="5"/>
  <c r="P137" i="5"/>
  <c r="J137" i="5"/>
  <c r="X149" i="5"/>
  <c r="J163" i="5"/>
  <c r="X173" i="5"/>
  <c r="J187" i="5"/>
  <c r="J199" i="5"/>
  <c r="J211" i="5"/>
  <c r="J223" i="5"/>
  <c r="J235" i="5"/>
  <c r="J247" i="5"/>
  <c r="J259" i="5"/>
  <c r="P189" i="5"/>
  <c r="J189" i="5"/>
  <c r="P199" i="5"/>
  <c r="P201" i="5"/>
  <c r="J201" i="5"/>
  <c r="P213" i="5"/>
  <c r="J213" i="5"/>
  <c r="P223" i="5"/>
  <c r="P225" i="5"/>
  <c r="J225" i="5"/>
  <c r="P259" i="5"/>
  <c r="P261" i="5"/>
  <c r="J261" i="5"/>
  <c r="P59" i="5"/>
  <c r="X59" i="5"/>
  <c r="P71" i="5"/>
  <c r="J71" i="5"/>
  <c r="P81" i="5"/>
  <c r="P83" i="5"/>
  <c r="J83" i="5"/>
  <c r="P93" i="5"/>
  <c r="P95" i="5"/>
  <c r="J95" i="5"/>
  <c r="P105" i="5"/>
  <c r="P107" i="5"/>
  <c r="J107" i="5"/>
  <c r="X119" i="5"/>
  <c r="P139" i="5"/>
  <c r="J139" i="5"/>
  <c r="P149" i="5"/>
  <c r="P151" i="5"/>
  <c r="J151" i="5"/>
  <c r="Y163" i="5"/>
  <c r="P173" i="5"/>
  <c r="P175" i="5"/>
  <c r="J175" i="5"/>
  <c r="Y187" i="5"/>
  <c r="Y199" i="5"/>
  <c r="Y211" i="5"/>
  <c r="Y223" i="5"/>
  <c r="Y235" i="5"/>
  <c r="Y247" i="5"/>
  <c r="X259" i="5"/>
  <c r="AA267" i="5"/>
  <c r="O267" i="5"/>
  <c r="A1" i="4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" i="3"/>
  <c r="CX1" i="3"/>
  <c r="CY1" i="3"/>
  <c r="CZ1" i="3"/>
  <c r="DA1" i="3"/>
  <c r="DB1" i="3"/>
  <c r="DC1" i="3"/>
  <c r="A2" i="3"/>
  <c r="CX2" i="3"/>
  <c r="CY2" i="3"/>
  <c r="CZ2" i="3"/>
  <c r="DB2" i="3" s="1"/>
  <c r="DA2" i="3"/>
  <c r="DC2" i="3"/>
  <c r="A3" i="3"/>
  <c r="CX3" i="3"/>
  <c r="CY3" i="3"/>
  <c r="CZ3" i="3"/>
  <c r="DB3" i="3" s="1"/>
  <c r="DA3" i="3"/>
  <c r="DC3" i="3"/>
  <c r="A4" i="3"/>
  <c r="CX4" i="3"/>
  <c r="CY4" i="3"/>
  <c r="CZ4" i="3"/>
  <c r="DA4" i="3"/>
  <c r="DB4" i="3"/>
  <c r="DC4" i="3"/>
  <c r="A5" i="3"/>
  <c r="CX5" i="3"/>
  <c r="CY5" i="3"/>
  <c r="CZ5" i="3"/>
  <c r="DA5" i="3"/>
  <c r="DB5" i="3"/>
  <c r="DC5" i="3"/>
  <c r="A6" i="3"/>
  <c r="CX6" i="3"/>
  <c r="CY6" i="3"/>
  <c r="CZ6" i="3"/>
  <c r="DB6" i="3" s="1"/>
  <c r="DA6" i="3"/>
  <c r="DC6" i="3"/>
  <c r="A7" i="3"/>
  <c r="CX7" i="3"/>
  <c r="CY7" i="3"/>
  <c r="CZ7" i="3"/>
  <c r="DB7" i="3" s="1"/>
  <c r="DA7" i="3"/>
  <c r="DC7" i="3"/>
  <c r="A8" i="3"/>
  <c r="CX8" i="3"/>
  <c r="CY8" i="3"/>
  <c r="CZ8" i="3"/>
  <c r="DA8" i="3"/>
  <c r="DB8" i="3"/>
  <c r="DC8" i="3"/>
  <c r="A9" i="3"/>
  <c r="CX9" i="3"/>
  <c r="CY9" i="3"/>
  <c r="CZ9" i="3"/>
  <c r="DA9" i="3"/>
  <c r="DB9" i="3"/>
  <c r="DC9" i="3"/>
  <c r="A10" i="3"/>
  <c r="CX10" i="3"/>
  <c r="CY10" i="3"/>
  <c r="CZ10" i="3"/>
  <c r="DB10" i="3" s="1"/>
  <c r="DA10" i="3"/>
  <c r="DC10" i="3"/>
  <c r="A11" i="3"/>
  <c r="CX11" i="3"/>
  <c r="CY11" i="3"/>
  <c r="CZ11" i="3"/>
  <c r="DB11" i="3" s="1"/>
  <c r="DA11" i="3"/>
  <c r="DC11" i="3"/>
  <c r="A12" i="3"/>
  <c r="CX12" i="3"/>
  <c r="CY12" i="3"/>
  <c r="CZ12" i="3"/>
  <c r="DA12" i="3"/>
  <c r="DB12" i="3"/>
  <c r="DC12" i="3"/>
  <c r="A13" i="3"/>
  <c r="CX13" i="3"/>
  <c r="CY13" i="3"/>
  <c r="CZ13" i="3"/>
  <c r="DA13" i="3"/>
  <c r="DB13" i="3"/>
  <c r="DC13" i="3"/>
  <c r="A14" i="3"/>
  <c r="CX14" i="3"/>
  <c r="CY14" i="3"/>
  <c r="CZ14" i="3"/>
  <c r="DB14" i="3" s="1"/>
  <c r="DA14" i="3"/>
  <c r="DC14" i="3"/>
  <c r="A15" i="3"/>
  <c r="CX15" i="3"/>
  <c r="CY15" i="3"/>
  <c r="CZ15" i="3"/>
  <c r="DB15" i="3" s="1"/>
  <c r="DA15" i="3"/>
  <c r="DC15" i="3"/>
  <c r="A16" i="3"/>
  <c r="CX16" i="3"/>
  <c r="CY16" i="3"/>
  <c r="CZ16" i="3"/>
  <c r="DA16" i="3"/>
  <c r="DB16" i="3"/>
  <c r="DC16" i="3"/>
  <c r="A17" i="3"/>
  <c r="CX17" i="3"/>
  <c r="CY17" i="3"/>
  <c r="CZ17" i="3"/>
  <c r="DA17" i="3"/>
  <c r="DB17" i="3"/>
  <c r="DC17" i="3"/>
  <c r="A18" i="3"/>
  <c r="CX18" i="3"/>
  <c r="CY18" i="3"/>
  <c r="CZ18" i="3"/>
  <c r="DB18" i="3" s="1"/>
  <c r="DA18" i="3"/>
  <c r="DC18" i="3"/>
  <c r="A19" i="3"/>
  <c r="CX19" i="3"/>
  <c r="CY19" i="3"/>
  <c r="CZ19" i="3"/>
  <c r="DB19" i="3" s="1"/>
  <c r="DA19" i="3"/>
  <c r="DC19" i="3"/>
  <c r="A20" i="3"/>
  <c r="CX20" i="3"/>
  <c r="CY20" i="3"/>
  <c r="CZ20" i="3"/>
  <c r="DA20" i="3"/>
  <c r="DB20" i="3"/>
  <c r="DC20" i="3"/>
  <c r="A21" i="3"/>
  <c r="CX21" i="3"/>
  <c r="CY21" i="3"/>
  <c r="CZ21" i="3"/>
  <c r="DA21" i="3"/>
  <c r="DB21" i="3"/>
  <c r="DC21" i="3"/>
  <c r="A22" i="3"/>
  <c r="CX22" i="3"/>
  <c r="CY22" i="3"/>
  <c r="CZ22" i="3"/>
  <c r="DB22" i="3" s="1"/>
  <c r="DA22" i="3"/>
  <c r="DC22" i="3"/>
  <c r="A23" i="3"/>
  <c r="CX23" i="3"/>
  <c r="CY23" i="3"/>
  <c r="CZ23" i="3"/>
  <c r="DB23" i="3" s="1"/>
  <c r="DA23" i="3"/>
  <c r="DC23" i="3"/>
  <c r="A24" i="3"/>
  <c r="CX24" i="3"/>
  <c r="CY24" i="3"/>
  <c r="CZ24" i="3"/>
  <c r="DA24" i="3"/>
  <c r="DB24" i="3"/>
  <c r="DC24" i="3"/>
  <c r="A25" i="3"/>
  <c r="CX25" i="3"/>
  <c r="CY25" i="3"/>
  <c r="CZ25" i="3"/>
  <c r="DA25" i="3"/>
  <c r="DB25" i="3"/>
  <c r="DC25" i="3"/>
  <c r="A26" i="3"/>
  <c r="CX26" i="3"/>
  <c r="CY26" i="3"/>
  <c r="CZ26" i="3"/>
  <c r="DB26" i="3" s="1"/>
  <c r="DA26" i="3"/>
  <c r="DC26" i="3"/>
  <c r="A27" i="3"/>
  <c r="CX27" i="3"/>
  <c r="CY27" i="3"/>
  <c r="CZ27" i="3"/>
  <c r="DB27" i="3" s="1"/>
  <c r="DA27" i="3"/>
  <c r="DC27" i="3"/>
  <c r="A28" i="3"/>
  <c r="CX28" i="3"/>
  <c r="CY28" i="3"/>
  <c r="CZ28" i="3"/>
  <c r="DA28" i="3"/>
  <c r="DB28" i="3"/>
  <c r="DC28" i="3"/>
  <c r="A29" i="3"/>
  <c r="CX29" i="3"/>
  <c r="CY29" i="3"/>
  <c r="CZ29" i="3"/>
  <c r="DA29" i="3"/>
  <c r="DB29" i="3"/>
  <c r="DC29" i="3"/>
  <c r="A30" i="3"/>
  <c r="CX30" i="3"/>
  <c r="CY30" i="3"/>
  <c r="CZ30" i="3"/>
  <c r="DB30" i="3" s="1"/>
  <c r="DA30" i="3"/>
  <c r="DC30" i="3"/>
  <c r="A31" i="3"/>
  <c r="CX31" i="3"/>
  <c r="CY31" i="3"/>
  <c r="CZ31" i="3"/>
  <c r="DB31" i="3" s="1"/>
  <c r="DA31" i="3"/>
  <c r="DC31" i="3"/>
  <c r="A32" i="3"/>
  <c r="CX32" i="3"/>
  <c r="CY32" i="3"/>
  <c r="CZ32" i="3"/>
  <c r="DA32" i="3"/>
  <c r="DB32" i="3"/>
  <c r="DC32" i="3"/>
  <c r="A33" i="3"/>
  <c r="CX33" i="3"/>
  <c r="CY33" i="3"/>
  <c r="CZ33" i="3"/>
  <c r="DA33" i="3"/>
  <c r="DB33" i="3"/>
  <c r="DC33" i="3"/>
  <c r="A34" i="3"/>
  <c r="CX34" i="3"/>
  <c r="CY34" i="3"/>
  <c r="CZ34" i="3"/>
  <c r="DB34" i="3" s="1"/>
  <c r="DA34" i="3"/>
  <c r="DC34" i="3"/>
  <c r="A35" i="3"/>
  <c r="CX35" i="3"/>
  <c r="CY35" i="3"/>
  <c r="CZ35" i="3"/>
  <c r="DB35" i="3" s="1"/>
  <c r="DA35" i="3"/>
  <c r="DC35" i="3"/>
  <c r="A36" i="3"/>
  <c r="CX36" i="3"/>
  <c r="CY36" i="3"/>
  <c r="CZ36" i="3"/>
  <c r="DA36" i="3"/>
  <c r="DB36" i="3"/>
  <c r="DC36" i="3"/>
  <c r="A37" i="3"/>
  <c r="CX37" i="3"/>
  <c r="CY37" i="3"/>
  <c r="CZ37" i="3"/>
  <c r="DA37" i="3"/>
  <c r="DB37" i="3"/>
  <c r="DC37" i="3"/>
  <c r="A38" i="3"/>
  <c r="CX38" i="3"/>
  <c r="CY38" i="3"/>
  <c r="CZ38" i="3"/>
  <c r="DB38" i="3" s="1"/>
  <c r="DA38" i="3"/>
  <c r="DC38" i="3"/>
  <c r="A39" i="3"/>
  <c r="CX39" i="3"/>
  <c r="CY39" i="3"/>
  <c r="CZ39" i="3"/>
  <c r="DB39" i="3" s="1"/>
  <c r="DA39" i="3"/>
  <c r="DC39" i="3"/>
  <c r="A40" i="3"/>
  <c r="CX40" i="3"/>
  <c r="CY40" i="3"/>
  <c r="CZ40" i="3"/>
  <c r="DA40" i="3"/>
  <c r="DB40" i="3"/>
  <c r="DC40" i="3"/>
  <c r="A41" i="3"/>
  <c r="CX41" i="3"/>
  <c r="CY41" i="3"/>
  <c r="CZ41" i="3"/>
  <c r="DA41" i="3"/>
  <c r="DB41" i="3"/>
  <c r="DC41" i="3"/>
  <c r="A42" i="3"/>
  <c r="CX42" i="3"/>
  <c r="CY42" i="3"/>
  <c r="CZ42" i="3"/>
  <c r="DB42" i="3" s="1"/>
  <c r="DA42" i="3"/>
  <c r="DC42" i="3"/>
  <c r="A43" i="3"/>
  <c r="CX43" i="3"/>
  <c r="CY43" i="3"/>
  <c r="CZ43" i="3"/>
  <c r="DB43" i="3" s="1"/>
  <c r="DA43" i="3"/>
  <c r="DC43" i="3"/>
  <c r="A44" i="3"/>
  <c r="CX44" i="3"/>
  <c r="CY44" i="3"/>
  <c r="CZ44" i="3"/>
  <c r="DA44" i="3"/>
  <c r="DB44" i="3"/>
  <c r="DC44" i="3"/>
  <c r="A45" i="3"/>
  <c r="CX45" i="3"/>
  <c r="CY45" i="3"/>
  <c r="CZ45" i="3"/>
  <c r="DA45" i="3"/>
  <c r="DB45" i="3"/>
  <c r="DC45" i="3"/>
  <c r="A46" i="3"/>
  <c r="CX46" i="3"/>
  <c r="CY46" i="3"/>
  <c r="CZ46" i="3"/>
  <c r="DB46" i="3" s="1"/>
  <c r="DA46" i="3"/>
  <c r="DC46" i="3"/>
  <c r="A47" i="3"/>
  <c r="CX47" i="3"/>
  <c r="CY47" i="3"/>
  <c r="CZ47" i="3"/>
  <c r="DB47" i="3" s="1"/>
  <c r="DA47" i="3"/>
  <c r="DC47" i="3"/>
  <c r="A48" i="3"/>
  <c r="CX48" i="3"/>
  <c r="CY48" i="3"/>
  <c r="CZ48" i="3"/>
  <c r="DA48" i="3"/>
  <c r="DB48" i="3"/>
  <c r="DC48" i="3"/>
  <c r="A49" i="3"/>
  <c r="CX49" i="3"/>
  <c r="CY49" i="3"/>
  <c r="CZ49" i="3"/>
  <c r="DA49" i="3"/>
  <c r="DB49" i="3"/>
  <c r="DC49" i="3"/>
  <c r="A50" i="3"/>
  <c r="CX50" i="3"/>
  <c r="CY50" i="3"/>
  <c r="CZ50" i="3"/>
  <c r="DB50" i="3" s="1"/>
  <c r="DA50" i="3"/>
  <c r="DC50" i="3"/>
  <c r="A51" i="3"/>
  <c r="CX51" i="3"/>
  <c r="CY51" i="3"/>
  <c r="CZ51" i="3"/>
  <c r="DB51" i="3" s="1"/>
  <c r="DA51" i="3"/>
  <c r="DC51" i="3"/>
  <c r="A52" i="3"/>
  <c r="CX52" i="3"/>
  <c r="CY52" i="3"/>
  <c r="CZ52" i="3"/>
  <c r="DA52" i="3"/>
  <c r="DB52" i="3"/>
  <c r="DC52" i="3"/>
  <c r="A53" i="3"/>
  <c r="CX53" i="3"/>
  <c r="CY53" i="3"/>
  <c r="CZ53" i="3"/>
  <c r="DA53" i="3"/>
  <c r="DB53" i="3"/>
  <c r="DC53" i="3"/>
  <c r="A54" i="3"/>
  <c r="CX54" i="3"/>
  <c r="CY54" i="3"/>
  <c r="CZ54" i="3"/>
  <c r="DB54" i="3" s="1"/>
  <c r="DA54" i="3"/>
  <c r="DC54" i="3"/>
  <c r="A55" i="3"/>
  <c r="CX55" i="3"/>
  <c r="CY55" i="3"/>
  <c r="CZ55" i="3"/>
  <c r="DB55" i="3" s="1"/>
  <c r="DA55" i="3"/>
  <c r="DC55" i="3"/>
  <c r="A56" i="3"/>
  <c r="CX56" i="3"/>
  <c r="CY56" i="3"/>
  <c r="CZ56" i="3"/>
  <c r="DA56" i="3"/>
  <c r="DB56" i="3"/>
  <c r="DC56" i="3"/>
  <c r="A57" i="3"/>
  <c r="CX57" i="3"/>
  <c r="CY57" i="3"/>
  <c r="CZ57" i="3"/>
  <c r="DA57" i="3"/>
  <c r="DB57" i="3"/>
  <c r="DC57" i="3"/>
  <c r="A58" i="3"/>
  <c r="CX58" i="3"/>
  <c r="CY58" i="3"/>
  <c r="CZ58" i="3"/>
  <c r="DB58" i="3" s="1"/>
  <c r="DA58" i="3"/>
  <c r="DC58" i="3"/>
  <c r="A59" i="3"/>
  <c r="CX59" i="3"/>
  <c r="CY59" i="3"/>
  <c r="CZ59" i="3"/>
  <c r="DB59" i="3" s="1"/>
  <c r="DA59" i="3"/>
  <c r="DC59" i="3"/>
  <c r="A60" i="3"/>
  <c r="CX60" i="3"/>
  <c r="CY60" i="3"/>
  <c r="CZ60" i="3"/>
  <c r="DA60" i="3"/>
  <c r="DB60" i="3"/>
  <c r="DC60" i="3"/>
  <c r="A61" i="3"/>
  <c r="CX61" i="3"/>
  <c r="CY61" i="3"/>
  <c r="CZ61" i="3"/>
  <c r="DA61" i="3"/>
  <c r="DB61" i="3"/>
  <c r="DC61" i="3"/>
  <c r="A62" i="3"/>
  <c r="CX62" i="3"/>
  <c r="CY62" i="3"/>
  <c r="CZ62" i="3"/>
  <c r="DB62" i="3" s="1"/>
  <c r="DA62" i="3"/>
  <c r="DC62" i="3"/>
  <c r="A63" i="3"/>
  <c r="CX63" i="3"/>
  <c r="CY63" i="3"/>
  <c r="CZ63" i="3"/>
  <c r="DB63" i="3" s="1"/>
  <c r="DA63" i="3"/>
  <c r="DC63" i="3"/>
  <c r="A64" i="3"/>
  <c r="CX64" i="3"/>
  <c r="CY64" i="3"/>
  <c r="CZ64" i="3"/>
  <c r="DA64" i="3"/>
  <c r="DB64" i="3"/>
  <c r="DC64" i="3"/>
  <c r="A65" i="3"/>
  <c r="CX65" i="3"/>
  <c r="CY65" i="3"/>
  <c r="CZ65" i="3"/>
  <c r="DA65" i="3"/>
  <c r="DB65" i="3"/>
  <c r="DC65" i="3"/>
  <c r="A66" i="3"/>
  <c r="CX66" i="3"/>
  <c r="CY66" i="3"/>
  <c r="CZ66" i="3"/>
  <c r="DB66" i="3" s="1"/>
  <c r="DA66" i="3"/>
  <c r="DC66" i="3"/>
  <c r="A67" i="3"/>
  <c r="CX67" i="3"/>
  <c r="CY67" i="3"/>
  <c r="CZ67" i="3"/>
  <c r="DB67" i="3" s="1"/>
  <c r="DA67" i="3"/>
  <c r="DC67" i="3"/>
  <c r="A68" i="3"/>
  <c r="CX68" i="3"/>
  <c r="CY68" i="3"/>
  <c r="CZ68" i="3"/>
  <c r="DA68" i="3"/>
  <c r="DB68" i="3"/>
  <c r="DC68" i="3"/>
  <c r="A69" i="3"/>
  <c r="CX69" i="3"/>
  <c r="CY69" i="3"/>
  <c r="CZ69" i="3"/>
  <c r="DA69" i="3"/>
  <c r="DB69" i="3"/>
  <c r="DC69" i="3"/>
  <c r="A70" i="3"/>
  <c r="CX70" i="3"/>
  <c r="CY70" i="3"/>
  <c r="CZ70" i="3"/>
  <c r="DB70" i="3" s="1"/>
  <c r="DA70" i="3"/>
  <c r="DC70" i="3"/>
  <c r="A71" i="3"/>
  <c r="CX71" i="3"/>
  <c r="CY71" i="3"/>
  <c r="CZ71" i="3"/>
  <c r="DB71" i="3" s="1"/>
  <c r="DA71" i="3"/>
  <c r="DC71" i="3"/>
  <c r="A72" i="3"/>
  <c r="CX72" i="3"/>
  <c r="CY72" i="3"/>
  <c r="CZ72" i="3"/>
  <c r="DA72" i="3"/>
  <c r="DB72" i="3"/>
  <c r="DC72" i="3"/>
  <c r="A73" i="3"/>
  <c r="CX73" i="3"/>
  <c r="CY73" i="3"/>
  <c r="CZ73" i="3"/>
  <c r="DA73" i="3"/>
  <c r="DB73" i="3"/>
  <c r="DC73" i="3"/>
  <c r="A74" i="3"/>
  <c r="CX74" i="3"/>
  <c r="CY74" i="3"/>
  <c r="CZ74" i="3"/>
  <c r="DB74" i="3" s="1"/>
  <c r="DA74" i="3"/>
  <c r="DC74" i="3"/>
  <c r="A75" i="3"/>
  <c r="CX75" i="3"/>
  <c r="CY75" i="3"/>
  <c r="CZ75" i="3"/>
  <c r="DB75" i="3" s="1"/>
  <c r="DA75" i="3"/>
  <c r="DC75" i="3"/>
  <c r="A76" i="3"/>
  <c r="CX76" i="3"/>
  <c r="CY76" i="3"/>
  <c r="CZ76" i="3"/>
  <c r="DA76" i="3"/>
  <c r="DB76" i="3"/>
  <c r="DC76" i="3"/>
  <c r="A77" i="3"/>
  <c r="CX77" i="3"/>
  <c r="CY77" i="3"/>
  <c r="CZ77" i="3"/>
  <c r="DA77" i="3"/>
  <c r="DB77" i="3"/>
  <c r="DC77" i="3"/>
  <c r="A78" i="3"/>
  <c r="CX78" i="3"/>
  <c r="CY78" i="3"/>
  <c r="CZ78" i="3"/>
  <c r="DB78" i="3" s="1"/>
  <c r="DA78" i="3"/>
  <c r="DC78" i="3"/>
  <c r="A79" i="3"/>
  <c r="CX79" i="3"/>
  <c r="CY79" i="3"/>
  <c r="CZ79" i="3"/>
  <c r="DB79" i="3" s="1"/>
  <c r="DA79" i="3"/>
  <c r="DC79" i="3"/>
  <c r="A80" i="3"/>
  <c r="CX80" i="3"/>
  <c r="CY80" i="3"/>
  <c r="CZ80" i="3"/>
  <c r="DA80" i="3"/>
  <c r="DB80" i="3"/>
  <c r="DC80" i="3"/>
  <c r="A81" i="3"/>
  <c r="CX81" i="3"/>
  <c r="CY81" i="3"/>
  <c r="CZ81" i="3"/>
  <c r="DA81" i="3"/>
  <c r="DB81" i="3"/>
  <c r="DC81" i="3"/>
  <c r="A82" i="3"/>
  <c r="CX82" i="3"/>
  <c r="CY82" i="3"/>
  <c r="CZ82" i="3"/>
  <c r="DB82" i="3" s="1"/>
  <c r="DA82" i="3"/>
  <c r="DC82" i="3"/>
  <c r="A83" i="3"/>
  <c r="CX83" i="3"/>
  <c r="CY83" i="3"/>
  <c r="CZ83" i="3"/>
  <c r="DB83" i="3" s="1"/>
  <c r="DA83" i="3"/>
  <c r="DC83" i="3"/>
  <c r="A84" i="3"/>
  <c r="CX84" i="3"/>
  <c r="CY84" i="3"/>
  <c r="CZ84" i="3"/>
  <c r="DA84" i="3"/>
  <c r="DB84" i="3"/>
  <c r="DC84" i="3"/>
  <c r="A85" i="3"/>
  <c r="CX85" i="3"/>
  <c r="CY85" i="3"/>
  <c r="CZ85" i="3"/>
  <c r="DA85" i="3"/>
  <c r="DB85" i="3"/>
  <c r="DC85" i="3"/>
  <c r="A86" i="3"/>
  <c r="CX86" i="3"/>
  <c r="CY86" i="3"/>
  <c r="CZ86" i="3"/>
  <c r="DB86" i="3" s="1"/>
  <c r="DA86" i="3"/>
  <c r="DC86" i="3"/>
  <c r="A87" i="3"/>
  <c r="CX87" i="3"/>
  <c r="CY87" i="3"/>
  <c r="CZ87" i="3"/>
  <c r="DB87" i="3" s="1"/>
  <c r="DA87" i="3"/>
  <c r="DC87" i="3"/>
  <c r="A88" i="3"/>
  <c r="CX88" i="3"/>
  <c r="CY88" i="3"/>
  <c r="CZ88" i="3"/>
  <c r="DA88" i="3"/>
  <c r="DB88" i="3"/>
  <c r="DC88" i="3"/>
  <c r="A89" i="3"/>
  <c r="CX89" i="3"/>
  <c r="CY89" i="3"/>
  <c r="CZ89" i="3"/>
  <c r="DA89" i="3"/>
  <c r="DB89" i="3"/>
  <c r="DC89" i="3"/>
  <c r="A90" i="3"/>
  <c r="CX90" i="3"/>
  <c r="CY90" i="3"/>
  <c r="CZ90" i="3"/>
  <c r="DB90" i="3" s="1"/>
  <c r="DA90" i="3"/>
  <c r="DC90" i="3"/>
  <c r="A91" i="3"/>
  <c r="CX91" i="3"/>
  <c r="CY91" i="3"/>
  <c r="CZ91" i="3"/>
  <c r="DB91" i="3" s="1"/>
  <c r="DA91" i="3"/>
  <c r="DC91" i="3"/>
  <c r="A92" i="3"/>
  <c r="CX92" i="3"/>
  <c r="CY92" i="3"/>
  <c r="CZ92" i="3"/>
  <c r="DA92" i="3"/>
  <c r="DB92" i="3"/>
  <c r="DC92" i="3"/>
  <c r="A93" i="3"/>
  <c r="CX93" i="3"/>
  <c r="CY93" i="3"/>
  <c r="CZ93" i="3"/>
  <c r="DA93" i="3"/>
  <c r="DB93" i="3"/>
  <c r="DC93" i="3"/>
  <c r="A94" i="3"/>
  <c r="CX94" i="3"/>
  <c r="CY94" i="3"/>
  <c r="CZ94" i="3"/>
  <c r="DB94" i="3" s="1"/>
  <c r="DA94" i="3"/>
  <c r="DC94" i="3"/>
  <c r="A95" i="3"/>
  <c r="CX95" i="3"/>
  <c r="CY95" i="3"/>
  <c r="CZ95" i="3"/>
  <c r="DB95" i="3" s="1"/>
  <c r="DA95" i="3"/>
  <c r="DC95" i="3"/>
  <c r="A96" i="3"/>
  <c r="CX96" i="3"/>
  <c r="CY96" i="3"/>
  <c r="CZ96" i="3"/>
  <c r="DA96" i="3"/>
  <c r="DB96" i="3"/>
  <c r="DC96" i="3"/>
  <c r="A97" i="3"/>
  <c r="CX97" i="3"/>
  <c r="CY97" i="3"/>
  <c r="CZ97" i="3"/>
  <c r="DA97" i="3"/>
  <c r="DB97" i="3"/>
  <c r="DC97" i="3"/>
  <c r="A98" i="3"/>
  <c r="CX98" i="3"/>
  <c r="CY98" i="3"/>
  <c r="CZ98" i="3"/>
  <c r="DB98" i="3" s="1"/>
  <c r="DA98" i="3"/>
  <c r="DC98" i="3"/>
  <c r="D12" i="1"/>
  <c r="E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V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D20" i="1"/>
  <c r="E22" i="1"/>
  <c r="Z22" i="1"/>
  <c r="AA22" i="1"/>
  <c r="AM22" i="1"/>
  <c r="AN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R22" i="1"/>
  <c r="DS22" i="1"/>
  <c r="EE22" i="1"/>
  <c r="EF22" i="1"/>
  <c r="EV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GE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AC25" i="1"/>
  <c r="AB25" i="1" s="1"/>
  <c r="AD25" i="1"/>
  <c r="AE25" i="1"/>
  <c r="CS25" i="1" s="1"/>
  <c r="R25" i="1" s="1"/>
  <c r="GK25" i="1" s="1"/>
  <c r="AF25" i="1"/>
  <c r="AG25" i="1"/>
  <c r="AH25" i="1"/>
  <c r="AI25" i="1"/>
  <c r="CW25" i="1" s="1"/>
  <c r="V25" i="1" s="1"/>
  <c r="AJ25" i="1"/>
  <c r="CQ25" i="1"/>
  <c r="P25" i="1" s="1"/>
  <c r="CR25" i="1"/>
  <c r="Q25" i="1" s="1"/>
  <c r="CT25" i="1"/>
  <c r="S25" i="1" s="1"/>
  <c r="CU25" i="1"/>
  <c r="T25" i="1" s="1"/>
  <c r="CV25" i="1"/>
  <c r="U25" i="1" s="1"/>
  <c r="CX25" i="1"/>
  <c r="W25" i="1" s="1"/>
  <c r="FR25" i="1"/>
  <c r="GL25" i="1"/>
  <c r="GO25" i="1"/>
  <c r="GP25" i="1"/>
  <c r="GV25" i="1"/>
  <c r="HC25" i="1" s="1"/>
  <c r="GX25" i="1" s="1"/>
  <c r="AC26" i="1"/>
  <c r="AB26" i="1" s="1"/>
  <c r="AD26" i="1"/>
  <c r="AE26" i="1"/>
  <c r="CS26" i="1" s="1"/>
  <c r="R26" i="1" s="1"/>
  <c r="GK26" i="1" s="1"/>
  <c r="AF26" i="1"/>
  <c r="AG26" i="1"/>
  <c r="CU26" i="1" s="1"/>
  <c r="T26" i="1" s="1"/>
  <c r="AH26" i="1"/>
  <c r="AI26" i="1"/>
  <c r="CW26" i="1" s="1"/>
  <c r="V26" i="1" s="1"/>
  <c r="AJ26" i="1"/>
  <c r="CR26" i="1"/>
  <c r="Q26" i="1" s="1"/>
  <c r="CT26" i="1"/>
  <c r="S26" i="1" s="1"/>
  <c r="CV26" i="1"/>
  <c r="U26" i="1" s="1"/>
  <c r="CX26" i="1"/>
  <c r="W26" i="1" s="1"/>
  <c r="FR26" i="1"/>
  <c r="GL26" i="1"/>
  <c r="GO26" i="1"/>
  <c r="GP26" i="1"/>
  <c r="GV26" i="1"/>
  <c r="HC26" i="1" s="1"/>
  <c r="GX26" i="1" s="1"/>
  <c r="C27" i="1"/>
  <c r="D27" i="1"/>
  <c r="AC27" i="1"/>
  <c r="AD27" i="1"/>
  <c r="CR27" i="1" s="1"/>
  <c r="Q27" i="1" s="1"/>
  <c r="AE27" i="1"/>
  <c r="AF27" i="1"/>
  <c r="CT27" i="1" s="1"/>
  <c r="S27" i="1" s="1"/>
  <c r="AG27" i="1"/>
  <c r="AH27" i="1"/>
  <c r="CV27" i="1" s="1"/>
  <c r="U27" i="1" s="1"/>
  <c r="AI27" i="1"/>
  <c r="AJ27" i="1"/>
  <c r="CX27" i="1" s="1"/>
  <c r="W27" i="1" s="1"/>
  <c r="CQ27" i="1"/>
  <c r="P27" i="1" s="1"/>
  <c r="CS27" i="1"/>
  <c r="R27" i="1" s="1"/>
  <c r="GK27" i="1" s="1"/>
  <c r="CU27" i="1"/>
  <c r="T27" i="1" s="1"/>
  <c r="CW27" i="1"/>
  <c r="V27" i="1" s="1"/>
  <c r="FR27" i="1"/>
  <c r="GL27" i="1"/>
  <c r="GO27" i="1"/>
  <c r="GP27" i="1"/>
  <c r="GV27" i="1"/>
  <c r="GX27" i="1"/>
  <c r="HC27" i="1"/>
  <c r="C28" i="1"/>
  <c r="D28" i="1"/>
  <c r="S28" i="1"/>
  <c r="CY28" i="1" s="1"/>
  <c r="X28" i="1"/>
  <c r="AC28" i="1"/>
  <c r="AD28" i="1"/>
  <c r="CR28" i="1" s="1"/>
  <c r="Q28" i="1" s="1"/>
  <c r="AE28" i="1"/>
  <c r="CS28" i="1" s="1"/>
  <c r="R28" i="1" s="1"/>
  <c r="AF28" i="1"/>
  <c r="AG28" i="1"/>
  <c r="AH28" i="1"/>
  <c r="AI28" i="1"/>
  <c r="CW28" i="1" s="1"/>
  <c r="V28" i="1" s="1"/>
  <c r="AJ28" i="1"/>
  <c r="CQ28" i="1"/>
  <c r="P28" i="1" s="1"/>
  <c r="CT28" i="1"/>
  <c r="CU28" i="1"/>
  <c r="T28" i="1" s="1"/>
  <c r="CV28" i="1"/>
  <c r="U28" i="1" s="1"/>
  <c r="CX28" i="1"/>
  <c r="W28" i="1" s="1"/>
  <c r="CZ28" i="1"/>
  <c r="Y28" i="1" s="1"/>
  <c r="FR28" i="1"/>
  <c r="GK28" i="1"/>
  <c r="GL28" i="1"/>
  <c r="GO28" i="1"/>
  <c r="GP28" i="1"/>
  <c r="GV28" i="1"/>
  <c r="HC28" i="1"/>
  <c r="GX28" i="1" s="1"/>
  <c r="C29" i="1"/>
  <c r="D29" i="1"/>
  <c r="S29" i="1"/>
  <c r="CZ29" i="1" s="1"/>
  <c r="Y29" i="1" s="1"/>
  <c r="V29" i="1"/>
  <c r="AC29" i="1"/>
  <c r="AD29" i="1"/>
  <c r="CR29" i="1" s="1"/>
  <c r="Q29" i="1" s="1"/>
  <c r="AE29" i="1"/>
  <c r="AF29" i="1"/>
  <c r="AG29" i="1"/>
  <c r="AH29" i="1"/>
  <c r="CV29" i="1" s="1"/>
  <c r="U29" i="1" s="1"/>
  <c r="AI29" i="1"/>
  <c r="AJ29" i="1"/>
  <c r="CS29" i="1"/>
  <c r="R29" i="1" s="1"/>
  <c r="GK29" i="1" s="1"/>
  <c r="CT29" i="1"/>
  <c r="CU29" i="1"/>
  <c r="T29" i="1" s="1"/>
  <c r="CW29" i="1"/>
  <c r="CX29" i="1"/>
  <c r="W29" i="1" s="1"/>
  <c r="FR29" i="1"/>
  <c r="GL29" i="1"/>
  <c r="GO29" i="1"/>
  <c r="GP29" i="1"/>
  <c r="GV29" i="1"/>
  <c r="HC29" i="1"/>
  <c r="GX29" i="1" s="1"/>
  <c r="C30" i="1"/>
  <c r="D30" i="1"/>
  <c r="S30" i="1"/>
  <c r="CY30" i="1" s="1"/>
  <c r="X30" i="1" s="1"/>
  <c r="U30" i="1"/>
  <c r="AC30" i="1"/>
  <c r="AD30" i="1"/>
  <c r="AE30" i="1"/>
  <c r="CS30" i="1" s="1"/>
  <c r="R30" i="1" s="1"/>
  <c r="AF30" i="1"/>
  <c r="AG30" i="1"/>
  <c r="CU30" i="1" s="1"/>
  <c r="T30" i="1" s="1"/>
  <c r="AH30" i="1"/>
  <c r="AI30" i="1"/>
  <c r="CW30" i="1" s="1"/>
  <c r="V30" i="1" s="1"/>
  <c r="AJ30" i="1"/>
  <c r="CR30" i="1"/>
  <c r="Q30" i="1" s="1"/>
  <c r="CT30" i="1"/>
  <c r="CV30" i="1"/>
  <c r="CX30" i="1"/>
  <c r="W30" i="1" s="1"/>
  <c r="CZ30" i="1"/>
  <c r="Y30" i="1" s="1"/>
  <c r="FR30" i="1"/>
  <c r="GK30" i="1"/>
  <c r="GL30" i="1"/>
  <c r="GO30" i="1"/>
  <c r="GP30" i="1"/>
  <c r="GV30" i="1"/>
  <c r="HC30" i="1"/>
  <c r="GX30" i="1" s="1"/>
  <c r="C31" i="1"/>
  <c r="D31" i="1"/>
  <c r="Q31" i="1"/>
  <c r="T31" i="1"/>
  <c r="Y31" i="1"/>
  <c r="AC31" i="1"/>
  <c r="AD31" i="1"/>
  <c r="AE31" i="1"/>
  <c r="AF31" i="1"/>
  <c r="CT31" i="1" s="1"/>
  <c r="S31" i="1" s="1"/>
  <c r="AG31" i="1"/>
  <c r="AH31" i="1"/>
  <c r="AI31" i="1"/>
  <c r="CW31" i="1" s="1"/>
  <c r="V31" i="1" s="1"/>
  <c r="AJ31" i="1"/>
  <c r="CX31" i="1" s="1"/>
  <c r="W31" i="1" s="1"/>
  <c r="CQ31" i="1"/>
  <c r="P31" i="1" s="1"/>
  <c r="CP31" i="1" s="1"/>
  <c r="O31" i="1" s="1"/>
  <c r="CR31" i="1"/>
  <c r="CS31" i="1"/>
  <c r="R31" i="1" s="1"/>
  <c r="GK31" i="1" s="1"/>
  <c r="CU31" i="1"/>
  <c r="CV31" i="1"/>
  <c r="U31" i="1" s="1"/>
  <c r="CY31" i="1"/>
  <c r="X31" i="1" s="1"/>
  <c r="CZ31" i="1"/>
  <c r="FR31" i="1"/>
  <c r="GL31" i="1"/>
  <c r="GO31" i="1"/>
  <c r="GP31" i="1"/>
  <c r="GV31" i="1"/>
  <c r="HC31" i="1" s="1"/>
  <c r="GX31" i="1" s="1"/>
  <c r="C32" i="1"/>
  <c r="D32" i="1"/>
  <c r="R32" i="1"/>
  <c r="U32" i="1"/>
  <c r="AC32" i="1"/>
  <c r="CQ32" i="1" s="1"/>
  <c r="P32" i="1" s="1"/>
  <c r="AD32" i="1"/>
  <c r="AE32" i="1"/>
  <c r="AF32" i="1"/>
  <c r="AB32" i="1" s="1"/>
  <c r="AG32" i="1"/>
  <c r="CU32" i="1" s="1"/>
  <c r="T32" i="1" s="1"/>
  <c r="AH32" i="1"/>
  <c r="AI32" i="1"/>
  <c r="AJ32" i="1"/>
  <c r="CX32" i="1" s="1"/>
  <c r="W32" i="1" s="1"/>
  <c r="CR32" i="1"/>
  <c r="Q32" i="1" s="1"/>
  <c r="CS32" i="1"/>
  <c r="CT32" i="1"/>
  <c r="S32" i="1" s="1"/>
  <c r="CV32" i="1"/>
  <c r="CW32" i="1"/>
  <c r="V32" i="1" s="1"/>
  <c r="FR32" i="1"/>
  <c r="GK32" i="1"/>
  <c r="GL32" i="1"/>
  <c r="GO32" i="1"/>
  <c r="GP32" i="1"/>
  <c r="GV32" i="1"/>
  <c r="HC32" i="1"/>
  <c r="GX32" i="1" s="1"/>
  <c r="Q33" i="1"/>
  <c r="T33" i="1"/>
  <c r="Y33" i="1"/>
  <c r="GM33" i="1" s="1"/>
  <c r="AC33" i="1"/>
  <c r="AD33" i="1"/>
  <c r="AB33" i="1" s="1"/>
  <c r="AE33" i="1"/>
  <c r="AF33" i="1"/>
  <c r="CT33" i="1" s="1"/>
  <c r="S33" i="1" s="1"/>
  <c r="AG33" i="1"/>
  <c r="AH33" i="1"/>
  <c r="AI33" i="1"/>
  <c r="CW33" i="1" s="1"/>
  <c r="V33" i="1" s="1"/>
  <c r="AJ33" i="1"/>
  <c r="CX33" i="1" s="1"/>
  <c r="W33" i="1" s="1"/>
  <c r="CQ33" i="1"/>
  <c r="P33" i="1" s="1"/>
  <c r="CP33" i="1" s="1"/>
  <c r="O33" i="1" s="1"/>
  <c r="CR33" i="1"/>
  <c r="CS33" i="1"/>
  <c r="R33" i="1" s="1"/>
  <c r="GK33" i="1" s="1"/>
  <c r="CU33" i="1"/>
  <c r="CV33" i="1"/>
  <c r="U33" i="1" s="1"/>
  <c r="CY33" i="1"/>
  <c r="X33" i="1" s="1"/>
  <c r="CZ33" i="1"/>
  <c r="FR33" i="1"/>
  <c r="GL33" i="1"/>
  <c r="GO33" i="1"/>
  <c r="GP33" i="1"/>
  <c r="GV33" i="1"/>
  <c r="HC33" i="1" s="1"/>
  <c r="GX33" i="1" s="1"/>
  <c r="T34" i="1"/>
  <c r="W34" i="1"/>
  <c r="AC34" i="1"/>
  <c r="AD34" i="1"/>
  <c r="CR34" i="1" s="1"/>
  <c r="Q34" i="1" s="1"/>
  <c r="AE34" i="1"/>
  <c r="CS34" i="1" s="1"/>
  <c r="R34" i="1" s="1"/>
  <c r="AF34" i="1"/>
  <c r="AG34" i="1"/>
  <c r="AH34" i="1"/>
  <c r="AI34" i="1"/>
  <c r="CW34" i="1" s="1"/>
  <c r="V34" i="1" s="1"/>
  <c r="AJ34" i="1"/>
  <c r="CQ34" i="1"/>
  <c r="P34" i="1" s="1"/>
  <c r="CT34" i="1"/>
  <c r="S34" i="1" s="1"/>
  <c r="CU34" i="1"/>
  <c r="CV34" i="1"/>
  <c r="U34" i="1" s="1"/>
  <c r="CX34" i="1"/>
  <c r="FR34" i="1"/>
  <c r="GK34" i="1"/>
  <c r="GL34" i="1"/>
  <c r="GO34" i="1"/>
  <c r="GP34" i="1"/>
  <c r="GV34" i="1"/>
  <c r="HC34" i="1" s="1"/>
  <c r="GX34" i="1" s="1"/>
  <c r="C35" i="1"/>
  <c r="D35" i="1"/>
  <c r="P35" i="1"/>
  <c r="R35" i="1"/>
  <c r="GK35" i="1" s="1"/>
  <c r="AC35" i="1"/>
  <c r="AD35" i="1"/>
  <c r="AB35" i="1" s="1"/>
  <c r="AE35" i="1"/>
  <c r="AF35" i="1"/>
  <c r="CT35" i="1" s="1"/>
  <c r="S35" i="1" s="1"/>
  <c r="CY35" i="1" s="1"/>
  <c r="X35" i="1" s="1"/>
  <c r="AG35" i="1"/>
  <c r="AH35" i="1"/>
  <c r="CV35" i="1" s="1"/>
  <c r="U35" i="1" s="1"/>
  <c r="AI35" i="1"/>
  <c r="AJ35" i="1"/>
  <c r="CX35" i="1" s="1"/>
  <c r="W35" i="1" s="1"/>
  <c r="CQ35" i="1"/>
  <c r="CR35" i="1"/>
  <c r="Q35" i="1" s="1"/>
  <c r="CS35" i="1"/>
  <c r="CU35" i="1"/>
  <c r="T35" i="1" s="1"/>
  <c r="CW35" i="1"/>
  <c r="V35" i="1" s="1"/>
  <c r="CZ35" i="1"/>
  <c r="Y35" i="1" s="1"/>
  <c r="FR35" i="1"/>
  <c r="GL35" i="1"/>
  <c r="GO35" i="1"/>
  <c r="GP35" i="1"/>
  <c r="GV35" i="1"/>
  <c r="HC35" i="1" s="1"/>
  <c r="GX35" i="1"/>
  <c r="C36" i="1"/>
  <c r="D36" i="1"/>
  <c r="Q36" i="1"/>
  <c r="S36" i="1"/>
  <c r="AC36" i="1"/>
  <c r="AD36" i="1"/>
  <c r="AE36" i="1"/>
  <c r="AF36" i="1"/>
  <c r="AG36" i="1"/>
  <c r="CU36" i="1" s="1"/>
  <c r="T36" i="1" s="1"/>
  <c r="AH36" i="1"/>
  <c r="AI36" i="1"/>
  <c r="CW36" i="1" s="1"/>
  <c r="V36" i="1" s="1"/>
  <c r="AJ36" i="1"/>
  <c r="CR36" i="1"/>
  <c r="CS36" i="1"/>
  <c r="R36" i="1" s="1"/>
  <c r="GK36" i="1" s="1"/>
  <c r="CT36" i="1"/>
  <c r="CV36" i="1"/>
  <c r="U36" i="1" s="1"/>
  <c r="CX36" i="1"/>
  <c r="W36" i="1" s="1"/>
  <c r="FR36" i="1"/>
  <c r="GL36" i="1"/>
  <c r="GO36" i="1"/>
  <c r="GP36" i="1"/>
  <c r="GV36" i="1"/>
  <c r="GX36" i="1"/>
  <c r="HC36" i="1"/>
  <c r="P37" i="1"/>
  <c r="R37" i="1"/>
  <c r="GK37" i="1" s="1"/>
  <c r="AC37" i="1"/>
  <c r="AD37" i="1"/>
  <c r="AE37" i="1"/>
  <c r="AF37" i="1"/>
  <c r="CT37" i="1" s="1"/>
  <c r="S37" i="1" s="1"/>
  <c r="CY37" i="1" s="1"/>
  <c r="X37" i="1" s="1"/>
  <c r="AG37" i="1"/>
  <c r="AH37" i="1"/>
  <c r="CV37" i="1" s="1"/>
  <c r="U37" i="1" s="1"/>
  <c r="AI37" i="1"/>
  <c r="AJ37" i="1"/>
  <c r="CX37" i="1" s="1"/>
  <c r="W37" i="1" s="1"/>
  <c r="CQ37" i="1"/>
  <c r="CR37" i="1"/>
  <c r="Q37" i="1" s="1"/>
  <c r="CS37" i="1"/>
  <c r="CU37" i="1"/>
  <c r="T37" i="1" s="1"/>
  <c r="CW37" i="1"/>
  <c r="V37" i="1" s="1"/>
  <c r="FR37" i="1"/>
  <c r="GL37" i="1"/>
  <c r="GO37" i="1"/>
  <c r="GP37" i="1"/>
  <c r="GV37" i="1"/>
  <c r="HC37" i="1" s="1"/>
  <c r="GX37" i="1"/>
  <c r="S38" i="1"/>
  <c r="CY38" i="1" s="1"/>
  <c r="X38" i="1" s="1"/>
  <c r="U38" i="1"/>
  <c r="AC38" i="1"/>
  <c r="AD38" i="1"/>
  <c r="AE38" i="1"/>
  <c r="CS38" i="1" s="1"/>
  <c r="R38" i="1" s="1"/>
  <c r="GK38" i="1" s="1"/>
  <c r="AF38" i="1"/>
  <c r="AG38" i="1"/>
  <c r="CU38" i="1" s="1"/>
  <c r="T38" i="1" s="1"/>
  <c r="AH38" i="1"/>
  <c r="AI38" i="1"/>
  <c r="CW38" i="1" s="1"/>
  <c r="V38" i="1" s="1"/>
  <c r="AJ38" i="1"/>
  <c r="CR38" i="1"/>
  <c r="Q38" i="1" s="1"/>
  <c r="CT38" i="1"/>
  <c r="CV38" i="1"/>
  <c r="CX38" i="1"/>
  <c r="W38" i="1" s="1"/>
  <c r="CZ38" i="1"/>
  <c r="Y38" i="1" s="1"/>
  <c r="FR38" i="1"/>
  <c r="GL38" i="1"/>
  <c r="GO38" i="1"/>
  <c r="GP38" i="1"/>
  <c r="GV38" i="1"/>
  <c r="HC38" i="1"/>
  <c r="GX38" i="1" s="1"/>
  <c r="S39" i="1"/>
  <c r="V39" i="1"/>
  <c r="AC39" i="1"/>
  <c r="AD39" i="1"/>
  <c r="CR39" i="1" s="1"/>
  <c r="Q39" i="1" s="1"/>
  <c r="AE39" i="1"/>
  <c r="AF39" i="1"/>
  <c r="AG39" i="1"/>
  <c r="AH39" i="1"/>
  <c r="CV39" i="1" s="1"/>
  <c r="U39" i="1" s="1"/>
  <c r="AI39" i="1"/>
  <c r="AJ39" i="1"/>
  <c r="CS39" i="1"/>
  <c r="R39" i="1" s="1"/>
  <c r="GK39" i="1" s="1"/>
  <c r="CT39" i="1"/>
  <c r="CU39" i="1"/>
  <c r="T39" i="1" s="1"/>
  <c r="CW39" i="1"/>
  <c r="CX39" i="1"/>
  <c r="W39" i="1" s="1"/>
  <c r="FR39" i="1"/>
  <c r="GL39" i="1"/>
  <c r="GO39" i="1"/>
  <c r="GP39" i="1"/>
  <c r="GV39" i="1"/>
  <c r="HC39" i="1"/>
  <c r="GX39" i="1" s="1"/>
  <c r="V40" i="1"/>
  <c r="AC40" i="1"/>
  <c r="CQ40" i="1" s="1"/>
  <c r="P40" i="1" s="1"/>
  <c r="AD40" i="1"/>
  <c r="CR40" i="1" s="1"/>
  <c r="Q40" i="1" s="1"/>
  <c r="AE40" i="1"/>
  <c r="AF40" i="1"/>
  <c r="AG40" i="1"/>
  <c r="AH40" i="1"/>
  <c r="CV40" i="1" s="1"/>
  <c r="U40" i="1" s="1"/>
  <c r="AI40" i="1"/>
  <c r="AJ40" i="1"/>
  <c r="CS40" i="1"/>
  <c r="R40" i="1" s="1"/>
  <c r="GK40" i="1" s="1"/>
  <c r="CT40" i="1"/>
  <c r="S40" i="1" s="1"/>
  <c r="CU40" i="1"/>
  <c r="T40" i="1" s="1"/>
  <c r="CW40" i="1"/>
  <c r="CX40" i="1"/>
  <c r="W40" i="1" s="1"/>
  <c r="FR40" i="1"/>
  <c r="GL40" i="1"/>
  <c r="GO40" i="1"/>
  <c r="GP40" i="1"/>
  <c r="GV40" i="1"/>
  <c r="HC40" i="1"/>
  <c r="GX40" i="1" s="1"/>
  <c r="C41" i="1"/>
  <c r="D41" i="1"/>
  <c r="S41" i="1"/>
  <c r="CZ41" i="1" s="1"/>
  <c r="Y41" i="1" s="1"/>
  <c r="U41" i="1"/>
  <c r="AC41" i="1"/>
  <c r="AB41" i="1" s="1"/>
  <c r="AD41" i="1"/>
  <c r="AE41" i="1"/>
  <c r="CS41" i="1" s="1"/>
  <c r="R41" i="1" s="1"/>
  <c r="AF41" i="1"/>
  <c r="AG41" i="1"/>
  <c r="AH41" i="1"/>
  <c r="AI41" i="1"/>
  <c r="CW41" i="1" s="1"/>
  <c r="V41" i="1" s="1"/>
  <c r="AJ41" i="1"/>
  <c r="CR41" i="1"/>
  <c r="Q41" i="1" s="1"/>
  <c r="CT41" i="1"/>
  <c r="CU41" i="1"/>
  <c r="T41" i="1" s="1"/>
  <c r="CV41" i="1"/>
  <c r="CX41" i="1"/>
  <c r="W41" i="1" s="1"/>
  <c r="FR41" i="1"/>
  <c r="GK41" i="1"/>
  <c r="GL41" i="1"/>
  <c r="GO41" i="1"/>
  <c r="GP41" i="1"/>
  <c r="GV41" i="1"/>
  <c r="HC41" i="1"/>
  <c r="GX41" i="1" s="1"/>
  <c r="C42" i="1"/>
  <c r="D42" i="1"/>
  <c r="Q42" i="1"/>
  <c r="T42" i="1"/>
  <c r="Y42" i="1"/>
  <c r="AC42" i="1"/>
  <c r="AD42" i="1"/>
  <c r="AB42" i="1" s="1"/>
  <c r="AE42" i="1"/>
  <c r="AF42" i="1"/>
  <c r="CT42" i="1" s="1"/>
  <c r="S42" i="1" s="1"/>
  <c r="AG42" i="1"/>
  <c r="AH42" i="1"/>
  <c r="AI42" i="1"/>
  <c r="CW42" i="1" s="1"/>
  <c r="V42" i="1" s="1"/>
  <c r="AJ42" i="1"/>
  <c r="CX42" i="1" s="1"/>
  <c r="W42" i="1" s="1"/>
  <c r="CQ42" i="1"/>
  <c r="P42" i="1" s="1"/>
  <c r="CP42" i="1" s="1"/>
  <c r="O42" i="1" s="1"/>
  <c r="CR42" i="1"/>
  <c r="CS42" i="1"/>
  <c r="R42" i="1" s="1"/>
  <c r="GK42" i="1" s="1"/>
  <c r="CU42" i="1"/>
  <c r="CV42" i="1"/>
  <c r="U42" i="1" s="1"/>
  <c r="CY42" i="1"/>
  <c r="X42" i="1" s="1"/>
  <c r="CZ42" i="1"/>
  <c r="FR42" i="1"/>
  <c r="GL42" i="1"/>
  <c r="GO42" i="1"/>
  <c r="GP42" i="1"/>
  <c r="GV42" i="1"/>
  <c r="HC42" i="1" s="1"/>
  <c r="GX42" i="1" s="1"/>
  <c r="T43" i="1"/>
  <c r="W43" i="1"/>
  <c r="Y43" i="1"/>
  <c r="AC43" i="1"/>
  <c r="AD43" i="1"/>
  <c r="CR43" i="1" s="1"/>
  <c r="Q43" i="1" s="1"/>
  <c r="AE43" i="1"/>
  <c r="CS43" i="1" s="1"/>
  <c r="R43" i="1" s="1"/>
  <c r="AF43" i="1"/>
  <c r="AG43" i="1"/>
  <c r="AH43" i="1"/>
  <c r="AI43" i="1"/>
  <c r="CW43" i="1" s="1"/>
  <c r="V43" i="1" s="1"/>
  <c r="AJ43" i="1"/>
  <c r="CQ43" i="1"/>
  <c r="P43" i="1" s="1"/>
  <c r="CP43" i="1" s="1"/>
  <c r="O43" i="1" s="1"/>
  <c r="CT43" i="1"/>
  <c r="S43" i="1" s="1"/>
  <c r="CU43" i="1"/>
  <c r="CV43" i="1"/>
  <c r="U43" i="1" s="1"/>
  <c r="CX43" i="1"/>
  <c r="CY43" i="1"/>
  <c r="X43" i="1" s="1"/>
  <c r="CZ43" i="1"/>
  <c r="FR43" i="1"/>
  <c r="GK43" i="1"/>
  <c r="GL43" i="1"/>
  <c r="GO43" i="1"/>
  <c r="GP43" i="1"/>
  <c r="GV43" i="1"/>
  <c r="HC43" i="1" s="1"/>
  <c r="GX43" i="1" s="1"/>
  <c r="R44" i="1"/>
  <c r="T44" i="1"/>
  <c r="AC44" i="1"/>
  <c r="AD44" i="1"/>
  <c r="CR44" i="1" s="1"/>
  <c r="Q44" i="1" s="1"/>
  <c r="AE44" i="1"/>
  <c r="AF44" i="1"/>
  <c r="AB44" i="1" s="1"/>
  <c r="AG44" i="1"/>
  <c r="AH44" i="1"/>
  <c r="CV44" i="1" s="1"/>
  <c r="U44" i="1" s="1"/>
  <c r="AI44" i="1"/>
  <c r="AJ44" i="1"/>
  <c r="CX44" i="1" s="1"/>
  <c r="W44" i="1" s="1"/>
  <c r="CQ44" i="1"/>
  <c r="P44" i="1" s="1"/>
  <c r="CS44" i="1"/>
  <c r="CU44" i="1"/>
  <c r="CW44" i="1"/>
  <c r="V44" i="1" s="1"/>
  <c r="FR44" i="1"/>
  <c r="GK44" i="1"/>
  <c r="GL44" i="1"/>
  <c r="GO44" i="1"/>
  <c r="GP44" i="1"/>
  <c r="GV44" i="1"/>
  <c r="GX44" i="1"/>
  <c r="HC44" i="1"/>
  <c r="R45" i="1"/>
  <c r="GK45" i="1" s="1"/>
  <c r="U45" i="1"/>
  <c r="AC45" i="1"/>
  <c r="CQ45" i="1" s="1"/>
  <c r="P45" i="1" s="1"/>
  <c r="AD45" i="1"/>
  <c r="AE45" i="1"/>
  <c r="AF45" i="1"/>
  <c r="AB45" i="1" s="1"/>
  <c r="AG45" i="1"/>
  <c r="CU45" i="1" s="1"/>
  <c r="T45" i="1" s="1"/>
  <c r="AH45" i="1"/>
  <c r="AI45" i="1"/>
  <c r="AJ45" i="1"/>
  <c r="CX45" i="1" s="1"/>
  <c r="W45" i="1" s="1"/>
  <c r="CR45" i="1"/>
  <c r="Q45" i="1" s="1"/>
  <c r="CS45" i="1"/>
  <c r="CT45" i="1"/>
  <c r="S45" i="1" s="1"/>
  <c r="CV45" i="1"/>
  <c r="CW45" i="1"/>
  <c r="V45" i="1" s="1"/>
  <c r="FR45" i="1"/>
  <c r="GL45" i="1"/>
  <c r="GN45" i="1"/>
  <c r="GP45" i="1"/>
  <c r="GV45" i="1"/>
  <c r="HC45" i="1"/>
  <c r="GX45" i="1" s="1"/>
  <c r="Q46" i="1"/>
  <c r="T46" i="1"/>
  <c r="Y46" i="1"/>
  <c r="GM46" i="1" s="1"/>
  <c r="AC46" i="1"/>
  <c r="AD46" i="1"/>
  <c r="AB46" i="1" s="1"/>
  <c r="AE46" i="1"/>
  <c r="AF46" i="1"/>
  <c r="CT46" i="1" s="1"/>
  <c r="S46" i="1" s="1"/>
  <c r="AG46" i="1"/>
  <c r="AH46" i="1"/>
  <c r="AI46" i="1"/>
  <c r="CW46" i="1" s="1"/>
  <c r="V46" i="1" s="1"/>
  <c r="AJ46" i="1"/>
  <c r="CX46" i="1" s="1"/>
  <c r="W46" i="1" s="1"/>
  <c r="CQ46" i="1"/>
  <c r="P46" i="1" s="1"/>
  <c r="CP46" i="1" s="1"/>
  <c r="O46" i="1" s="1"/>
  <c r="CR46" i="1"/>
  <c r="CS46" i="1"/>
  <c r="R46" i="1" s="1"/>
  <c r="GK46" i="1" s="1"/>
  <c r="CU46" i="1"/>
  <c r="CV46" i="1"/>
  <c r="U46" i="1" s="1"/>
  <c r="CY46" i="1"/>
  <c r="X46" i="1" s="1"/>
  <c r="CZ46" i="1"/>
  <c r="FR46" i="1"/>
  <c r="GL46" i="1"/>
  <c r="GN46" i="1"/>
  <c r="GP46" i="1"/>
  <c r="GV46" i="1"/>
  <c r="HC46" i="1" s="1"/>
  <c r="GX46" i="1"/>
  <c r="S47" i="1"/>
  <c r="U47" i="1"/>
  <c r="X47" i="1"/>
  <c r="AC47" i="1"/>
  <c r="AB47" i="1" s="1"/>
  <c r="AD47" i="1"/>
  <c r="AE47" i="1"/>
  <c r="CS47" i="1" s="1"/>
  <c r="R47" i="1" s="1"/>
  <c r="GK47" i="1" s="1"/>
  <c r="AF47" i="1"/>
  <c r="AG47" i="1"/>
  <c r="AH47" i="1"/>
  <c r="AI47" i="1"/>
  <c r="CW47" i="1" s="1"/>
  <c r="V47" i="1" s="1"/>
  <c r="AJ47" i="1"/>
  <c r="CR47" i="1"/>
  <c r="Q47" i="1" s="1"/>
  <c r="CT47" i="1"/>
  <c r="CU47" i="1"/>
  <c r="T47" i="1" s="1"/>
  <c r="CV47" i="1"/>
  <c r="CX47" i="1"/>
  <c r="W47" i="1" s="1"/>
  <c r="CY47" i="1"/>
  <c r="CZ47" i="1"/>
  <c r="Y47" i="1" s="1"/>
  <c r="FR47" i="1"/>
  <c r="GL47" i="1"/>
  <c r="GO47" i="1"/>
  <c r="GP47" i="1"/>
  <c r="GV47" i="1"/>
  <c r="HC47" i="1"/>
  <c r="GX47" i="1" s="1"/>
  <c r="S48" i="1"/>
  <c r="CZ48" i="1" s="1"/>
  <c r="Y48" i="1" s="1"/>
  <c r="V48" i="1"/>
  <c r="AC48" i="1"/>
  <c r="AD48" i="1"/>
  <c r="CR48" i="1" s="1"/>
  <c r="Q48" i="1" s="1"/>
  <c r="AE48" i="1"/>
  <c r="AF48" i="1"/>
  <c r="AG48" i="1"/>
  <c r="AH48" i="1"/>
  <c r="CV48" i="1" s="1"/>
  <c r="U48" i="1" s="1"/>
  <c r="AI48" i="1"/>
  <c r="AJ48" i="1"/>
  <c r="CS48" i="1"/>
  <c r="R48" i="1" s="1"/>
  <c r="GK48" i="1" s="1"/>
  <c r="CT48" i="1"/>
  <c r="CU48" i="1"/>
  <c r="T48" i="1" s="1"/>
  <c r="CW48" i="1"/>
  <c r="CX48" i="1"/>
  <c r="W48" i="1" s="1"/>
  <c r="FR48" i="1"/>
  <c r="GL48" i="1"/>
  <c r="GO48" i="1"/>
  <c r="GP48" i="1"/>
  <c r="GV48" i="1"/>
  <c r="HC48" i="1"/>
  <c r="GX48" i="1" s="1"/>
  <c r="C49" i="1"/>
  <c r="D49" i="1"/>
  <c r="S49" i="1"/>
  <c r="CY49" i="1" s="1"/>
  <c r="X49" i="1" s="1"/>
  <c r="U49" i="1"/>
  <c r="AC49" i="1"/>
  <c r="AD49" i="1"/>
  <c r="AE49" i="1"/>
  <c r="CS49" i="1" s="1"/>
  <c r="R49" i="1" s="1"/>
  <c r="AF49" i="1"/>
  <c r="AG49" i="1"/>
  <c r="CU49" i="1" s="1"/>
  <c r="T49" i="1" s="1"/>
  <c r="AH49" i="1"/>
  <c r="AI49" i="1"/>
  <c r="CW49" i="1" s="1"/>
  <c r="V49" i="1" s="1"/>
  <c r="AJ49" i="1"/>
  <c r="CR49" i="1"/>
  <c r="Q49" i="1" s="1"/>
  <c r="CT49" i="1"/>
  <c r="CV49" i="1"/>
  <c r="CX49" i="1"/>
  <c r="W49" i="1" s="1"/>
  <c r="CZ49" i="1"/>
  <c r="Y49" i="1" s="1"/>
  <c r="FR49" i="1"/>
  <c r="GK49" i="1"/>
  <c r="GL49" i="1"/>
  <c r="GO49" i="1"/>
  <c r="GP49" i="1"/>
  <c r="GV49" i="1"/>
  <c r="HC49" i="1"/>
  <c r="GX49" i="1" s="1"/>
  <c r="C50" i="1"/>
  <c r="D50" i="1"/>
  <c r="Q50" i="1"/>
  <c r="T50" i="1"/>
  <c r="Y50" i="1"/>
  <c r="AC50" i="1"/>
  <c r="AD50" i="1"/>
  <c r="AE50" i="1"/>
  <c r="AF50" i="1"/>
  <c r="CT50" i="1" s="1"/>
  <c r="S50" i="1" s="1"/>
  <c r="AG50" i="1"/>
  <c r="AH50" i="1"/>
  <c r="AI50" i="1"/>
  <c r="CW50" i="1" s="1"/>
  <c r="V50" i="1" s="1"/>
  <c r="AJ50" i="1"/>
  <c r="CX50" i="1" s="1"/>
  <c r="W50" i="1" s="1"/>
  <c r="CQ50" i="1"/>
  <c r="P50" i="1" s="1"/>
  <c r="CP50" i="1" s="1"/>
  <c r="O50" i="1" s="1"/>
  <c r="CR50" i="1"/>
  <c r="CS50" i="1"/>
  <c r="R50" i="1" s="1"/>
  <c r="GK50" i="1" s="1"/>
  <c r="CU50" i="1"/>
  <c r="CV50" i="1"/>
  <c r="U50" i="1" s="1"/>
  <c r="CY50" i="1"/>
  <c r="X50" i="1" s="1"/>
  <c r="CZ50" i="1"/>
  <c r="FR50" i="1"/>
  <c r="GL50" i="1"/>
  <c r="GO50" i="1"/>
  <c r="GP50" i="1"/>
  <c r="GV50" i="1"/>
  <c r="HC50" i="1" s="1"/>
  <c r="GX50" i="1" s="1"/>
  <c r="T51" i="1"/>
  <c r="W51" i="1"/>
  <c r="Y51" i="1"/>
  <c r="AC51" i="1"/>
  <c r="AD51" i="1"/>
  <c r="CR51" i="1" s="1"/>
  <c r="Q51" i="1" s="1"/>
  <c r="AE51" i="1"/>
  <c r="CS51" i="1" s="1"/>
  <c r="R51" i="1" s="1"/>
  <c r="AF51" i="1"/>
  <c r="AG51" i="1"/>
  <c r="AH51" i="1"/>
  <c r="AI51" i="1"/>
  <c r="CW51" i="1" s="1"/>
  <c r="V51" i="1" s="1"/>
  <c r="AJ51" i="1"/>
  <c r="CQ51" i="1"/>
  <c r="P51" i="1" s="1"/>
  <c r="CT51" i="1"/>
  <c r="S51" i="1" s="1"/>
  <c r="CZ51" i="1" s="1"/>
  <c r="CU51" i="1"/>
  <c r="CV51" i="1"/>
  <c r="U51" i="1" s="1"/>
  <c r="CX51" i="1"/>
  <c r="CY51" i="1"/>
  <c r="X51" i="1" s="1"/>
  <c r="FR51" i="1"/>
  <c r="GK51" i="1"/>
  <c r="GL51" i="1"/>
  <c r="GO51" i="1"/>
  <c r="GP51" i="1"/>
  <c r="GV51" i="1"/>
  <c r="HC51" i="1" s="1"/>
  <c r="GX51" i="1" s="1"/>
  <c r="R52" i="1"/>
  <c r="T52" i="1"/>
  <c r="AC52" i="1"/>
  <c r="AD52" i="1"/>
  <c r="AE52" i="1"/>
  <c r="AF52" i="1"/>
  <c r="AG52" i="1"/>
  <c r="AH52" i="1"/>
  <c r="CV52" i="1" s="1"/>
  <c r="U52" i="1" s="1"/>
  <c r="AI52" i="1"/>
  <c r="AJ52" i="1"/>
  <c r="CX52" i="1" s="1"/>
  <c r="W52" i="1" s="1"/>
  <c r="CQ52" i="1"/>
  <c r="P52" i="1" s="1"/>
  <c r="CS52" i="1"/>
  <c r="CT52" i="1"/>
  <c r="S52" i="1" s="1"/>
  <c r="CU52" i="1"/>
  <c r="CW52" i="1"/>
  <c r="V52" i="1" s="1"/>
  <c r="FR52" i="1"/>
  <c r="GK52" i="1"/>
  <c r="GL52" i="1"/>
  <c r="GO52" i="1"/>
  <c r="GP52" i="1"/>
  <c r="GV52" i="1"/>
  <c r="GX52" i="1"/>
  <c r="HC52" i="1"/>
  <c r="R53" i="1"/>
  <c r="U53" i="1"/>
  <c r="AC53" i="1"/>
  <c r="CQ53" i="1" s="1"/>
  <c r="P53" i="1" s="1"/>
  <c r="AD53" i="1"/>
  <c r="AE53" i="1"/>
  <c r="AF53" i="1"/>
  <c r="CT53" i="1" s="1"/>
  <c r="S53" i="1" s="1"/>
  <c r="AG53" i="1"/>
  <c r="CU53" i="1" s="1"/>
  <c r="T53" i="1" s="1"/>
  <c r="AH53" i="1"/>
  <c r="AI53" i="1"/>
  <c r="AJ53" i="1"/>
  <c r="CX53" i="1" s="1"/>
  <c r="W53" i="1" s="1"/>
  <c r="CR53" i="1"/>
  <c r="Q53" i="1" s="1"/>
  <c r="CS53" i="1"/>
  <c r="CV53" i="1"/>
  <c r="CW53" i="1"/>
  <c r="V53" i="1" s="1"/>
  <c r="FR53" i="1"/>
  <c r="GK53" i="1"/>
  <c r="GL53" i="1"/>
  <c r="GO53" i="1"/>
  <c r="GP53" i="1"/>
  <c r="GV53" i="1"/>
  <c r="HC53" i="1" s="1"/>
  <c r="GX53" i="1" s="1"/>
  <c r="Q54" i="1"/>
  <c r="T54" i="1"/>
  <c r="Y54" i="1"/>
  <c r="AC54" i="1"/>
  <c r="AD54" i="1"/>
  <c r="AE54" i="1"/>
  <c r="AF54" i="1"/>
  <c r="CT54" i="1" s="1"/>
  <c r="S54" i="1" s="1"/>
  <c r="AG54" i="1"/>
  <c r="AH54" i="1"/>
  <c r="AI54" i="1"/>
  <c r="CW54" i="1" s="1"/>
  <c r="V54" i="1" s="1"/>
  <c r="AJ54" i="1"/>
  <c r="CX54" i="1" s="1"/>
  <c r="W54" i="1" s="1"/>
  <c r="CQ54" i="1"/>
  <c r="P54" i="1" s="1"/>
  <c r="CP54" i="1" s="1"/>
  <c r="O54" i="1" s="1"/>
  <c r="CR54" i="1"/>
  <c r="CS54" i="1"/>
  <c r="R54" i="1" s="1"/>
  <c r="GK54" i="1" s="1"/>
  <c r="CU54" i="1"/>
  <c r="CV54" i="1"/>
  <c r="U54" i="1" s="1"/>
  <c r="CY54" i="1"/>
  <c r="X54" i="1" s="1"/>
  <c r="CZ54" i="1"/>
  <c r="FR54" i="1"/>
  <c r="GL54" i="1"/>
  <c r="GO54" i="1"/>
  <c r="GP54" i="1"/>
  <c r="GV54" i="1"/>
  <c r="HC54" i="1" s="1"/>
  <c r="GX54" i="1" s="1"/>
  <c r="C55" i="1"/>
  <c r="D55" i="1"/>
  <c r="R55" i="1"/>
  <c r="GK55" i="1" s="1"/>
  <c r="U55" i="1"/>
  <c r="AC55" i="1"/>
  <c r="CQ55" i="1" s="1"/>
  <c r="P55" i="1" s="1"/>
  <c r="AD55" i="1"/>
  <c r="AE55" i="1"/>
  <c r="AF55" i="1"/>
  <c r="AB55" i="1" s="1"/>
  <c r="AG55" i="1"/>
  <c r="CU55" i="1" s="1"/>
  <c r="T55" i="1" s="1"/>
  <c r="AH55" i="1"/>
  <c r="AI55" i="1"/>
  <c r="AJ55" i="1"/>
  <c r="CX55" i="1" s="1"/>
  <c r="W55" i="1" s="1"/>
  <c r="CR55" i="1"/>
  <c r="Q55" i="1" s="1"/>
  <c r="CP55" i="1" s="1"/>
  <c r="O55" i="1" s="1"/>
  <c r="CS55" i="1"/>
  <c r="CT55" i="1"/>
  <c r="S55" i="1" s="1"/>
  <c r="CV55" i="1"/>
  <c r="CW55" i="1"/>
  <c r="V55" i="1" s="1"/>
  <c r="FR55" i="1"/>
  <c r="GL55" i="1"/>
  <c r="GO55" i="1"/>
  <c r="GP55" i="1"/>
  <c r="GV55" i="1"/>
  <c r="HC55" i="1"/>
  <c r="GX55" i="1" s="1"/>
  <c r="C56" i="1"/>
  <c r="D56" i="1"/>
  <c r="S56" i="1"/>
  <c r="CZ56" i="1" s="1"/>
  <c r="Y56" i="1" s="1"/>
  <c r="V56" i="1"/>
  <c r="AC56" i="1"/>
  <c r="AD56" i="1"/>
  <c r="CR56" i="1" s="1"/>
  <c r="Q56" i="1" s="1"/>
  <c r="AE56" i="1"/>
  <c r="AF56" i="1"/>
  <c r="AG56" i="1"/>
  <c r="CU56" i="1" s="1"/>
  <c r="T56" i="1" s="1"/>
  <c r="AH56" i="1"/>
  <c r="CV56" i="1" s="1"/>
  <c r="U56" i="1" s="1"/>
  <c r="AI56" i="1"/>
  <c r="AJ56" i="1"/>
  <c r="CS56" i="1"/>
  <c r="R56" i="1" s="1"/>
  <c r="GK56" i="1" s="1"/>
  <c r="CT56" i="1"/>
  <c r="CW56" i="1"/>
  <c r="CX56" i="1"/>
  <c r="W56" i="1" s="1"/>
  <c r="FR56" i="1"/>
  <c r="GL56" i="1"/>
  <c r="GO56" i="1"/>
  <c r="GP56" i="1"/>
  <c r="GV56" i="1"/>
  <c r="HC56" i="1"/>
  <c r="GX56" i="1" s="1"/>
  <c r="Q57" i="1"/>
  <c r="AC57" i="1"/>
  <c r="AD57" i="1"/>
  <c r="AE57" i="1"/>
  <c r="CS57" i="1" s="1"/>
  <c r="R57" i="1" s="1"/>
  <c r="GK57" i="1" s="1"/>
  <c r="AF57" i="1"/>
  <c r="AG57" i="1"/>
  <c r="CU57" i="1" s="1"/>
  <c r="T57" i="1" s="1"/>
  <c r="AH57" i="1"/>
  <c r="AI57" i="1"/>
  <c r="CW57" i="1" s="1"/>
  <c r="V57" i="1" s="1"/>
  <c r="AJ57" i="1"/>
  <c r="CR57" i="1"/>
  <c r="CT57" i="1"/>
  <c r="S57" i="1" s="1"/>
  <c r="CV57" i="1"/>
  <c r="U57" i="1" s="1"/>
  <c r="CX57" i="1"/>
  <c r="W57" i="1" s="1"/>
  <c r="FR57" i="1"/>
  <c r="GL57" i="1"/>
  <c r="GO57" i="1"/>
  <c r="GP57" i="1"/>
  <c r="GV57" i="1"/>
  <c r="HC57" i="1" s="1"/>
  <c r="GX57" i="1" s="1"/>
  <c r="R58" i="1"/>
  <c r="T58" i="1"/>
  <c r="AC58" i="1"/>
  <c r="AD58" i="1"/>
  <c r="CR58" i="1" s="1"/>
  <c r="Q58" i="1" s="1"/>
  <c r="AE58" i="1"/>
  <c r="AF58" i="1"/>
  <c r="AB58" i="1" s="1"/>
  <c r="AG58" i="1"/>
  <c r="AH58" i="1"/>
  <c r="CV58" i="1" s="1"/>
  <c r="U58" i="1" s="1"/>
  <c r="AI58" i="1"/>
  <c r="AJ58" i="1"/>
  <c r="CX58" i="1" s="1"/>
  <c r="W58" i="1" s="1"/>
  <c r="CQ58" i="1"/>
  <c r="P58" i="1" s="1"/>
  <c r="CP58" i="1" s="1"/>
  <c r="O58" i="1" s="1"/>
  <c r="CS58" i="1"/>
  <c r="CT58" i="1"/>
  <c r="S58" i="1" s="1"/>
  <c r="CZ58" i="1" s="1"/>
  <c r="Y58" i="1" s="1"/>
  <c r="CU58" i="1"/>
  <c r="CW58" i="1"/>
  <c r="V58" i="1" s="1"/>
  <c r="CY58" i="1"/>
  <c r="X58" i="1" s="1"/>
  <c r="FR58" i="1"/>
  <c r="GK58" i="1"/>
  <c r="GL58" i="1"/>
  <c r="GO58" i="1"/>
  <c r="GP58" i="1"/>
  <c r="GV58" i="1"/>
  <c r="GX58" i="1"/>
  <c r="HC58" i="1"/>
  <c r="R59" i="1"/>
  <c r="U59" i="1"/>
  <c r="AC59" i="1"/>
  <c r="CQ59" i="1" s="1"/>
  <c r="P59" i="1" s="1"/>
  <c r="AD59" i="1"/>
  <c r="AE59" i="1"/>
  <c r="AF59" i="1"/>
  <c r="AB59" i="1" s="1"/>
  <c r="AG59" i="1"/>
  <c r="CU59" i="1" s="1"/>
  <c r="T59" i="1" s="1"/>
  <c r="AH59" i="1"/>
  <c r="AI59" i="1"/>
  <c r="AJ59" i="1"/>
  <c r="CX59" i="1" s="1"/>
  <c r="W59" i="1" s="1"/>
  <c r="CR59" i="1"/>
  <c r="Q59" i="1" s="1"/>
  <c r="CP59" i="1" s="1"/>
  <c r="O59" i="1" s="1"/>
  <c r="CS59" i="1"/>
  <c r="CT59" i="1"/>
  <c r="S59" i="1" s="1"/>
  <c r="CV59" i="1"/>
  <c r="CW59" i="1"/>
  <c r="V59" i="1" s="1"/>
  <c r="FR59" i="1"/>
  <c r="GK59" i="1"/>
  <c r="GL59" i="1"/>
  <c r="GO59" i="1"/>
  <c r="GP59" i="1"/>
  <c r="GV59" i="1"/>
  <c r="HC59" i="1" s="1"/>
  <c r="GX59" i="1" s="1"/>
  <c r="Q60" i="1"/>
  <c r="T60" i="1"/>
  <c r="Y60" i="1"/>
  <c r="AC60" i="1"/>
  <c r="AD60" i="1"/>
  <c r="AE60" i="1"/>
  <c r="AF60" i="1"/>
  <c r="CT60" i="1" s="1"/>
  <c r="S60" i="1" s="1"/>
  <c r="AG60" i="1"/>
  <c r="AH60" i="1"/>
  <c r="AI60" i="1"/>
  <c r="CW60" i="1" s="1"/>
  <c r="V60" i="1" s="1"/>
  <c r="AJ60" i="1"/>
  <c r="CX60" i="1" s="1"/>
  <c r="W60" i="1" s="1"/>
  <c r="CQ60" i="1"/>
  <c r="P60" i="1" s="1"/>
  <c r="CP60" i="1" s="1"/>
  <c r="O60" i="1" s="1"/>
  <c r="CR60" i="1"/>
  <c r="CS60" i="1"/>
  <c r="R60" i="1" s="1"/>
  <c r="GK60" i="1" s="1"/>
  <c r="CU60" i="1"/>
  <c r="CV60" i="1"/>
  <c r="U60" i="1" s="1"/>
  <c r="CY60" i="1"/>
  <c r="X60" i="1" s="1"/>
  <c r="CZ60" i="1"/>
  <c r="FR60" i="1"/>
  <c r="GL60" i="1"/>
  <c r="GO60" i="1"/>
  <c r="GP60" i="1"/>
  <c r="GV60" i="1"/>
  <c r="HC60" i="1" s="1"/>
  <c r="GX60" i="1" s="1"/>
  <c r="T61" i="1"/>
  <c r="W61" i="1"/>
  <c r="AC61" i="1"/>
  <c r="AD61" i="1"/>
  <c r="CR61" i="1" s="1"/>
  <c r="Q61" i="1" s="1"/>
  <c r="AE61" i="1"/>
  <c r="CS61" i="1" s="1"/>
  <c r="R61" i="1" s="1"/>
  <c r="AF61" i="1"/>
  <c r="AG61" i="1"/>
  <c r="AH61" i="1"/>
  <c r="AI61" i="1"/>
  <c r="CW61" i="1" s="1"/>
  <c r="V61" i="1" s="1"/>
  <c r="AJ61" i="1"/>
  <c r="CQ61" i="1"/>
  <c r="P61" i="1" s="1"/>
  <c r="CP61" i="1" s="1"/>
  <c r="O61" i="1" s="1"/>
  <c r="CT61" i="1"/>
  <c r="S61" i="1" s="1"/>
  <c r="CU61" i="1"/>
  <c r="CV61" i="1"/>
  <c r="U61" i="1" s="1"/>
  <c r="CX61" i="1"/>
  <c r="FR61" i="1"/>
  <c r="GK61" i="1"/>
  <c r="GL61" i="1"/>
  <c r="GO61" i="1"/>
  <c r="GP61" i="1"/>
  <c r="GV61" i="1"/>
  <c r="HC61" i="1" s="1"/>
  <c r="GX61" i="1" s="1"/>
  <c r="R62" i="1"/>
  <c r="T62" i="1"/>
  <c r="AC62" i="1"/>
  <c r="AD62" i="1"/>
  <c r="CR62" i="1" s="1"/>
  <c r="Q62" i="1" s="1"/>
  <c r="AE62" i="1"/>
  <c r="AF62" i="1"/>
  <c r="AG62" i="1"/>
  <c r="AH62" i="1"/>
  <c r="CV62" i="1" s="1"/>
  <c r="U62" i="1" s="1"/>
  <c r="AI62" i="1"/>
  <c r="AJ62" i="1"/>
  <c r="CX62" i="1" s="1"/>
  <c r="W62" i="1" s="1"/>
  <c r="CQ62" i="1"/>
  <c r="P62" i="1" s="1"/>
  <c r="CP62" i="1" s="1"/>
  <c r="O62" i="1" s="1"/>
  <c r="CS62" i="1"/>
  <c r="CT62" i="1"/>
  <c r="S62" i="1" s="1"/>
  <c r="CU62" i="1"/>
  <c r="CW62" i="1"/>
  <c r="V62" i="1" s="1"/>
  <c r="FR62" i="1"/>
  <c r="GK62" i="1"/>
  <c r="GL62" i="1"/>
  <c r="GO62" i="1"/>
  <c r="GP62" i="1"/>
  <c r="GV62" i="1"/>
  <c r="GX62" i="1"/>
  <c r="HC62" i="1"/>
  <c r="C63" i="1"/>
  <c r="D63" i="1"/>
  <c r="T63" i="1"/>
  <c r="W63" i="1"/>
  <c r="AC63" i="1"/>
  <c r="AD63" i="1"/>
  <c r="CR63" i="1" s="1"/>
  <c r="Q63" i="1" s="1"/>
  <c r="AE63" i="1"/>
  <c r="CS63" i="1" s="1"/>
  <c r="R63" i="1" s="1"/>
  <c r="AF63" i="1"/>
  <c r="AG63" i="1"/>
  <c r="AH63" i="1"/>
  <c r="AI63" i="1"/>
  <c r="CW63" i="1" s="1"/>
  <c r="V63" i="1" s="1"/>
  <c r="AJ63" i="1"/>
  <c r="CQ63" i="1"/>
  <c r="P63" i="1" s="1"/>
  <c r="CT63" i="1"/>
  <c r="S63" i="1" s="1"/>
  <c r="CU63" i="1"/>
  <c r="CV63" i="1"/>
  <c r="U63" i="1" s="1"/>
  <c r="CX63" i="1"/>
  <c r="FR63" i="1"/>
  <c r="GK63" i="1"/>
  <c r="GL63" i="1"/>
  <c r="GO63" i="1"/>
  <c r="GP63" i="1"/>
  <c r="GV63" i="1"/>
  <c r="HC63" i="1" s="1"/>
  <c r="GX63" i="1" s="1"/>
  <c r="C64" i="1"/>
  <c r="D64" i="1"/>
  <c r="P64" i="1"/>
  <c r="R64" i="1"/>
  <c r="GK64" i="1" s="1"/>
  <c r="AC64" i="1"/>
  <c r="AD64" i="1"/>
  <c r="AB64" i="1" s="1"/>
  <c r="AE64" i="1"/>
  <c r="AF64" i="1"/>
  <c r="CT64" i="1" s="1"/>
  <c r="S64" i="1" s="1"/>
  <c r="CY64" i="1" s="1"/>
  <c r="X64" i="1" s="1"/>
  <c r="AG64" i="1"/>
  <c r="AH64" i="1"/>
  <c r="CV64" i="1" s="1"/>
  <c r="U64" i="1" s="1"/>
  <c r="AI64" i="1"/>
  <c r="AJ64" i="1"/>
  <c r="CX64" i="1" s="1"/>
  <c r="W64" i="1" s="1"/>
  <c r="CQ64" i="1"/>
  <c r="CR64" i="1"/>
  <c r="Q64" i="1" s="1"/>
  <c r="CS64" i="1"/>
  <c r="CU64" i="1"/>
  <c r="T64" i="1" s="1"/>
  <c r="CW64" i="1"/>
  <c r="V64" i="1" s="1"/>
  <c r="CZ64" i="1"/>
  <c r="Y64" i="1" s="1"/>
  <c r="FR64" i="1"/>
  <c r="GL64" i="1"/>
  <c r="GO64" i="1"/>
  <c r="GP64" i="1"/>
  <c r="GV64" i="1"/>
  <c r="HC64" i="1" s="1"/>
  <c r="GX64" i="1"/>
  <c r="S65" i="1"/>
  <c r="CY65" i="1" s="1"/>
  <c r="X65" i="1" s="1"/>
  <c r="U65" i="1"/>
  <c r="AC65" i="1"/>
  <c r="AB65" i="1" s="1"/>
  <c r="AD65" i="1"/>
  <c r="AE65" i="1"/>
  <c r="CS65" i="1" s="1"/>
  <c r="R65" i="1" s="1"/>
  <c r="AF65" i="1"/>
  <c r="AG65" i="1"/>
  <c r="AH65" i="1"/>
  <c r="AI65" i="1"/>
  <c r="CW65" i="1" s="1"/>
  <c r="V65" i="1" s="1"/>
  <c r="AJ65" i="1"/>
  <c r="CR65" i="1"/>
  <c r="Q65" i="1" s="1"/>
  <c r="CT65" i="1"/>
  <c r="CU65" i="1"/>
  <c r="T65" i="1" s="1"/>
  <c r="CV65" i="1"/>
  <c r="CX65" i="1"/>
  <c r="W65" i="1" s="1"/>
  <c r="CZ65" i="1"/>
  <c r="Y65" i="1" s="1"/>
  <c r="FR65" i="1"/>
  <c r="GK65" i="1"/>
  <c r="GL65" i="1"/>
  <c r="GO65" i="1"/>
  <c r="GP65" i="1"/>
  <c r="GV65" i="1"/>
  <c r="HC65" i="1"/>
  <c r="GX65" i="1" s="1"/>
  <c r="S66" i="1"/>
  <c r="CZ66" i="1" s="1"/>
  <c r="Y66" i="1" s="1"/>
  <c r="V66" i="1"/>
  <c r="AC66" i="1"/>
  <c r="CQ66" i="1" s="1"/>
  <c r="P66" i="1" s="1"/>
  <c r="CP66" i="1" s="1"/>
  <c r="O66" i="1" s="1"/>
  <c r="AD66" i="1"/>
  <c r="CR66" i="1" s="1"/>
  <c r="Q66" i="1" s="1"/>
  <c r="AE66" i="1"/>
  <c r="AF66" i="1"/>
  <c r="AG66" i="1"/>
  <c r="AH66" i="1"/>
  <c r="CV66" i="1" s="1"/>
  <c r="U66" i="1" s="1"/>
  <c r="AI66" i="1"/>
  <c r="AJ66" i="1"/>
  <c r="CS66" i="1"/>
  <c r="R66" i="1" s="1"/>
  <c r="GK66" i="1" s="1"/>
  <c r="CT66" i="1"/>
  <c r="CU66" i="1"/>
  <c r="T66" i="1" s="1"/>
  <c r="CW66" i="1"/>
  <c r="CX66" i="1"/>
  <c r="W66" i="1" s="1"/>
  <c r="FR66" i="1"/>
  <c r="GL66" i="1"/>
  <c r="GO66" i="1"/>
  <c r="GP66" i="1"/>
  <c r="GV66" i="1"/>
  <c r="HC66" i="1"/>
  <c r="GX66" i="1" s="1"/>
  <c r="Q67" i="1"/>
  <c r="S67" i="1"/>
  <c r="AC67" i="1"/>
  <c r="CQ67" i="1" s="1"/>
  <c r="P67" i="1" s="1"/>
  <c r="AD67" i="1"/>
  <c r="AE67" i="1"/>
  <c r="AF67" i="1"/>
  <c r="AG67" i="1"/>
  <c r="CU67" i="1" s="1"/>
  <c r="T67" i="1" s="1"/>
  <c r="AH67" i="1"/>
  <c r="AI67" i="1"/>
  <c r="CW67" i="1" s="1"/>
  <c r="V67" i="1" s="1"/>
  <c r="AJ67" i="1"/>
  <c r="CP67" i="1"/>
  <c r="O67" i="1" s="1"/>
  <c r="CR67" i="1"/>
  <c r="CS67" i="1"/>
  <c r="R67" i="1" s="1"/>
  <c r="GK67" i="1" s="1"/>
  <c r="CT67" i="1"/>
  <c r="CV67" i="1"/>
  <c r="U67" i="1" s="1"/>
  <c r="CX67" i="1"/>
  <c r="W67" i="1" s="1"/>
  <c r="CY67" i="1"/>
  <c r="X67" i="1" s="1"/>
  <c r="CZ67" i="1"/>
  <c r="Y67" i="1" s="1"/>
  <c r="FR67" i="1"/>
  <c r="GL67" i="1"/>
  <c r="GO67" i="1"/>
  <c r="GP67" i="1"/>
  <c r="GV67" i="1"/>
  <c r="HC67" i="1" s="1"/>
  <c r="GX67" i="1" s="1"/>
  <c r="Q68" i="1"/>
  <c r="T68" i="1"/>
  <c r="Y68" i="1"/>
  <c r="AC68" i="1"/>
  <c r="AD68" i="1"/>
  <c r="AE68" i="1"/>
  <c r="AF68" i="1"/>
  <c r="CT68" i="1" s="1"/>
  <c r="S68" i="1" s="1"/>
  <c r="AG68" i="1"/>
  <c r="AH68" i="1"/>
  <c r="AI68" i="1"/>
  <c r="CW68" i="1" s="1"/>
  <c r="V68" i="1" s="1"/>
  <c r="AJ68" i="1"/>
  <c r="CX68" i="1" s="1"/>
  <c r="W68" i="1" s="1"/>
  <c r="CQ68" i="1"/>
  <c r="P68" i="1" s="1"/>
  <c r="CP68" i="1" s="1"/>
  <c r="O68" i="1" s="1"/>
  <c r="CR68" i="1"/>
  <c r="CS68" i="1"/>
  <c r="R68" i="1" s="1"/>
  <c r="GK68" i="1" s="1"/>
  <c r="CU68" i="1"/>
  <c r="CV68" i="1"/>
  <c r="U68" i="1" s="1"/>
  <c r="CY68" i="1"/>
  <c r="X68" i="1" s="1"/>
  <c r="CZ68" i="1"/>
  <c r="FR68" i="1"/>
  <c r="GL68" i="1"/>
  <c r="GO68" i="1"/>
  <c r="GP68" i="1"/>
  <c r="GV68" i="1"/>
  <c r="HC68" i="1" s="1"/>
  <c r="GX68" i="1" s="1"/>
  <c r="C69" i="1"/>
  <c r="D69" i="1"/>
  <c r="R69" i="1"/>
  <c r="U69" i="1"/>
  <c r="AC69" i="1"/>
  <c r="CQ69" i="1" s="1"/>
  <c r="P69" i="1" s="1"/>
  <c r="AD69" i="1"/>
  <c r="AE69" i="1"/>
  <c r="AF69" i="1"/>
  <c r="AB69" i="1" s="1"/>
  <c r="AG69" i="1"/>
  <c r="CU69" i="1" s="1"/>
  <c r="T69" i="1" s="1"/>
  <c r="AH69" i="1"/>
  <c r="AI69" i="1"/>
  <c r="AJ69" i="1"/>
  <c r="CX69" i="1" s="1"/>
  <c r="W69" i="1" s="1"/>
  <c r="CR69" i="1"/>
  <c r="Q69" i="1" s="1"/>
  <c r="CS69" i="1"/>
  <c r="CT69" i="1"/>
  <c r="S69" i="1" s="1"/>
  <c r="CV69" i="1"/>
  <c r="CW69" i="1"/>
  <c r="V69" i="1" s="1"/>
  <c r="FR69" i="1"/>
  <c r="GK69" i="1"/>
  <c r="GL69" i="1"/>
  <c r="GO69" i="1"/>
  <c r="GP69" i="1"/>
  <c r="GV69" i="1"/>
  <c r="HC69" i="1"/>
  <c r="GX69" i="1" s="1"/>
  <c r="C70" i="1"/>
  <c r="D70" i="1"/>
  <c r="S70" i="1"/>
  <c r="CZ70" i="1" s="1"/>
  <c r="Y70" i="1" s="1"/>
  <c r="V70" i="1"/>
  <c r="AC70" i="1"/>
  <c r="AB70" i="1" s="1"/>
  <c r="AD70" i="1"/>
  <c r="CR70" i="1" s="1"/>
  <c r="Q70" i="1" s="1"/>
  <c r="AE70" i="1"/>
  <c r="AF70" i="1"/>
  <c r="AG70" i="1"/>
  <c r="AH70" i="1"/>
  <c r="CV70" i="1" s="1"/>
  <c r="U70" i="1" s="1"/>
  <c r="AI70" i="1"/>
  <c r="AJ70" i="1"/>
  <c r="CS70" i="1"/>
  <c r="R70" i="1" s="1"/>
  <c r="GK70" i="1" s="1"/>
  <c r="CT70" i="1"/>
  <c r="CU70" i="1"/>
  <c r="T70" i="1" s="1"/>
  <c r="CW70" i="1"/>
  <c r="CX70" i="1"/>
  <c r="W70" i="1" s="1"/>
  <c r="FR70" i="1"/>
  <c r="GL70" i="1"/>
  <c r="GO70" i="1"/>
  <c r="GP70" i="1"/>
  <c r="GV70" i="1"/>
  <c r="HC70" i="1"/>
  <c r="GX70" i="1" s="1"/>
  <c r="Q71" i="1"/>
  <c r="S71" i="1"/>
  <c r="CY71" i="1" s="1"/>
  <c r="X71" i="1" s="1"/>
  <c r="AC71" i="1"/>
  <c r="CQ71" i="1" s="1"/>
  <c r="P71" i="1" s="1"/>
  <c r="AD71" i="1"/>
  <c r="AE71" i="1"/>
  <c r="AF71" i="1"/>
  <c r="AG71" i="1"/>
  <c r="CU71" i="1" s="1"/>
  <c r="T71" i="1" s="1"/>
  <c r="AH71" i="1"/>
  <c r="AI71" i="1"/>
  <c r="CW71" i="1" s="1"/>
  <c r="V71" i="1" s="1"/>
  <c r="AJ71" i="1"/>
  <c r="CR71" i="1"/>
  <c r="CS71" i="1"/>
  <c r="R71" i="1" s="1"/>
  <c r="GK71" i="1" s="1"/>
  <c r="CT71" i="1"/>
  <c r="CV71" i="1"/>
  <c r="U71" i="1" s="1"/>
  <c r="CX71" i="1"/>
  <c r="W71" i="1" s="1"/>
  <c r="FR71" i="1"/>
  <c r="GL71" i="1"/>
  <c r="GO71" i="1"/>
  <c r="GP71" i="1"/>
  <c r="GV71" i="1"/>
  <c r="GX71" i="1"/>
  <c r="HC71" i="1"/>
  <c r="P72" i="1"/>
  <c r="R72" i="1"/>
  <c r="GK72" i="1" s="1"/>
  <c r="AC72" i="1"/>
  <c r="AD72" i="1"/>
  <c r="AE72" i="1"/>
  <c r="AF72" i="1"/>
  <c r="CT72" i="1" s="1"/>
  <c r="S72" i="1" s="1"/>
  <c r="CY72" i="1" s="1"/>
  <c r="X72" i="1" s="1"/>
  <c r="AG72" i="1"/>
  <c r="AH72" i="1"/>
  <c r="CV72" i="1" s="1"/>
  <c r="U72" i="1" s="1"/>
  <c r="AI72" i="1"/>
  <c r="AJ72" i="1"/>
  <c r="CX72" i="1" s="1"/>
  <c r="W72" i="1" s="1"/>
  <c r="CQ72" i="1"/>
  <c r="CR72" i="1"/>
  <c r="Q72" i="1" s="1"/>
  <c r="CS72" i="1"/>
  <c r="CU72" i="1"/>
  <c r="T72" i="1" s="1"/>
  <c r="CW72" i="1"/>
  <c r="V72" i="1" s="1"/>
  <c r="CZ72" i="1"/>
  <c r="Y72" i="1" s="1"/>
  <c r="FR72" i="1"/>
  <c r="GL72" i="1"/>
  <c r="GO72" i="1"/>
  <c r="GP72" i="1"/>
  <c r="GV72" i="1"/>
  <c r="HC72" i="1" s="1"/>
  <c r="GX72" i="1"/>
  <c r="S73" i="1"/>
  <c r="CZ73" i="1" s="1"/>
  <c r="Y73" i="1" s="1"/>
  <c r="U73" i="1"/>
  <c r="AC73" i="1"/>
  <c r="AB73" i="1" s="1"/>
  <c r="AD73" i="1"/>
  <c r="AE73" i="1"/>
  <c r="CS73" i="1" s="1"/>
  <c r="R73" i="1" s="1"/>
  <c r="AF73" i="1"/>
  <c r="AG73" i="1"/>
  <c r="AH73" i="1"/>
  <c r="AI73" i="1"/>
  <c r="CW73" i="1" s="1"/>
  <c r="V73" i="1" s="1"/>
  <c r="AJ73" i="1"/>
  <c r="CR73" i="1"/>
  <c r="Q73" i="1" s="1"/>
  <c r="CT73" i="1"/>
  <c r="CU73" i="1"/>
  <c r="T73" i="1" s="1"/>
  <c r="CV73" i="1"/>
  <c r="CX73" i="1"/>
  <c r="W73" i="1" s="1"/>
  <c r="FR73" i="1"/>
  <c r="GK73" i="1"/>
  <c r="GL73" i="1"/>
  <c r="GO73" i="1"/>
  <c r="GP73" i="1"/>
  <c r="GV73" i="1"/>
  <c r="HC73" i="1"/>
  <c r="GX73" i="1" s="1"/>
  <c r="AC74" i="1"/>
  <c r="AD74" i="1"/>
  <c r="CR74" i="1" s="1"/>
  <c r="Q74" i="1" s="1"/>
  <c r="AE74" i="1"/>
  <c r="AF74" i="1"/>
  <c r="AB74" i="1" s="1"/>
  <c r="AG74" i="1"/>
  <c r="AH74" i="1"/>
  <c r="CV74" i="1" s="1"/>
  <c r="U74" i="1" s="1"/>
  <c r="AI74" i="1"/>
  <c r="AJ74" i="1"/>
  <c r="CX74" i="1" s="1"/>
  <c r="W74" i="1" s="1"/>
  <c r="CQ74" i="1"/>
  <c r="P74" i="1" s="1"/>
  <c r="CS74" i="1"/>
  <c r="R74" i="1" s="1"/>
  <c r="GK74" i="1" s="1"/>
  <c r="CU74" i="1"/>
  <c r="T74" i="1" s="1"/>
  <c r="CW74" i="1"/>
  <c r="V74" i="1" s="1"/>
  <c r="FR74" i="1"/>
  <c r="GL74" i="1"/>
  <c r="GO74" i="1"/>
  <c r="GP74" i="1"/>
  <c r="GV74" i="1"/>
  <c r="HC74" i="1" s="1"/>
  <c r="GX74" i="1" s="1"/>
  <c r="AC75" i="1"/>
  <c r="CQ75" i="1" s="1"/>
  <c r="P75" i="1" s="1"/>
  <c r="AD75" i="1"/>
  <c r="AE75" i="1"/>
  <c r="CS75" i="1" s="1"/>
  <c r="R75" i="1" s="1"/>
  <c r="GK75" i="1" s="1"/>
  <c r="AF75" i="1"/>
  <c r="AG75" i="1"/>
  <c r="CU75" i="1" s="1"/>
  <c r="T75" i="1" s="1"/>
  <c r="AH75" i="1"/>
  <c r="AI75" i="1"/>
  <c r="CW75" i="1" s="1"/>
  <c r="V75" i="1" s="1"/>
  <c r="AJ75" i="1"/>
  <c r="CR75" i="1"/>
  <c r="Q75" i="1" s="1"/>
  <c r="CT75" i="1"/>
  <c r="S75" i="1" s="1"/>
  <c r="CV75" i="1"/>
  <c r="U75" i="1" s="1"/>
  <c r="CX75" i="1"/>
  <c r="W75" i="1" s="1"/>
  <c r="FR75" i="1"/>
  <c r="GL75" i="1"/>
  <c r="GN75" i="1"/>
  <c r="GP75" i="1"/>
  <c r="GV75" i="1"/>
  <c r="HC75" i="1" s="1"/>
  <c r="GX75" i="1" s="1"/>
  <c r="AC76" i="1"/>
  <c r="AD76" i="1"/>
  <c r="AE76" i="1"/>
  <c r="AF76" i="1"/>
  <c r="CT76" i="1" s="1"/>
  <c r="S76" i="1" s="1"/>
  <c r="CZ76" i="1" s="1"/>
  <c r="Y76" i="1" s="1"/>
  <c r="AG76" i="1"/>
  <c r="AH76" i="1"/>
  <c r="CV76" i="1" s="1"/>
  <c r="U76" i="1" s="1"/>
  <c r="AI76" i="1"/>
  <c r="AJ76" i="1"/>
  <c r="CX76" i="1" s="1"/>
  <c r="W76" i="1" s="1"/>
  <c r="CQ76" i="1"/>
  <c r="P76" i="1" s="1"/>
  <c r="CS76" i="1"/>
  <c r="R76" i="1" s="1"/>
  <c r="GK76" i="1" s="1"/>
  <c r="CU76" i="1"/>
  <c r="T76" i="1" s="1"/>
  <c r="CW76" i="1"/>
  <c r="V76" i="1" s="1"/>
  <c r="FR76" i="1"/>
  <c r="GL76" i="1"/>
  <c r="GN76" i="1"/>
  <c r="GP76" i="1"/>
  <c r="GV76" i="1"/>
  <c r="GX76" i="1"/>
  <c r="HC76" i="1"/>
  <c r="C77" i="1"/>
  <c r="D77" i="1"/>
  <c r="AC77" i="1"/>
  <c r="CQ77" i="1" s="1"/>
  <c r="P77" i="1" s="1"/>
  <c r="AD77" i="1"/>
  <c r="AE77" i="1"/>
  <c r="CS77" i="1" s="1"/>
  <c r="R77" i="1" s="1"/>
  <c r="GK77" i="1" s="1"/>
  <c r="AF77" i="1"/>
  <c r="AG77" i="1"/>
  <c r="CU77" i="1" s="1"/>
  <c r="T77" i="1" s="1"/>
  <c r="AH77" i="1"/>
  <c r="AI77" i="1"/>
  <c r="CW77" i="1" s="1"/>
  <c r="V77" i="1" s="1"/>
  <c r="AJ77" i="1"/>
  <c r="CR77" i="1"/>
  <c r="Q77" i="1" s="1"/>
  <c r="CT77" i="1"/>
  <c r="S77" i="1" s="1"/>
  <c r="CY77" i="1" s="1"/>
  <c r="X77" i="1" s="1"/>
  <c r="CV77" i="1"/>
  <c r="U77" i="1" s="1"/>
  <c r="CX77" i="1"/>
  <c r="W77" i="1" s="1"/>
  <c r="FR77" i="1"/>
  <c r="GL77" i="1"/>
  <c r="GO77" i="1"/>
  <c r="GP77" i="1"/>
  <c r="GV77" i="1"/>
  <c r="HC77" i="1" s="1"/>
  <c r="GX77" i="1" s="1"/>
  <c r="C78" i="1"/>
  <c r="D78" i="1"/>
  <c r="V78" i="1"/>
  <c r="AC78" i="1"/>
  <c r="AD78" i="1"/>
  <c r="CR78" i="1" s="1"/>
  <c r="Q78" i="1" s="1"/>
  <c r="AE78" i="1"/>
  <c r="AF78" i="1"/>
  <c r="CT78" i="1" s="1"/>
  <c r="S78" i="1" s="1"/>
  <c r="AG78" i="1"/>
  <c r="AH78" i="1"/>
  <c r="CV78" i="1" s="1"/>
  <c r="U78" i="1" s="1"/>
  <c r="AI78" i="1"/>
  <c r="AJ78" i="1"/>
  <c r="CX78" i="1" s="1"/>
  <c r="W78" i="1" s="1"/>
  <c r="CQ78" i="1"/>
  <c r="P78" i="1" s="1"/>
  <c r="CS78" i="1"/>
  <c r="R78" i="1" s="1"/>
  <c r="GK78" i="1" s="1"/>
  <c r="CU78" i="1"/>
  <c r="T78" i="1" s="1"/>
  <c r="CW78" i="1"/>
  <c r="FR78" i="1"/>
  <c r="GL78" i="1"/>
  <c r="GO78" i="1"/>
  <c r="GP78" i="1"/>
  <c r="GV78" i="1"/>
  <c r="HC78" i="1" s="1"/>
  <c r="GX78" i="1"/>
  <c r="AC79" i="1"/>
  <c r="CQ79" i="1" s="1"/>
  <c r="P79" i="1" s="1"/>
  <c r="AD79" i="1"/>
  <c r="AE79" i="1"/>
  <c r="CS79" i="1" s="1"/>
  <c r="R79" i="1" s="1"/>
  <c r="GK79" i="1" s="1"/>
  <c r="AF79" i="1"/>
  <c r="AG79" i="1"/>
  <c r="CU79" i="1" s="1"/>
  <c r="T79" i="1" s="1"/>
  <c r="AH79" i="1"/>
  <c r="AI79" i="1"/>
  <c r="CW79" i="1" s="1"/>
  <c r="V79" i="1" s="1"/>
  <c r="AJ79" i="1"/>
  <c r="CR79" i="1"/>
  <c r="Q79" i="1" s="1"/>
  <c r="CT79" i="1"/>
  <c r="S79" i="1" s="1"/>
  <c r="CY79" i="1" s="1"/>
  <c r="X79" i="1" s="1"/>
  <c r="CV79" i="1"/>
  <c r="U79" i="1" s="1"/>
  <c r="CX79" i="1"/>
  <c r="W79" i="1" s="1"/>
  <c r="CZ79" i="1"/>
  <c r="Y79" i="1" s="1"/>
  <c r="FR79" i="1"/>
  <c r="GL79" i="1"/>
  <c r="GO79" i="1"/>
  <c r="GP79" i="1"/>
  <c r="GV79" i="1"/>
  <c r="HC79" i="1" s="1"/>
  <c r="GX79" i="1" s="1"/>
  <c r="AC80" i="1"/>
  <c r="AD80" i="1"/>
  <c r="AE80" i="1"/>
  <c r="AF80" i="1"/>
  <c r="CT80" i="1" s="1"/>
  <c r="S80" i="1" s="1"/>
  <c r="CZ80" i="1" s="1"/>
  <c r="Y80" i="1" s="1"/>
  <c r="AG80" i="1"/>
  <c r="AH80" i="1"/>
  <c r="CV80" i="1" s="1"/>
  <c r="U80" i="1" s="1"/>
  <c r="AI80" i="1"/>
  <c r="AJ80" i="1"/>
  <c r="CX80" i="1" s="1"/>
  <c r="W80" i="1" s="1"/>
  <c r="CQ80" i="1"/>
  <c r="P80" i="1" s="1"/>
  <c r="CS80" i="1"/>
  <c r="R80" i="1" s="1"/>
  <c r="GK80" i="1" s="1"/>
  <c r="CU80" i="1"/>
  <c r="T80" i="1" s="1"/>
  <c r="DY114" i="1" s="1"/>
  <c r="CW80" i="1"/>
  <c r="V80" i="1" s="1"/>
  <c r="CY80" i="1"/>
  <c r="X80" i="1" s="1"/>
  <c r="FR80" i="1"/>
  <c r="GL80" i="1"/>
  <c r="GO80" i="1"/>
  <c r="GP80" i="1"/>
  <c r="GV80" i="1"/>
  <c r="GX80" i="1"/>
  <c r="HC80" i="1"/>
  <c r="W81" i="1"/>
  <c r="AC81" i="1"/>
  <c r="AD81" i="1"/>
  <c r="AE81" i="1"/>
  <c r="CS81" i="1" s="1"/>
  <c r="R81" i="1" s="1"/>
  <c r="AF81" i="1"/>
  <c r="AG81" i="1"/>
  <c r="CU81" i="1" s="1"/>
  <c r="T81" i="1" s="1"/>
  <c r="AH81" i="1"/>
  <c r="AI81" i="1"/>
  <c r="CW81" i="1" s="1"/>
  <c r="V81" i="1" s="1"/>
  <c r="AJ81" i="1"/>
  <c r="CR81" i="1"/>
  <c r="Q81" i="1" s="1"/>
  <c r="CT81" i="1"/>
  <c r="S81" i="1" s="1"/>
  <c r="CV81" i="1"/>
  <c r="U81" i="1" s="1"/>
  <c r="CX81" i="1"/>
  <c r="FR81" i="1"/>
  <c r="GK81" i="1"/>
  <c r="GL81" i="1"/>
  <c r="GO81" i="1"/>
  <c r="GP81" i="1"/>
  <c r="GV81" i="1"/>
  <c r="HC81" i="1"/>
  <c r="GX81" i="1" s="1"/>
  <c r="AC82" i="1"/>
  <c r="AD82" i="1"/>
  <c r="CR82" i="1" s="1"/>
  <c r="Q82" i="1" s="1"/>
  <c r="AE82" i="1"/>
  <c r="AF82" i="1"/>
  <c r="CT82" i="1" s="1"/>
  <c r="S82" i="1" s="1"/>
  <c r="AG82" i="1"/>
  <c r="AH82" i="1"/>
  <c r="CV82" i="1" s="1"/>
  <c r="U82" i="1" s="1"/>
  <c r="AI82" i="1"/>
  <c r="AJ82" i="1"/>
  <c r="CX82" i="1" s="1"/>
  <c r="W82" i="1" s="1"/>
  <c r="CQ82" i="1"/>
  <c r="P82" i="1" s="1"/>
  <c r="CP82" i="1" s="1"/>
  <c r="O82" i="1" s="1"/>
  <c r="CS82" i="1"/>
  <c r="R82" i="1" s="1"/>
  <c r="GK82" i="1" s="1"/>
  <c r="CU82" i="1"/>
  <c r="T82" i="1" s="1"/>
  <c r="CW82" i="1"/>
  <c r="V82" i="1" s="1"/>
  <c r="FR82" i="1"/>
  <c r="GL82" i="1"/>
  <c r="GO82" i="1"/>
  <c r="GP82" i="1"/>
  <c r="GV82" i="1"/>
  <c r="HC82" i="1" s="1"/>
  <c r="GX82" i="1"/>
  <c r="AC83" i="1"/>
  <c r="CQ83" i="1" s="1"/>
  <c r="P83" i="1" s="1"/>
  <c r="AD83" i="1"/>
  <c r="AE83" i="1"/>
  <c r="CS83" i="1" s="1"/>
  <c r="R83" i="1" s="1"/>
  <c r="GK83" i="1" s="1"/>
  <c r="AF83" i="1"/>
  <c r="AG83" i="1"/>
  <c r="CU83" i="1" s="1"/>
  <c r="T83" i="1" s="1"/>
  <c r="AH83" i="1"/>
  <c r="AI83" i="1"/>
  <c r="CW83" i="1" s="1"/>
  <c r="V83" i="1" s="1"/>
  <c r="AJ83" i="1"/>
  <c r="CR83" i="1"/>
  <c r="Q83" i="1" s="1"/>
  <c r="CT83" i="1"/>
  <c r="S83" i="1" s="1"/>
  <c r="CY83" i="1" s="1"/>
  <c r="X83" i="1" s="1"/>
  <c r="CV83" i="1"/>
  <c r="U83" i="1" s="1"/>
  <c r="CX83" i="1"/>
  <c r="W83" i="1" s="1"/>
  <c r="CZ83" i="1"/>
  <c r="Y83" i="1" s="1"/>
  <c r="FR83" i="1"/>
  <c r="GL83" i="1"/>
  <c r="GN83" i="1"/>
  <c r="GP83" i="1"/>
  <c r="GV83" i="1"/>
  <c r="HC83" i="1" s="1"/>
  <c r="GX83" i="1" s="1"/>
  <c r="AC84" i="1"/>
  <c r="AD84" i="1"/>
  <c r="AE84" i="1"/>
  <c r="AF84" i="1"/>
  <c r="CT84" i="1" s="1"/>
  <c r="S84" i="1" s="1"/>
  <c r="CZ84" i="1" s="1"/>
  <c r="Y84" i="1" s="1"/>
  <c r="AG84" i="1"/>
  <c r="AH84" i="1"/>
  <c r="CV84" i="1" s="1"/>
  <c r="U84" i="1" s="1"/>
  <c r="AI84" i="1"/>
  <c r="AJ84" i="1"/>
  <c r="CX84" i="1" s="1"/>
  <c r="W84" i="1" s="1"/>
  <c r="CQ84" i="1"/>
  <c r="P84" i="1" s="1"/>
  <c r="CS84" i="1"/>
  <c r="R84" i="1" s="1"/>
  <c r="GK84" i="1" s="1"/>
  <c r="CU84" i="1"/>
  <c r="T84" i="1" s="1"/>
  <c r="CW84" i="1"/>
  <c r="V84" i="1" s="1"/>
  <c r="CY84" i="1"/>
  <c r="X84" i="1" s="1"/>
  <c r="FR84" i="1"/>
  <c r="GL84" i="1"/>
  <c r="GN84" i="1"/>
  <c r="GP84" i="1"/>
  <c r="GV84" i="1"/>
  <c r="GX84" i="1"/>
  <c r="HC84" i="1"/>
  <c r="AC85" i="1"/>
  <c r="AD85" i="1"/>
  <c r="AE85" i="1"/>
  <c r="CS85" i="1" s="1"/>
  <c r="R85" i="1" s="1"/>
  <c r="AF85" i="1"/>
  <c r="AG85" i="1"/>
  <c r="CU85" i="1" s="1"/>
  <c r="T85" i="1" s="1"/>
  <c r="AH85" i="1"/>
  <c r="AI85" i="1"/>
  <c r="CW85" i="1" s="1"/>
  <c r="V85" i="1" s="1"/>
  <c r="AJ85" i="1"/>
  <c r="CR85" i="1"/>
  <c r="Q85" i="1" s="1"/>
  <c r="CT85" i="1"/>
  <c r="S85" i="1" s="1"/>
  <c r="CV85" i="1"/>
  <c r="U85" i="1" s="1"/>
  <c r="CX85" i="1"/>
  <c r="W85" i="1" s="1"/>
  <c r="FR85" i="1"/>
  <c r="GK85" i="1"/>
  <c r="GL85" i="1"/>
  <c r="GO85" i="1"/>
  <c r="GP85" i="1"/>
  <c r="GV85" i="1"/>
  <c r="HC85" i="1"/>
  <c r="GX85" i="1" s="1"/>
  <c r="V86" i="1"/>
  <c r="AC86" i="1"/>
  <c r="AD86" i="1"/>
  <c r="CR86" i="1" s="1"/>
  <c r="Q86" i="1" s="1"/>
  <c r="AE86" i="1"/>
  <c r="AF86" i="1"/>
  <c r="CT86" i="1" s="1"/>
  <c r="S86" i="1" s="1"/>
  <c r="CZ86" i="1" s="1"/>
  <c r="Y86" i="1" s="1"/>
  <c r="AG86" i="1"/>
  <c r="AH86" i="1"/>
  <c r="CV86" i="1" s="1"/>
  <c r="U86" i="1" s="1"/>
  <c r="AI86" i="1"/>
  <c r="AJ86" i="1"/>
  <c r="CX86" i="1" s="1"/>
  <c r="W86" i="1" s="1"/>
  <c r="CQ86" i="1"/>
  <c r="P86" i="1" s="1"/>
  <c r="CS86" i="1"/>
  <c r="R86" i="1" s="1"/>
  <c r="GK86" i="1" s="1"/>
  <c r="CU86" i="1"/>
  <c r="T86" i="1" s="1"/>
  <c r="CW86" i="1"/>
  <c r="CY86" i="1"/>
  <c r="X86" i="1" s="1"/>
  <c r="FR86" i="1"/>
  <c r="GL86" i="1"/>
  <c r="GO86" i="1"/>
  <c r="GP86" i="1"/>
  <c r="GV86" i="1"/>
  <c r="HC86" i="1" s="1"/>
  <c r="GX86" i="1" s="1"/>
  <c r="Q87" i="1"/>
  <c r="S87" i="1"/>
  <c r="CZ87" i="1" s="1"/>
  <c r="Y87" i="1" s="1"/>
  <c r="AC87" i="1"/>
  <c r="AD87" i="1"/>
  <c r="AE87" i="1"/>
  <c r="CS87" i="1" s="1"/>
  <c r="R87" i="1" s="1"/>
  <c r="AF87" i="1"/>
  <c r="AG87" i="1"/>
  <c r="CU87" i="1" s="1"/>
  <c r="T87" i="1" s="1"/>
  <c r="AH87" i="1"/>
  <c r="AI87" i="1"/>
  <c r="CW87" i="1" s="1"/>
  <c r="V87" i="1" s="1"/>
  <c r="AJ87" i="1"/>
  <c r="CR87" i="1"/>
  <c r="CT87" i="1"/>
  <c r="CV87" i="1"/>
  <c r="U87" i="1" s="1"/>
  <c r="CX87" i="1"/>
  <c r="W87" i="1" s="1"/>
  <c r="FR87" i="1"/>
  <c r="GK87" i="1"/>
  <c r="GL87" i="1"/>
  <c r="GN87" i="1"/>
  <c r="GP87" i="1"/>
  <c r="GV87" i="1"/>
  <c r="HC87" i="1" s="1"/>
  <c r="GX87" i="1" s="1"/>
  <c r="T88" i="1"/>
  <c r="AC88" i="1"/>
  <c r="AD88" i="1"/>
  <c r="CR88" i="1" s="1"/>
  <c r="Q88" i="1" s="1"/>
  <c r="AE88" i="1"/>
  <c r="AF88" i="1"/>
  <c r="AB88" i="1" s="1"/>
  <c r="AG88" i="1"/>
  <c r="AH88" i="1"/>
  <c r="CV88" i="1" s="1"/>
  <c r="U88" i="1" s="1"/>
  <c r="AI88" i="1"/>
  <c r="AJ88" i="1"/>
  <c r="CX88" i="1" s="1"/>
  <c r="W88" i="1" s="1"/>
  <c r="CQ88" i="1"/>
  <c r="P88" i="1" s="1"/>
  <c r="CP88" i="1" s="1"/>
  <c r="O88" i="1" s="1"/>
  <c r="CS88" i="1"/>
  <c r="R88" i="1" s="1"/>
  <c r="GK88" i="1" s="1"/>
  <c r="CT88" i="1"/>
  <c r="S88" i="1" s="1"/>
  <c r="CU88" i="1"/>
  <c r="CW88" i="1"/>
  <c r="V88" i="1" s="1"/>
  <c r="FR88" i="1"/>
  <c r="GL88" i="1"/>
  <c r="GN88" i="1"/>
  <c r="GP88" i="1"/>
  <c r="GV88" i="1"/>
  <c r="GX88" i="1"/>
  <c r="HC88" i="1"/>
  <c r="R89" i="1"/>
  <c r="AC89" i="1"/>
  <c r="CQ89" i="1" s="1"/>
  <c r="P89" i="1" s="1"/>
  <c r="AD89" i="1"/>
  <c r="AE89" i="1"/>
  <c r="AF89" i="1"/>
  <c r="AB89" i="1" s="1"/>
  <c r="AG89" i="1"/>
  <c r="CU89" i="1" s="1"/>
  <c r="T89" i="1" s="1"/>
  <c r="AH89" i="1"/>
  <c r="AI89" i="1"/>
  <c r="AJ89" i="1"/>
  <c r="CX89" i="1" s="1"/>
  <c r="W89" i="1" s="1"/>
  <c r="CR89" i="1"/>
  <c r="Q89" i="1" s="1"/>
  <c r="CS89" i="1"/>
  <c r="CT89" i="1"/>
  <c r="S89" i="1" s="1"/>
  <c r="CV89" i="1"/>
  <c r="U89" i="1" s="1"/>
  <c r="CW89" i="1"/>
  <c r="V89" i="1" s="1"/>
  <c r="FR89" i="1"/>
  <c r="GK89" i="1"/>
  <c r="GL89" i="1"/>
  <c r="GN89" i="1"/>
  <c r="GP89" i="1"/>
  <c r="GV89" i="1"/>
  <c r="HC89" i="1"/>
  <c r="GX89" i="1" s="1"/>
  <c r="T90" i="1"/>
  <c r="Y90" i="1"/>
  <c r="AC90" i="1"/>
  <c r="AD90" i="1"/>
  <c r="AB90" i="1" s="1"/>
  <c r="AE90" i="1"/>
  <c r="AF90" i="1"/>
  <c r="CT90" i="1" s="1"/>
  <c r="S90" i="1" s="1"/>
  <c r="AG90" i="1"/>
  <c r="AH90" i="1"/>
  <c r="CV90" i="1" s="1"/>
  <c r="U90" i="1" s="1"/>
  <c r="AI90" i="1"/>
  <c r="CW90" i="1" s="1"/>
  <c r="V90" i="1" s="1"/>
  <c r="AJ90" i="1"/>
  <c r="CX90" i="1" s="1"/>
  <c r="W90" i="1" s="1"/>
  <c r="CQ90" i="1"/>
  <c r="P90" i="1" s="1"/>
  <c r="CP90" i="1" s="1"/>
  <c r="O90" i="1" s="1"/>
  <c r="CR90" i="1"/>
  <c r="Q90" i="1" s="1"/>
  <c r="CS90" i="1"/>
  <c r="R90" i="1" s="1"/>
  <c r="GK90" i="1" s="1"/>
  <c r="CU90" i="1"/>
  <c r="CY90" i="1"/>
  <c r="X90" i="1" s="1"/>
  <c r="CZ90" i="1"/>
  <c r="FR90" i="1"/>
  <c r="GL90" i="1"/>
  <c r="GN90" i="1"/>
  <c r="GP90" i="1"/>
  <c r="GV90" i="1"/>
  <c r="HC90" i="1" s="1"/>
  <c r="GX90" i="1"/>
  <c r="S91" i="1"/>
  <c r="CZ91" i="1" s="1"/>
  <c r="Y91" i="1" s="1"/>
  <c r="AC91" i="1"/>
  <c r="AD91" i="1"/>
  <c r="AE91" i="1"/>
  <c r="CS91" i="1" s="1"/>
  <c r="R91" i="1" s="1"/>
  <c r="AF91" i="1"/>
  <c r="AG91" i="1"/>
  <c r="AH91" i="1"/>
  <c r="AI91" i="1"/>
  <c r="CW91" i="1" s="1"/>
  <c r="V91" i="1" s="1"/>
  <c r="AJ91" i="1"/>
  <c r="CQ91" i="1"/>
  <c r="P91" i="1" s="1"/>
  <c r="CR91" i="1"/>
  <c r="Q91" i="1" s="1"/>
  <c r="CT91" i="1"/>
  <c r="CU91" i="1"/>
  <c r="T91" i="1" s="1"/>
  <c r="CV91" i="1"/>
  <c r="U91" i="1" s="1"/>
  <c r="CX91" i="1"/>
  <c r="W91" i="1" s="1"/>
  <c r="FR91" i="1"/>
  <c r="GK91" i="1"/>
  <c r="GL91" i="1"/>
  <c r="GN91" i="1"/>
  <c r="GP91" i="1"/>
  <c r="GV91" i="1"/>
  <c r="HC91" i="1"/>
  <c r="GX91" i="1" s="1"/>
  <c r="T92" i="1"/>
  <c r="AC92" i="1"/>
  <c r="AD92" i="1"/>
  <c r="CR92" i="1" s="1"/>
  <c r="Q92" i="1" s="1"/>
  <c r="AE92" i="1"/>
  <c r="AF92" i="1"/>
  <c r="AB92" i="1" s="1"/>
  <c r="AG92" i="1"/>
  <c r="AH92" i="1"/>
  <c r="CV92" i="1" s="1"/>
  <c r="U92" i="1" s="1"/>
  <c r="AI92" i="1"/>
  <c r="AJ92" i="1"/>
  <c r="CX92" i="1" s="1"/>
  <c r="W92" i="1" s="1"/>
  <c r="CQ92" i="1"/>
  <c r="P92" i="1" s="1"/>
  <c r="CS92" i="1"/>
  <c r="R92" i="1" s="1"/>
  <c r="GK92" i="1" s="1"/>
  <c r="CT92" i="1"/>
  <c r="S92" i="1" s="1"/>
  <c r="CU92" i="1"/>
  <c r="CW92" i="1"/>
  <c r="V92" i="1" s="1"/>
  <c r="FR92" i="1"/>
  <c r="GL92" i="1"/>
  <c r="GN92" i="1"/>
  <c r="GP92" i="1"/>
  <c r="GV92" i="1"/>
  <c r="GX92" i="1"/>
  <c r="HC92" i="1"/>
  <c r="R93" i="1"/>
  <c r="AC93" i="1"/>
  <c r="CQ93" i="1" s="1"/>
  <c r="P93" i="1" s="1"/>
  <c r="AD93" i="1"/>
  <c r="AE93" i="1"/>
  <c r="AF93" i="1"/>
  <c r="AG93" i="1"/>
  <c r="CU93" i="1" s="1"/>
  <c r="T93" i="1" s="1"/>
  <c r="AH93" i="1"/>
  <c r="AI93" i="1"/>
  <c r="AJ93" i="1"/>
  <c r="CX93" i="1" s="1"/>
  <c r="W93" i="1" s="1"/>
  <c r="CR93" i="1"/>
  <c r="Q93" i="1" s="1"/>
  <c r="CP93" i="1" s="1"/>
  <c r="O93" i="1" s="1"/>
  <c r="CS93" i="1"/>
  <c r="CT93" i="1"/>
  <c r="S93" i="1" s="1"/>
  <c r="CV93" i="1"/>
  <c r="U93" i="1" s="1"/>
  <c r="CW93" i="1"/>
  <c r="V93" i="1" s="1"/>
  <c r="AI114" i="1" s="1"/>
  <c r="FR93" i="1"/>
  <c r="GK93" i="1"/>
  <c r="GL93" i="1"/>
  <c r="GO93" i="1"/>
  <c r="GP93" i="1"/>
  <c r="GV93" i="1"/>
  <c r="HC93" i="1"/>
  <c r="GX93" i="1" s="1"/>
  <c r="T94" i="1"/>
  <c r="Y94" i="1"/>
  <c r="AC94" i="1"/>
  <c r="AD94" i="1"/>
  <c r="AB94" i="1" s="1"/>
  <c r="AE94" i="1"/>
  <c r="AF94" i="1"/>
  <c r="CT94" i="1" s="1"/>
  <c r="S94" i="1" s="1"/>
  <c r="AG94" i="1"/>
  <c r="AH94" i="1"/>
  <c r="CV94" i="1" s="1"/>
  <c r="U94" i="1" s="1"/>
  <c r="AI94" i="1"/>
  <c r="CW94" i="1" s="1"/>
  <c r="V94" i="1" s="1"/>
  <c r="EA114" i="1" s="1"/>
  <c r="AJ94" i="1"/>
  <c r="CX94" i="1" s="1"/>
  <c r="W94" i="1" s="1"/>
  <c r="CQ94" i="1"/>
  <c r="P94" i="1" s="1"/>
  <c r="CP94" i="1" s="1"/>
  <c r="O94" i="1" s="1"/>
  <c r="CR94" i="1"/>
  <c r="Q94" i="1" s="1"/>
  <c r="CS94" i="1"/>
  <c r="R94" i="1" s="1"/>
  <c r="GK94" i="1" s="1"/>
  <c r="CU94" i="1"/>
  <c r="CY94" i="1"/>
  <c r="X94" i="1" s="1"/>
  <c r="CZ94" i="1"/>
  <c r="FR94" i="1"/>
  <c r="GL94" i="1"/>
  <c r="GO94" i="1"/>
  <c r="GP94" i="1"/>
  <c r="GV94" i="1"/>
  <c r="HC94" i="1" s="1"/>
  <c r="GX94" i="1" s="1"/>
  <c r="W95" i="1"/>
  <c r="AC95" i="1"/>
  <c r="AD95" i="1"/>
  <c r="CR95" i="1" s="1"/>
  <c r="Q95" i="1" s="1"/>
  <c r="AE95" i="1"/>
  <c r="CS95" i="1" s="1"/>
  <c r="R95" i="1" s="1"/>
  <c r="AF95" i="1"/>
  <c r="AG95" i="1"/>
  <c r="AH95" i="1"/>
  <c r="AI95" i="1"/>
  <c r="CW95" i="1" s="1"/>
  <c r="V95" i="1" s="1"/>
  <c r="AJ95" i="1"/>
  <c r="CQ95" i="1"/>
  <c r="P95" i="1" s="1"/>
  <c r="CP95" i="1" s="1"/>
  <c r="O95" i="1" s="1"/>
  <c r="CT95" i="1"/>
  <c r="S95" i="1" s="1"/>
  <c r="CU95" i="1"/>
  <c r="T95" i="1" s="1"/>
  <c r="CV95" i="1"/>
  <c r="U95" i="1" s="1"/>
  <c r="CX95" i="1"/>
  <c r="FR95" i="1"/>
  <c r="GK95" i="1"/>
  <c r="GL95" i="1"/>
  <c r="GN95" i="1"/>
  <c r="GP95" i="1"/>
  <c r="GV95" i="1"/>
  <c r="HC95" i="1" s="1"/>
  <c r="GX95" i="1" s="1"/>
  <c r="AC96" i="1"/>
  <c r="AB96" i="1" s="1"/>
  <c r="AD96" i="1"/>
  <c r="AE96" i="1"/>
  <c r="CS96" i="1" s="1"/>
  <c r="R96" i="1" s="1"/>
  <c r="GK96" i="1" s="1"/>
  <c r="AF96" i="1"/>
  <c r="AG96" i="1"/>
  <c r="AH96" i="1"/>
  <c r="AI96" i="1"/>
  <c r="CW96" i="1" s="1"/>
  <c r="V96" i="1" s="1"/>
  <c r="AJ96" i="1"/>
  <c r="CQ96" i="1"/>
  <c r="P96" i="1" s="1"/>
  <c r="CR96" i="1"/>
  <c r="Q96" i="1" s="1"/>
  <c r="CT96" i="1"/>
  <c r="S96" i="1" s="1"/>
  <c r="CU96" i="1"/>
  <c r="T96" i="1" s="1"/>
  <c r="CV96" i="1"/>
  <c r="U96" i="1" s="1"/>
  <c r="CX96" i="1"/>
  <c r="W96" i="1" s="1"/>
  <c r="FR96" i="1"/>
  <c r="GL96" i="1"/>
  <c r="GN96" i="1"/>
  <c r="GP96" i="1"/>
  <c r="GV96" i="1"/>
  <c r="HC96" i="1" s="1"/>
  <c r="GX96" i="1" s="1"/>
  <c r="AC97" i="1"/>
  <c r="AB97" i="1" s="1"/>
  <c r="AD97" i="1"/>
  <c r="CR97" i="1" s="1"/>
  <c r="Q97" i="1" s="1"/>
  <c r="AE97" i="1"/>
  <c r="AF97" i="1"/>
  <c r="AG97" i="1"/>
  <c r="AH97" i="1"/>
  <c r="CV97" i="1" s="1"/>
  <c r="U97" i="1" s="1"/>
  <c r="AI97" i="1"/>
  <c r="AJ97" i="1"/>
  <c r="CQ97" i="1"/>
  <c r="P97" i="1" s="1"/>
  <c r="CP97" i="1" s="1"/>
  <c r="O97" i="1" s="1"/>
  <c r="CS97" i="1"/>
  <c r="R97" i="1" s="1"/>
  <c r="CT97" i="1"/>
  <c r="S97" i="1" s="1"/>
  <c r="CU97" i="1"/>
  <c r="T97" i="1" s="1"/>
  <c r="CW97" i="1"/>
  <c r="V97" i="1" s="1"/>
  <c r="CX97" i="1"/>
  <c r="W97" i="1" s="1"/>
  <c r="FR97" i="1"/>
  <c r="GL97" i="1"/>
  <c r="GN97" i="1"/>
  <c r="GP97" i="1"/>
  <c r="GV97" i="1"/>
  <c r="HC97" i="1"/>
  <c r="GX97" i="1" s="1"/>
  <c r="AC98" i="1"/>
  <c r="AB98" i="1" s="1"/>
  <c r="AD98" i="1"/>
  <c r="AE98" i="1"/>
  <c r="AF98" i="1"/>
  <c r="AG98" i="1"/>
  <c r="CU98" i="1" s="1"/>
  <c r="T98" i="1" s="1"/>
  <c r="AH98" i="1"/>
  <c r="AI98" i="1"/>
  <c r="AJ98" i="1"/>
  <c r="CR98" i="1"/>
  <c r="Q98" i="1" s="1"/>
  <c r="CS98" i="1"/>
  <c r="R98" i="1" s="1"/>
  <c r="GK98" i="1" s="1"/>
  <c r="CT98" i="1"/>
  <c r="S98" i="1" s="1"/>
  <c r="CV98" i="1"/>
  <c r="U98" i="1" s="1"/>
  <c r="CW98" i="1"/>
  <c r="V98" i="1" s="1"/>
  <c r="CX98" i="1"/>
  <c r="W98" i="1" s="1"/>
  <c r="FR98" i="1"/>
  <c r="GL98" i="1"/>
  <c r="GN98" i="1"/>
  <c r="GP98" i="1"/>
  <c r="GV98" i="1"/>
  <c r="HC98" i="1"/>
  <c r="GX98" i="1" s="1"/>
  <c r="AC99" i="1"/>
  <c r="AD99" i="1"/>
  <c r="AE99" i="1"/>
  <c r="AF99" i="1"/>
  <c r="AB99" i="1" s="1"/>
  <c r="AG99" i="1"/>
  <c r="AH99" i="1"/>
  <c r="AI99" i="1"/>
  <c r="AJ99" i="1"/>
  <c r="CX99" i="1" s="1"/>
  <c r="W99" i="1" s="1"/>
  <c r="CQ99" i="1"/>
  <c r="P99" i="1" s="1"/>
  <c r="CR99" i="1"/>
  <c r="Q99" i="1" s="1"/>
  <c r="CS99" i="1"/>
  <c r="R99" i="1" s="1"/>
  <c r="GK99" i="1" s="1"/>
  <c r="CU99" i="1"/>
  <c r="T99" i="1" s="1"/>
  <c r="CV99" i="1"/>
  <c r="U99" i="1" s="1"/>
  <c r="CW99" i="1"/>
  <c r="V99" i="1" s="1"/>
  <c r="FR99" i="1"/>
  <c r="GL99" i="1"/>
  <c r="GN99" i="1"/>
  <c r="GP99" i="1"/>
  <c r="GV99" i="1"/>
  <c r="HC99" i="1" s="1"/>
  <c r="GX99" i="1" s="1"/>
  <c r="AC100" i="1"/>
  <c r="CQ100" i="1" s="1"/>
  <c r="P100" i="1" s="1"/>
  <c r="AD100" i="1"/>
  <c r="AE100" i="1"/>
  <c r="CS100" i="1" s="1"/>
  <c r="R100" i="1" s="1"/>
  <c r="GK100" i="1" s="1"/>
  <c r="AF100" i="1"/>
  <c r="AG100" i="1"/>
  <c r="CU100" i="1" s="1"/>
  <c r="T100" i="1" s="1"/>
  <c r="AH100" i="1"/>
  <c r="AI100" i="1"/>
  <c r="CW100" i="1" s="1"/>
  <c r="V100" i="1" s="1"/>
  <c r="AJ100" i="1"/>
  <c r="CR100" i="1"/>
  <c r="Q100" i="1" s="1"/>
  <c r="CT100" i="1"/>
  <c r="S100" i="1" s="1"/>
  <c r="CV100" i="1"/>
  <c r="U100" i="1" s="1"/>
  <c r="CX100" i="1"/>
  <c r="W100" i="1" s="1"/>
  <c r="FR100" i="1"/>
  <c r="GL100" i="1"/>
  <c r="GN100" i="1"/>
  <c r="GP100" i="1"/>
  <c r="GV100" i="1"/>
  <c r="HC100" i="1" s="1"/>
  <c r="GX100" i="1" s="1"/>
  <c r="AC101" i="1"/>
  <c r="AB101" i="1" s="1"/>
  <c r="AD101" i="1"/>
  <c r="CR101" i="1" s="1"/>
  <c r="Q101" i="1" s="1"/>
  <c r="AE101" i="1"/>
  <c r="AF101" i="1"/>
  <c r="AG101" i="1"/>
  <c r="AH101" i="1"/>
  <c r="CV101" i="1" s="1"/>
  <c r="U101" i="1" s="1"/>
  <c r="AI101" i="1"/>
  <c r="AJ101" i="1"/>
  <c r="CQ101" i="1"/>
  <c r="P101" i="1" s="1"/>
  <c r="CP101" i="1" s="1"/>
  <c r="O101" i="1" s="1"/>
  <c r="CS101" i="1"/>
  <c r="R101" i="1" s="1"/>
  <c r="GK101" i="1" s="1"/>
  <c r="CT101" i="1"/>
  <c r="S101" i="1" s="1"/>
  <c r="CU101" i="1"/>
  <c r="T101" i="1" s="1"/>
  <c r="CW101" i="1"/>
  <c r="V101" i="1" s="1"/>
  <c r="CX101" i="1"/>
  <c r="W101" i="1" s="1"/>
  <c r="FR101" i="1"/>
  <c r="GL101" i="1"/>
  <c r="GO101" i="1"/>
  <c r="GP101" i="1"/>
  <c r="GV101" i="1"/>
  <c r="HC101" i="1"/>
  <c r="GX101" i="1" s="1"/>
  <c r="AC102" i="1"/>
  <c r="AB102" i="1" s="1"/>
  <c r="AD102" i="1"/>
  <c r="AE102" i="1"/>
  <c r="AF102" i="1"/>
  <c r="AG102" i="1"/>
  <c r="CU102" i="1" s="1"/>
  <c r="T102" i="1" s="1"/>
  <c r="AH102" i="1"/>
  <c r="AI102" i="1"/>
  <c r="AJ102" i="1"/>
  <c r="CR102" i="1"/>
  <c r="Q102" i="1" s="1"/>
  <c r="CS102" i="1"/>
  <c r="R102" i="1" s="1"/>
  <c r="GK102" i="1" s="1"/>
  <c r="CT102" i="1"/>
  <c r="S102" i="1" s="1"/>
  <c r="CV102" i="1"/>
  <c r="U102" i="1" s="1"/>
  <c r="CW102" i="1"/>
  <c r="V102" i="1" s="1"/>
  <c r="CX102" i="1"/>
  <c r="W102" i="1" s="1"/>
  <c r="FR102" i="1"/>
  <c r="GL102" i="1"/>
  <c r="GO102" i="1"/>
  <c r="GP102" i="1"/>
  <c r="GV102" i="1"/>
  <c r="HC102" i="1"/>
  <c r="GX102" i="1" s="1"/>
  <c r="AC103" i="1"/>
  <c r="AD103" i="1"/>
  <c r="AE103" i="1"/>
  <c r="AF103" i="1"/>
  <c r="AB103" i="1" s="1"/>
  <c r="AG103" i="1"/>
  <c r="AH103" i="1"/>
  <c r="AI103" i="1"/>
  <c r="AJ103" i="1"/>
  <c r="CX103" i="1" s="1"/>
  <c r="W103" i="1" s="1"/>
  <c r="CQ103" i="1"/>
  <c r="P103" i="1" s="1"/>
  <c r="CR103" i="1"/>
  <c r="Q103" i="1" s="1"/>
  <c r="CS103" i="1"/>
  <c r="R103" i="1" s="1"/>
  <c r="GK103" i="1" s="1"/>
  <c r="CU103" i="1"/>
  <c r="T103" i="1" s="1"/>
  <c r="CV103" i="1"/>
  <c r="U103" i="1" s="1"/>
  <c r="CW103" i="1"/>
  <c r="V103" i="1" s="1"/>
  <c r="FR103" i="1"/>
  <c r="GL103" i="1"/>
  <c r="GN103" i="1"/>
  <c r="GP103" i="1"/>
  <c r="GV103" i="1"/>
  <c r="HC103" i="1" s="1"/>
  <c r="GX103" i="1" s="1"/>
  <c r="AC104" i="1"/>
  <c r="AB104" i="1" s="1"/>
  <c r="AD104" i="1"/>
  <c r="AE104" i="1"/>
  <c r="CS104" i="1" s="1"/>
  <c r="R104" i="1" s="1"/>
  <c r="GK104" i="1" s="1"/>
  <c r="AF104" i="1"/>
  <c r="AG104" i="1"/>
  <c r="AH104" i="1"/>
  <c r="AI104" i="1"/>
  <c r="CW104" i="1" s="1"/>
  <c r="V104" i="1" s="1"/>
  <c r="AJ104" i="1"/>
  <c r="CQ104" i="1"/>
  <c r="P104" i="1" s="1"/>
  <c r="CR104" i="1"/>
  <c r="Q104" i="1" s="1"/>
  <c r="CT104" i="1"/>
  <c r="S104" i="1" s="1"/>
  <c r="CU104" i="1"/>
  <c r="T104" i="1" s="1"/>
  <c r="CV104" i="1"/>
  <c r="U104" i="1" s="1"/>
  <c r="CX104" i="1"/>
  <c r="W104" i="1" s="1"/>
  <c r="FR104" i="1"/>
  <c r="GL104" i="1"/>
  <c r="GN104" i="1"/>
  <c r="GP104" i="1"/>
  <c r="GV104" i="1"/>
  <c r="HC104" i="1" s="1"/>
  <c r="GX104" i="1" s="1"/>
  <c r="AC105" i="1"/>
  <c r="AB105" i="1" s="1"/>
  <c r="AD105" i="1"/>
  <c r="CR105" i="1" s="1"/>
  <c r="Q105" i="1" s="1"/>
  <c r="AE105" i="1"/>
  <c r="AF105" i="1"/>
  <c r="AG105" i="1"/>
  <c r="AH105" i="1"/>
  <c r="CV105" i="1" s="1"/>
  <c r="U105" i="1" s="1"/>
  <c r="AI105" i="1"/>
  <c r="AJ105" i="1"/>
  <c r="CQ105" i="1"/>
  <c r="P105" i="1" s="1"/>
  <c r="CS105" i="1"/>
  <c r="R105" i="1" s="1"/>
  <c r="GK105" i="1" s="1"/>
  <c r="CT105" i="1"/>
  <c r="S105" i="1" s="1"/>
  <c r="CU105" i="1"/>
  <c r="T105" i="1" s="1"/>
  <c r="CW105" i="1"/>
  <c r="V105" i="1" s="1"/>
  <c r="CX105" i="1"/>
  <c r="W105" i="1" s="1"/>
  <c r="FR105" i="1"/>
  <c r="GL105" i="1"/>
  <c r="GN105" i="1"/>
  <c r="GP105" i="1"/>
  <c r="GV105" i="1"/>
  <c r="HC105" i="1"/>
  <c r="GX105" i="1" s="1"/>
  <c r="AC106" i="1"/>
  <c r="AB106" i="1" s="1"/>
  <c r="AD106" i="1"/>
  <c r="AE106" i="1"/>
  <c r="AF106" i="1"/>
  <c r="AG106" i="1"/>
  <c r="CU106" i="1" s="1"/>
  <c r="T106" i="1" s="1"/>
  <c r="AH106" i="1"/>
  <c r="AI106" i="1"/>
  <c r="AJ106" i="1"/>
  <c r="CR106" i="1"/>
  <c r="Q106" i="1" s="1"/>
  <c r="CS106" i="1"/>
  <c r="R106" i="1" s="1"/>
  <c r="GK106" i="1" s="1"/>
  <c r="CT106" i="1"/>
  <c r="S106" i="1" s="1"/>
  <c r="CV106" i="1"/>
  <c r="U106" i="1" s="1"/>
  <c r="CW106" i="1"/>
  <c r="V106" i="1" s="1"/>
  <c r="CX106" i="1"/>
  <c r="W106" i="1" s="1"/>
  <c r="FR106" i="1"/>
  <c r="GL106" i="1"/>
  <c r="GN106" i="1"/>
  <c r="GP106" i="1"/>
  <c r="GV106" i="1"/>
  <c r="HC106" i="1"/>
  <c r="GX106" i="1" s="1"/>
  <c r="AC107" i="1"/>
  <c r="AD107" i="1"/>
  <c r="AE107" i="1"/>
  <c r="AF107" i="1"/>
  <c r="AB107" i="1" s="1"/>
  <c r="AG107" i="1"/>
  <c r="AH107" i="1"/>
  <c r="AI107" i="1"/>
  <c r="AJ107" i="1"/>
  <c r="CX107" i="1" s="1"/>
  <c r="W107" i="1" s="1"/>
  <c r="CQ107" i="1"/>
  <c r="P107" i="1" s="1"/>
  <c r="CR107" i="1"/>
  <c r="Q107" i="1" s="1"/>
  <c r="CS107" i="1"/>
  <c r="R107" i="1" s="1"/>
  <c r="GK107" i="1" s="1"/>
  <c r="CU107" i="1"/>
  <c r="T107" i="1" s="1"/>
  <c r="CV107" i="1"/>
  <c r="U107" i="1" s="1"/>
  <c r="CW107" i="1"/>
  <c r="V107" i="1" s="1"/>
  <c r="FR107" i="1"/>
  <c r="GL107" i="1"/>
  <c r="GO107" i="1"/>
  <c r="GP107" i="1"/>
  <c r="GV107" i="1"/>
  <c r="HC107" i="1" s="1"/>
  <c r="GX107" i="1" s="1"/>
  <c r="U108" i="1"/>
  <c r="Y108" i="1"/>
  <c r="AC108" i="1"/>
  <c r="AB108" i="1" s="1"/>
  <c r="AD108" i="1"/>
  <c r="AE108" i="1"/>
  <c r="CS108" i="1" s="1"/>
  <c r="R108" i="1" s="1"/>
  <c r="GK108" i="1" s="1"/>
  <c r="AF108" i="1"/>
  <c r="AG108" i="1"/>
  <c r="AH108" i="1"/>
  <c r="AI108" i="1"/>
  <c r="CW108" i="1" s="1"/>
  <c r="V108" i="1" s="1"/>
  <c r="AJ108" i="1"/>
  <c r="CQ108" i="1"/>
  <c r="P108" i="1" s="1"/>
  <c r="CR108" i="1"/>
  <c r="Q108" i="1" s="1"/>
  <c r="CT108" i="1"/>
  <c r="S108" i="1" s="1"/>
  <c r="CY108" i="1" s="1"/>
  <c r="X108" i="1" s="1"/>
  <c r="CU108" i="1"/>
  <c r="T108" i="1" s="1"/>
  <c r="CV108" i="1"/>
  <c r="CX108" i="1"/>
  <c r="W108" i="1" s="1"/>
  <c r="CZ108" i="1"/>
  <c r="FR108" i="1"/>
  <c r="GL108" i="1"/>
  <c r="GO108" i="1"/>
  <c r="GP108" i="1"/>
  <c r="GV108" i="1"/>
  <c r="HC108" i="1" s="1"/>
  <c r="GX108" i="1" s="1"/>
  <c r="P109" i="1"/>
  <c r="X109" i="1"/>
  <c r="AC109" i="1"/>
  <c r="AD109" i="1"/>
  <c r="CR109" i="1" s="1"/>
  <c r="Q109" i="1" s="1"/>
  <c r="AE109" i="1"/>
  <c r="AF109" i="1"/>
  <c r="AG109" i="1"/>
  <c r="AH109" i="1"/>
  <c r="CV109" i="1" s="1"/>
  <c r="U109" i="1" s="1"/>
  <c r="AI109" i="1"/>
  <c r="AJ109" i="1"/>
  <c r="CQ109" i="1"/>
  <c r="CS109" i="1"/>
  <c r="R109" i="1" s="1"/>
  <c r="GK109" i="1" s="1"/>
  <c r="CT109" i="1"/>
  <c r="S109" i="1" s="1"/>
  <c r="CU109" i="1"/>
  <c r="T109" i="1" s="1"/>
  <c r="CW109" i="1"/>
  <c r="V109" i="1" s="1"/>
  <c r="CX109" i="1"/>
  <c r="W109" i="1" s="1"/>
  <c r="AJ114" i="1" s="1"/>
  <c r="CY109" i="1"/>
  <c r="CZ109" i="1"/>
  <c r="Y109" i="1" s="1"/>
  <c r="FR109" i="1"/>
  <c r="GL109" i="1"/>
  <c r="BZ114" i="1" s="1"/>
  <c r="GO109" i="1"/>
  <c r="GP109" i="1"/>
  <c r="GV109" i="1"/>
  <c r="HC109" i="1"/>
  <c r="GX109" i="1" s="1"/>
  <c r="S110" i="1"/>
  <c r="AC110" i="1"/>
  <c r="AD110" i="1"/>
  <c r="AE110" i="1"/>
  <c r="AF110" i="1"/>
  <c r="AG110" i="1"/>
  <c r="CU110" i="1" s="1"/>
  <c r="T110" i="1" s="1"/>
  <c r="AH110" i="1"/>
  <c r="AI110" i="1"/>
  <c r="AJ110" i="1"/>
  <c r="CR110" i="1"/>
  <c r="Q110" i="1" s="1"/>
  <c r="CS110" i="1"/>
  <c r="R110" i="1" s="1"/>
  <c r="CT110" i="1"/>
  <c r="CV110" i="1"/>
  <c r="U110" i="1" s="1"/>
  <c r="CW110" i="1"/>
  <c r="V110" i="1" s="1"/>
  <c r="CX110" i="1"/>
  <c r="W110" i="1" s="1"/>
  <c r="FR110" i="1"/>
  <c r="GK110" i="1"/>
  <c r="GL110" i="1"/>
  <c r="GO110" i="1"/>
  <c r="GP110" i="1"/>
  <c r="GV110" i="1"/>
  <c r="HC110" i="1"/>
  <c r="GX110" i="1" s="1"/>
  <c r="R111" i="1"/>
  <c r="GK111" i="1" s="1"/>
  <c r="AC111" i="1"/>
  <c r="AD111" i="1"/>
  <c r="AE111" i="1"/>
  <c r="AF111" i="1"/>
  <c r="CT111" i="1" s="1"/>
  <c r="S111" i="1" s="1"/>
  <c r="AG111" i="1"/>
  <c r="AH111" i="1"/>
  <c r="AI111" i="1"/>
  <c r="AJ111" i="1"/>
  <c r="CX111" i="1" s="1"/>
  <c r="W111" i="1" s="1"/>
  <c r="CQ111" i="1"/>
  <c r="P111" i="1" s="1"/>
  <c r="CR111" i="1"/>
  <c r="Q111" i="1" s="1"/>
  <c r="CS111" i="1"/>
  <c r="CU111" i="1"/>
  <c r="T111" i="1" s="1"/>
  <c r="CV111" i="1"/>
  <c r="U111" i="1" s="1"/>
  <c r="CW111" i="1"/>
  <c r="V111" i="1" s="1"/>
  <c r="FR111" i="1"/>
  <c r="GL111" i="1"/>
  <c r="GN111" i="1"/>
  <c r="GO111" i="1"/>
  <c r="GV111" i="1"/>
  <c r="HC111" i="1" s="1"/>
  <c r="GX111" i="1"/>
  <c r="AC112" i="1"/>
  <c r="AB112" i="1" s="1"/>
  <c r="AD112" i="1"/>
  <c r="AE112" i="1"/>
  <c r="CS112" i="1" s="1"/>
  <c r="R112" i="1" s="1"/>
  <c r="GK112" i="1" s="1"/>
  <c r="AF112" i="1"/>
  <c r="AG112" i="1"/>
  <c r="AH112" i="1"/>
  <c r="AI112" i="1"/>
  <c r="CW112" i="1" s="1"/>
  <c r="V112" i="1" s="1"/>
  <c r="AJ112" i="1"/>
  <c r="CQ112" i="1"/>
  <c r="P112" i="1" s="1"/>
  <c r="CR112" i="1"/>
  <c r="Q112" i="1" s="1"/>
  <c r="CT112" i="1"/>
  <c r="S112" i="1" s="1"/>
  <c r="CY112" i="1" s="1"/>
  <c r="X112" i="1" s="1"/>
  <c r="CU112" i="1"/>
  <c r="T112" i="1" s="1"/>
  <c r="CV112" i="1"/>
  <c r="U112" i="1" s="1"/>
  <c r="DZ114" i="1" s="1"/>
  <c r="CX112" i="1"/>
  <c r="W112" i="1" s="1"/>
  <c r="CZ112" i="1"/>
  <c r="Y112" i="1" s="1"/>
  <c r="FR112" i="1"/>
  <c r="GL112" i="1"/>
  <c r="GN112" i="1"/>
  <c r="GO112" i="1"/>
  <c r="GV112" i="1"/>
  <c r="HC112" i="1" s="1"/>
  <c r="GX112" i="1" s="1"/>
  <c r="B114" i="1"/>
  <c r="B22" i="1" s="1"/>
  <c r="C114" i="1"/>
  <c r="C22" i="1" s="1"/>
  <c r="D114" i="1"/>
  <c r="D22" i="1" s="1"/>
  <c r="F114" i="1"/>
  <c r="F22" i="1" s="1"/>
  <c r="G114" i="1"/>
  <c r="G22" i="1" s="1"/>
  <c r="AH114" i="1"/>
  <c r="AP114" i="1"/>
  <c r="AP22" i="1" s="1"/>
  <c r="BB114" i="1"/>
  <c r="BB22" i="1" s="1"/>
  <c r="BX114" i="1"/>
  <c r="BX22" i="1" s="1"/>
  <c r="BY114" i="1"/>
  <c r="BY22" i="1" s="1"/>
  <c r="CJ114" i="1"/>
  <c r="CJ22" i="1" s="1"/>
  <c r="CK114" i="1"/>
  <c r="CK22" i="1" s="1"/>
  <c r="CL114" i="1"/>
  <c r="CL22" i="1" s="1"/>
  <c r="EH114" i="1"/>
  <c r="EH22" i="1" s="1"/>
  <c r="FP114" i="1"/>
  <c r="FP22" i="1" s="1"/>
  <c r="FQ114" i="1"/>
  <c r="FQ22" i="1" s="1"/>
  <c r="FR114" i="1"/>
  <c r="FR22" i="1" s="1"/>
  <c r="GB114" i="1"/>
  <c r="GB22" i="1" s="1"/>
  <c r="GC114" i="1"/>
  <c r="GC22" i="1" s="1"/>
  <c r="GD114" i="1"/>
  <c r="GD22" i="1" s="1"/>
  <c r="F123" i="1"/>
  <c r="P123" i="1"/>
  <c r="F127" i="1"/>
  <c r="B143" i="1"/>
  <c r="B18" i="1" s="1"/>
  <c r="C143" i="1"/>
  <c r="C18" i="1" s="1"/>
  <c r="D143" i="1"/>
  <c r="D18" i="1" s="1"/>
  <c r="F143" i="1"/>
  <c r="F18" i="1" s="1"/>
  <c r="G143" i="1"/>
  <c r="G18" i="1" s="1"/>
  <c r="AP143" i="1"/>
  <c r="AP18" i="1" s="1"/>
  <c r="BB143" i="1"/>
  <c r="BB18" i="1" s="1"/>
  <c r="EH143" i="1"/>
  <c r="EH18" i="1" s="1"/>
  <c r="G16" i="2"/>
  <c r="V16" i="2"/>
  <c r="G18" i="2"/>
  <c r="V18" i="2"/>
  <c r="J269" i="5" l="1"/>
  <c r="H273" i="5"/>
  <c r="H269" i="5"/>
  <c r="DZ22" i="1"/>
  <c r="DM114" i="1"/>
  <c r="EA22" i="1"/>
  <c r="DN114" i="1"/>
  <c r="DY22" i="1"/>
  <c r="DL114" i="1"/>
  <c r="BZ22" i="1"/>
  <c r="AQ114" i="1"/>
  <c r="EB114" i="1"/>
  <c r="AI22" i="1"/>
  <c r="V114" i="1"/>
  <c r="AG114" i="1"/>
  <c r="AJ22" i="1"/>
  <c r="W114" i="1"/>
  <c r="AB110" i="1"/>
  <c r="CQ110" i="1"/>
  <c r="P110" i="1" s="1"/>
  <c r="CP110" i="1" s="1"/>
  <c r="O110" i="1" s="1"/>
  <c r="AH22" i="1"/>
  <c r="U114" i="1"/>
  <c r="CP112" i="1"/>
  <c r="O112" i="1" s="1"/>
  <c r="CY111" i="1"/>
  <c r="X111" i="1" s="1"/>
  <c r="CZ111" i="1"/>
  <c r="Y111" i="1" s="1"/>
  <c r="AB111" i="1"/>
  <c r="CP109" i="1"/>
  <c r="O109" i="1" s="1"/>
  <c r="CZ106" i="1"/>
  <c r="Y106" i="1" s="1"/>
  <c r="CY106" i="1"/>
  <c r="X106" i="1" s="1"/>
  <c r="CY105" i="1"/>
  <c r="X105" i="1" s="1"/>
  <c r="CZ105" i="1"/>
  <c r="Y105" i="1" s="1"/>
  <c r="CP103" i="1"/>
  <c r="O103" i="1" s="1"/>
  <c r="CY100" i="1"/>
  <c r="X100" i="1" s="1"/>
  <c r="CZ100" i="1"/>
  <c r="Y100" i="1" s="1"/>
  <c r="GO90" i="1"/>
  <c r="GM90" i="1"/>
  <c r="CY89" i="1"/>
  <c r="X89" i="1" s="1"/>
  <c r="CZ89" i="1"/>
  <c r="Y89" i="1" s="1"/>
  <c r="CZ81" i="1"/>
  <c r="Y81" i="1" s="1"/>
  <c r="CY81" i="1"/>
  <c r="X81" i="1" s="1"/>
  <c r="P152" i="1"/>
  <c r="GA114" i="1"/>
  <c r="EU114" i="1"/>
  <c r="EI114" i="1"/>
  <c r="CI114" i="1"/>
  <c r="BC114" i="1"/>
  <c r="AB109" i="1"/>
  <c r="CP108" i="1"/>
  <c r="O108" i="1" s="1"/>
  <c r="CP104" i="1"/>
  <c r="O104" i="1" s="1"/>
  <c r="CP100" i="1"/>
  <c r="O100" i="1" s="1"/>
  <c r="CY96" i="1"/>
  <c r="X96" i="1" s="1"/>
  <c r="CZ96" i="1"/>
  <c r="Y96" i="1" s="1"/>
  <c r="CY95" i="1"/>
  <c r="X95" i="1" s="1"/>
  <c r="GM95" i="1" s="1"/>
  <c r="CZ95" i="1"/>
  <c r="Y95" i="1" s="1"/>
  <c r="CP92" i="1"/>
  <c r="O92" i="1" s="1"/>
  <c r="CZ88" i="1"/>
  <c r="Y88" i="1" s="1"/>
  <c r="CY88" i="1"/>
  <c r="X88" i="1" s="1"/>
  <c r="GM88" i="1" s="1"/>
  <c r="CZ85" i="1"/>
  <c r="Y85" i="1" s="1"/>
  <c r="CY85" i="1"/>
  <c r="X85" i="1" s="1"/>
  <c r="F156" i="1"/>
  <c r="F152" i="1"/>
  <c r="ET114" i="1"/>
  <c r="CZ110" i="1"/>
  <c r="Y110" i="1" s="1"/>
  <c r="CY110" i="1"/>
  <c r="X110" i="1" s="1"/>
  <c r="CP105" i="1"/>
  <c r="O105" i="1" s="1"/>
  <c r="CZ102" i="1"/>
  <c r="Y102" i="1" s="1"/>
  <c r="CY102" i="1"/>
  <c r="X102" i="1" s="1"/>
  <c r="CY101" i="1"/>
  <c r="X101" i="1" s="1"/>
  <c r="GN101" i="1" s="1"/>
  <c r="CZ101" i="1"/>
  <c r="Y101" i="1" s="1"/>
  <c r="CZ98" i="1"/>
  <c r="Y98" i="1" s="1"/>
  <c r="CY98" i="1"/>
  <c r="X98" i="1" s="1"/>
  <c r="CY97" i="1"/>
  <c r="X97" i="1" s="1"/>
  <c r="GO97" i="1" s="1"/>
  <c r="CZ97" i="1"/>
  <c r="Y97" i="1" s="1"/>
  <c r="GO95" i="1"/>
  <c r="GM94" i="1"/>
  <c r="GN94" i="1"/>
  <c r="CY93" i="1"/>
  <c r="X93" i="1" s="1"/>
  <c r="GN93" i="1" s="1"/>
  <c r="CZ93" i="1"/>
  <c r="Y93" i="1" s="1"/>
  <c r="GM93" i="1" s="1"/>
  <c r="CP89" i="1"/>
  <c r="O89" i="1" s="1"/>
  <c r="AD114" i="1"/>
  <c r="FY114" i="1"/>
  <c r="ES114" i="1"/>
  <c r="EG114" i="1"/>
  <c r="DW114" i="1"/>
  <c r="CG114" i="1"/>
  <c r="BA114" i="1"/>
  <c r="AO114" i="1"/>
  <c r="CP111" i="1"/>
  <c r="O111" i="1" s="1"/>
  <c r="CY104" i="1"/>
  <c r="X104" i="1" s="1"/>
  <c r="CZ104" i="1"/>
  <c r="Y104" i="1" s="1"/>
  <c r="AE114" i="1"/>
  <c r="GK97" i="1"/>
  <c r="CP96" i="1"/>
  <c r="O96" i="1" s="1"/>
  <c r="CZ92" i="1"/>
  <c r="Y92" i="1" s="1"/>
  <c r="CY92" i="1"/>
  <c r="X92" i="1" s="1"/>
  <c r="CP91" i="1"/>
  <c r="O91" i="1" s="1"/>
  <c r="CT107" i="1"/>
  <c r="S107" i="1" s="1"/>
  <c r="CQ106" i="1"/>
  <c r="P106" i="1" s="1"/>
  <c r="CP106" i="1" s="1"/>
  <c r="O106" i="1" s="1"/>
  <c r="CT103" i="1"/>
  <c r="S103" i="1" s="1"/>
  <c r="CQ102" i="1"/>
  <c r="P102" i="1" s="1"/>
  <c r="CP102" i="1" s="1"/>
  <c r="O102" i="1" s="1"/>
  <c r="AB100" i="1"/>
  <c r="CT99" i="1"/>
  <c r="S99" i="1" s="1"/>
  <c r="AF114" i="1" s="1"/>
  <c r="CQ98" i="1"/>
  <c r="P98" i="1" s="1"/>
  <c r="CP98" i="1" s="1"/>
  <c r="O98" i="1" s="1"/>
  <c r="CY91" i="1"/>
  <c r="X91" i="1" s="1"/>
  <c r="CY87" i="1"/>
  <c r="X87" i="1" s="1"/>
  <c r="AB86" i="1"/>
  <c r="AB84" i="1"/>
  <c r="CR84" i="1"/>
  <c r="Q84" i="1" s="1"/>
  <c r="CP84" i="1" s="1"/>
  <c r="O84" i="1" s="1"/>
  <c r="AB81" i="1"/>
  <c r="CQ81" i="1"/>
  <c r="P81" i="1" s="1"/>
  <c r="CP81" i="1" s="1"/>
  <c r="O81" i="1" s="1"/>
  <c r="CY78" i="1"/>
  <c r="X78" i="1" s="1"/>
  <c r="CZ78" i="1"/>
  <c r="Y78" i="1" s="1"/>
  <c r="AB78" i="1"/>
  <c r="CY76" i="1"/>
  <c r="X76" i="1" s="1"/>
  <c r="CP75" i="1"/>
  <c r="O75" i="1" s="1"/>
  <c r="CY69" i="1"/>
  <c r="X69" i="1" s="1"/>
  <c r="CZ69" i="1"/>
  <c r="Y69" i="1" s="1"/>
  <c r="CY61" i="1"/>
  <c r="X61" i="1" s="1"/>
  <c r="GM61" i="1" s="1"/>
  <c r="CZ61" i="1"/>
  <c r="Y61" i="1" s="1"/>
  <c r="CY53" i="1"/>
  <c r="X53" i="1" s="1"/>
  <c r="CZ53" i="1"/>
  <c r="Y53" i="1" s="1"/>
  <c r="CQ87" i="1"/>
  <c r="P87" i="1" s="1"/>
  <c r="CP87" i="1" s="1"/>
  <c r="O87" i="1" s="1"/>
  <c r="AB87" i="1"/>
  <c r="CP79" i="1"/>
  <c r="O79" i="1" s="1"/>
  <c r="GN61" i="1"/>
  <c r="GM58" i="1"/>
  <c r="GN58" i="1"/>
  <c r="AB95" i="1"/>
  <c r="AB85" i="1"/>
  <c r="CQ85" i="1"/>
  <c r="P85" i="1" s="1"/>
  <c r="CP85" i="1" s="1"/>
  <c r="O85" i="1" s="1"/>
  <c r="CY82" i="1"/>
  <c r="X82" i="1" s="1"/>
  <c r="GM82" i="1" s="1"/>
  <c r="CZ82" i="1"/>
  <c r="Y82" i="1" s="1"/>
  <c r="AB82" i="1"/>
  <c r="AB80" i="1"/>
  <c r="CR80" i="1"/>
  <c r="Q80" i="1" s="1"/>
  <c r="CP80" i="1" s="1"/>
  <c r="O80" i="1" s="1"/>
  <c r="CP69" i="1"/>
  <c r="O69" i="1" s="1"/>
  <c r="GM68" i="1"/>
  <c r="GN68" i="1"/>
  <c r="GM67" i="1"/>
  <c r="GN67" i="1"/>
  <c r="CY63" i="1"/>
  <c r="X63" i="1" s="1"/>
  <c r="CZ63" i="1"/>
  <c r="Y63" i="1" s="1"/>
  <c r="CZ62" i="1"/>
  <c r="Y62" i="1" s="1"/>
  <c r="CY62" i="1"/>
  <c r="X62" i="1" s="1"/>
  <c r="GM62" i="1" s="1"/>
  <c r="AB93" i="1"/>
  <c r="AB91" i="1"/>
  <c r="CP86" i="1"/>
  <c r="O86" i="1" s="1"/>
  <c r="CP83" i="1"/>
  <c r="O83" i="1" s="1"/>
  <c r="GN82" i="1"/>
  <c r="CP78" i="1"/>
  <c r="O78" i="1" s="1"/>
  <c r="CZ77" i="1"/>
  <c r="Y77" i="1" s="1"/>
  <c r="CP77" i="1"/>
  <c r="O77" i="1" s="1"/>
  <c r="AB76" i="1"/>
  <c r="CR76" i="1"/>
  <c r="Q76" i="1" s="1"/>
  <c r="CP76" i="1" s="1"/>
  <c r="O76" i="1" s="1"/>
  <c r="CY75" i="1"/>
  <c r="X75" i="1" s="1"/>
  <c r="CZ75" i="1"/>
  <c r="Y75" i="1" s="1"/>
  <c r="GM66" i="1"/>
  <c r="GN66" i="1"/>
  <c r="CP63" i="1"/>
  <c r="O63" i="1" s="1"/>
  <c r="GM60" i="1"/>
  <c r="GN60" i="1"/>
  <c r="CY59" i="1"/>
  <c r="X59" i="1" s="1"/>
  <c r="GM59" i="1" s="1"/>
  <c r="CZ59" i="1"/>
  <c r="Y59" i="1" s="1"/>
  <c r="CY57" i="1"/>
  <c r="X57" i="1" s="1"/>
  <c r="CZ57" i="1"/>
  <c r="Y57" i="1" s="1"/>
  <c r="AB83" i="1"/>
  <c r="AB79" i="1"/>
  <c r="AB77" i="1"/>
  <c r="AB75" i="1"/>
  <c r="CT74" i="1"/>
  <c r="S74" i="1" s="1"/>
  <c r="CP74" i="1" s="1"/>
  <c r="O74" i="1" s="1"/>
  <c r="CY73" i="1"/>
  <c r="X73" i="1" s="1"/>
  <c r="CZ71" i="1"/>
  <c r="Y71" i="1" s="1"/>
  <c r="AB71" i="1"/>
  <c r="CQ70" i="1"/>
  <c r="P70" i="1" s="1"/>
  <c r="CP70" i="1" s="1"/>
  <c r="O70" i="1" s="1"/>
  <c r="CY66" i="1"/>
  <c r="X66" i="1" s="1"/>
  <c r="AB66" i="1"/>
  <c r="CQ65" i="1"/>
  <c r="P65" i="1" s="1"/>
  <c r="CP65" i="1" s="1"/>
  <c r="O65" i="1" s="1"/>
  <c r="AB61" i="1"/>
  <c r="CY55" i="1"/>
  <c r="X55" i="1" s="1"/>
  <c r="CZ55" i="1"/>
  <c r="Y55" i="1" s="1"/>
  <c r="CP53" i="1"/>
  <c r="O53" i="1" s="1"/>
  <c r="CR52" i="1"/>
  <c r="Q52" i="1" s="1"/>
  <c r="DV114" i="1" s="1"/>
  <c r="AB52" i="1"/>
  <c r="CP51" i="1"/>
  <c r="O51" i="1" s="1"/>
  <c r="GM50" i="1"/>
  <c r="GN50" i="1"/>
  <c r="GO46" i="1"/>
  <c r="CP45" i="1"/>
  <c r="O45" i="1" s="1"/>
  <c r="CT44" i="1"/>
  <c r="S44" i="1" s="1"/>
  <c r="GM42" i="1"/>
  <c r="GN42" i="1"/>
  <c r="CP40" i="1"/>
  <c r="O40" i="1" s="1"/>
  <c r="AB72" i="1"/>
  <c r="CP72" i="1"/>
  <c r="O72" i="1" s="1"/>
  <c r="CQ57" i="1"/>
  <c r="P57" i="1" s="1"/>
  <c r="CP57" i="1" s="1"/>
  <c r="O57" i="1" s="1"/>
  <c r="AB57" i="1"/>
  <c r="AB56" i="1"/>
  <c r="CQ56" i="1"/>
  <c r="P56" i="1" s="1"/>
  <c r="CP56" i="1" s="1"/>
  <c r="O56" i="1" s="1"/>
  <c r="AB53" i="1"/>
  <c r="AB49" i="1"/>
  <c r="CQ49" i="1"/>
  <c r="P49" i="1" s="1"/>
  <c r="CP49" i="1" s="1"/>
  <c r="O49" i="1" s="1"/>
  <c r="GN43" i="1"/>
  <c r="GM43" i="1"/>
  <c r="CQ73" i="1"/>
  <c r="P73" i="1" s="1"/>
  <c r="CP73" i="1" s="1"/>
  <c r="O73" i="1" s="1"/>
  <c r="CY70" i="1"/>
  <c r="X70" i="1" s="1"/>
  <c r="AB68" i="1"/>
  <c r="AB67" i="1"/>
  <c r="AB63" i="1"/>
  <c r="AB60" i="1"/>
  <c r="GM55" i="1"/>
  <c r="GN55" i="1"/>
  <c r="AB48" i="1"/>
  <c r="CQ48" i="1"/>
  <c r="P48" i="1" s="1"/>
  <c r="CP48" i="1" s="1"/>
  <c r="O48" i="1" s="1"/>
  <c r="CY45" i="1"/>
  <c r="X45" i="1" s="1"/>
  <c r="CZ45" i="1"/>
  <c r="Y45" i="1" s="1"/>
  <c r="CP44" i="1"/>
  <c r="O44" i="1" s="1"/>
  <c r="CP71" i="1"/>
  <c r="O71" i="1" s="1"/>
  <c r="CP64" i="1"/>
  <c r="O64" i="1" s="1"/>
  <c r="AB62" i="1"/>
  <c r="GM54" i="1"/>
  <c r="GN54" i="1"/>
  <c r="CZ52" i="1"/>
  <c r="Y52" i="1" s="1"/>
  <c r="CY52" i="1"/>
  <c r="X52" i="1" s="1"/>
  <c r="CZ40" i="1"/>
  <c r="Y40" i="1" s="1"/>
  <c r="CY40" i="1"/>
  <c r="X40" i="1" s="1"/>
  <c r="AB51" i="1"/>
  <c r="CY41" i="1"/>
  <c r="X41" i="1" s="1"/>
  <c r="AB40" i="1"/>
  <c r="AB39" i="1"/>
  <c r="CQ39" i="1"/>
  <c r="P39" i="1" s="1"/>
  <c r="CP39" i="1" s="1"/>
  <c r="O39" i="1" s="1"/>
  <c r="CP34" i="1"/>
  <c r="O34" i="1" s="1"/>
  <c r="GN33" i="1"/>
  <c r="GM31" i="1"/>
  <c r="GN31" i="1"/>
  <c r="CP28" i="1"/>
  <c r="O28" i="1" s="1"/>
  <c r="AB37" i="1"/>
  <c r="CP37" i="1"/>
  <c r="O37" i="1" s="1"/>
  <c r="CY32" i="1"/>
  <c r="X32" i="1" s="1"/>
  <c r="CZ32" i="1"/>
  <c r="Y32" i="1" s="1"/>
  <c r="AB30" i="1"/>
  <c r="CQ30" i="1"/>
  <c r="P30" i="1" s="1"/>
  <c r="CP30" i="1" s="1"/>
  <c r="O30" i="1" s="1"/>
  <c r="CY56" i="1"/>
  <c r="X56" i="1" s="1"/>
  <c r="AB54" i="1"/>
  <c r="AB50" i="1"/>
  <c r="CY48" i="1"/>
  <c r="X48" i="1" s="1"/>
  <c r="CQ47" i="1"/>
  <c r="P47" i="1" s="1"/>
  <c r="CP47" i="1" s="1"/>
  <c r="O47" i="1" s="1"/>
  <c r="AB43" i="1"/>
  <c r="CQ41" i="1"/>
  <c r="P41" i="1" s="1"/>
  <c r="CP41" i="1" s="1"/>
  <c r="O41" i="1" s="1"/>
  <c r="CY36" i="1"/>
  <c r="X36" i="1" s="1"/>
  <c r="CZ36" i="1"/>
  <c r="Y36" i="1" s="1"/>
  <c r="AB29" i="1"/>
  <c r="CQ29" i="1"/>
  <c r="P29" i="1" s="1"/>
  <c r="CZ39" i="1"/>
  <c r="Y39" i="1" s="1"/>
  <c r="CY39" i="1"/>
  <c r="X39" i="1" s="1"/>
  <c r="AB38" i="1"/>
  <c r="CQ38" i="1"/>
  <c r="P38" i="1" s="1"/>
  <c r="CP38" i="1" s="1"/>
  <c r="O38" i="1" s="1"/>
  <c r="CZ37" i="1"/>
  <c r="Y37" i="1" s="1"/>
  <c r="CQ36" i="1"/>
  <c r="P36" i="1" s="1"/>
  <c r="CP36" i="1" s="1"/>
  <c r="O36" i="1" s="1"/>
  <c r="AB36" i="1"/>
  <c r="CP35" i="1"/>
  <c r="O35" i="1" s="1"/>
  <c r="CY34" i="1"/>
  <c r="X34" i="1" s="1"/>
  <c r="CZ34" i="1"/>
  <c r="Y34" i="1" s="1"/>
  <c r="CP32" i="1"/>
  <c r="O32" i="1" s="1"/>
  <c r="AB34" i="1"/>
  <c r="AB31" i="1"/>
  <c r="CY29" i="1"/>
  <c r="X29" i="1" s="1"/>
  <c r="AB28" i="1"/>
  <c r="CP27" i="1"/>
  <c r="O27" i="1" s="1"/>
  <c r="CY26" i="1"/>
  <c r="X26" i="1" s="1"/>
  <c r="CZ26" i="1"/>
  <c r="Y26" i="1" s="1"/>
  <c r="CP25" i="1"/>
  <c r="O25" i="1" s="1"/>
  <c r="CY27" i="1"/>
  <c r="X27" i="1" s="1"/>
  <c r="CZ27" i="1"/>
  <c r="Y27" i="1" s="1"/>
  <c r="AB27" i="1"/>
  <c r="CY25" i="1"/>
  <c r="X25" i="1" s="1"/>
  <c r="CZ25" i="1"/>
  <c r="Y25" i="1" s="1"/>
  <c r="CQ26" i="1"/>
  <c r="P26" i="1" s="1"/>
  <c r="GN80" i="1" l="1"/>
  <c r="GM80" i="1"/>
  <c r="GO76" i="1"/>
  <c r="GM76" i="1"/>
  <c r="AF22" i="1"/>
  <c r="S114" i="1"/>
  <c r="GO84" i="1"/>
  <c r="GM84" i="1"/>
  <c r="GM37" i="1"/>
  <c r="GN37" i="1"/>
  <c r="GM48" i="1"/>
  <c r="GN48" i="1"/>
  <c r="GN49" i="1"/>
  <c r="GM49" i="1"/>
  <c r="GM72" i="1"/>
  <c r="GN72" i="1"/>
  <c r="GM78" i="1"/>
  <c r="GN78" i="1"/>
  <c r="AD22" i="1"/>
  <c r="Q114" i="1"/>
  <c r="GO104" i="1"/>
  <c r="GM104" i="1"/>
  <c r="GM110" i="1"/>
  <c r="GN110" i="1"/>
  <c r="DN22" i="1"/>
  <c r="DN143" i="1"/>
  <c r="P137" i="1"/>
  <c r="GN38" i="1"/>
  <c r="GM38" i="1"/>
  <c r="CP29" i="1"/>
  <c r="O29" i="1" s="1"/>
  <c r="AC114" i="1"/>
  <c r="GN41" i="1"/>
  <c r="GM41" i="1"/>
  <c r="GM73" i="1"/>
  <c r="GN73" i="1"/>
  <c r="CZ44" i="1"/>
  <c r="Y44" i="1" s="1"/>
  <c r="CY44" i="1"/>
  <c r="X44" i="1" s="1"/>
  <c r="GN44" i="1" s="1"/>
  <c r="DX114" i="1"/>
  <c r="GN53" i="1"/>
  <c r="GM53" i="1"/>
  <c r="GN65" i="1"/>
  <c r="GM65" i="1"/>
  <c r="GN59" i="1"/>
  <c r="GM87" i="1"/>
  <c r="GO87" i="1"/>
  <c r="GM102" i="1"/>
  <c r="GN102" i="1"/>
  <c r="AE22" i="1"/>
  <c r="R114" i="1"/>
  <c r="AO22" i="1"/>
  <c r="F118" i="1"/>
  <c r="AO143" i="1"/>
  <c r="EG22" i="1"/>
  <c r="EG143" i="1"/>
  <c r="P118" i="1"/>
  <c r="GN108" i="1"/>
  <c r="GM108" i="1"/>
  <c r="EI22" i="1"/>
  <c r="P124" i="1"/>
  <c r="EI143" i="1"/>
  <c r="GM97" i="1"/>
  <c r="GN109" i="1"/>
  <c r="GM109" i="1"/>
  <c r="GP112" i="1"/>
  <c r="FV114" i="1" s="1"/>
  <c r="GM112" i="1"/>
  <c r="V22" i="1"/>
  <c r="F137" i="1"/>
  <c r="V143" i="1"/>
  <c r="GN30" i="1"/>
  <c r="GM30" i="1"/>
  <c r="DV22" i="1"/>
  <c r="DI114" i="1"/>
  <c r="CY74" i="1"/>
  <c r="X74" i="1" s="1"/>
  <c r="GM74" i="1" s="1"/>
  <c r="CZ74" i="1"/>
  <c r="Y74" i="1" s="1"/>
  <c r="GM85" i="1"/>
  <c r="GN85" i="1"/>
  <c r="DW22" i="1"/>
  <c r="DJ114" i="1"/>
  <c r="CI22" i="1"/>
  <c r="AZ114" i="1"/>
  <c r="AQ22" i="1"/>
  <c r="AQ143" i="1"/>
  <c r="F124" i="1"/>
  <c r="GM27" i="1"/>
  <c r="GN27" i="1"/>
  <c r="GM35" i="1"/>
  <c r="GN35" i="1"/>
  <c r="GM25" i="1"/>
  <c r="GN25" i="1"/>
  <c r="GM32" i="1"/>
  <c r="GN32" i="1"/>
  <c r="GM28" i="1"/>
  <c r="GN28" i="1"/>
  <c r="GN34" i="1"/>
  <c r="GM34" i="1"/>
  <c r="CP52" i="1"/>
  <c r="O52" i="1" s="1"/>
  <c r="GM40" i="1"/>
  <c r="GN40" i="1"/>
  <c r="GM45" i="1"/>
  <c r="GO45" i="1"/>
  <c r="GN51" i="1"/>
  <c r="GM51" i="1"/>
  <c r="GN77" i="1"/>
  <c r="GM77" i="1"/>
  <c r="GO83" i="1"/>
  <c r="GM83" i="1"/>
  <c r="GM69" i="1"/>
  <c r="GN69" i="1"/>
  <c r="GN79" i="1"/>
  <c r="GM79" i="1"/>
  <c r="GN62" i="1"/>
  <c r="GO75" i="1"/>
  <c r="GM75" i="1"/>
  <c r="GM98" i="1"/>
  <c r="GO98" i="1"/>
  <c r="CY103" i="1"/>
  <c r="X103" i="1" s="1"/>
  <c r="GM103" i="1" s="1"/>
  <c r="CZ103" i="1"/>
  <c r="Y103" i="1" s="1"/>
  <c r="GO88" i="1"/>
  <c r="BA22" i="1"/>
  <c r="F134" i="1"/>
  <c r="BA143" i="1"/>
  <c r="ES22" i="1"/>
  <c r="ES143" i="1"/>
  <c r="P134" i="1"/>
  <c r="GO105" i="1"/>
  <c r="GM105" i="1"/>
  <c r="GM92" i="1"/>
  <c r="GO92" i="1"/>
  <c r="EU22" i="1"/>
  <c r="P130" i="1"/>
  <c r="EU143" i="1"/>
  <c r="GM101" i="1"/>
  <c r="U22" i="1"/>
  <c r="U143" i="1"/>
  <c r="F136" i="1"/>
  <c r="W22" i="1"/>
  <c r="W143" i="1"/>
  <c r="F138" i="1"/>
  <c r="DL22" i="1"/>
  <c r="P135" i="1"/>
  <c r="DL143" i="1"/>
  <c r="DM22" i="1"/>
  <c r="P136" i="1"/>
  <c r="DM143" i="1"/>
  <c r="CP26" i="1"/>
  <c r="O26" i="1" s="1"/>
  <c r="DU114" i="1"/>
  <c r="GN71" i="1"/>
  <c r="GM71" i="1"/>
  <c r="GM56" i="1"/>
  <c r="GN56" i="1"/>
  <c r="GM70" i="1"/>
  <c r="GN70" i="1"/>
  <c r="CY107" i="1"/>
  <c r="X107" i="1" s="1"/>
  <c r="CZ107" i="1"/>
  <c r="Y107" i="1" s="1"/>
  <c r="GM91" i="1"/>
  <c r="GO91" i="1"/>
  <c r="GP111" i="1"/>
  <c r="CD114" i="1" s="1"/>
  <c r="GM111" i="1"/>
  <c r="AG22" i="1"/>
  <c r="T114" i="1"/>
  <c r="ED114" i="1"/>
  <c r="GM36" i="1"/>
  <c r="GN36" i="1"/>
  <c r="GN47" i="1"/>
  <c r="GM47" i="1"/>
  <c r="GM39" i="1"/>
  <c r="GN39" i="1"/>
  <c r="GN64" i="1"/>
  <c r="GM64" i="1"/>
  <c r="GN57" i="1"/>
  <c r="GM57" i="1"/>
  <c r="GN63" i="1"/>
  <c r="GM63" i="1"/>
  <c r="GM86" i="1"/>
  <c r="GN86" i="1"/>
  <c r="GM81" i="1"/>
  <c r="GN81" i="1"/>
  <c r="CY99" i="1"/>
  <c r="X99" i="1" s="1"/>
  <c r="AK114" i="1" s="1"/>
  <c r="CZ99" i="1"/>
  <c r="Y99" i="1" s="1"/>
  <c r="AL114" i="1" s="1"/>
  <c r="GM106" i="1"/>
  <c r="GO106" i="1"/>
  <c r="FU114" i="1" s="1"/>
  <c r="GO96" i="1"/>
  <c r="GM96" i="1"/>
  <c r="CG22" i="1"/>
  <c r="AX114" i="1"/>
  <c r="FY22" i="1"/>
  <c r="EP114" i="1"/>
  <c r="GM89" i="1"/>
  <c r="GO89" i="1"/>
  <c r="CP107" i="1"/>
  <c r="O107" i="1" s="1"/>
  <c r="ET22" i="1"/>
  <c r="P127" i="1"/>
  <c r="ET143" i="1"/>
  <c r="GO100" i="1"/>
  <c r="GM100" i="1"/>
  <c r="BC22" i="1"/>
  <c r="BC143" i="1"/>
  <c r="F130" i="1"/>
  <c r="GA22" i="1"/>
  <c r="ER114" i="1"/>
  <c r="CP99" i="1"/>
  <c r="O99" i="1" s="1"/>
  <c r="EB22" i="1"/>
  <c r="DO114" i="1"/>
  <c r="AL22" i="1" l="1"/>
  <c r="Y114" i="1"/>
  <c r="AK22" i="1"/>
  <c r="X114" i="1"/>
  <c r="FU22" i="1"/>
  <c r="EL114" i="1"/>
  <c r="GM99" i="1"/>
  <c r="GO99" i="1"/>
  <c r="DU22" i="1"/>
  <c r="FZ114" i="1"/>
  <c r="DH114" i="1"/>
  <c r="FW114" i="1"/>
  <c r="FX114" i="1"/>
  <c r="U18" i="1"/>
  <c r="F165" i="1"/>
  <c r="V18" i="1"/>
  <c r="F166" i="1"/>
  <c r="FV22" i="1"/>
  <c r="EM114" i="1"/>
  <c r="EI18" i="1"/>
  <c r="P153" i="1"/>
  <c r="AO18" i="1"/>
  <c r="F147" i="1"/>
  <c r="GM44" i="1"/>
  <c r="GM29" i="1"/>
  <c r="GN29" i="1"/>
  <c r="DN18" i="1"/>
  <c r="P166" i="1"/>
  <c r="BC18" i="1"/>
  <c r="F159" i="1"/>
  <c r="ED22" i="1"/>
  <c r="DQ114" i="1"/>
  <c r="CD22" i="1"/>
  <c r="AU114" i="1"/>
  <c r="GN26" i="1"/>
  <c r="GM26" i="1"/>
  <c r="FS114" i="1" s="1"/>
  <c r="DT114" i="1"/>
  <c r="DL18" i="1"/>
  <c r="P164" i="1"/>
  <c r="W18" i="1"/>
  <c r="F167" i="1"/>
  <c r="BA18" i="1"/>
  <c r="F163" i="1"/>
  <c r="AB114" i="1"/>
  <c r="GO103" i="1"/>
  <c r="DJ22" i="1"/>
  <c r="DJ143" i="1"/>
  <c r="P128" i="1"/>
  <c r="ER22" i="1"/>
  <c r="ER143" i="1"/>
  <c r="P125" i="1"/>
  <c r="DO22" i="1"/>
  <c r="P138" i="1"/>
  <c r="DO143" i="1"/>
  <c r="EP22" i="1"/>
  <c r="P121" i="1"/>
  <c r="EP143" i="1"/>
  <c r="DM18" i="1"/>
  <c r="P165" i="1"/>
  <c r="CC114" i="1"/>
  <c r="GM52" i="1"/>
  <c r="GN52" i="1"/>
  <c r="EG18" i="1"/>
  <c r="P147" i="1"/>
  <c r="DX22" i="1"/>
  <c r="DK114" i="1"/>
  <c r="Q22" i="1"/>
  <c r="Q143" i="1"/>
  <c r="F126" i="1"/>
  <c r="GN74" i="1"/>
  <c r="S22" i="1"/>
  <c r="F129" i="1"/>
  <c r="J16" i="2" s="1"/>
  <c r="J18" i="2" s="1"/>
  <c r="S143" i="1"/>
  <c r="ET18" i="1"/>
  <c r="P156" i="1"/>
  <c r="AX22" i="1"/>
  <c r="F121" i="1"/>
  <c r="AX143" i="1"/>
  <c r="T22" i="1"/>
  <c r="F135" i="1"/>
  <c r="T143" i="1"/>
  <c r="GM107" i="1"/>
  <c r="GN107" i="1"/>
  <c r="CB114" i="1" s="1"/>
  <c r="EU18" i="1"/>
  <c r="P159" i="1"/>
  <c r="ES18" i="1"/>
  <c r="P163" i="1"/>
  <c r="CA114" i="1"/>
  <c r="AQ18" i="1"/>
  <c r="F153" i="1"/>
  <c r="AZ22" i="1"/>
  <c r="F125" i="1"/>
  <c r="AZ143" i="1"/>
  <c r="DI22" i="1"/>
  <c r="P126" i="1"/>
  <c r="DI143" i="1"/>
  <c r="EC114" i="1"/>
  <c r="R22" i="1"/>
  <c r="F128" i="1"/>
  <c r="R143" i="1"/>
  <c r="AC22" i="1"/>
  <c r="P114" i="1"/>
  <c r="CH114" i="1"/>
  <c r="CF114" i="1"/>
  <c r="CE114" i="1"/>
  <c r="CB22" i="1" l="1"/>
  <c r="AS114" i="1"/>
  <c r="AB22" i="1"/>
  <c r="O114" i="1"/>
  <c r="DQ22" i="1"/>
  <c r="P140" i="1"/>
  <c r="DQ143" i="1"/>
  <c r="FW22" i="1"/>
  <c r="EN114" i="1"/>
  <c r="X22" i="1"/>
  <c r="F139" i="1"/>
  <c r="X143" i="1"/>
  <c r="AX18" i="1"/>
  <c r="F150" i="1"/>
  <c r="DK22" i="1"/>
  <c r="P129" i="1"/>
  <c r="Y16" i="2" s="1"/>
  <c r="Y18" i="2" s="1"/>
  <c r="DK143" i="1"/>
  <c r="DJ18" i="1"/>
  <c r="P157" i="1"/>
  <c r="FT114" i="1"/>
  <c r="EM22" i="1"/>
  <c r="P133" i="1"/>
  <c r="W16" i="2" s="1"/>
  <c r="W18" i="2" s="1"/>
  <c r="EM143" i="1"/>
  <c r="DH22" i="1"/>
  <c r="P117" i="1"/>
  <c r="DH143" i="1"/>
  <c r="CH22" i="1"/>
  <c r="AY114" i="1"/>
  <c r="FS22" i="1"/>
  <c r="EJ114" i="1"/>
  <c r="P22" i="1"/>
  <c r="F117" i="1"/>
  <c r="P143" i="1"/>
  <c r="CE22" i="1"/>
  <c r="AV114" i="1"/>
  <c r="EC22" i="1"/>
  <c r="DP114" i="1"/>
  <c r="AZ18" i="1"/>
  <c r="F154" i="1"/>
  <c r="T18" i="1"/>
  <c r="F164" i="1"/>
  <c r="S18" i="1"/>
  <c r="F158" i="1"/>
  <c r="DO18" i="1"/>
  <c r="P167" i="1"/>
  <c r="ER18" i="1"/>
  <c r="P154" i="1"/>
  <c r="AU22" i="1"/>
  <c r="F133" i="1"/>
  <c r="H16" i="2" s="1"/>
  <c r="H18" i="2" s="1"/>
  <c r="AU143" i="1"/>
  <c r="FZ22" i="1"/>
  <c r="EQ114" i="1"/>
  <c r="EL22" i="1"/>
  <c r="P132" i="1"/>
  <c r="U16" i="2" s="1"/>
  <c r="U18" i="2" s="1"/>
  <c r="EL143" i="1"/>
  <c r="Y22" i="1"/>
  <c r="Y143" i="1"/>
  <c r="F140" i="1"/>
  <c r="CC22" i="1"/>
  <c r="AT114" i="1"/>
  <c r="CF22" i="1"/>
  <c r="AW114" i="1"/>
  <c r="R18" i="1"/>
  <c r="F157" i="1"/>
  <c r="DI18" i="1"/>
  <c r="P155" i="1"/>
  <c r="CA22" i="1"/>
  <c r="AR114" i="1"/>
  <c r="Q18" i="1"/>
  <c r="F155" i="1"/>
  <c r="EP18" i="1"/>
  <c r="P150" i="1"/>
  <c r="DT22" i="1"/>
  <c r="DG114" i="1"/>
  <c r="FX22" i="1"/>
  <c r="EO114" i="1"/>
  <c r="FT22" i="1" l="1"/>
  <c r="EK114" i="1"/>
  <c r="O22" i="1"/>
  <c r="O143" i="1"/>
  <c r="F116" i="1"/>
  <c r="AV22" i="1"/>
  <c r="F119" i="1"/>
  <c r="AV143" i="1"/>
  <c r="EM18" i="1"/>
  <c r="P162" i="1"/>
  <c r="DQ18" i="1"/>
  <c r="P169" i="1"/>
  <c r="EQ22" i="1"/>
  <c r="P122" i="1"/>
  <c r="EQ143" i="1"/>
  <c r="AY22" i="1"/>
  <c r="AY143" i="1"/>
  <c r="F122" i="1"/>
  <c r="X18" i="1"/>
  <c r="F168" i="1"/>
  <c r="DG22" i="1"/>
  <c r="P116" i="1"/>
  <c r="DG143" i="1"/>
  <c r="AW22" i="1"/>
  <c r="F120" i="1"/>
  <c r="AW143" i="1"/>
  <c r="AU18" i="1"/>
  <c r="F162" i="1"/>
  <c r="EJ22" i="1"/>
  <c r="EJ143" i="1"/>
  <c r="P141" i="1"/>
  <c r="DH18" i="1"/>
  <c r="P146" i="1"/>
  <c r="AS22" i="1"/>
  <c r="F131" i="1"/>
  <c r="E16" i="2" s="1"/>
  <c r="AS143" i="1"/>
  <c r="EO22" i="1"/>
  <c r="EO143" i="1"/>
  <c r="P120" i="1"/>
  <c r="AR22" i="1"/>
  <c r="F141" i="1"/>
  <c r="AR143" i="1"/>
  <c r="AT22" i="1"/>
  <c r="AT143" i="1"/>
  <c r="F132" i="1"/>
  <c r="F16" i="2" s="1"/>
  <c r="F18" i="2" s="1"/>
  <c r="EL18" i="1"/>
  <c r="P161" i="1"/>
  <c r="Y18" i="1"/>
  <c r="F169" i="1"/>
  <c r="DP22" i="1"/>
  <c r="P139" i="1"/>
  <c r="DP143" i="1"/>
  <c r="P18" i="1"/>
  <c r="F146" i="1"/>
  <c r="DK18" i="1"/>
  <c r="P158" i="1"/>
  <c r="EN22" i="1"/>
  <c r="P119" i="1"/>
  <c r="EN143" i="1"/>
  <c r="DP18" i="1" l="1"/>
  <c r="P168" i="1"/>
  <c r="AS18" i="1"/>
  <c r="F160" i="1"/>
  <c r="AV18" i="1"/>
  <c r="F148" i="1"/>
  <c r="EN18" i="1"/>
  <c r="P148" i="1"/>
  <c r="I16" i="2"/>
  <c r="I18" i="2" s="1"/>
  <c r="E18" i="2"/>
  <c r="DG18" i="1"/>
  <c r="P145" i="1"/>
  <c r="EQ18" i="1"/>
  <c r="P151" i="1"/>
  <c r="O18" i="1"/>
  <c r="F145" i="1"/>
  <c r="AR18" i="1"/>
  <c r="F170" i="1"/>
  <c r="EO18" i="1"/>
  <c r="P149" i="1"/>
  <c r="EJ18" i="1"/>
  <c r="P170" i="1"/>
  <c r="AW18" i="1"/>
  <c r="F149" i="1"/>
  <c r="EK22" i="1"/>
  <c r="EK143" i="1"/>
  <c r="P131" i="1"/>
  <c r="T16" i="2" s="1"/>
  <c r="AT18" i="1"/>
  <c r="F161" i="1"/>
  <c r="AY18" i="1"/>
  <c r="F151" i="1"/>
  <c r="EK18" i="1" l="1"/>
  <c r="P160" i="1"/>
  <c r="P171" i="1"/>
  <c r="P172" i="1"/>
  <c r="F171" i="1"/>
  <c r="F172" i="1" s="1"/>
  <c r="X16" i="2"/>
  <c r="X18" i="2" s="1"/>
  <c r="T18" i="2"/>
</calcChain>
</file>

<file path=xl/sharedStrings.xml><?xml version="1.0" encoding="utf-8"?>
<sst xmlns="http://schemas.openxmlformats.org/spreadsheetml/2006/main" count="5068" uniqueCount="459">
  <si>
    <t>Smeta.RU  (495) 974-1589</t>
  </si>
  <si>
    <t>_PS_</t>
  </si>
  <si>
    <t>Smeta.RU</t>
  </si>
  <si>
    <t/>
  </si>
  <si>
    <t>Новый объект_(Копия)_(Копия)_(Копия)_(Копия)_(Копия)</t>
  </si>
  <si>
    <t>2503 Ногинск, ул. 3 Интернационала, д.113 вент</t>
  </si>
  <si>
    <t>Сметные нормы списания</t>
  </si>
  <si>
    <t>Коды ОКП для ТСН-2001</t>
  </si>
  <si>
    <t>ТСН 2001- Ремонт</t>
  </si>
  <si>
    <t>Типовой расчет для ТСН-2001 МГЭ (Ремонт), Доп 45</t>
  </si>
  <si>
    <t>ТСН-2001</t>
  </si>
  <si>
    <t>Новая локальная смета</t>
  </si>
  <si>
    <t>Вентиляция</t>
  </si>
  <si>
    <t>1</t>
  </si>
  <si>
    <t>2.1-4-18</t>
  </si>
  <si>
    <t>ВЫШКИ ТЕЛЕСКОПИЧЕСКИЕ НА АВТОМОБИЛЕ, ВЫСОТА ДО 12 М, ГPУЗОПОДЪЕМНОСТЬ ДО 250 КГ</t>
  </si>
  <si>
    <t>маш.-ч</t>
  </si>
  <si>
    <t>ТСН-2001.2. База. п.1-4-18 (042001)</t>
  </si>
  <si>
    <t>Механизмы</t>
  </si>
  <si>
    <t>ТСН-2001. Машины и механизмы</t>
  </si>
  <si>
    <t>ТСН-2001.2</t>
  </si>
  <si>
    <t>2</t>
  </si>
  <si>
    <t>6.65-22-3</t>
  </si>
  <si>
    <t>РАЗБОРКА ВОЗДУХОВОДОВ ИЗ ЛИСТОВОЙ СТАЛИ ТОЛЩИНОЙ ДО 0,9 ММ, ДИАМЕТР/ПЕРИМЕТР ДО 320/1000 ММ</t>
  </si>
  <si>
    <t>100 м2</t>
  </si>
  <si>
    <t>ТСН-2001.6. База. Сб.65, т.22, поз.3</t>
  </si>
  <si>
    <t>Ремонтно-строительные работы</t>
  </si>
  <si>
    <t>ТСН-2001.6-65. 65-22, 65-23</t>
  </si>
  <si>
    <t>ТСН-2001.6-65-5</t>
  </si>
  <si>
    <t>3</t>
  </si>
  <si>
    <t>6.69-38-2</t>
  </si>
  <si>
    <t>ПРОБИВКА ОТВЕРСТИЙ В БЕТОННЫХ СТЕНАХ, ПОЛАХ ТОЛЩИНОЙ 100 ММ ПЛОЩАДЬЮ ДО 100 СМ2</t>
  </si>
  <si>
    <t>100 шт.</t>
  </si>
  <si>
    <t>ТСН-2001.6. База. Сб.69, т.38, поз.2</t>
  </si>
  <si>
    <t>ТСН-2001.6-69. 69-1...69-49</t>
  </si>
  <si>
    <t>ТСН-2001.6-69-1</t>
  </si>
  <si>
    <t>4</t>
  </si>
  <si>
    <t>6.69-28-22</t>
  </si>
  <si>
    <t>СВЕРЛЕНИЕ ОТВЕРСТИЙ В СТРОИТЕЛЬНЫХ КОНСТРУКЦИЯХ ИЗ КИРПИЧА УСТАНОВКАМИ АЛМАЗНОГО СВЕРЛЕНИЯ, ДИАМЕТР КОЛЬЦЕВОГО АЛМАЗНОГО СВЕРЛА 230 ММ</t>
  </si>
  <si>
    <t>10 СМ</t>
  </si>
  <si>
    <t>ТСН-2001.6. База. Сб.69, т.28, поз.22</t>
  </si>
  <si>
    <t>5</t>
  </si>
  <si>
    <t>1.7-3-63</t>
  </si>
  <si>
    <t>СВЕРЛО КОЛЬЦЕВОЕ С АЛМАЗНЫМ ПОКРЫТИЕМ, DD-B P6, ДЛИНА 430 ММ, ДИАМЕТР 225 ММ</t>
  </si>
  <si>
    <t>шт.</t>
  </si>
  <si>
    <t>ТСН-2001.1. Доп.22. Р.7, о.3, поз.63</t>
  </si>
  <si>
    <t>Материалы строительные</t>
  </si>
  <si>
    <t>ТСН-2001.1 Материалы строительные</t>
  </si>
  <si>
    <t>ТСН-2001.1-1</t>
  </si>
  <si>
    <t>6</t>
  </si>
  <si>
    <t>6.53-22-1</t>
  </si>
  <si>
    <t>КЛАДКА ОТДЕЛЬНЫХ УЧАСТКОВ НАРУЖНЫХ КИРПИЧНЫХ СТЕН ПРОСТЫХ</t>
  </si>
  <si>
    <t>100 м3</t>
  </si>
  <si>
    <t>ТСН-2001.6. База. Сб.53, т.22, поз.1</t>
  </si>
  <si>
    <t>ТСН-2001.6-53. 53-20...53-25</t>
  </si>
  <si>
    <t>ТСН-2001.6-53-10</t>
  </si>
  <si>
    <t>7</t>
  </si>
  <si>
    <t>1.1-1-352</t>
  </si>
  <si>
    <t>КИРПИЧ КЕРАМИЧЕСКИЙ ОБЫКНОВЕННЫЙ, РАЗМЕР 250Х120Х65 ММ, МАРКА 125</t>
  </si>
  <si>
    <t>1000 шт.</t>
  </si>
  <si>
    <t>ТСН-2001.1. База. Р.1, о.1, поз.352</t>
  </si>
  <si>
    <t>8</t>
  </si>
  <si>
    <t>1.3-2-12</t>
  </si>
  <si>
    <t>РАСТВОРЫ ЦЕМЕНТНО-ИЗВЕСТКОВЫЕ, МАРКА 50</t>
  </si>
  <si>
    <t>м3</t>
  </si>
  <si>
    <t>ТСН-2001.1. Доп.14. Р.3, о.2, поз.12</t>
  </si>
  <si>
    <t>9</t>
  </si>
  <si>
    <t>3.20-40-1</t>
  </si>
  <si>
    <t>УСТАНОВКА КАМЕР ПРИТОЧНЫХ ТИПОВЫХ БЕЗ СЕКЦИИ ОРОШЕНИЯ И УСТАНОВОК ПРИТОЧНЫХ ПРОИЗВОДИТЕЛЬНОСТЬЮ ТЫС.М3/ЧАС, ДО 10</t>
  </si>
  <si>
    <t>компл.</t>
  </si>
  <si>
    <t>ТСН-2001.3. Доп.11. Сб.20, т.40, поз.1</t>
  </si>
  <si>
    <t>Строительные работы</t>
  </si>
  <si>
    <t>ТСН-2001.3-20. 20-1...20-55</t>
  </si>
  <si>
    <t>ТСН-2001.3-20-1</t>
  </si>
  <si>
    <t>10</t>
  </si>
  <si>
    <t>Цена поставщика</t>
  </si>
  <si>
    <t>Приточно-вытяжная установка FP 4.0 REMAK</t>
  </si>
  <si>
    <t>Материалы</t>
  </si>
  <si>
    <t>Материалы, изделия и конструкции</t>
  </si>
  <si>
    <t>[397 123,33 / 1,2]</t>
  </si>
  <si>
    <t>11</t>
  </si>
  <si>
    <t>4.11-17-1</t>
  </si>
  <si>
    <t>ЩИТЫ И ПУЛЬТЫ МАССОЙ: ДО 50 КГ</t>
  </si>
  <si>
    <t>ТСН-2001.4. База. Сб.11, т.17, поз.1</t>
  </si>
  <si>
    <t>Монтаж оборудования</t>
  </si>
  <si>
    <t>ТСН-2001.4-11. 11-1...11-30</t>
  </si>
  <si>
    <t>ТСН-2001.4-11-1</t>
  </si>
  <si>
    <t>12</t>
  </si>
  <si>
    <t>Блок управления VentoControl VCS  Remak</t>
  </si>
  <si>
    <t>[126 188,72 / 1,2]</t>
  </si>
  <si>
    <t>13</t>
  </si>
  <si>
    <t>3.18-17-1</t>
  </si>
  <si>
    <t>УСТАНОВКА ЭЛЕВАТОРОВ НОМЕР 1 И 2 (прим.)</t>
  </si>
  <si>
    <t>ТСН-2001.3. Доп.22. Сб.18, т.17, поз.1</t>
  </si>
  <si>
    <t>ТСН-2001.3-18. 18-1...18-21</t>
  </si>
  <si>
    <t>ТСН-2001.3-18-1</t>
  </si>
  <si>
    <t>14</t>
  </si>
  <si>
    <t>1.12-9-2</t>
  </si>
  <si>
    <t>ФЛАНЦЫ СТАЛЬНЫЕ ПЛОСКИЕ ПРИВАРНЫЕ С СОЕДИНИТЕЛЬНЫМ ВЫСТУПОМ, ИЗ СТАЛИ ВСТ3СП, ГОСТ 12820-80, УСЛОВНОЕ ДАВЛЕНИЕ 1 (10) МПА (КГС/СМ2), ДИАМЕТР УСЛОВНОГО ПРОХОДА 32ММ</t>
  </si>
  <si>
    <t>ТСН-2001.1. База. Р.12, о.9, поз.2</t>
  </si>
  <si>
    <t>15</t>
  </si>
  <si>
    <t>Смесительный узел SUMX 4</t>
  </si>
  <si>
    <t>[33 453,05 / 1,2]</t>
  </si>
  <si>
    <t>16</t>
  </si>
  <si>
    <t>3.20-1-11</t>
  </si>
  <si>
    <t>ПРОКЛАДКА ВОЗДУХОВОДОВ ИЗ ЧЕРНОЙ, ОЦИНКОВАННОЙ СТАЛИ И АЛЮМИНИЯ ТОЛЩИНОЙ 0,7 ММ ПЕРИМЕТРОМ ДО 2400 ММ</t>
  </si>
  <si>
    <t>ТСН-2001.3. База. Сб.20, т.1, поз.11</t>
  </si>
  <si>
    <t>17</t>
  </si>
  <si>
    <t>1.19-3-13</t>
  </si>
  <si>
    <t>ВОЗДУХОВОДЫ ПРЯМОУГОЛЬНОГО СЕЧЕНИЯ ИЗ ОЦИНКОВАННОЙ СТАЛИ, ТОЛЩИНА СТЕНКИ ДО 1,2 ММ, ПЕРИМЕТР ДО 4000 ММ</t>
  </si>
  <si>
    <t>м2</t>
  </si>
  <si>
    <t>ТСН-2001.1. База. Р.19, о.3, поз.13</t>
  </si>
  <si>
    <t>18</t>
  </si>
  <si>
    <t>1.19-3-19</t>
  </si>
  <si>
    <t>ДЕТАЛИ НЕНОРМАЛИЗОВАННЫЕ ВОЗДУХОВОДОВ, ИЗ ЧЕРНОЙ СТАЛИ (ВКЛЮЧАЯ СВАРНЫЕ) И ОЦИНКОВАННОЙ СТАЛИ</t>
  </si>
  <si>
    <t>ТСН-2001.1. База. Р.19, о.3, поз.19</t>
  </si>
  <si>
    <t>19</t>
  </si>
  <si>
    <t>1.19-12-57</t>
  </si>
  <si>
    <t>СРЕДСТВА КРЕПЛЕНИЯ - КРОНШТЕЙН И ПОДСТАВКА ПОД ОБОРУДОВАНИЕ ИЗ СОРТОВОЙ СТАЛИ</t>
  </si>
  <si>
    <t>кг</t>
  </si>
  <si>
    <t>ТСН-2001.1. База. Р.19, о.12, поз.57</t>
  </si>
  <si>
    <t>20</t>
  </si>
  <si>
    <t>3.26-38-1</t>
  </si>
  <si>
    <t>ОКЛЕИВАНИЕ ПОВЕРХНОСТЕЙ ИЗОЛЯЦИИ РУЛОННЫМИ МАТЕРИАЛАМИ</t>
  </si>
  <si>
    <t>ТСН-2001.3. База. Сб.26, т.38, поз.1</t>
  </si>
  <si>
    <t>ТСН-2001.3-26. 26-1...26-54</t>
  </si>
  <si>
    <t>ТСН-2001.3-26-1</t>
  </si>
  <si>
    <t>21</t>
  </si>
  <si>
    <t>Пенофол 2000 Тип С, толщина 10 мм, шир.600, дл. 15 м (рулон 9 кв.м)</t>
  </si>
  <si>
    <t>[181 / 1,2]</t>
  </si>
  <si>
    <t>22</t>
  </si>
  <si>
    <t>Лента K-Flex</t>
  </si>
  <si>
    <t>[728 / 1,2]</t>
  </si>
  <si>
    <t>23</t>
  </si>
  <si>
    <t>3.16-6-4</t>
  </si>
  <si>
    <t>ПРОКЛАДКА ТРУБОПРОВОДОВ ОТОПЛЕНИЯ ИЗ СТАЛЬНЫХ ВОДОГАЗОПРОВОДНЫХ НЕОЦИНКОВАННЫХ ТРУБ ДИАМЕТРОМ, ММ 32</t>
  </si>
  <si>
    <t>100 м</t>
  </si>
  <si>
    <t>ТСН-2001.3. Доп.26. Сб.16, т.6, поз.4</t>
  </si>
  <si>
    <t>ТСН-2001.3-16. 16-5...16-14 (доп. 26)</t>
  </si>
  <si>
    <t>ТСН-2001.3-16-10</t>
  </si>
  <si>
    <t>24</t>
  </si>
  <si>
    <t>1.12-1-43</t>
  </si>
  <si>
    <t>УЗЛЫ ТРУБОПРОВОДОВ ИЗ СТАЛЬНЫХ ВОДОГАЗОПРОВОДНЫХ НЕОЦИНКОВАННЫХ ТРУБ С ГИЛЬЗАМИ ДЛЯ СИСТЕМ ОТОПЛЕНИЯ, ДИАМЕТР УСЛОВНОГО ПРОХОДА 32 ММ</t>
  </si>
  <si>
    <t>м</t>
  </si>
  <si>
    <t>ТСН-2001.1. База. Р.12, о.1, поз.43</t>
  </si>
  <si>
    <t>25</t>
  </si>
  <si>
    <t>1.13-4-134</t>
  </si>
  <si>
    <t>КРАНЫ ШАРОВЫЕ ИЗ НЕРЖАВЕЮЩЕЙ СТАЛИ AISI ПОД ПРИВАРКУ, МАРКА 'СИТАЛ' (СЕРИЯ 211), ДАВЛЕНИЕ 4,0(40) МПА (КГС/СМ2), ДИАМЕТР 32 ММ</t>
  </si>
  <si>
    <t>ТСН-2001.1. База. Р.13, о.4, поз.134</t>
  </si>
  <si>
    <t>26</t>
  </si>
  <si>
    <t>4.12-45-1</t>
  </si>
  <si>
    <t>ВРЕЗКА ТРУБОПРОВОДОВ УСЛОВНЫМ ДАВЛЕНИЕМ ДО 2,5 МПА В ДЕЙСТВУЮЩИЕ МАГИСТРАЛИ, ДИАМЕТР НАРУЖНЫЙ ВРЕЗАЕМОЙ ТРУБЫ, ММ: 57</t>
  </si>
  <si>
    <t>врезка</t>
  </si>
  <si>
    <t>ТСН-2001.4. База. Сб.12, т.45, поз.1</t>
  </si>
  <si>
    <t>ТСН-2001.4-12. 12-1...12-61</t>
  </si>
  <si>
    <t>ТСН-2001.4-12-1</t>
  </si>
  <si>
    <t>27</t>
  </si>
  <si>
    <t>3.16-13-1</t>
  </si>
  <si>
    <t>ПРОКЛАДКА ТРУБОПРОВОДОВ КАНАЛИЗАЦИИ ИЗ ПВХ ТРУБ ДИАМЕТРОМ, ММ, ДО 50</t>
  </si>
  <si>
    <t>ТСН-2001.3. Доп.26. Сб.16, т.13, поз.1</t>
  </si>
  <si>
    <t>28</t>
  </si>
  <si>
    <t>1.12-5-154</t>
  </si>
  <si>
    <t>ТРУБЫ НАПОРНЫЕ PN10 (НОМ. ДАВЛЕНИЕ 10 АТМ.) ИЗ ПОЛИПРОПИЛЕНА PPRC, НАРУЖНЫЙ ДИАМЕТР 50 ММ</t>
  </si>
  <si>
    <t>ТСН-2001.1. База. Р.12, о.5, поз.154</t>
  </si>
  <si>
    <t>29</t>
  </si>
  <si>
    <t>1.12-5-182</t>
  </si>
  <si>
    <t>УГОЛЬНИК 90° ИЗ СОПОЛИМЕРА ПОЛИПРОПИЛЕНА 'РАНДОМ СОПОЛИМЕР' РР-R ТИП 3 (PRC-R), НАРУЖНЫЙ ДИАМЕТР 50ММ</t>
  </si>
  <si>
    <t>ТСН-2001.1. База. Р.12, о.5, поз.182</t>
  </si>
  <si>
    <t>30</t>
  </si>
  <si>
    <t>4.8-288-2</t>
  </si>
  <si>
    <t>ТРУБЫ ГОФРИРОВАННЫЕ ПОЛИВИНИЛХЛОРИДНЫЕ НАРУЖНЫМ ДИАМЕТРОМ 20 ММ ОТКРЫТО ПО СТЕНАМ И ПОТОЛКАМ С УСТАНОВКОЙ СОЕДИНИТЕЛЬНЫХ КОРОБОК</t>
  </si>
  <si>
    <t>ТСН-2001.4. Доп.44. Сб.8, т.288, поз.2</t>
  </si>
  <si>
    <t>ТСН-2001.4-8. 8-288 (доп. 19)</t>
  </si>
  <si>
    <t>ТСН-2001.4-8-27</t>
  </si>
  <si>
    <t>31</t>
  </si>
  <si>
    <t>1.12-5-372</t>
  </si>
  <si>
    <t>ТРУБЫ ЭЛЕКТРОТЕХНИЧЕСКИЕ ГОФРИРОВАННЫЕ, ПОЛИВИНИЛХЛОРИДНЫЕ, НЕГОРЮЧИЕ, С ЗОНДОМ, НАРУЖНЫЙ ДИАМЕТР 20 ММ</t>
  </si>
  <si>
    <t>ТСН-2001.1. База. Р.12, о.5, поз.372</t>
  </si>
  <si>
    <t>32</t>
  </si>
  <si>
    <t>4.8-175-2</t>
  </si>
  <si>
    <t>ЗАТЯГИВАНИЕ ПРОВОДОВ И КАБЕЛЕЙ В ПРОЛОЖЕННЫЕ ТРУБЫ И МЕТАЛЛИЧЕСКИЕ РУКАВА, ПРОВОД ПЕРВЫЙ ОДНОЖИЛЬНЫЙ ИЛИ МНОГОЖИЛЬНЫЙ В ОБЩЕЙ ОПЛЕТКЕ, СУММАРНОЕ СЕЧЕНИЕ: ДО 6 ММ2</t>
  </si>
  <si>
    <t>ТСН-2001.4. Доп.15. Сб.8, т.175, поз.2</t>
  </si>
  <si>
    <t>ТСН-2001.4-8. 8-155...8-184</t>
  </si>
  <si>
    <t>ТСН-2001.4-8-16</t>
  </si>
  <si>
    <t>33</t>
  </si>
  <si>
    <t>1.23-9-32</t>
  </si>
  <si>
    <t>КАБЕЛИ МОНТАЖНЫЕ С ЖИЛАМИ ИЗ МЕДНЫХ ПРОВОЛОК С ПОЛИВИНИЛХЛОРИДНОЙ ИЗОЛЯЦИЕЙ И ОБОЛОЧКОЙ, МАРКА МКЭШ, ЧИСЛО ЖИЛ И СЕЧЕНИЕ 3Х0,75 ММ2</t>
  </si>
  <si>
    <t>км</t>
  </si>
  <si>
    <t>ТСН-2001.1. База. Р.23, о.9, поз.32</t>
  </si>
  <si>
    <t>Материалы монтажные</t>
  </si>
  <si>
    <t>ТСН-2001.1 Материалы монтажные</t>
  </si>
  <si>
    <t>ТСН-2001.1-2</t>
  </si>
  <si>
    <t>34</t>
  </si>
  <si>
    <t>4.8-288-3</t>
  </si>
  <si>
    <t>ТРУБЫ ГОФРИРОВАННЫЕ ПОЛИВИНИЛХЛОРИДНЫЕ НАРУЖНЫМ ДИАМЕТРОМ 25 ММ ОТКРЫТО ПО СТЕНАМ И ПОТОЛКАМ С УСТАНОВКОЙ СОЕДИНИТЕЛЬНЫХ КОРОБОК</t>
  </si>
  <si>
    <t>ТСН-2001.4. Доп.44. Сб.8, т.288, поз.3</t>
  </si>
  <si>
    <t>35</t>
  </si>
  <si>
    <t>1.12-5-373</t>
  </si>
  <si>
    <t>ТРУБЫ ЭЛЕКТРОТЕХНИЧЕСКИЕ ГОФРИРОВАННЫЕ, ПОЛИВИНИЛХЛОРИДНЫЕ, НЕГОРЮЧИЕ, С ЗОНДОМ, НАРУЖНЫЙ ДИАМЕТР 25 ММ</t>
  </si>
  <si>
    <t>ТСН-2001.1. База. Р.12, о.5, поз.373</t>
  </si>
  <si>
    <t>36</t>
  </si>
  <si>
    <t>4.8-175-3</t>
  </si>
  <si>
    <t>ЗАТЯГИВАНИЕ ПРОВОДОВ И КАБЕЛЕЙ В ПРОЛОЖЕННЫЕ ТРУБЫ И МЕТАЛЛИЧЕСКИЕ РУКАВА, ПРОВОД ПЕРВЫЙ ОДНОЖИЛЬНЫЙ ИЛИ МНОГОЖИЛЬНЫЙ В ОБЩЕЙ ОПЛЕТКЕ, СУММАРНОЕ СЕЧЕНИЕ: ДО 16 ММ2</t>
  </si>
  <si>
    <t>ТСН-2001.4. Доп.15. Сб.8, т.175, поз.3</t>
  </si>
  <si>
    <t>37</t>
  </si>
  <si>
    <t>1.23-8-407</t>
  </si>
  <si>
    <t>КАБЕЛИ СИЛОВЫЕ С МЕДНЫМИ ЖИЛАМИ, С ИЗОЛЯЦИЕЙ И ОБОЛОЧКОЙ ИЗ ПОЛИВИНИЛХЛОРИДНЫХ КОМПОЗИЦИЙ ПОНИЖЕННОЙ ПОЖАРООПАСНОСТИ, С НИЗКИМ ДЫМО - И ГАЗОВЫДЕЛЕНИЕМ, МАРКА ВВГНГ-LS, НАПРЯЖЕНИЕ 660 В, ЧИСЛО ЖИЛ И СЕЧЕНИЕ, ММ2: 5Х1,5</t>
  </si>
  <si>
    <t>ТСН-2001.1. База. Р.23, о.8, поз.407</t>
  </si>
  <si>
    <t>38</t>
  </si>
  <si>
    <t>4.8-288-4</t>
  </si>
  <si>
    <t>ТРУБЫ ГОФРИРОВАННЫЕ ПОЛИВИНИЛХЛОРИДНЫЕ НАРУЖНЫМ ДИАМЕТРОМ 32 ММ ОТКРЫТО ПО СТЕНАМ И ПОТОЛКАМ С УСТАНОВКОЙ СОЕДИНИТЕЛЬНЫХ КОРОБОК</t>
  </si>
  <si>
    <t>ТСН-2001.4. Доп.44. Сб.8, т.288, поз.4</t>
  </si>
  <si>
    <t>39</t>
  </si>
  <si>
    <t>1.12-5-374</t>
  </si>
  <si>
    <t>ТРУБЫ ЭЛЕКТРОТЕХНИЧЕСКИЕ ГОФРИРОВАННЫЕ, ПОЛИВИНИЛХЛОРИДНЫЕ, НЕГОРЮЧИЕ, С ЗОНДОМ, НАРУЖНЫЙ ДИАМЕТР 32 ММ</t>
  </si>
  <si>
    <t>ТСН-2001.1. База. Р.12, о.5, поз.374</t>
  </si>
  <si>
    <t>40</t>
  </si>
  <si>
    <t>4.8-175-4</t>
  </si>
  <si>
    <t>ЗАТЯГИВАНИЕ ПРОВОДОВ И КАБЕЛЕЙ В ПРОЛОЖЕННЫЕ ТРУБЫ И МЕТАЛЛИЧЕСКИЕ РУКАВА, ПРОВОД ПЕРВЫЙ ОДНОЖИЛЬНЫЙ ИЛИ МНОГОЖИЛЬНЫЙ В ОБЩЕЙ ОПЛЕТКЕ, СУММАРНОЕ СЕЧЕНИЕ: ДО 35 ММ2</t>
  </si>
  <si>
    <t>ТСН-2001.4. Доп.15. Сб.8, т.175, поз.4</t>
  </si>
  <si>
    <t>41</t>
  </si>
  <si>
    <t>1.23-8-409</t>
  </si>
  <si>
    <t>КАБЕЛИ СИЛОВЫЕ С МЕДНЫМИ ЖИЛАМИ, С ИЗОЛЯЦИЕЙ И ОБОЛОЧКОЙ ИЗ ПОЛИВИНИЛХЛОРИДНЫХ КОМПОЗИЦИЙ ПОНИЖЕННОЙ ПОЖАРООПАСНОСТИ, С НИЗКИМ ДЫМО - И ГАЗОВЫДЕЛЕНИЕМ, МАРКА ВВГНГ-LS, НАПРЯЖЕНИЕ 660 В, ЧИСЛО ЖИЛ И СЕЧЕНИЕ, ММ2: 5Х4</t>
  </si>
  <si>
    <t>ТСН-2001.1. База. Р.23, о.8, поз.409</t>
  </si>
  <si>
    <t>42</t>
  </si>
  <si>
    <t>3.20-9-1</t>
  </si>
  <si>
    <t>УСТАНОВКА РЕШЕТОК ЖАЛЮЗИЙНЫХ ПЛОЩАДЬЮ В СВЕТУ, М2, ДО 0,25</t>
  </si>
  <si>
    <t>ТСН-2001.3. База. Сб.20, т.9, поз.1</t>
  </si>
  <si>
    <t>43</t>
  </si>
  <si>
    <t>Решетка вентиляционная наружная 500х300</t>
  </si>
  <si>
    <t>[3 010 / 1,2]</t>
  </si>
  <si>
    <t>44</t>
  </si>
  <si>
    <t>5.3-12-1</t>
  </si>
  <si>
    <t>СЕТЬ УСТАНОВКИ ВЕНТИЛЯЦИИ И КОНДИЦИОНИРОВАНИЯ ВОЗДУХА ПРИ КОЛИЧЕСТВЕ СЕЧЕНИЙ ДО: 5</t>
  </si>
  <si>
    <t>вент.сеть</t>
  </si>
  <si>
    <t>ТСН-2001.5. База. Сб.3, т.12, поз.1</t>
  </si>
  <si>
    <t>*0,8</t>
  </si>
  <si>
    <t>Пусконаладочные работы</t>
  </si>
  <si>
    <t>ТСН-2001.5-3. 3-1...3-68</t>
  </si>
  <si>
    <t>ТСН-2001.5-3-1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</si>
  <si>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</si>
  <si>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</si>
  <si>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</si>
  <si>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</si>
  <si>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</si>
  <si>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</si>
  <si>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</si>
  <si>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</si>
  <si>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</si>
  <si>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</si>
  <si>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</si>
  <si>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</si>
  <si>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</si>
  <si>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</si>
  <si>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</si>
  <si>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</si>
  <si>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</si>
  <si>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</si>
  <si>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</si>
  <si>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</si>
  <si>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</si>
  <si>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</si>
  <si>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</si>
  <si>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</si>
  <si>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</si>
  <si>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</si>
  <si>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</si>
  <si>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</si>
  <si>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</si>
  <si>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</si>
  <si>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</si>
  <si>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</si>
  <si>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</si>
  <si>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</si>
  <si>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</si>
  <si>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</si>
  <si>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</si>
  <si>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</si>
  <si>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</si>
  <si>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</si>
  <si>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</si>
  <si>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</si>
  <si>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</si>
  <si>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</si>
  <si>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</si>
  <si>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</si>
  <si>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</si>
  <si>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</si>
  <si>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</si>
  <si>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</si>
  <si>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</si>
  <si>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</si>
  <si>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НДС</t>
  </si>
  <si>
    <t>НДС 20%</t>
  </si>
  <si>
    <t>ИТОГО с НДС</t>
  </si>
  <si>
    <t>ИТОГО</t>
  </si>
  <si>
    <t>Базовый</t>
  </si>
  <si>
    <t>Текущий</t>
  </si>
  <si>
    <t>Сборник индексов</t>
  </si>
  <si>
    <t>Коэффициенты к ТСН-2001 МГЭ, ремонт</t>
  </si>
  <si>
    <t>160</t>
  </si>
  <si>
    <t>_OBSM_</t>
  </si>
  <si>
    <t>9999990008</t>
  </si>
  <si>
    <t>ТРУДОЗАТРАТЫ РАБОЧИХ (ЭСН)</t>
  </si>
  <si>
    <t>чел.-ч.</t>
  </si>
  <si>
    <t>2.1-10-9</t>
  </si>
  <si>
    <t>ТСН-2001.2. База. п.1-10-9 (101101)</t>
  </si>
  <si>
    <t>КОМПРЕССОРЫ С БЕНЗИНОВЫМ ДВИГАТЕЛЕМ ПРИЦЕПНЫЕ, ПРОИЗВОДИТЕЛЬНОСТЬ ДО 5 М3/МИН</t>
  </si>
  <si>
    <t>2.1-30-54</t>
  </si>
  <si>
    <t>ТСН-2001.2. База. п.1-30-54 (308901)</t>
  </si>
  <si>
    <t>МОЛОТКИ ОТБОЙНЫЕ</t>
  </si>
  <si>
    <t>2.1-30-82</t>
  </si>
  <si>
    <t>ТСН-2001.2. База. п.1-30-82 (309402)</t>
  </si>
  <si>
    <t>СТАНКИ ДЛЯ АЛМАЗНОГО СВЕРЛЕНИЯ, ФИРМА "HILTI", МАКСИМАЛЬНЫЙ ДИАМЕТР СВЕРЛЕНИЯ ДО 250 ММ</t>
  </si>
  <si>
    <t>1.1-1-118</t>
  </si>
  <si>
    <t>ТСН-2001.1. База. Р.1, о.1, поз.118</t>
  </si>
  <si>
    <t>ВОДА</t>
  </si>
  <si>
    <t>2.1-13-14</t>
  </si>
  <si>
    <t>ТСН-2001.2. База. п.1-13-14 (136001)</t>
  </si>
  <si>
    <t>УСТАНОВКИ ДЛЯ СВАРКИ РУЧНОЙ ДУГОВОЙ (ПОСТОЯННОГО ТОКА)</t>
  </si>
  <si>
    <t>2.1-18-7</t>
  </si>
  <si>
    <t>ТСН-2001.2. База. п.1-18-7 (183001)</t>
  </si>
  <si>
    <t>АВТОМОБИЛИ ГРУЗОВЫЕ БОРТОВЫЕ, ГРУЗОПОДЪЕМНОСТЬ ДО 5 Т</t>
  </si>
  <si>
    <t>2.1-3-35</t>
  </si>
  <si>
    <t>ТСН-2001.2. База. п.1-3-35 (032006)</t>
  </si>
  <si>
    <t>КРАНЫ НА АВТОМОБИЛЬНОМ ХОДУ, ГРУЗОПОДЪЕМНОСТЬ ДО 10 Т</t>
  </si>
  <si>
    <t>1.1-1-1003</t>
  </si>
  <si>
    <t>ТСН-2001.1. База. Р.1, о.1, поз.1003</t>
  </si>
  <si>
    <t>РЕЗИНА ТЕХНИЧЕСКАЯ ПРЕССОВАННАЯ</t>
  </si>
  <si>
    <t>т</t>
  </si>
  <si>
    <t>1.1-1-1459</t>
  </si>
  <si>
    <t>ТСН-2001.1. База. Р.1, о.1, поз.1459</t>
  </si>
  <si>
    <t>ШАЙБЫ ДЛЯ БОЛТОВ ЧЕРНЫЕ</t>
  </si>
  <si>
    <t>1.1-1-1669</t>
  </si>
  <si>
    <t>ТСН-2001.1. База. Р.1, о.1, поз.1669</t>
  </si>
  <si>
    <t>ЭЛЕКТРОДЫ, ТИП Э-42А, ДИАМЕТР 4-6 ММ</t>
  </si>
  <si>
    <t>1.1-1-2481</t>
  </si>
  <si>
    <t>ТСН-2001.1. База. Р.1, о.1, поз.2481</t>
  </si>
  <si>
    <t>ВОЛОКНО ЛЬНЯНОЕ №11 ДЛЯ УПЛОТНЕНИЯ РЕЗЬБОВЫХ СОЕДИНЕНИЙ ПРИ МОНТАЖЕ СИСТЕМ ВОДОСНАБЖЕНИЯ И ОТОПЛЕНИЯ</t>
  </si>
  <si>
    <t>1.1-1-334</t>
  </si>
  <si>
    <t>ТСН-2001.1. База. Р.1, о.1, поз.334</t>
  </si>
  <si>
    <t>КАРТОН СТРОИТЕЛЬНЫЙ МНОГОСЛОЙНЫЙ, ТОЛЩИНА 6,5 ММ</t>
  </si>
  <si>
    <t>1.1-1-467</t>
  </si>
  <si>
    <t>ТСН-2001.1. База. Р.1, о.1, поз.467</t>
  </si>
  <si>
    <t>КРАСКИ МАСЛЯНЫЕ ЖИДКОТЕРТЫЕ ЦВЕТНЫЕ (ГОТОВЫЕ К УПОТРЕБЛЕНИЮ) ДЛЯ НАРУЖНЫХ И ВНУТРЕННИХ РАБОТ, МАРКА МА-15, СУРИК ЖЕЛЕЗНЫЙ ДЛЯ ОКРАСКИ ПО МЕТАЛЛУ</t>
  </si>
  <si>
    <t>1.1-1-57</t>
  </si>
  <si>
    <t>ТСН-2001.1. База. Р.1, о.1, поз.57</t>
  </si>
  <si>
    <t>БОЛТЫ СТРОИТЕЛЬНЫЕ ЧЕРНЫЕ С ГАЙКАМИ И ШАЙБАМИ (10Х100ММ)</t>
  </si>
  <si>
    <t>1.1-1-59</t>
  </si>
  <si>
    <t>ТСН-2001.1. База. Р.1, о.1, поз.59</t>
  </si>
  <si>
    <t>БОЛТЫ СТРОИТЕЛЬНЫЕ АНКЕРНЫЕ С ГАЙКАМИ</t>
  </si>
  <si>
    <t>1.1-1-732</t>
  </si>
  <si>
    <t>ТСН-2001.1. База. Р.1, о.1, поз.732</t>
  </si>
  <si>
    <t>ОЛИФА ДЛЯ ОКРАСКИ КОМБИНИРОВАННАЯ 'ОКСОЛЬ'</t>
  </si>
  <si>
    <t>1.12-10-22</t>
  </si>
  <si>
    <t>ТСН-2001.1. База. Р.12, о.10, поз.22</t>
  </si>
  <si>
    <t>ФИТИНГИ (СГОНЫ) ИЗ СТАЛЬНЫХ ВОДОГАЗОПРОВОДНЫХ НЕОЦИНКОВАННЫХ ТРУБ ДЛЯ СОЕДИНЕНИЯ СТАЛЬНЫХ ТРУБОПРОВОДОВ С МУФТОЙ И КОНТРГАЙКОЙ, ДИАМЕТР УСЛОВНОГО ПРОХОДА ДО, ММ, 40</t>
  </si>
  <si>
    <t>1.3-2-4</t>
  </si>
  <si>
    <t>ТСН-2001.1. Доп.14. Р.3, о.2, поз.4</t>
  </si>
  <si>
    <t>РАСТВОРЫ ЦЕМЕНТНЫЕ, МАРКА 75</t>
  </si>
  <si>
    <t>1.1-1-1566</t>
  </si>
  <si>
    <t>ТСН-2001.1. Доп.22. Р.1, о.1, поз.1566</t>
  </si>
  <si>
    <t>ЭЛЕКТРОДЫ, ТИП Э-42, 46, 50, ДИАМЕТР 4 - 6 ММ</t>
  </si>
  <si>
    <t>1.18-7-1</t>
  </si>
  <si>
    <t>ПРОКЛАДКА УПЛОТНИТЕЛЬНАЯ ПАРОНИТОВАЯ, ТОЛЩИНА 0,5-2,5 ММ</t>
  </si>
  <si>
    <t>2.1-4-32</t>
  </si>
  <si>
    <t>ТСН-2001.2. База. п.1-4-32 (042904)</t>
  </si>
  <si>
    <t>ЛЕБЕДКИ ЭЛЕКТРИЧЕСКИЕ, ГРУЗОПОДЪЕМНОСТЬ ДО 2 Т</t>
  </si>
  <si>
    <t>1.1-1-1666</t>
  </si>
  <si>
    <t>ТСН-2001.1. База. Р.1, о.1, поз.1666</t>
  </si>
  <si>
    <t>ШНУР АСБЕСТОВЫЙ ОБЩЕГО НАЗНАЧЕНИЯ, МАРКА ШАОН-1, ДИАМЕТР 22-25 ММ</t>
  </si>
  <si>
    <t>1.1-1-605</t>
  </si>
  <si>
    <t>ТСН-2001.1. База. Р.1, о.1, поз.605</t>
  </si>
  <si>
    <t>МАСТИКА ГЕРМЕТИЗИРУЮЩАЯ НЕТВЕРДЕЮЩАЯ, СТРОИТЕЛЬНАЯ, ИЗОЛЯЦИОННАЯ, МАРКА МБР-75, БИТУМНО-РЕЗИНОВАЯ</t>
  </si>
  <si>
    <t>2.0-0-0</t>
  </si>
  <si>
    <t>СТОИМОСТЬ ПРОЧИХ МАШИН (ЭСН)</t>
  </si>
  <si>
    <t>руб.</t>
  </si>
  <si>
    <t>0.0-0-0</t>
  </si>
  <si>
    <t>СТОИМОСТЬ ПРОЧИХ МАТЕРИАЛОВ (ЭСН)</t>
  </si>
  <si>
    <t>3972580000</t>
  </si>
  <si>
    <t>СВЕРЛО КОЛЬЦЕВОЕ С АЛМАЗНЫМ ПОКРЫТИЕМ</t>
  </si>
  <si>
    <t>5741210000</t>
  </si>
  <si>
    <t>КИРПИЧ КЕРАМИЧЕСКИЙ ОБЫКНОВЕННЫЙ</t>
  </si>
  <si>
    <t>5745520000</t>
  </si>
  <si>
    <t>РАСТВОР ЦЕМЕНТНО-ИЗВЕСТКОВЫЙ МАРКИ 50</t>
  </si>
  <si>
    <t>4863471000</t>
  </si>
  <si>
    <t>КАМЕРЫ ПРИТОЧНЫЕ</t>
  </si>
  <si>
    <t>1468010000</t>
  </si>
  <si>
    <t>ФЛАНЦЫ СТАЛЬНЫЕ ПЛОСКИЕ ПРИВАРНЫЕ</t>
  </si>
  <si>
    <t>5254230000</t>
  </si>
  <si>
    <t>ЭЛЕВАТОРЫ</t>
  </si>
  <si>
    <t>3661410000</t>
  </si>
  <si>
    <t>ДРОССЕЛЬ-КЛАПАНЫ В ПАТРУБКЕ</t>
  </si>
  <si>
    <t>4863670000</t>
  </si>
  <si>
    <t>ВОЗДУХОВОДЫ ПРЯМОУГОЛЬНОГО СЕЧЕНИЯ</t>
  </si>
  <si>
    <t>4863770000</t>
  </si>
  <si>
    <t>СРЕДСТВА КРЕПЛЕНИЯ</t>
  </si>
  <si>
    <t>5256881000</t>
  </si>
  <si>
    <t>СЕТКИ В РАМКАХ</t>
  </si>
  <si>
    <t>5262170000</t>
  </si>
  <si>
    <t>ЗАГЛУШКИ ПИТОМЕТРАЖНЫХ ЛЮЧКОВ</t>
  </si>
  <si>
    <t>5774000000</t>
  </si>
  <si>
    <t>МАТЕРИАЛЫ РУЛОННЫЕ КРОВЕЛЬНЫЕ И ИЗОЛЯЦИОННЫЕ</t>
  </si>
  <si>
    <t>5775370000</t>
  </si>
  <si>
    <t>МАСТИКА БИТУМНАЯ</t>
  </si>
  <si>
    <t>1468070000</t>
  </si>
  <si>
    <t>СРЕДСТВА ДЛЯ КРЕПЛЕНИЯ ТРУБ</t>
  </si>
  <si>
    <t>3700000000</t>
  </si>
  <si>
    <t>АРМАТУРА ТРУБОПРОВОДНАЯ</t>
  </si>
  <si>
    <t>4923010000</t>
  </si>
  <si>
    <t>УЗЛЫ УКРУПНЕННЫЕ МОНТАЖНЫЕ (ТРУБОПРОВОДЫ) ИЗ СТАЛЬНЫХ ВОДОГАЗОПРОВОДНЫХ НЕОЦИНКОВАННЫХ ТРУБ С ГИЛЬЗАМИ</t>
  </si>
  <si>
    <t>2249312000</t>
  </si>
  <si>
    <t>ТРУБНЫЕ ЗАГОТОВКИ ПВХ</t>
  </si>
  <si>
    <t>"СОГЛАСОВАНО"</t>
  </si>
  <si>
    <t>"УТВЕРЖДАЮ"</t>
  </si>
  <si>
    <t>Форма № 1б</t>
  </si>
  <si>
    <t>"_____"________________ 2020 г.</t>
  </si>
  <si>
    <t>(наименование стройки)</t>
  </si>
  <si>
    <t>(локальный сметный расчет)</t>
  </si>
  <si>
    <t>(наименование работ и затрат, наименование объекта)</t>
  </si>
  <si>
    <t>текущая   цена</t>
  </si>
  <si>
    <t>Сметная стоимость</t>
  </si>
  <si>
    <t xml:space="preserve">Кроме того: </t>
  </si>
  <si>
    <t>№№ п/п</t>
  </si>
  <si>
    <t>Шифр расценки и коды ресурсов</t>
  </si>
  <si>
    <t>Наименование работ и затрат</t>
  </si>
  <si>
    <t>Единица измерения</t>
  </si>
  <si>
    <t>Кол-во единиц</t>
  </si>
  <si>
    <t>Цена на ед. изм. руб.</t>
  </si>
  <si>
    <t>Попра-вочные коэфф.</t>
  </si>
  <si>
    <t>Коэфф. зимних удоро-жаний</t>
  </si>
  <si>
    <t>ВСЕГО в базисном уровне цен, руб.</t>
  </si>
  <si>
    <t>Коэфф. пересчета и нормы НР и СП</t>
  </si>
  <si>
    <t>Всего в текущем уровне цен, руб.</t>
  </si>
  <si>
    <t>Составлен(а) в уровне текущих (прогнозных) цен Коэффициенты к ТСН-2001 МГЭ, ремонт №160 январь 2020 года</t>
  </si>
  <si>
    <t>ЭМ</t>
  </si>
  <si>
    <t>в т.ч. ЗПМ</t>
  </si>
  <si>
    <t>НР и СП от ЗПМ</t>
  </si>
  <si>
    <t>%</t>
  </si>
  <si>
    <t>ЗП</t>
  </si>
  <si>
    <t>НР от ЗП</t>
  </si>
  <si>
    <t>СП от ЗП</t>
  </si>
  <si>
    <t>ЗТР</t>
  </si>
  <si>
    <t>чел-ч</t>
  </si>
  <si>
    <t>МР</t>
  </si>
  <si>
    <r>
      <t>Приточно-вытяжная установка FP 4.0 REMAK</t>
    </r>
    <r>
      <rPr>
        <i/>
        <sz val="10"/>
        <rFont val="Arial"/>
        <family val="2"/>
        <charset val="204"/>
      </rPr>
      <t xml:space="preserve">
Базисная стоимость: 330 936,11 = [397 123,33 / 1,2]</t>
    </r>
  </si>
  <si>
    <r>
      <t>Блок управления VentoControl VCS  Remak</t>
    </r>
    <r>
      <rPr>
        <i/>
        <sz val="10"/>
        <rFont val="Arial"/>
        <family val="2"/>
        <charset val="204"/>
      </rPr>
      <t xml:space="preserve">
Базисная стоимость: 105 157,27 = [126 188,72 / 1,2]</t>
    </r>
  </si>
  <si>
    <r>
      <t>Смесительный узел SUMX 4</t>
    </r>
    <r>
      <rPr>
        <i/>
        <sz val="10"/>
        <rFont val="Arial"/>
        <family val="2"/>
        <charset val="204"/>
      </rPr>
      <t xml:space="preserve">
Базисная стоимость: 27 877,54 = [33 453,05 / 1,2]</t>
    </r>
  </si>
  <si>
    <r>
      <t>Пенофол 2000 Тип С, толщина 10 мм, шир.600, дл. 15 м (рулон 9 кв.м)</t>
    </r>
    <r>
      <rPr>
        <i/>
        <sz val="10"/>
        <rFont val="Arial"/>
        <family val="2"/>
        <charset val="204"/>
      </rPr>
      <t xml:space="preserve">
Базисная стоимость: 150,83 = [181 / 1,2]</t>
    </r>
  </si>
  <si>
    <r>
      <t>Лента K-Flex</t>
    </r>
    <r>
      <rPr>
        <i/>
        <sz val="10"/>
        <rFont val="Arial"/>
        <family val="2"/>
        <charset val="204"/>
      </rPr>
      <t xml:space="preserve">
Базисная стоимость: 606,67 = [728 / 1,2]</t>
    </r>
  </si>
  <si>
    <r>
      <t>Решетка вентиляционная наружная 500х300</t>
    </r>
    <r>
      <rPr>
        <i/>
        <sz val="10"/>
        <rFont val="Arial"/>
        <family val="2"/>
        <charset val="204"/>
      </rPr>
      <t xml:space="preserve">
Базисная стоимость: 2 508,33 = [3 010 / 1,2]</t>
    </r>
  </si>
  <si>
    <t xml:space="preserve">   Итого по ТСН-2001.16</t>
  </si>
  <si>
    <t xml:space="preserve">   Итого возвратных сумм</t>
  </si>
  <si>
    <t xml:space="preserve">  тыс.руб</t>
  </si>
  <si>
    <t xml:space="preserve">Составил   </t>
  </si>
  <si>
    <t>[должность,подпись(инициалы,фамилия)]</t>
  </si>
  <si>
    <t xml:space="preserve">Проверил   </t>
  </si>
  <si>
    <t xml:space="preserve">                              Итого по смете</t>
  </si>
  <si>
    <t>Поставка и монтаж кондиционерного оборудования на объекте по адресу: МО, г. Ногинск, ул. 3 Интернационала, д.113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</si>
</sst>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[Red]\-\ #,##0.00"/>
    <numFmt numFmtId="165" formatCode="#,##0.00####;[Red]\-\ #,##0.00####"/>
  </numFmts>
  <fonts count="21" x14ac:knownFonts="1">
    <font>
      <sz val="10"/>
      <name val="Arial"/>
      <charset val="204"/>
    </font>
    <font>
      <b/>
      <sz val="10"/>
      <color indexed="12"/>
      <name val="Arial"/>
      <charset val="204"/>
    </font>
    <font>
      <sz val="10"/>
      <color indexed="18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sz val="10"/>
      <color indexed="16"/>
      <name val="Arial"/>
      <charset val="204"/>
    </font>
    <font>
      <b/>
      <sz val="10"/>
      <color indexed="14"/>
      <name val="Arial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i/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1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/>
    <xf numFmtId="0" fontId="13" fillId="0" borderId="0" xfId="0" applyFont="1" applyAlignment="1">
      <alignment horizontal="right"/>
    </xf>
    <xf numFmtId="0" fontId="13" fillId="0" borderId="0" xfId="0" applyFont="1"/>
    <xf numFmtId="0" fontId="14" fillId="0" borderId="0" xfId="0" applyFont="1" applyAlignment="1"/>
    <xf numFmtId="0" fontId="15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Alignment="1"/>
    <xf numFmtId="0" fontId="13" fillId="0" borderId="0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wrapText="1"/>
    </xf>
    <xf numFmtId="0" fontId="13" fillId="0" borderId="0" xfId="0" applyFont="1" applyBorder="1" applyAlignment="1">
      <alignment horizontal="left" wrapText="1"/>
    </xf>
    <xf numFmtId="0" fontId="15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0" fillId="0" borderId="0" xfId="0" applyAlignment="1"/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center" wrapText="1"/>
    </xf>
    <xf numFmtId="164" fontId="13" fillId="0" borderId="0" xfId="0" applyNumberFormat="1" applyFont="1"/>
    <xf numFmtId="0" fontId="13" fillId="0" borderId="0" xfId="0" applyFont="1" applyFill="1" applyAlignment="1">
      <alignment horizontal="left"/>
    </xf>
    <xf numFmtId="0" fontId="13" fillId="0" borderId="0" xfId="1" applyFont="1" applyFill="1" applyAlignment="1">
      <alignment horizontal="left"/>
    </xf>
    <xf numFmtId="0" fontId="11" fillId="0" borderId="0" xfId="1" applyFont="1" applyFill="1" applyAlignment="1">
      <alignment horizontal="left"/>
    </xf>
    <xf numFmtId="0" fontId="13" fillId="0" borderId="1" xfId="0" applyFont="1" applyBorder="1" applyAlignment="1">
      <alignment horizontal="left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wrapText="1"/>
    </xf>
    <xf numFmtId="0" fontId="18" fillId="0" borderId="0" xfId="0" applyFont="1" applyAlignment="1">
      <alignment wrapText="1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 wrapText="1"/>
    </xf>
    <xf numFmtId="0" fontId="18" fillId="0" borderId="0" xfId="0" applyFont="1" applyAlignment="1">
      <alignment horizontal="right" wrapText="1"/>
    </xf>
    <xf numFmtId="0" fontId="13" fillId="0" borderId="0" xfId="0" applyFont="1" applyAlignment="1">
      <alignment horizontal="right" wrapText="1"/>
    </xf>
    <xf numFmtId="165" fontId="13" fillId="0" borderId="0" xfId="0" applyNumberFormat="1" applyFont="1" applyAlignment="1">
      <alignment horizontal="right"/>
    </xf>
    <xf numFmtId="164" fontId="13" fillId="0" borderId="0" xfId="0" applyNumberFormat="1" applyFont="1" applyAlignment="1">
      <alignment horizontal="right"/>
    </xf>
    <xf numFmtId="164" fontId="18" fillId="0" borderId="0" xfId="0" applyNumberFormat="1" applyFont="1" applyAlignment="1">
      <alignment horizontal="right"/>
    </xf>
    <xf numFmtId="164" fontId="0" fillId="0" borderId="0" xfId="0" applyNumberFormat="1"/>
    <xf numFmtId="164" fontId="13" fillId="0" borderId="0" xfId="0" applyNumberFormat="1" applyFont="1" applyAlignment="1">
      <alignment horizontal="right"/>
    </xf>
    <xf numFmtId="164" fontId="19" fillId="0" borderId="0" xfId="0" applyNumberFormat="1" applyFont="1" applyAlignment="1">
      <alignment horizontal="right"/>
    </xf>
    <xf numFmtId="0" fontId="0" fillId="0" borderId="5" xfId="0" applyBorder="1"/>
    <xf numFmtId="164" fontId="19" fillId="0" borderId="5" xfId="0" applyNumberFormat="1" applyFont="1" applyBorder="1" applyAlignment="1">
      <alignment horizontal="right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left" wrapText="1"/>
    </xf>
    <xf numFmtId="0" fontId="13" fillId="0" borderId="0" xfId="0" applyFont="1" applyAlignment="1">
      <alignment horizontal="right" vertical="center"/>
    </xf>
    <xf numFmtId="0" fontId="13" fillId="0" borderId="1" xfId="0" applyFont="1" applyBorder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84"/>
  <sheetViews>
    <sheetView tabSelected="1" zoomScaleNormal="100" workbookViewId="0">
      <selection activeCell="AQ29" sqref="AQ29"/>
    </sheetView>
  </sheetViews>
  <sheetFormatPr defaultRowHeight="12.75" x14ac:dyDescent="0.2"/>
  <cols>
    <col min="1" max="1" width="5.7109375" customWidth="1"/>
    <col min="2" max="2" width="11.7109375" customWidth="1"/>
    <col min="3" max="3" width="40.7109375" customWidth="1"/>
    <col min="4" max="6" width="11.7109375" customWidth="1"/>
    <col min="7" max="7" width="12.7109375" customWidth="1"/>
    <col min="8" max="8" width="10.7109375" customWidth="1"/>
    <col min="9" max="11" width="12.7109375" customWidth="1"/>
    <col min="15" max="36" width="0" hidden="1" customWidth="1"/>
    <col min="37" max="37" width="150.7109375" hidden="1" customWidth="1"/>
    <col min="38" max="42" width="0" hidden="1" customWidth="1"/>
  </cols>
  <sheetData>
    <row r="1" spans="1:11" x14ac:dyDescent="0.2">
      <c r="A1" s="11" t="str">
        <f>Source!B1</f>
        <v>Smeta.RU  (495) 974-1589</v>
      </c>
    </row>
    <row r="2" spans="1:11" ht="14.25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3" t="s">
        <v>415</v>
      </c>
    </row>
    <row r="3" spans="1:11" ht="16.5" x14ac:dyDescent="0.25">
      <c r="A3" s="14"/>
      <c r="B3" s="15" t="s">
        <v>413</v>
      </c>
      <c r="C3" s="15"/>
      <c r="D3" s="15"/>
      <c r="E3" s="15"/>
      <c r="F3" s="13"/>
      <c r="G3" s="15" t="s">
        <v>414</v>
      </c>
      <c r="H3" s="15"/>
      <c r="I3" s="15"/>
      <c r="J3" s="15"/>
      <c r="K3" s="15"/>
    </row>
    <row r="4" spans="1:11" ht="14.25" x14ac:dyDescent="0.2">
      <c r="A4" s="13"/>
      <c r="B4" s="16"/>
      <c r="C4" s="16"/>
      <c r="D4" s="16"/>
      <c r="E4" s="16"/>
      <c r="F4" s="13"/>
      <c r="G4" s="16"/>
      <c r="H4" s="16"/>
      <c r="I4" s="16"/>
      <c r="J4" s="16"/>
      <c r="K4" s="16"/>
    </row>
    <row r="5" spans="1:11" ht="14.25" x14ac:dyDescent="0.2">
      <c r="A5" s="17"/>
      <c r="B5" s="17"/>
      <c r="C5" s="18"/>
      <c r="D5" s="18"/>
      <c r="E5" s="18"/>
      <c r="F5" s="13"/>
      <c r="G5" s="19"/>
      <c r="H5" s="18"/>
      <c r="I5" s="18"/>
      <c r="J5" s="18"/>
      <c r="K5" s="19"/>
    </row>
    <row r="6" spans="1:11" ht="14.25" x14ac:dyDescent="0.2">
      <c r="A6" s="19"/>
      <c r="B6" s="16" t="str">
        <f>CONCATENATE("______________________ ", IF(Source!AL12&lt;&gt;"", Source!AL12, ""))</f>
        <v xml:space="preserve">______________________ </v>
      </c>
      <c r="C6" s="16"/>
      <c r="D6" s="16"/>
      <c r="E6" s="16"/>
      <c r="F6" s="13"/>
      <c r="G6" s="16" t="str">
        <f>CONCATENATE("______________________ ", IF(Source!AH12&lt;&gt;"", Source!AH12, ""))</f>
        <v xml:space="preserve">______________________ </v>
      </c>
      <c r="H6" s="16"/>
      <c r="I6" s="16"/>
      <c r="J6" s="16"/>
      <c r="K6" s="16"/>
    </row>
    <row r="7" spans="1:11" ht="14.25" x14ac:dyDescent="0.2">
      <c r="A7" s="20"/>
      <c r="B7" s="21" t="s">
        <v>416</v>
      </c>
      <c r="C7" s="21"/>
      <c r="D7" s="21"/>
      <c r="E7" s="21"/>
      <c r="F7" s="13"/>
      <c r="G7" s="21" t="s">
        <v>416</v>
      </c>
      <c r="H7" s="21"/>
      <c r="I7" s="21"/>
      <c r="J7" s="21"/>
      <c r="K7" s="21"/>
    </row>
    <row r="9" spans="1:11" ht="14.25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1" ht="15.75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1" x14ac:dyDescent="0.2">
      <c r="A11" s="23" t="s">
        <v>417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spans="1:11" ht="14.25" x14ac:dyDescent="0.2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22" t="str">
        <f>CONCATENATE( "ЛОКАЛЬНАЯ СМЕТА №2503 ",IF(Source!F20&lt;&gt;"Новая локальная смета", Source!F20, ""))</f>
        <v xml:space="preserve">ЛОКАЛЬНАЯ СМЕТА №2503 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</row>
    <row r="14" spans="1:11" x14ac:dyDescent="0.2">
      <c r="A14" s="25" t="s">
        <v>418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</row>
    <row r="15" spans="1:11" ht="14.25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8" hidden="1" x14ac:dyDescent="0.25">
      <c r="A16" s="26" t="str">
        <f>IF(Source!G20&lt;&gt;"Новая локальная смета", Source!G20, "")</f>
        <v/>
      </c>
      <c r="B16" s="26"/>
      <c r="C16" s="26"/>
      <c r="D16" s="26"/>
      <c r="E16" s="26"/>
      <c r="F16" s="26"/>
      <c r="G16" s="26"/>
      <c r="H16" s="26"/>
      <c r="I16" s="26"/>
      <c r="J16" s="26"/>
      <c r="K16" s="26"/>
    </row>
    <row r="17" spans="1:37" ht="14.25" hidden="1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37" ht="38.25" customHeight="1" x14ac:dyDescent="0.25">
      <c r="A18" s="27" t="s">
        <v>458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</row>
    <row r="19" spans="1:37" x14ac:dyDescent="0.2">
      <c r="A19" s="25" t="s">
        <v>419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</row>
    <row r="20" spans="1:37" ht="14.25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37" ht="14.25" x14ac:dyDescent="0.2">
      <c r="A21" s="29" t="str">
        <f>CONCATENATE( "Основание: чертежи № ", Source!J20)</f>
        <v xml:space="preserve">Основание: чертежи № 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</row>
    <row r="22" spans="1:37" ht="28.5" x14ac:dyDescent="0.2">
      <c r="A22" s="13"/>
      <c r="B22" s="13"/>
      <c r="C22" s="13"/>
      <c r="D22" s="13"/>
      <c r="E22" s="13"/>
      <c r="F22" s="13"/>
      <c r="G22" s="13"/>
      <c r="H22" s="13"/>
      <c r="I22" s="30"/>
      <c r="J22" s="30" t="s">
        <v>420</v>
      </c>
      <c r="K22" s="13"/>
    </row>
    <row r="23" spans="1:37" ht="14.25" x14ac:dyDescent="0.2">
      <c r="A23" s="13"/>
      <c r="B23" s="13"/>
      <c r="C23" s="13"/>
      <c r="D23" s="13"/>
      <c r="E23" s="13"/>
      <c r="F23" s="16" t="s">
        <v>421</v>
      </c>
      <c r="G23" s="16"/>
      <c r="H23" s="16"/>
      <c r="I23" s="31"/>
      <c r="J23" s="31">
        <v>963.22</v>
      </c>
      <c r="K23" s="13" t="s">
        <v>453</v>
      </c>
    </row>
    <row r="24" spans="1:37" ht="14.25" hidden="1" x14ac:dyDescent="0.2">
      <c r="A24" s="13"/>
      <c r="B24" s="13"/>
      <c r="C24" s="13"/>
      <c r="D24" s="13"/>
      <c r="E24" s="13"/>
      <c r="F24" s="32" t="s">
        <v>422</v>
      </c>
      <c r="G24" s="32"/>
      <c r="H24" s="32"/>
      <c r="I24" s="31"/>
      <c r="J24" s="31"/>
      <c r="K24" s="13"/>
    </row>
    <row r="25" spans="1:37" ht="14.25" hidden="1" x14ac:dyDescent="0.2">
      <c r="A25" s="13"/>
      <c r="B25" s="13"/>
      <c r="C25" s="13"/>
      <c r="D25" s="13"/>
      <c r="E25" s="13"/>
      <c r="F25" s="33" t="s">
        <v>279</v>
      </c>
      <c r="G25" s="34"/>
      <c r="H25" s="34"/>
      <c r="I25" s="31">
        <f>SUM(AE29:AE271)/1000</f>
        <v>0</v>
      </c>
      <c r="J25" s="31">
        <f>SUM(AF29:AF271)/1000</f>
        <v>0</v>
      </c>
      <c r="K25" s="13" t="s">
        <v>453</v>
      </c>
    </row>
    <row r="26" spans="1:37" ht="14.25" x14ac:dyDescent="0.2">
      <c r="A26" s="35" t="s">
        <v>434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AK26" s="38" t="s">
        <v>434</v>
      </c>
    </row>
    <row r="27" spans="1:37" ht="57" x14ac:dyDescent="0.2">
      <c r="A27" s="36" t="s">
        <v>423</v>
      </c>
      <c r="B27" s="36" t="s">
        <v>424</v>
      </c>
      <c r="C27" s="36" t="s">
        <v>425</v>
      </c>
      <c r="D27" s="36" t="s">
        <v>426</v>
      </c>
      <c r="E27" s="36" t="s">
        <v>427</v>
      </c>
      <c r="F27" s="36" t="s">
        <v>428</v>
      </c>
      <c r="G27" s="37" t="s">
        <v>429</v>
      </c>
      <c r="H27" s="37" t="s">
        <v>430</v>
      </c>
      <c r="I27" s="36" t="s">
        <v>431</v>
      </c>
      <c r="J27" s="36" t="s">
        <v>432</v>
      </c>
      <c r="K27" s="36" t="s">
        <v>433</v>
      </c>
    </row>
    <row r="28" spans="1:37" ht="14.25" x14ac:dyDescent="0.2">
      <c r="A28" s="36">
        <v>1</v>
      </c>
      <c r="B28" s="36">
        <v>2</v>
      </c>
      <c r="C28" s="36">
        <v>3</v>
      </c>
      <c r="D28" s="36">
        <v>4</v>
      </c>
      <c r="E28" s="36">
        <v>5</v>
      </c>
      <c r="F28" s="36">
        <v>6</v>
      </c>
      <c r="G28" s="36">
        <v>7</v>
      </c>
      <c r="H28" s="36">
        <v>8</v>
      </c>
      <c r="I28" s="36">
        <v>9</v>
      </c>
      <c r="J28" s="36">
        <v>10</v>
      </c>
      <c r="K28" s="36">
        <v>11</v>
      </c>
    </row>
    <row r="29" spans="1:37" ht="14.25" x14ac:dyDescent="0.2">
      <c r="C29" s="39" t="str">
        <f>Source!G24</f>
        <v>Вентиляция</v>
      </c>
    </row>
    <row r="30" spans="1:37" ht="42.75" x14ac:dyDescent="0.2">
      <c r="A30" s="40" t="str">
        <f>Source!E26</f>
        <v>1</v>
      </c>
      <c r="B30" s="41" t="str">
        <f>Source!F26</f>
        <v>2.1-4-18</v>
      </c>
      <c r="C30" s="41" t="s">
        <v>15</v>
      </c>
      <c r="D30" s="42" t="str">
        <f>Source!H26</f>
        <v>маш.-ч</v>
      </c>
      <c r="E30" s="12">
        <f>Source!I26</f>
        <v>8</v>
      </c>
      <c r="F30" s="44"/>
      <c r="G30" s="43"/>
      <c r="H30" s="12"/>
      <c r="I30" s="45"/>
      <c r="J30" s="12"/>
      <c r="K30" s="45"/>
      <c r="Q30">
        <f>ROUND((Source!DN26/100)*ROUND((Source!AF26*Source!AV26)*Source!I26, 2), 2)</f>
        <v>0</v>
      </c>
      <c r="R30">
        <f>Source!X26</f>
        <v>0</v>
      </c>
      <c r="S30">
        <f>ROUND((Source!DO26/100)*ROUND((Source!AF26*Source!AV26)*Source!I26, 2), 2)</f>
        <v>0</v>
      </c>
      <c r="T30">
        <f>Source!Y26</f>
        <v>0</v>
      </c>
      <c r="U30">
        <f>ROUND((175/100)*ROUND((Source!AE26*Source!AV26)*Source!I26, 2), 2)</f>
        <v>359.94</v>
      </c>
      <c r="V30">
        <f>ROUND((157/100)*ROUND(Source!CS26*Source!I26, 2), 2)</f>
        <v>7633.78</v>
      </c>
    </row>
    <row r="31" spans="1:37" ht="14.25" x14ac:dyDescent="0.2">
      <c r="A31" s="40"/>
      <c r="B31" s="41"/>
      <c r="C31" s="41" t="s">
        <v>435</v>
      </c>
      <c r="D31" s="42"/>
      <c r="E31" s="12"/>
      <c r="F31" s="44">
        <f>Source!AM26</f>
        <v>108.23</v>
      </c>
      <c r="G31" s="43" t="str">
        <f>Source!DE26</f>
        <v/>
      </c>
      <c r="H31" s="12">
        <f>Source!AV26</f>
        <v>1</v>
      </c>
      <c r="I31" s="45">
        <f>ROUND((Source!AD26*Source!AV26)*Source!I26, 2)</f>
        <v>865.84</v>
      </c>
      <c r="J31" s="12">
        <f>IF(Source!BB26&lt;&gt; 0, Source!BB26, 1)</f>
        <v>8.5299999999999994</v>
      </c>
      <c r="K31" s="45">
        <f>Source!Q26</f>
        <v>7385.62</v>
      </c>
    </row>
    <row r="32" spans="1:37" ht="14.25" x14ac:dyDescent="0.2">
      <c r="A32" s="40"/>
      <c r="B32" s="41"/>
      <c r="C32" s="41" t="s">
        <v>436</v>
      </c>
      <c r="D32" s="42"/>
      <c r="E32" s="12"/>
      <c r="F32" s="44">
        <f>Source!AN26</f>
        <v>25.71</v>
      </c>
      <c r="G32" s="43" t="str">
        <f>Source!DF26</f>
        <v/>
      </c>
      <c r="H32" s="12">
        <f>Source!AV26</f>
        <v>1</v>
      </c>
      <c r="I32" s="46">
        <f>ROUND((Source!AE26*Source!AV26)*Source!I26, 2)</f>
        <v>205.68</v>
      </c>
      <c r="J32" s="12">
        <f>IF(Source!BS26&lt;&gt; 0, Source!BS26, 1)</f>
        <v>23.64</v>
      </c>
      <c r="K32" s="46">
        <f>Source!R26</f>
        <v>4862.28</v>
      </c>
      <c r="W32">
        <f>I32</f>
        <v>205.68</v>
      </c>
    </row>
    <row r="33" spans="1:27" ht="14.25" x14ac:dyDescent="0.2">
      <c r="A33" s="40"/>
      <c r="B33" s="41"/>
      <c r="C33" s="41" t="s">
        <v>437</v>
      </c>
      <c r="D33" s="42" t="s">
        <v>438</v>
      </c>
      <c r="E33" s="12">
        <f>175</f>
        <v>175</v>
      </c>
      <c r="F33" s="44"/>
      <c r="G33" s="43"/>
      <c r="H33" s="12"/>
      <c r="I33" s="45">
        <f>SUM(U30:U32)</f>
        <v>359.94</v>
      </c>
      <c r="J33" s="12">
        <f>157</f>
        <v>157</v>
      </c>
      <c r="K33" s="45">
        <f>SUM(V30:V32)</f>
        <v>7633.78</v>
      </c>
    </row>
    <row r="34" spans="1:27" ht="15" x14ac:dyDescent="0.25">
      <c r="A34" s="50"/>
      <c r="B34" s="50"/>
      <c r="C34" s="50"/>
      <c r="D34" s="50"/>
      <c r="E34" s="50"/>
      <c r="F34" s="50"/>
      <c r="G34" s="50"/>
      <c r="H34" s="51">
        <f>I31+I33</f>
        <v>1225.78</v>
      </c>
      <c r="I34" s="51"/>
      <c r="J34" s="51">
        <f>K31+K33</f>
        <v>15019.4</v>
      </c>
      <c r="K34" s="51"/>
      <c r="O34" s="47">
        <f>I31+I33</f>
        <v>1225.78</v>
      </c>
      <c r="P34" s="47">
        <f>K31+K33</f>
        <v>15019.4</v>
      </c>
      <c r="X34">
        <f>IF(Source!BI26&lt;=1,I31+I33-0, 0)</f>
        <v>1225.78</v>
      </c>
      <c r="Y34">
        <f>IF(Source!BI26=2,I31+I33-0, 0)</f>
        <v>0</v>
      </c>
      <c r="Z34">
        <f>IF(Source!BI26=3,I31+I33-0, 0)</f>
        <v>0</v>
      </c>
      <c r="AA34">
        <f>IF(Source!BI26=4,I31+I33,0)</f>
        <v>0</v>
      </c>
    </row>
    <row r="35" spans="1:27" ht="57" x14ac:dyDescent="0.2">
      <c r="A35" s="40" t="str">
        <f>Source!E28</f>
        <v>2</v>
      </c>
      <c r="B35" s="41" t="str">
        <f>Source!F28</f>
        <v>6.65-22-3</v>
      </c>
      <c r="C35" s="41" t="s">
        <v>23</v>
      </c>
      <c r="D35" s="42" t="str">
        <f>Source!H28</f>
        <v>100 м2</v>
      </c>
      <c r="E35" s="12">
        <f>Source!I28</f>
        <v>0.1</v>
      </c>
      <c r="F35" s="44"/>
      <c r="G35" s="43"/>
      <c r="H35" s="12"/>
      <c r="I35" s="45"/>
      <c r="J35" s="12"/>
      <c r="K35" s="45"/>
      <c r="Q35">
        <f>ROUND((Source!DN28/100)*ROUND((Source!AF28*Source!AV28)*Source!I28, 2), 2)</f>
        <v>25.94</v>
      </c>
      <c r="R35">
        <f>Source!X28</f>
        <v>521.19000000000005</v>
      </c>
      <c r="S35">
        <f>ROUND((Source!DO28/100)*ROUND((Source!AF28*Source!AV28)*Source!I28, 2), 2)</f>
        <v>17.829999999999998</v>
      </c>
      <c r="T35">
        <f>Source!Y28</f>
        <v>314.25</v>
      </c>
      <c r="U35">
        <f>ROUND((175/100)*ROUND((Source!AE28*Source!AV28)*Source!I28, 2), 2)</f>
        <v>0</v>
      </c>
      <c r="V35">
        <f>ROUND((157/100)*ROUND(Source!CS28*Source!I28, 2), 2)</f>
        <v>0</v>
      </c>
    </row>
    <row r="36" spans="1:27" ht="14.25" x14ac:dyDescent="0.2">
      <c r="A36" s="40"/>
      <c r="B36" s="41"/>
      <c r="C36" s="41" t="s">
        <v>439</v>
      </c>
      <c r="D36" s="42"/>
      <c r="E36" s="12"/>
      <c r="F36" s="44">
        <f>Source!AO28</f>
        <v>324.22000000000003</v>
      </c>
      <c r="G36" s="43" t="str">
        <f>Source!DG28</f>
        <v/>
      </c>
      <c r="H36" s="12">
        <f>Source!AV28</f>
        <v>1</v>
      </c>
      <c r="I36" s="45">
        <f>ROUND((Source!AF28*Source!AV28)*Source!I28, 2)</f>
        <v>32.42</v>
      </c>
      <c r="J36" s="12">
        <f>IF(Source!BA28&lt;&gt; 0, Source!BA28, 1)</f>
        <v>23.64</v>
      </c>
      <c r="K36" s="45">
        <f>Source!S28</f>
        <v>766.46</v>
      </c>
      <c r="W36">
        <f>I36</f>
        <v>32.42</v>
      </c>
    </row>
    <row r="37" spans="1:27" ht="14.25" x14ac:dyDescent="0.2">
      <c r="A37" s="40"/>
      <c r="B37" s="41"/>
      <c r="C37" s="41" t="s">
        <v>440</v>
      </c>
      <c r="D37" s="42" t="s">
        <v>438</v>
      </c>
      <c r="E37" s="12">
        <f>Source!DN28</f>
        <v>80</v>
      </c>
      <c r="F37" s="44"/>
      <c r="G37" s="43"/>
      <c r="H37" s="12"/>
      <c r="I37" s="45">
        <f>SUM(Q35:Q36)</f>
        <v>25.94</v>
      </c>
      <c r="J37" s="12">
        <f>Source!BZ28</f>
        <v>68</v>
      </c>
      <c r="K37" s="45">
        <f>SUM(R35:R36)</f>
        <v>521.19000000000005</v>
      </c>
    </row>
    <row r="38" spans="1:27" ht="14.25" x14ac:dyDescent="0.2">
      <c r="A38" s="40"/>
      <c r="B38" s="41"/>
      <c r="C38" s="41" t="s">
        <v>441</v>
      </c>
      <c r="D38" s="42" t="s">
        <v>438</v>
      </c>
      <c r="E38" s="12">
        <f>Source!DO28</f>
        <v>55</v>
      </c>
      <c r="F38" s="44"/>
      <c r="G38" s="43"/>
      <c r="H38" s="12"/>
      <c r="I38" s="45">
        <f>SUM(S35:S37)</f>
        <v>17.829999999999998</v>
      </c>
      <c r="J38" s="12">
        <f>Source!CA28</f>
        <v>41</v>
      </c>
      <c r="K38" s="45">
        <f>SUM(T35:T37)</f>
        <v>314.25</v>
      </c>
    </row>
    <row r="39" spans="1:27" ht="14.25" x14ac:dyDescent="0.2">
      <c r="A39" s="40"/>
      <c r="B39" s="41"/>
      <c r="C39" s="41" t="s">
        <v>442</v>
      </c>
      <c r="D39" s="42" t="s">
        <v>443</v>
      </c>
      <c r="E39" s="12">
        <f>Source!AQ28</f>
        <v>29</v>
      </c>
      <c r="F39" s="44"/>
      <c r="G39" s="43" t="str">
        <f>Source!DI28</f>
        <v/>
      </c>
      <c r="H39" s="12">
        <f>Source!AV28</f>
        <v>1</v>
      </c>
      <c r="I39" s="45">
        <f>Source!U28</f>
        <v>2.9000000000000004</v>
      </c>
      <c r="J39" s="12"/>
      <c r="K39" s="45"/>
    </row>
    <row r="40" spans="1:27" ht="15" x14ac:dyDescent="0.25">
      <c r="A40" s="50"/>
      <c r="B40" s="50"/>
      <c r="C40" s="50"/>
      <c r="D40" s="50"/>
      <c r="E40" s="50"/>
      <c r="F40" s="50"/>
      <c r="G40" s="50"/>
      <c r="H40" s="51">
        <f>I36+I37+I38</f>
        <v>76.19</v>
      </c>
      <c r="I40" s="51"/>
      <c r="J40" s="51">
        <f>K36+K37+K38</f>
        <v>1601.9</v>
      </c>
      <c r="K40" s="51"/>
      <c r="O40" s="47">
        <f>I36+I37+I38</f>
        <v>76.19</v>
      </c>
      <c r="P40" s="47">
        <f>K36+K37+K38</f>
        <v>1601.9</v>
      </c>
      <c r="X40">
        <f>IF(Source!BI28&lt;=1,I36+I37+I38-0, 0)</f>
        <v>76.19</v>
      </c>
      <c r="Y40">
        <f>IF(Source!BI28=2,I36+I37+I38-0, 0)</f>
        <v>0</v>
      </c>
      <c r="Z40">
        <f>IF(Source!BI28=3,I36+I37+I38-0, 0)</f>
        <v>0</v>
      </c>
      <c r="AA40">
        <f>IF(Source!BI28=4,I36+I37+I38,0)</f>
        <v>0</v>
      </c>
    </row>
    <row r="41" spans="1:27" ht="57" x14ac:dyDescent="0.2">
      <c r="A41" s="40" t="str">
        <f>Source!E30</f>
        <v>3</v>
      </c>
      <c r="B41" s="41" t="str">
        <f>Source!F30</f>
        <v>6.69-38-2</v>
      </c>
      <c r="C41" s="41" t="s">
        <v>31</v>
      </c>
      <c r="D41" s="42" t="str">
        <f>Source!H30</f>
        <v>100 шт.</v>
      </c>
      <c r="E41" s="12">
        <f>Source!I30</f>
        <v>0.02</v>
      </c>
      <c r="F41" s="44"/>
      <c r="G41" s="43"/>
      <c r="H41" s="12"/>
      <c r="I41" s="45"/>
      <c r="J41" s="12"/>
      <c r="K41" s="45"/>
      <c r="Q41">
        <f>ROUND((Source!DN30/100)*ROUND((Source!AF30*Source!AV30)*Source!I30, 2), 2)</f>
        <v>6.12</v>
      </c>
      <c r="R41">
        <f>Source!X30</f>
        <v>116.22</v>
      </c>
      <c r="S41">
        <f>ROUND((Source!DO30/100)*ROUND((Source!AF30*Source!AV30)*Source!I30, 2), 2)</f>
        <v>4.71</v>
      </c>
      <c r="T41">
        <f>Source!Y30</f>
        <v>65.28</v>
      </c>
      <c r="U41">
        <f>ROUND((175/100)*ROUND((Source!AE30*Source!AV30)*Source!I30, 2), 2)</f>
        <v>5.1100000000000003</v>
      </c>
      <c r="V41">
        <f>ROUND((157/100)*ROUND(Source!CS30*Source!I30, 2), 2)</f>
        <v>108.5</v>
      </c>
    </row>
    <row r="42" spans="1:27" ht="14.25" x14ac:dyDescent="0.2">
      <c r="A42" s="40"/>
      <c r="B42" s="41"/>
      <c r="C42" s="41" t="s">
        <v>439</v>
      </c>
      <c r="D42" s="42"/>
      <c r="E42" s="12"/>
      <c r="F42" s="44">
        <f>Source!AO30</f>
        <v>336.73</v>
      </c>
      <c r="G42" s="43" t="str">
        <f>Source!DG30</f>
        <v/>
      </c>
      <c r="H42" s="12">
        <f>Source!AV30</f>
        <v>1</v>
      </c>
      <c r="I42" s="45">
        <f>ROUND((Source!AF30*Source!AV30)*Source!I30, 2)</f>
        <v>6.73</v>
      </c>
      <c r="J42" s="12">
        <f>IF(Source!BA30&lt;&gt; 0, Source!BA30, 1)</f>
        <v>23.64</v>
      </c>
      <c r="K42" s="45">
        <f>Source!S30</f>
        <v>159.21</v>
      </c>
      <c r="W42">
        <f>I42</f>
        <v>6.73</v>
      </c>
    </row>
    <row r="43" spans="1:27" ht="14.25" x14ac:dyDescent="0.2">
      <c r="A43" s="40"/>
      <c r="B43" s="41"/>
      <c r="C43" s="41" t="s">
        <v>435</v>
      </c>
      <c r="D43" s="42"/>
      <c r="E43" s="12"/>
      <c r="F43" s="44">
        <f>Source!AM30</f>
        <v>869.01</v>
      </c>
      <c r="G43" s="43" t="str">
        <f>Source!DE30</f>
        <v/>
      </c>
      <c r="H43" s="12">
        <f>Source!AV30</f>
        <v>1</v>
      </c>
      <c r="I43" s="45">
        <f>ROUND((Source!AD30*Source!AV30)*Source!I30, 2)</f>
        <v>17.38</v>
      </c>
      <c r="J43" s="12">
        <f>IF(Source!BB30&lt;&gt; 0, Source!BB30, 1)</f>
        <v>9.19</v>
      </c>
      <c r="K43" s="45">
        <f>Source!Q30</f>
        <v>159.72</v>
      </c>
    </row>
    <row r="44" spans="1:27" ht="14.25" x14ac:dyDescent="0.2">
      <c r="A44" s="40"/>
      <c r="B44" s="41"/>
      <c r="C44" s="41" t="s">
        <v>436</v>
      </c>
      <c r="D44" s="42"/>
      <c r="E44" s="12"/>
      <c r="F44" s="44">
        <f>Source!AN30</f>
        <v>146.16999999999999</v>
      </c>
      <c r="G44" s="43" t="str">
        <f>Source!DF30</f>
        <v/>
      </c>
      <c r="H44" s="12">
        <f>Source!AV30</f>
        <v>1</v>
      </c>
      <c r="I44" s="46">
        <f>ROUND((Source!AE30*Source!AV30)*Source!I30, 2)</f>
        <v>2.92</v>
      </c>
      <c r="J44" s="12">
        <f>IF(Source!BS30&lt;&gt; 0, Source!BS30, 1)</f>
        <v>23.64</v>
      </c>
      <c r="K44" s="46">
        <f>Source!R30</f>
        <v>69.11</v>
      </c>
      <c r="W44">
        <f>I44</f>
        <v>2.92</v>
      </c>
    </row>
    <row r="45" spans="1:27" ht="14.25" x14ac:dyDescent="0.2">
      <c r="A45" s="40"/>
      <c r="B45" s="41"/>
      <c r="C45" s="41" t="s">
        <v>440</v>
      </c>
      <c r="D45" s="42" t="s">
        <v>438</v>
      </c>
      <c r="E45" s="12">
        <f>Source!DN30</f>
        <v>91</v>
      </c>
      <c r="F45" s="44"/>
      <c r="G45" s="43"/>
      <c r="H45" s="12"/>
      <c r="I45" s="45">
        <f>SUM(Q41:Q44)</f>
        <v>6.12</v>
      </c>
      <c r="J45" s="12">
        <f>Source!BZ30</f>
        <v>73</v>
      </c>
      <c r="K45" s="45">
        <f>SUM(R41:R44)</f>
        <v>116.22</v>
      </c>
    </row>
    <row r="46" spans="1:27" ht="14.25" x14ac:dyDescent="0.2">
      <c r="A46" s="40"/>
      <c r="B46" s="41"/>
      <c r="C46" s="41" t="s">
        <v>441</v>
      </c>
      <c r="D46" s="42" t="s">
        <v>438</v>
      </c>
      <c r="E46" s="12">
        <f>Source!DO30</f>
        <v>70</v>
      </c>
      <c r="F46" s="44"/>
      <c r="G46" s="43"/>
      <c r="H46" s="12"/>
      <c r="I46" s="45">
        <f>SUM(S41:S45)</f>
        <v>4.71</v>
      </c>
      <c r="J46" s="12">
        <f>Source!CA30</f>
        <v>41</v>
      </c>
      <c r="K46" s="45">
        <f>SUM(T41:T45)</f>
        <v>65.28</v>
      </c>
    </row>
    <row r="47" spans="1:27" ht="14.25" x14ac:dyDescent="0.2">
      <c r="A47" s="40"/>
      <c r="B47" s="41"/>
      <c r="C47" s="41" t="s">
        <v>437</v>
      </c>
      <c r="D47" s="42" t="s">
        <v>438</v>
      </c>
      <c r="E47" s="12">
        <f>175</f>
        <v>175</v>
      </c>
      <c r="F47" s="44"/>
      <c r="G47" s="43"/>
      <c r="H47" s="12"/>
      <c r="I47" s="45">
        <f>SUM(U41:U46)</f>
        <v>5.1100000000000003</v>
      </c>
      <c r="J47" s="12">
        <f>157</f>
        <v>157</v>
      </c>
      <c r="K47" s="45">
        <f>SUM(V41:V46)</f>
        <v>108.5</v>
      </c>
    </row>
    <row r="48" spans="1:27" ht="14.25" x14ac:dyDescent="0.2">
      <c r="A48" s="40"/>
      <c r="B48" s="41"/>
      <c r="C48" s="41" t="s">
        <v>442</v>
      </c>
      <c r="D48" s="42" t="s">
        <v>443</v>
      </c>
      <c r="E48" s="12">
        <f>Source!AQ30</f>
        <v>26.96</v>
      </c>
      <c r="F48" s="44"/>
      <c r="G48" s="43" t="str">
        <f>Source!DI30</f>
        <v/>
      </c>
      <c r="H48" s="12">
        <f>Source!AV30</f>
        <v>1</v>
      </c>
      <c r="I48" s="45">
        <f>Source!U30</f>
        <v>0.53920000000000001</v>
      </c>
      <c r="J48" s="12"/>
      <c r="K48" s="45"/>
    </row>
    <row r="49" spans="1:27" ht="15" x14ac:dyDescent="0.25">
      <c r="A49" s="50"/>
      <c r="B49" s="50"/>
      <c r="C49" s="50"/>
      <c r="D49" s="50"/>
      <c r="E49" s="50"/>
      <c r="F49" s="50"/>
      <c r="G49" s="50"/>
      <c r="H49" s="51">
        <f>I42+I43+I45+I46+I47</f>
        <v>40.049999999999997</v>
      </c>
      <c r="I49" s="51"/>
      <c r="J49" s="51">
        <f>K42+K43+K45+K46+K47</f>
        <v>608.92999999999995</v>
      </c>
      <c r="K49" s="51"/>
      <c r="O49" s="47">
        <f>I42+I43+I45+I46+I47</f>
        <v>40.049999999999997</v>
      </c>
      <c r="P49" s="47">
        <f>K42+K43+K45+K46+K47</f>
        <v>608.92999999999995</v>
      </c>
      <c r="X49">
        <f>IF(Source!BI30&lt;=1,I42+I43+I45+I46+I47-0, 0)</f>
        <v>40.049999999999997</v>
      </c>
      <c r="Y49">
        <f>IF(Source!BI30=2,I42+I43+I45+I46+I47-0, 0)</f>
        <v>0</v>
      </c>
      <c r="Z49">
        <f>IF(Source!BI30=3,I42+I43+I45+I46+I47-0, 0)</f>
        <v>0</v>
      </c>
      <c r="AA49">
        <f>IF(Source!BI30=4,I42+I43+I45+I46+I47,0)</f>
        <v>0</v>
      </c>
    </row>
    <row r="50" spans="1:27" ht="85.5" x14ac:dyDescent="0.2">
      <c r="A50" s="40" t="str">
        <f>Source!E32</f>
        <v>4</v>
      </c>
      <c r="B50" s="41" t="str">
        <f>Source!F32</f>
        <v>6.69-28-22</v>
      </c>
      <c r="C50" s="41" t="s">
        <v>38</v>
      </c>
      <c r="D50" s="42" t="str">
        <f>Source!H32</f>
        <v>10 СМ</v>
      </c>
      <c r="E50" s="12">
        <f>Source!I32</f>
        <v>2.4</v>
      </c>
      <c r="F50" s="44"/>
      <c r="G50" s="43"/>
      <c r="H50" s="12"/>
      <c r="I50" s="45"/>
      <c r="J50" s="12"/>
      <c r="K50" s="45"/>
      <c r="Q50">
        <f>ROUND((Source!DN32/100)*ROUND((Source!AF32*Source!AV32)*Source!I32, 2), 2)</f>
        <v>36.85</v>
      </c>
      <c r="R50">
        <f>Source!X32</f>
        <v>698.71</v>
      </c>
      <c r="S50">
        <f>ROUND((Source!DO32/100)*ROUND((Source!AF32*Source!AV32)*Source!I32, 2), 2)</f>
        <v>28.34</v>
      </c>
      <c r="T50">
        <f>Source!Y32</f>
        <v>392.43</v>
      </c>
      <c r="U50">
        <f>ROUND((175/100)*ROUND((Source!AE32*Source!AV32)*Source!I32, 2), 2)</f>
        <v>3.61</v>
      </c>
      <c r="V50">
        <f>ROUND((157/100)*ROUND(Source!CS32*Source!I32, 2), 2)</f>
        <v>76.599999999999994</v>
      </c>
    </row>
    <row r="51" spans="1:27" ht="14.25" x14ac:dyDescent="0.2">
      <c r="A51" s="40"/>
      <c r="B51" s="41"/>
      <c r="C51" s="41" t="s">
        <v>439</v>
      </c>
      <c r="D51" s="42"/>
      <c r="E51" s="12"/>
      <c r="F51" s="44">
        <f>Source!AO32</f>
        <v>16.87</v>
      </c>
      <c r="G51" s="43" t="str">
        <f>Source!DG32</f>
        <v/>
      </c>
      <c r="H51" s="12">
        <f>Source!AV32</f>
        <v>1</v>
      </c>
      <c r="I51" s="45">
        <f>ROUND((Source!AF32*Source!AV32)*Source!I32, 2)</f>
        <v>40.49</v>
      </c>
      <c r="J51" s="12">
        <f>IF(Source!BA32&lt;&gt; 0, Source!BA32, 1)</f>
        <v>23.64</v>
      </c>
      <c r="K51" s="45">
        <f>Source!S32</f>
        <v>957.14</v>
      </c>
      <c r="W51">
        <f>I51</f>
        <v>40.49</v>
      </c>
    </row>
    <row r="52" spans="1:27" ht="14.25" x14ac:dyDescent="0.2">
      <c r="A52" s="40"/>
      <c r="B52" s="41"/>
      <c r="C52" s="41" t="s">
        <v>435</v>
      </c>
      <c r="D52" s="42"/>
      <c r="E52" s="12"/>
      <c r="F52" s="44">
        <f>Source!AM32</f>
        <v>38.47</v>
      </c>
      <c r="G52" s="43" t="str">
        <f>Source!DE32</f>
        <v/>
      </c>
      <c r="H52" s="12">
        <f>Source!AV32</f>
        <v>1</v>
      </c>
      <c r="I52" s="45">
        <f>ROUND((Source!AD32*Source!AV32)*Source!I32, 2)</f>
        <v>92.33</v>
      </c>
      <c r="J52" s="12">
        <f>IF(Source!BB32&lt;&gt; 0, Source!BB32, 1)</f>
        <v>2.0699999999999998</v>
      </c>
      <c r="K52" s="45">
        <f>Source!Q32</f>
        <v>191.12</v>
      </c>
    </row>
    <row r="53" spans="1:27" ht="14.25" x14ac:dyDescent="0.2">
      <c r="A53" s="40"/>
      <c r="B53" s="41"/>
      <c r="C53" s="41" t="s">
        <v>436</v>
      </c>
      <c r="D53" s="42"/>
      <c r="E53" s="12"/>
      <c r="F53" s="44">
        <f>Source!AN32</f>
        <v>0.86</v>
      </c>
      <c r="G53" s="43" t="str">
        <f>Source!DF32</f>
        <v/>
      </c>
      <c r="H53" s="12">
        <f>Source!AV32</f>
        <v>1</v>
      </c>
      <c r="I53" s="46">
        <f>ROUND((Source!AE32*Source!AV32)*Source!I32, 2)</f>
        <v>2.06</v>
      </c>
      <c r="J53" s="12">
        <f>IF(Source!BS32&lt;&gt; 0, Source!BS32, 1)</f>
        <v>23.64</v>
      </c>
      <c r="K53" s="46">
        <f>Source!R32</f>
        <v>48.79</v>
      </c>
      <c r="W53">
        <f>I53</f>
        <v>2.06</v>
      </c>
    </row>
    <row r="54" spans="1:27" ht="14.25" x14ac:dyDescent="0.2">
      <c r="A54" s="40"/>
      <c r="B54" s="41"/>
      <c r="C54" s="41" t="s">
        <v>444</v>
      </c>
      <c r="D54" s="42"/>
      <c r="E54" s="12"/>
      <c r="F54" s="44">
        <f>Source!AL32</f>
        <v>1.1399999999999999</v>
      </c>
      <c r="G54" s="43" t="str">
        <f>Source!DD32</f>
        <v/>
      </c>
      <c r="H54" s="12">
        <f>Source!AW32</f>
        <v>1</v>
      </c>
      <c r="I54" s="45">
        <f>ROUND((Source!AC32*Source!AW32)*Source!I32, 2)</f>
        <v>2.74</v>
      </c>
      <c r="J54" s="12">
        <f>IF(Source!BC32&lt;&gt; 0, Source!BC32, 1)</f>
        <v>4.76</v>
      </c>
      <c r="K54" s="45">
        <f>Source!P32</f>
        <v>13.02</v>
      </c>
    </row>
    <row r="55" spans="1:27" ht="14.25" x14ac:dyDescent="0.2">
      <c r="A55" s="40"/>
      <c r="B55" s="41"/>
      <c r="C55" s="41" t="s">
        <v>440</v>
      </c>
      <c r="D55" s="42" t="s">
        <v>438</v>
      </c>
      <c r="E55" s="12">
        <f>Source!DN32</f>
        <v>91</v>
      </c>
      <c r="F55" s="44"/>
      <c r="G55" s="43"/>
      <c r="H55" s="12"/>
      <c r="I55" s="45">
        <f>SUM(Q50:Q54)</f>
        <v>36.85</v>
      </c>
      <c r="J55" s="12">
        <f>Source!BZ32</f>
        <v>73</v>
      </c>
      <c r="K55" s="45">
        <f>SUM(R50:R54)</f>
        <v>698.71</v>
      </c>
    </row>
    <row r="56" spans="1:27" ht="14.25" x14ac:dyDescent="0.2">
      <c r="A56" s="40"/>
      <c r="B56" s="41"/>
      <c r="C56" s="41" t="s">
        <v>441</v>
      </c>
      <c r="D56" s="42" t="s">
        <v>438</v>
      </c>
      <c r="E56" s="12">
        <f>Source!DO32</f>
        <v>70</v>
      </c>
      <c r="F56" s="44"/>
      <c r="G56" s="43"/>
      <c r="H56" s="12"/>
      <c r="I56" s="45">
        <f>SUM(S50:S55)</f>
        <v>28.34</v>
      </c>
      <c r="J56" s="12">
        <f>Source!CA32</f>
        <v>41</v>
      </c>
      <c r="K56" s="45">
        <f>SUM(T50:T55)</f>
        <v>392.43</v>
      </c>
    </row>
    <row r="57" spans="1:27" ht="14.25" x14ac:dyDescent="0.2">
      <c r="A57" s="40"/>
      <c r="B57" s="41"/>
      <c r="C57" s="41" t="s">
        <v>437</v>
      </c>
      <c r="D57" s="42" t="s">
        <v>438</v>
      </c>
      <c r="E57" s="12">
        <f>175</f>
        <v>175</v>
      </c>
      <c r="F57" s="44"/>
      <c r="G57" s="43"/>
      <c r="H57" s="12"/>
      <c r="I57" s="45">
        <f>SUM(U50:U56)</f>
        <v>3.61</v>
      </c>
      <c r="J57" s="12">
        <f>157</f>
        <v>157</v>
      </c>
      <c r="K57" s="45">
        <f>SUM(V50:V56)</f>
        <v>76.599999999999994</v>
      </c>
    </row>
    <row r="58" spans="1:27" ht="14.25" x14ac:dyDescent="0.2">
      <c r="A58" s="40"/>
      <c r="B58" s="41"/>
      <c r="C58" s="41" t="s">
        <v>442</v>
      </c>
      <c r="D58" s="42" t="s">
        <v>443</v>
      </c>
      <c r="E58" s="12">
        <f>Source!AQ32</f>
        <v>1.1599999999999999</v>
      </c>
      <c r="F58" s="44"/>
      <c r="G58" s="43" t="str">
        <f>Source!DI32</f>
        <v/>
      </c>
      <c r="H58" s="12">
        <f>Source!AV32</f>
        <v>1</v>
      </c>
      <c r="I58" s="45">
        <f>Source!U32</f>
        <v>2.7839999999999998</v>
      </c>
      <c r="J58" s="12"/>
      <c r="K58" s="45"/>
    </row>
    <row r="59" spans="1:27" ht="15" x14ac:dyDescent="0.25">
      <c r="A59" s="50"/>
      <c r="B59" s="50"/>
      <c r="C59" s="50"/>
      <c r="D59" s="50"/>
      <c r="E59" s="50"/>
      <c r="F59" s="50"/>
      <c r="G59" s="50"/>
      <c r="H59" s="51">
        <f>I51+I52+I54+I55+I56+I57</f>
        <v>204.36</v>
      </c>
      <c r="I59" s="51"/>
      <c r="J59" s="51">
        <f>K51+K52+K54+K55+K56+K57</f>
        <v>2329.02</v>
      </c>
      <c r="K59" s="51"/>
      <c r="O59" s="47">
        <f>I51+I52+I54+I55+I56+I57</f>
        <v>204.36</v>
      </c>
      <c r="P59" s="47">
        <f>K51+K52+K54+K55+K56+K57</f>
        <v>2329.02</v>
      </c>
      <c r="X59">
        <f>IF(Source!BI32&lt;=1,I51+I52+I54+I55+I56+I57-0, 0)</f>
        <v>204.36</v>
      </c>
      <c r="Y59">
        <f>IF(Source!BI32=2,I51+I52+I54+I55+I56+I57-0, 0)</f>
        <v>0</v>
      </c>
      <c r="Z59">
        <f>IF(Source!BI32=3,I51+I52+I54+I55+I56+I57-0, 0)</f>
        <v>0</v>
      </c>
      <c r="AA59">
        <f>IF(Source!BI32=4,I51+I52+I54+I55+I56+I57,0)</f>
        <v>0</v>
      </c>
    </row>
    <row r="60" spans="1:27" ht="42.75" x14ac:dyDescent="0.2">
      <c r="A60" s="40" t="str">
        <f>Source!E34</f>
        <v>5</v>
      </c>
      <c r="B60" s="41" t="str">
        <f>Source!F34</f>
        <v>1.7-3-63</v>
      </c>
      <c r="C60" s="41" t="s">
        <v>43</v>
      </c>
      <c r="D60" s="42" t="str">
        <f>Source!H34</f>
        <v>шт.</v>
      </c>
      <c r="E60" s="12">
        <f>Source!I34</f>
        <v>2.784E-2</v>
      </c>
      <c r="F60" s="44">
        <f>Source!AL34</f>
        <v>16357.16</v>
      </c>
      <c r="G60" s="43" t="str">
        <f>Source!DD34</f>
        <v/>
      </c>
      <c r="H60" s="12">
        <f>Source!AW34</f>
        <v>1</v>
      </c>
      <c r="I60" s="45">
        <f>ROUND((Source!AC34*Source!AW34)*Source!I34, 2)</f>
        <v>455.38</v>
      </c>
      <c r="J60" s="12">
        <f>IF(Source!BC34&lt;&gt; 0, Source!BC34, 1)</f>
        <v>1.53</v>
      </c>
      <c r="K60" s="45">
        <f>Source!P34</f>
        <v>696.74</v>
      </c>
      <c r="Q60">
        <f>ROUND((Source!DN34/100)*ROUND((Source!AF34*Source!AV34)*Source!I34, 2), 2)</f>
        <v>0</v>
      </c>
      <c r="R60">
        <f>Source!X34</f>
        <v>0</v>
      </c>
      <c r="S60">
        <f>ROUND((Source!DO34/100)*ROUND((Source!AF34*Source!AV34)*Source!I34, 2), 2)</f>
        <v>0</v>
      </c>
      <c r="T60">
        <f>Source!Y34</f>
        <v>0</v>
      </c>
      <c r="U60">
        <f>ROUND((175/100)*ROUND((Source!AE34*Source!AV34)*Source!I34, 2), 2)</f>
        <v>0</v>
      </c>
      <c r="V60">
        <f>ROUND((157/100)*ROUND(Source!CS34*Source!I34, 2), 2)</f>
        <v>0</v>
      </c>
    </row>
    <row r="61" spans="1:27" ht="15" x14ac:dyDescent="0.25">
      <c r="A61" s="50"/>
      <c r="B61" s="50"/>
      <c r="C61" s="50"/>
      <c r="D61" s="50"/>
      <c r="E61" s="50"/>
      <c r="F61" s="50"/>
      <c r="G61" s="50"/>
      <c r="H61" s="51">
        <f>I60</f>
        <v>455.38</v>
      </c>
      <c r="I61" s="51"/>
      <c r="J61" s="51">
        <f>K60</f>
        <v>696.74</v>
      </c>
      <c r="K61" s="51"/>
      <c r="O61" s="47">
        <f>I60</f>
        <v>455.38</v>
      </c>
      <c r="P61" s="47">
        <f>K60</f>
        <v>696.74</v>
      </c>
      <c r="X61">
        <f>IF(Source!BI34&lt;=1,I60-0, 0)</f>
        <v>455.38</v>
      </c>
      <c r="Y61">
        <f>IF(Source!BI34=2,I60-0, 0)</f>
        <v>0</v>
      </c>
      <c r="Z61">
        <f>IF(Source!BI34=3,I60-0, 0)</f>
        <v>0</v>
      </c>
      <c r="AA61">
        <f>IF(Source!BI34=4,I60,0)</f>
        <v>0</v>
      </c>
    </row>
    <row r="62" spans="1:27" ht="42.75" x14ac:dyDescent="0.2">
      <c r="A62" s="40" t="str">
        <f>Source!E36</f>
        <v>6</v>
      </c>
      <c r="B62" s="41" t="str">
        <f>Source!F36</f>
        <v>6.53-22-1</v>
      </c>
      <c r="C62" s="41" t="s">
        <v>51</v>
      </c>
      <c r="D62" s="42" t="str">
        <f>Source!H36</f>
        <v>100 м3</v>
      </c>
      <c r="E62" s="12">
        <f>Source!I36</f>
        <v>0.01</v>
      </c>
      <c r="F62" s="44"/>
      <c r="G62" s="43"/>
      <c r="H62" s="12"/>
      <c r="I62" s="45"/>
      <c r="J62" s="12"/>
      <c r="K62" s="45"/>
      <c r="Q62">
        <f>ROUND((Source!DN36/100)*ROUND((Source!AF36*Source!AV36)*Source!I36, 2), 2)</f>
        <v>56.3</v>
      </c>
      <c r="R62">
        <f>Source!X36</f>
        <v>1067.76</v>
      </c>
      <c r="S62">
        <f>ROUND((Source!DO36/100)*ROUND((Source!AF36*Source!AV36)*Source!I36, 2), 2)</f>
        <v>43.31</v>
      </c>
      <c r="T62">
        <f>Source!Y36</f>
        <v>599.70000000000005</v>
      </c>
      <c r="U62">
        <f>ROUND((175/100)*ROUND((Source!AE36*Source!AV36)*Source!I36, 2), 2)</f>
        <v>0</v>
      </c>
      <c r="V62">
        <f>ROUND((157/100)*ROUND(Source!CS36*Source!I36, 2), 2)</f>
        <v>0</v>
      </c>
    </row>
    <row r="63" spans="1:27" ht="14.25" x14ac:dyDescent="0.2">
      <c r="A63" s="40"/>
      <c r="B63" s="41"/>
      <c r="C63" s="41" t="s">
        <v>439</v>
      </c>
      <c r="D63" s="42"/>
      <c r="E63" s="12"/>
      <c r="F63" s="44">
        <f>Source!AO36</f>
        <v>6187.37</v>
      </c>
      <c r="G63" s="43" t="str">
        <f>Source!DG36</f>
        <v/>
      </c>
      <c r="H63" s="12">
        <f>Source!AV36</f>
        <v>1</v>
      </c>
      <c r="I63" s="45">
        <f>ROUND((Source!AF36*Source!AV36)*Source!I36, 2)</f>
        <v>61.87</v>
      </c>
      <c r="J63" s="12">
        <f>IF(Source!BA36&lt;&gt; 0, Source!BA36, 1)</f>
        <v>23.64</v>
      </c>
      <c r="K63" s="45">
        <f>Source!S36</f>
        <v>1462.69</v>
      </c>
      <c r="W63">
        <f>I63</f>
        <v>61.87</v>
      </c>
    </row>
    <row r="64" spans="1:27" ht="14.25" x14ac:dyDescent="0.2">
      <c r="A64" s="40"/>
      <c r="B64" s="41"/>
      <c r="C64" s="41" t="s">
        <v>440</v>
      </c>
      <c r="D64" s="42" t="s">
        <v>438</v>
      </c>
      <c r="E64" s="12">
        <f>Source!DN36</f>
        <v>91</v>
      </c>
      <c r="F64" s="44"/>
      <c r="G64" s="43"/>
      <c r="H64" s="12"/>
      <c r="I64" s="45">
        <f>SUM(Q62:Q63)</f>
        <v>56.3</v>
      </c>
      <c r="J64" s="12">
        <f>Source!BZ36</f>
        <v>73</v>
      </c>
      <c r="K64" s="45">
        <f>SUM(R62:R63)</f>
        <v>1067.76</v>
      </c>
    </row>
    <row r="65" spans="1:27" ht="14.25" x14ac:dyDescent="0.2">
      <c r="A65" s="40"/>
      <c r="B65" s="41"/>
      <c r="C65" s="41" t="s">
        <v>441</v>
      </c>
      <c r="D65" s="42" t="s">
        <v>438</v>
      </c>
      <c r="E65" s="12">
        <f>Source!DO36</f>
        <v>70</v>
      </c>
      <c r="F65" s="44"/>
      <c r="G65" s="43"/>
      <c r="H65" s="12"/>
      <c r="I65" s="45">
        <f>SUM(S62:S64)</f>
        <v>43.31</v>
      </c>
      <c r="J65" s="12">
        <f>Source!CA36</f>
        <v>41</v>
      </c>
      <c r="K65" s="45">
        <f>SUM(T62:T64)</f>
        <v>599.70000000000005</v>
      </c>
    </row>
    <row r="66" spans="1:27" ht="14.25" x14ac:dyDescent="0.2">
      <c r="A66" s="40"/>
      <c r="B66" s="41"/>
      <c r="C66" s="41" t="s">
        <v>442</v>
      </c>
      <c r="D66" s="42" t="s">
        <v>443</v>
      </c>
      <c r="E66" s="12">
        <f>Source!AQ36</f>
        <v>563</v>
      </c>
      <c r="F66" s="44"/>
      <c r="G66" s="43" t="str">
        <f>Source!DI36</f>
        <v/>
      </c>
      <c r="H66" s="12">
        <f>Source!AV36</f>
        <v>1</v>
      </c>
      <c r="I66" s="45">
        <f>Source!U36</f>
        <v>5.63</v>
      </c>
      <c r="J66" s="12"/>
      <c r="K66" s="45"/>
    </row>
    <row r="67" spans="1:27" ht="15" x14ac:dyDescent="0.25">
      <c r="A67" s="50"/>
      <c r="B67" s="50"/>
      <c r="C67" s="50"/>
      <c r="D67" s="50"/>
      <c r="E67" s="50"/>
      <c r="F67" s="50"/>
      <c r="G67" s="50"/>
      <c r="H67" s="51">
        <f>I63+I64+I65</f>
        <v>161.47999999999999</v>
      </c>
      <c r="I67" s="51"/>
      <c r="J67" s="51">
        <f>K63+K64+K65</f>
        <v>3130.1499999999996</v>
      </c>
      <c r="K67" s="51"/>
      <c r="O67" s="47">
        <f>I63+I64+I65</f>
        <v>161.47999999999999</v>
      </c>
      <c r="P67" s="47">
        <f>K63+K64+K65</f>
        <v>3130.1499999999996</v>
      </c>
      <c r="X67">
        <f>IF(Source!BI36&lt;=1,I63+I64+I65-0, 0)</f>
        <v>161.47999999999999</v>
      </c>
      <c r="Y67">
        <f>IF(Source!BI36=2,I63+I64+I65-0, 0)</f>
        <v>0</v>
      </c>
      <c r="Z67">
        <f>IF(Source!BI36=3,I63+I64+I65-0, 0)</f>
        <v>0</v>
      </c>
      <c r="AA67">
        <f>IF(Source!BI36=4,I63+I64+I65,0)</f>
        <v>0</v>
      </c>
    </row>
    <row r="68" spans="1:27" ht="42.75" x14ac:dyDescent="0.2">
      <c r="A68" s="40" t="str">
        <f>Source!E38</f>
        <v>7</v>
      </c>
      <c r="B68" s="41" t="str">
        <f>Source!F38</f>
        <v>1.1-1-352</v>
      </c>
      <c r="C68" s="41" t="s">
        <v>58</v>
      </c>
      <c r="D68" s="42" t="str">
        <f>Source!H38</f>
        <v>1000 шт.</v>
      </c>
      <c r="E68" s="12">
        <f>Source!I38</f>
        <v>0.39200000000000002</v>
      </c>
      <c r="F68" s="44">
        <f>Source!AL38</f>
        <v>1064.6600000000001</v>
      </c>
      <c r="G68" s="43" t="str">
        <f>Source!DD38</f>
        <v/>
      </c>
      <c r="H68" s="12">
        <f>Source!AW38</f>
        <v>1</v>
      </c>
      <c r="I68" s="45">
        <f>ROUND((Source!AC38*Source!AW38)*Source!I38, 2)</f>
        <v>417.35</v>
      </c>
      <c r="J68" s="12">
        <f>IF(Source!BC38&lt;&gt; 0, Source!BC38, 1)</f>
        <v>9.68</v>
      </c>
      <c r="K68" s="45">
        <f>Source!P38</f>
        <v>4039.92</v>
      </c>
      <c r="Q68">
        <f>ROUND((Source!DN38/100)*ROUND((Source!AF38*Source!AV38)*Source!I38, 2), 2)</f>
        <v>0</v>
      </c>
      <c r="R68">
        <f>Source!X38</f>
        <v>0</v>
      </c>
      <c r="S68">
        <f>ROUND((Source!DO38/100)*ROUND((Source!AF38*Source!AV38)*Source!I38, 2), 2)</f>
        <v>0</v>
      </c>
      <c r="T68">
        <f>Source!Y38</f>
        <v>0</v>
      </c>
      <c r="U68">
        <f>ROUND((175/100)*ROUND((Source!AE38*Source!AV38)*Source!I38, 2), 2)</f>
        <v>0</v>
      </c>
      <c r="V68">
        <f>ROUND((157/100)*ROUND(Source!CS38*Source!I38, 2), 2)</f>
        <v>0</v>
      </c>
    </row>
    <row r="69" spans="1:27" ht="15" x14ac:dyDescent="0.25">
      <c r="A69" s="50"/>
      <c r="B69" s="50"/>
      <c r="C69" s="50"/>
      <c r="D69" s="50"/>
      <c r="E69" s="50"/>
      <c r="F69" s="50"/>
      <c r="G69" s="50"/>
      <c r="H69" s="51">
        <f>I68</f>
        <v>417.35</v>
      </c>
      <c r="I69" s="51"/>
      <c r="J69" s="51">
        <f>K68</f>
        <v>4039.92</v>
      </c>
      <c r="K69" s="51"/>
      <c r="O69" s="47">
        <f>I68</f>
        <v>417.35</v>
      </c>
      <c r="P69" s="47">
        <f>K68</f>
        <v>4039.92</v>
      </c>
      <c r="X69">
        <f>IF(Source!BI38&lt;=1,I68-0, 0)</f>
        <v>417.35</v>
      </c>
      <c r="Y69">
        <f>IF(Source!BI38=2,I68-0, 0)</f>
        <v>0</v>
      </c>
      <c r="Z69">
        <f>IF(Source!BI38=3,I68-0, 0)</f>
        <v>0</v>
      </c>
      <c r="AA69">
        <f>IF(Source!BI38=4,I68,0)</f>
        <v>0</v>
      </c>
    </row>
    <row r="70" spans="1:27" ht="28.5" x14ac:dyDescent="0.2">
      <c r="A70" s="40" t="str">
        <f>Source!E40</f>
        <v>8</v>
      </c>
      <c r="B70" s="41" t="str">
        <f>Source!F40</f>
        <v>1.3-2-12</v>
      </c>
      <c r="C70" s="41" t="s">
        <v>63</v>
      </c>
      <c r="D70" s="42" t="str">
        <f>Source!H40</f>
        <v>м3</v>
      </c>
      <c r="E70" s="12">
        <f>Source!I40</f>
        <v>0.24</v>
      </c>
      <c r="F70" s="44">
        <f>Source!AL40</f>
        <v>475.68</v>
      </c>
      <c r="G70" s="43" t="str">
        <f>Source!DD40</f>
        <v/>
      </c>
      <c r="H70" s="12">
        <f>Source!AW40</f>
        <v>1</v>
      </c>
      <c r="I70" s="45">
        <f>ROUND((Source!AC40*Source!AW40)*Source!I40, 2)</f>
        <v>114.16</v>
      </c>
      <c r="J70" s="12">
        <f>IF(Source!BC40&lt;&gt; 0, Source!BC40, 1)</f>
        <v>6.45</v>
      </c>
      <c r="K70" s="45">
        <f>Source!P40</f>
        <v>736.35</v>
      </c>
      <c r="Q70">
        <f>ROUND((Source!DN40/100)*ROUND((Source!AF40*Source!AV40)*Source!I40, 2), 2)</f>
        <v>0</v>
      </c>
      <c r="R70">
        <f>Source!X40</f>
        <v>0</v>
      </c>
      <c r="S70">
        <f>ROUND((Source!DO40/100)*ROUND((Source!AF40*Source!AV40)*Source!I40, 2), 2)</f>
        <v>0</v>
      </c>
      <c r="T70">
        <f>Source!Y40</f>
        <v>0</v>
      </c>
      <c r="U70">
        <f>ROUND((175/100)*ROUND((Source!AE40*Source!AV40)*Source!I40, 2), 2)</f>
        <v>0</v>
      </c>
      <c r="V70">
        <f>ROUND((157/100)*ROUND(Source!CS40*Source!I40, 2), 2)</f>
        <v>0</v>
      </c>
    </row>
    <row r="71" spans="1:27" ht="15" x14ac:dyDescent="0.25">
      <c r="A71" s="50"/>
      <c r="B71" s="50"/>
      <c r="C71" s="50"/>
      <c r="D71" s="50"/>
      <c r="E71" s="50"/>
      <c r="F71" s="50"/>
      <c r="G71" s="50"/>
      <c r="H71" s="51">
        <f>I70</f>
        <v>114.16</v>
      </c>
      <c r="I71" s="51"/>
      <c r="J71" s="51">
        <f>K70</f>
        <v>736.35</v>
      </c>
      <c r="K71" s="51"/>
      <c r="O71" s="47">
        <f>I70</f>
        <v>114.16</v>
      </c>
      <c r="P71" s="47">
        <f>K70</f>
        <v>736.35</v>
      </c>
      <c r="X71">
        <f>IF(Source!BI40&lt;=1,I70-0, 0)</f>
        <v>114.16</v>
      </c>
      <c r="Y71">
        <f>IF(Source!BI40=2,I70-0, 0)</f>
        <v>0</v>
      </c>
      <c r="Z71">
        <f>IF(Source!BI40=3,I70-0, 0)</f>
        <v>0</v>
      </c>
      <c r="AA71">
        <f>IF(Source!BI40=4,I70,0)</f>
        <v>0</v>
      </c>
    </row>
    <row r="72" spans="1:27" ht="71.25" x14ac:dyDescent="0.2">
      <c r="A72" s="40" t="str">
        <f>Source!E42</f>
        <v>9</v>
      </c>
      <c r="B72" s="41" t="str">
        <f>Source!F42</f>
        <v>3.20-40-1</v>
      </c>
      <c r="C72" s="41" t="s">
        <v>68</v>
      </c>
      <c r="D72" s="42" t="str">
        <f>Source!H42</f>
        <v>компл.</v>
      </c>
      <c r="E72" s="12">
        <f>Source!I42</f>
        <v>1</v>
      </c>
      <c r="F72" s="44"/>
      <c r="G72" s="43"/>
      <c r="H72" s="12"/>
      <c r="I72" s="45"/>
      <c r="J72" s="12"/>
      <c r="K72" s="45"/>
      <c r="Q72">
        <f>ROUND((Source!DN42/100)*ROUND((Source!AF42*Source!AV42)*Source!I42, 2), 2)</f>
        <v>530.64</v>
      </c>
      <c r="R72">
        <f>Source!X42</f>
        <v>10035.469999999999</v>
      </c>
      <c r="S72">
        <f>ROUND((Source!DO42/100)*ROUND((Source!AF42*Source!AV42)*Source!I42, 2), 2)</f>
        <v>356.98</v>
      </c>
      <c r="T72">
        <f>Source!Y42</f>
        <v>4675.62</v>
      </c>
      <c r="U72">
        <f>ROUND((175/100)*ROUND((Source!AE42*Source!AV42)*Source!I42, 2), 2)</f>
        <v>20.48</v>
      </c>
      <c r="V72">
        <f>ROUND((157/100)*ROUND(Source!CS42*Source!I42, 2), 2)</f>
        <v>434.25</v>
      </c>
    </row>
    <row r="73" spans="1:27" ht="14.25" x14ac:dyDescent="0.2">
      <c r="A73" s="40"/>
      <c r="B73" s="41"/>
      <c r="C73" s="41" t="s">
        <v>439</v>
      </c>
      <c r="D73" s="42"/>
      <c r="E73" s="12"/>
      <c r="F73" s="44">
        <f>Source!AO42</f>
        <v>482.4</v>
      </c>
      <c r="G73" s="43" t="str">
        <f>Source!DG42</f>
        <v/>
      </c>
      <c r="H73" s="12">
        <f>Source!AV42</f>
        <v>1</v>
      </c>
      <c r="I73" s="45">
        <f>ROUND((Source!AF42*Source!AV42)*Source!I42, 2)</f>
        <v>482.4</v>
      </c>
      <c r="J73" s="12">
        <f>IF(Source!BA42&lt;&gt; 0, Source!BA42, 1)</f>
        <v>23.64</v>
      </c>
      <c r="K73" s="45">
        <f>Source!S42</f>
        <v>11403.94</v>
      </c>
      <c r="W73">
        <f>I73</f>
        <v>482.4</v>
      </c>
    </row>
    <row r="74" spans="1:27" ht="14.25" x14ac:dyDescent="0.2">
      <c r="A74" s="40"/>
      <c r="B74" s="41"/>
      <c r="C74" s="41" t="s">
        <v>435</v>
      </c>
      <c r="D74" s="42"/>
      <c r="E74" s="12"/>
      <c r="F74" s="44">
        <f>Source!AM42</f>
        <v>51.77</v>
      </c>
      <c r="G74" s="43" t="str">
        <f>Source!DE42</f>
        <v/>
      </c>
      <c r="H74" s="12">
        <f>Source!AV42</f>
        <v>1</v>
      </c>
      <c r="I74" s="45">
        <f>ROUND((Source!AD42*Source!AV42)*Source!I42, 2)</f>
        <v>51.77</v>
      </c>
      <c r="J74" s="12">
        <f>IF(Source!BB42&lt;&gt; 0, Source!BB42, 1)</f>
        <v>8.0399999999999991</v>
      </c>
      <c r="K74" s="45">
        <f>Source!Q42</f>
        <v>416.23</v>
      </c>
    </row>
    <row r="75" spans="1:27" ht="14.25" x14ac:dyDescent="0.2">
      <c r="A75" s="40"/>
      <c r="B75" s="41"/>
      <c r="C75" s="41" t="s">
        <v>436</v>
      </c>
      <c r="D75" s="42"/>
      <c r="E75" s="12"/>
      <c r="F75" s="44">
        <f>Source!AN42</f>
        <v>11.7</v>
      </c>
      <c r="G75" s="43" t="str">
        <f>Source!DF42</f>
        <v/>
      </c>
      <c r="H75" s="12">
        <f>Source!AV42</f>
        <v>1</v>
      </c>
      <c r="I75" s="46">
        <f>ROUND((Source!AE42*Source!AV42)*Source!I42, 2)</f>
        <v>11.7</v>
      </c>
      <c r="J75" s="12">
        <f>IF(Source!BS42&lt;&gt; 0, Source!BS42, 1)</f>
        <v>23.64</v>
      </c>
      <c r="K75" s="46">
        <f>Source!R42</f>
        <v>276.58999999999997</v>
      </c>
      <c r="W75">
        <f>I75</f>
        <v>11.7</v>
      </c>
    </row>
    <row r="76" spans="1:27" ht="14.25" x14ac:dyDescent="0.2">
      <c r="A76" s="40"/>
      <c r="B76" s="41"/>
      <c r="C76" s="41" t="s">
        <v>444</v>
      </c>
      <c r="D76" s="42"/>
      <c r="E76" s="12"/>
      <c r="F76" s="44">
        <f>Source!AL42</f>
        <v>223.59</v>
      </c>
      <c r="G76" s="43" t="str">
        <f>Source!DD42</f>
        <v/>
      </c>
      <c r="H76" s="12">
        <f>Source!AW42</f>
        <v>1</v>
      </c>
      <c r="I76" s="45">
        <f>ROUND((Source!AC42*Source!AW42)*Source!I42, 2)</f>
        <v>223.59</v>
      </c>
      <c r="J76" s="12">
        <f>IF(Source!BC42&lt;&gt; 0, Source!BC42, 1)</f>
        <v>5</v>
      </c>
      <c r="K76" s="45">
        <f>Source!P42</f>
        <v>1117.95</v>
      </c>
    </row>
    <row r="77" spans="1:27" ht="14.25" x14ac:dyDescent="0.2">
      <c r="A77" s="40"/>
      <c r="B77" s="41"/>
      <c r="C77" s="41" t="s">
        <v>440</v>
      </c>
      <c r="D77" s="42" t="s">
        <v>438</v>
      </c>
      <c r="E77" s="12">
        <f>Source!DN42</f>
        <v>110</v>
      </c>
      <c r="F77" s="44"/>
      <c r="G77" s="43"/>
      <c r="H77" s="12"/>
      <c r="I77" s="45">
        <f>SUM(Q72:Q76)</f>
        <v>530.64</v>
      </c>
      <c r="J77" s="12">
        <f>Source!BZ42</f>
        <v>88</v>
      </c>
      <c r="K77" s="45">
        <f>SUM(R72:R76)</f>
        <v>10035.469999999999</v>
      </c>
    </row>
    <row r="78" spans="1:27" ht="14.25" x14ac:dyDescent="0.2">
      <c r="A78" s="40"/>
      <c r="B78" s="41"/>
      <c r="C78" s="41" t="s">
        <v>441</v>
      </c>
      <c r="D78" s="42" t="s">
        <v>438</v>
      </c>
      <c r="E78" s="12">
        <f>Source!DO42</f>
        <v>74</v>
      </c>
      <c r="F78" s="44"/>
      <c r="G78" s="43"/>
      <c r="H78" s="12"/>
      <c r="I78" s="45">
        <f>SUM(S72:S77)</f>
        <v>356.98</v>
      </c>
      <c r="J78" s="12">
        <f>Source!CA42</f>
        <v>41</v>
      </c>
      <c r="K78" s="45">
        <f>SUM(T72:T77)</f>
        <v>4675.62</v>
      </c>
    </row>
    <row r="79" spans="1:27" ht="14.25" x14ac:dyDescent="0.2">
      <c r="A79" s="40"/>
      <c r="B79" s="41"/>
      <c r="C79" s="41" t="s">
        <v>437</v>
      </c>
      <c r="D79" s="42" t="s">
        <v>438</v>
      </c>
      <c r="E79" s="12">
        <f>175</f>
        <v>175</v>
      </c>
      <c r="F79" s="44"/>
      <c r="G79" s="43"/>
      <c r="H79" s="12"/>
      <c r="I79" s="45">
        <f>SUM(U72:U78)</f>
        <v>20.48</v>
      </c>
      <c r="J79" s="12">
        <f>157</f>
        <v>157</v>
      </c>
      <c r="K79" s="45">
        <f>SUM(V72:V78)</f>
        <v>434.25</v>
      </c>
    </row>
    <row r="80" spans="1:27" ht="14.25" x14ac:dyDescent="0.2">
      <c r="A80" s="40"/>
      <c r="B80" s="41"/>
      <c r="C80" s="41" t="s">
        <v>442</v>
      </c>
      <c r="D80" s="42" t="s">
        <v>443</v>
      </c>
      <c r="E80" s="12">
        <f>Source!AQ42</f>
        <v>40.1</v>
      </c>
      <c r="F80" s="44"/>
      <c r="G80" s="43" t="str">
        <f>Source!DI42</f>
        <v/>
      </c>
      <c r="H80" s="12">
        <f>Source!AV42</f>
        <v>1</v>
      </c>
      <c r="I80" s="45">
        <f>Source!U42</f>
        <v>40.1</v>
      </c>
      <c r="J80" s="12"/>
      <c r="K80" s="45"/>
    </row>
    <row r="81" spans="1:27" ht="15" x14ac:dyDescent="0.25">
      <c r="A81" s="50"/>
      <c r="B81" s="50"/>
      <c r="C81" s="50"/>
      <c r="D81" s="50"/>
      <c r="E81" s="50"/>
      <c r="F81" s="50"/>
      <c r="G81" s="50"/>
      <c r="H81" s="51">
        <f>I73+I74+I76+I77+I78+I79</f>
        <v>1665.8600000000001</v>
      </c>
      <c r="I81" s="51"/>
      <c r="J81" s="51">
        <f>K73+K74+K76+K77+K78+K79</f>
        <v>28083.46</v>
      </c>
      <c r="K81" s="51"/>
      <c r="O81" s="47">
        <f>I73+I74+I76+I77+I78+I79</f>
        <v>1665.8600000000001</v>
      </c>
      <c r="P81" s="47">
        <f>K73+K74+K76+K77+K78+K79</f>
        <v>28083.46</v>
      </c>
      <c r="X81">
        <f>IF(Source!BI42&lt;=1,I73+I74+I76+I77+I78+I79-0, 0)</f>
        <v>1665.8600000000001</v>
      </c>
      <c r="Y81">
        <f>IF(Source!BI42=2,I73+I74+I76+I77+I78+I79-0, 0)</f>
        <v>0</v>
      </c>
      <c r="Z81">
        <f>IF(Source!BI42=3,I73+I74+I76+I77+I78+I79-0, 0)</f>
        <v>0</v>
      </c>
      <c r="AA81">
        <f>IF(Source!BI42=4,I73+I74+I76+I77+I78+I79,0)</f>
        <v>0</v>
      </c>
    </row>
    <row r="82" spans="1:27" ht="54" x14ac:dyDescent="0.2">
      <c r="A82" s="40" t="str">
        <f>Source!E44</f>
        <v>10</v>
      </c>
      <c r="B82" s="41" t="str">
        <f>Source!F44</f>
        <v>Цена поставщика</v>
      </c>
      <c r="C82" s="41" t="s">
        <v>445</v>
      </c>
      <c r="D82" s="42" t="str">
        <f>Source!H44</f>
        <v>шт.</v>
      </c>
      <c r="E82" s="12">
        <f>Source!I44</f>
        <v>1</v>
      </c>
      <c r="F82" s="44">
        <f>Source!AL44</f>
        <v>330936.11</v>
      </c>
      <c r="G82" s="43" t="str">
        <f>Source!DD44</f>
        <v/>
      </c>
      <c r="H82" s="12">
        <f>Source!AW44</f>
        <v>1</v>
      </c>
      <c r="I82" s="45">
        <f>ROUND(Source!AC44*Source!I44, 2)</f>
        <v>330936.11</v>
      </c>
      <c r="J82" s="12">
        <f>IF(Source!BC44&lt;&gt; 0, Source!BC44, 1)</f>
        <v>1</v>
      </c>
      <c r="K82" s="45">
        <f>Source!P44</f>
        <v>330936.11</v>
      </c>
      <c r="Q82">
        <f>ROUND((Source!DN44/100)*ROUND(Source!AF44*Source!I44, 2), 2)</f>
        <v>0</v>
      </c>
      <c r="R82">
        <f>Source!X44</f>
        <v>0</v>
      </c>
      <c r="S82">
        <f>ROUND((Source!DO44/100)*ROUND(Source!AF44*Source!I44, 2), 2)</f>
        <v>0</v>
      </c>
      <c r="T82">
        <f>Source!Y44</f>
        <v>0</v>
      </c>
      <c r="U82">
        <f>ROUND((175/100)*ROUND(Source!AE44*Source!I44, 2), 2)</f>
        <v>0</v>
      </c>
      <c r="V82">
        <f>ROUND((157/100)*ROUND(Source!CS44*Source!I44, 2), 2)</f>
        <v>0</v>
      </c>
    </row>
    <row r="83" spans="1:27" ht="15" x14ac:dyDescent="0.25">
      <c r="A83" s="50"/>
      <c r="B83" s="50"/>
      <c r="C83" s="50"/>
      <c r="D83" s="50"/>
      <c r="E83" s="50"/>
      <c r="F83" s="50"/>
      <c r="G83" s="50"/>
      <c r="H83" s="51">
        <f>I82</f>
        <v>330936.11</v>
      </c>
      <c r="I83" s="51"/>
      <c r="J83" s="51">
        <f>K82</f>
        <v>330936.11</v>
      </c>
      <c r="K83" s="51"/>
      <c r="O83" s="47">
        <f>I82</f>
        <v>330936.11</v>
      </c>
      <c r="P83" s="47">
        <f>K82</f>
        <v>330936.11</v>
      </c>
      <c r="X83">
        <f>IF(Source!BI44&lt;=1,I82-0, 0)</f>
        <v>330936.11</v>
      </c>
      <c r="Y83">
        <f>IF(Source!BI44=2,I82-0, 0)</f>
        <v>0</v>
      </c>
      <c r="Z83">
        <f>IF(Source!BI44=3,I82-0, 0)</f>
        <v>0</v>
      </c>
      <c r="AA83">
        <f>IF(Source!BI44=4,I82,0)</f>
        <v>0</v>
      </c>
    </row>
    <row r="84" spans="1:27" ht="14.25" x14ac:dyDescent="0.2">
      <c r="A84" s="40" t="str">
        <f>Source!E46</f>
        <v>11</v>
      </c>
      <c r="B84" s="41" t="str">
        <f>Source!F46</f>
        <v>4.11-17-1</v>
      </c>
      <c r="C84" s="41" t="s">
        <v>82</v>
      </c>
      <c r="D84" s="42" t="str">
        <f>Source!H46</f>
        <v>шт.</v>
      </c>
      <c r="E84" s="12">
        <f>Source!I46</f>
        <v>1</v>
      </c>
      <c r="F84" s="44"/>
      <c r="G84" s="43"/>
      <c r="H84" s="12"/>
      <c r="I84" s="45"/>
      <c r="J84" s="12"/>
      <c r="K84" s="45"/>
      <c r="Q84">
        <f>ROUND((Source!DN46/100)*ROUND((Source!AF46*Source!AV46)*Source!I46, 2), 2)</f>
        <v>68.16</v>
      </c>
      <c r="R84">
        <f>Source!X46</f>
        <v>1088.3499999999999</v>
      </c>
      <c r="S84">
        <f>ROUND((Source!DO46/100)*ROUND((Source!AF46*Source!AV46)*Source!I46, 2), 2)</f>
        <v>40.06</v>
      </c>
      <c r="T84">
        <f>Source!Y46</f>
        <v>579.51</v>
      </c>
      <c r="U84">
        <f>ROUND((175/100)*ROUND((Source!AE46*Source!AV46)*Source!I46, 2), 2)</f>
        <v>1.1399999999999999</v>
      </c>
      <c r="V84">
        <f>ROUND((157/100)*ROUND(Source!CS46*Source!I46, 2), 2)</f>
        <v>24.13</v>
      </c>
    </row>
    <row r="85" spans="1:27" ht="14.25" x14ac:dyDescent="0.2">
      <c r="A85" s="40"/>
      <c r="B85" s="41"/>
      <c r="C85" s="41" t="s">
        <v>439</v>
      </c>
      <c r="D85" s="42"/>
      <c r="E85" s="12"/>
      <c r="F85" s="44">
        <f>Source!AO46</f>
        <v>59.79</v>
      </c>
      <c r="G85" s="43" t="str">
        <f>Source!DG46</f>
        <v/>
      </c>
      <c r="H85" s="12">
        <f>Source!AV46</f>
        <v>1</v>
      </c>
      <c r="I85" s="45">
        <f>ROUND((Source!AF46*Source!AV46)*Source!I46, 2)</f>
        <v>59.79</v>
      </c>
      <c r="J85" s="12">
        <f>IF(Source!BA46&lt;&gt; 0, Source!BA46, 1)</f>
        <v>23.64</v>
      </c>
      <c r="K85" s="45">
        <f>Source!S46</f>
        <v>1413.44</v>
      </c>
      <c r="W85">
        <f>I85</f>
        <v>59.79</v>
      </c>
    </row>
    <row r="86" spans="1:27" ht="14.25" x14ac:dyDescent="0.2">
      <c r="A86" s="40"/>
      <c r="B86" s="41"/>
      <c r="C86" s="41" t="s">
        <v>435</v>
      </c>
      <c r="D86" s="42"/>
      <c r="E86" s="12"/>
      <c r="F86" s="44">
        <f>Source!AM46</f>
        <v>4.42</v>
      </c>
      <c r="G86" s="43" t="str">
        <f>Source!DE46</f>
        <v/>
      </c>
      <c r="H86" s="12">
        <f>Source!AV46</f>
        <v>1</v>
      </c>
      <c r="I86" s="45">
        <f>ROUND((Source!AD46*Source!AV46)*Source!I46, 2)</f>
        <v>4.42</v>
      </c>
      <c r="J86" s="12">
        <f>IF(Source!BB46&lt;&gt; 0, Source!BB46, 1)</f>
        <v>8</v>
      </c>
      <c r="K86" s="45">
        <f>Source!Q46</f>
        <v>35.36</v>
      </c>
    </row>
    <row r="87" spans="1:27" ht="14.25" x14ac:dyDescent="0.2">
      <c r="A87" s="40"/>
      <c r="B87" s="41"/>
      <c r="C87" s="41" t="s">
        <v>436</v>
      </c>
      <c r="D87" s="42"/>
      <c r="E87" s="12"/>
      <c r="F87" s="44">
        <f>Source!AN46</f>
        <v>0.65</v>
      </c>
      <c r="G87" s="43" t="str">
        <f>Source!DF46</f>
        <v/>
      </c>
      <c r="H87" s="12">
        <f>Source!AV46</f>
        <v>1</v>
      </c>
      <c r="I87" s="46">
        <f>ROUND((Source!AE46*Source!AV46)*Source!I46, 2)</f>
        <v>0.65</v>
      </c>
      <c r="J87" s="12">
        <f>IF(Source!BS46&lt;&gt; 0, Source!BS46, 1)</f>
        <v>23.64</v>
      </c>
      <c r="K87" s="46">
        <f>Source!R46</f>
        <v>15.37</v>
      </c>
      <c r="W87">
        <f>I87</f>
        <v>0.65</v>
      </c>
    </row>
    <row r="88" spans="1:27" ht="14.25" x14ac:dyDescent="0.2">
      <c r="A88" s="40"/>
      <c r="B88" s="41"/>
      <c r="C88" s="41" t="s">
        <v>444</v>
      </c>
      <c r="D88" s="42"/>
      <c r="E88" s="12"/>
      <c r="F88" s="44">
        <f>Source!AL46</f>
        <v>21.42</v>
      </c>
      <c r="G88" s="43" t="str">
        <f>Source!DD46</f>
        <v/>
      </c>
      <c r="H88" s="12">
        <f>Source!AW46</f>
        <v>1</v>
      </c>
      <c r="I88" s="45">
        <f>ROUND((Source!AC46*Source!AW46)*Source!I46, 2)</f>
        <v>21.42</v>
      </c>
      <c r="J88" s="12">
        <f>IF(Source!BC46&lt;&gt; 0, Source!BC46, 1)</f>
        <v>5.43</v>
      </c>
      <c r="K88" s="45">
        <f>Source!P46</f>
        <v>116.31</v>
      </c>
    </row>
    <row r="89" spans="1:27" ht="14.25" x14ac:dyDescent="0.2">
      <c r="A89" s="40"/>
      <c r="B89" s="41"/>
      <c r="C89" s="41" t="s">
        <v>440</v>
      </c>
      <c r="D89" s="42" t="s">
        <v>438</v>
      </c>
      <c r="E89" s="12">
        <f>Source!DN46</f>
        <v>114</v>
      </c>
      <c r="F89" s="44"/>
      <c r="G89" s="43"/>
      <c r="H89" s="12"/>
      <c r="I89" s="45">
        <f>SUM(Q84:Q88)</f>
        <v>68.16</v>
      </c>
      <c r="J89" s="12">
        <f>Source!BZ46</f>
        <v>77</v>
      </c>
      <c r="K89" s="45">
        <f>SUM(R84:R88)</f>
        <v>1088.3499999999999</v>
      </c>
    </row>
    <row r="90" spans="1:27" ht="14.25" x14ac:dyDescent="0.2">
      <c r="A90" s="40"/>
      <c r="B90" s="41"/>
      <c r="C90" s="41" t="s">
        <v>441</v>
      </c>
      <c r="D90" s="42" t="s">
        <v>438</v>
      </c>
      <c r="E90" s="12">
        <f>Source!DO46</f>
        <v>67</v>
      </c>
      <c r="F90" s="44"/>
      <c r="G90" s="43"/>
      <c r="H90" s="12"/>
      <c r="I90" s="45">
        <f>SUM(S84:S89)</f>
        <v>40.06</v>
      </c>
      <c r="J90" s="12">
        <f>Source!CA46</f>
        <v>41</v>
      </c>
      <c r="K90" s="45">
        <f>SUM(T84:T89)</f>
        <v>579.51</v>
      </c>
    </row>
    <row r="91" spans="1:27" ht="14.25" x14ac:dyDescent="0.2">
      <c r="A91" s="40"/>
      <c r="B91" s="41"/>
      <c r="C91" s="41" t="s">
        <v>437</v>
      </c>
      <c r="D91" s="42" t="s">
        <v>438</v>
      </c>
      <c r="E91" s="12">
        <f>175</f>
        <v>175</v>
      </c>
      <c r="F91" s="44"/>
      <c r="G91" s="43"/>
      <c r="H91" s="12"/>
      <c r="I91" s="45">
        <f>SUM(U84:U90)</f>
        <v>1.1399999999999999</v>
      </c>
      <c r="J91" s="12">
        <f>157</f>
        <v>157</v>
      </c>
      <c r="K91" s="45">
        <f>SUM(V84:V90)</f>
        <v>24.13</v>
      </c>
    </row>
    <row r="92" spans="1:27" ht="14.25" x14ac:dyDescent="0.2">
      <c r="A92" s="40"/>
      <c r="B92" s="41"/>
      <c r="C92" s="41" t="s">
        <v>442</v>
      </c>
      <c r="D92" s="42" t="s">
        <v>443</v>
      </c>
      <c r="E92" s="12">
        <f>Source!AQ46</f>
        <v>5.15</v>
      </c>
      <c r="F92" s="44"/>
      <c r="G92" s="43" t="str">
        <f>Source!DI46</f>
        <v/>
      </c>
      <c r="H92" s="12">
        <f>Source!AV46</f>
        <v>1</v>
      </c>
      <c r="I92" s="45">
        <f>Source!U46</f>
        <v>5.15</v>
      </c>
      <c r="J92" s="12"/>
      <c r="K92" s="45"/>
    </row>
    <row r="93" spans="1:27" ht="15" x14ac:dyDescent="0.25">
      <c r="A93" s="50"/>
      <c r="B93" s="50"/>
      <c r="C93" s="50"/>
      <c r="D93" s="50"/>
      <c r="E93" s="50"/>
      <c r="F93" s="50"/>
      <c r="G93" s="50"/>
      <c r="H93" s="51">
        <f>I85+I86+I88+I89+I90+I91</f>
        <v>194.98999999999998</v>
      </c>
      <c r="I93" s="51"/>
      <c r="J93" s="51">
        <f>K85+K86+K88+K89+K90+K91</f>
        <v>3257.1000000000004</v>
      </c>
      <c r="K93" s="51"/>
      <c r="O93" s="47">
        <f>I85+I86+I88+I89+I90+I91</f>
        <v>194.98999999999998</v>
      </c>
      <c r="P93" s="47">
        <f>K85+K86+K88+K89+K90+K91</f>
        <v>3257.1000000000004</v>
      </c>
      <c r="X93">
        <f>IF(Source!BI46&lt;=1,I85+I86+I88+I89+I90+I91-0, 0)</f>
        <v>0</v>
      </c>
      <c r="Y93">
        <f>IF(Source!BI46=2,I85+I86+I88+I89+I90+I91-0, 0)</f>
        <v>194.98999999999998</v>
      </c>
      <c r="Z93">
        <f>IF(Source!BI46=3,I85+I86+I88+I89+I90+I91-0, 0)</f>
        <v>0</v>
      </c>
      <c r="AA93">
        <f>IF(Source!BI46=4,I85+I86+I88+I89+I90+I91,0)</f>
        <v>0</v>
      </c>
    </row>
    <row r="94" spans="1:27" ht="54" x14ac:dyDescent="0.2">
      <c r="A94" s="40" t="str">
        <f>Source!E48</f>
        <v>12</v>
      </c>
      <c r="B94" s="41" t="str">
        <f>Source!F48</f>
        <v>Цена поставщика</v>
      </c>
      <c r="C94" s="41" t="s">
        <v>446</v>
      </c>
      <c r="D94" s="42" t="str">
        <f>Source!H48</f>
        <v>шт.</v>
      </c>
      <c r="E94" s="12">
        <f>Source!I48</f>
        <v>1</v>
      </c>
      <c r="F94" s="44">
        <f>Source!AL48</f>
        <v>105157.27</v>
      </c>
      <c r="G94" s="43" t="str">
        <f>Source!DD48</f>
        <v/>
      </c>
      <c r="H94" s="12">
        <f>Source!AW48</f>
        <v>1</v>
      </c>
      <c r="I94" s="45">
        <f>ROUND(Source!AC48*Source!I48, 2)</f>
        <v>105157.27</v>
      </c>
      <c r="J94" s="12">
        <f>IF(Source!BC48&lt;&gt; 0, Source!BC48, 1)</f>
        <v>1</v>
      </c>
      <c r="K94" s="45">
        <f>Source!P48</f>
        <v>105157.27</v>
      </c>
      <c r="Q94">
        <f>ROUND((Source!DN48/100)*ROUND(Source!AF48*Source!I48, 2), 2)</f>
        <v>0</v>
      </c>
      <c r="R94">
        <f>Source!X48</f>
        <v>0</v>
      </c>
      <c r="S94">
        <f>ROUND((Source!DO48/100)*ROUND(Source!AF48*Source!I48, 2), 2)</f>
        <v>0</v>
      </c>
      <c r="T94">
        <f>Source!Y48</f>
        <v>0</v>
      </c>
      <c r="U94">
        <f>ROUND((175/100)*ROUND(Source!AE48*Source!I48, 2), 2)</f>
        <v>0</v>
      </c>
      <c r="V94">
        <f>ROUND((157/100)*ROUND(Source!CS48*Source!I48, 2), 2)</f>
        <v>0</v>
      </c>
    </row>
    <row r="95" spans="1:27" ht="15" x14ac:dyDescent="0.25">
      <c r="A95" s="50"/>
      <c r="B95" s="50"/>
      <c r="C95" s="50"/>
      <c r="D95" s="50"/>
      <c r="E95" s="50"/>
      <c r="F95" s="50"/>
      <c r="G95" s="50"/>
      <c r="H95" s="51">
        <f>I94</f>
        <v>105157.27</v>
      </c>
      <c r="I95" s="51"/>
      <c r="J95" s="51">
        <f>K94</f>
        <v>105157.27</v>
      </c>
      <c r="K95" s="51"/>
      <c r="O95" s="47">
        <f>I94</f>
        <v>105157.27</v>
      </c>
      <c r="P95" s="47">
        <f>K94</f>
        <v>105157.27</v>
      </c>
      <c r="X95">
        <f>IF(Source!BI48&lt;=1,I94-0, 0)</f>
        <v>105157.27</v>
      </c>
      <c r="Y95">
        <f>IF(Source!BI48=2,I94-0, 0)</f>
        <v>0</v>
      </c>
      <c r="Z95">
        <f>IF(Source!BI48=3,I94-0, 0)</f>
        <v>0</v>
      </c>
      <c r="AA95">
        <f>IF(Source!BI48=4,I94,0)</f>
        <v>0</v>
      </c>
    </row>
    <row r="96" spans="1:27" ht="28.5" x14ac:dyDescent="0.2">
      <c r="A96" s="40" t="str">
        <f>Source!E50</f>
        <v>13</v>
      </c>
      <c r="B96" s="41" t="str">
        <f>Source!F50</f>
        <v>3.18-17-1</v>
      </c>
      <c r="C96" s="41" t="s">
        <v>92</v>
      </c>
      <c r="D96" s="42" t="str">
        <f>Source!H50</f>
        <v>шт.</v>
      </c>
      <c r="E96" s="12">
        <f>Source!I50</f>
        <v>1</v>
      </c>
      <c r="F96" s="44"/>
      <c r="G96" s="43"/>
      <c r="H96" s="12"/>
      <c r="I96" s="45"/>
      <c r="J96" s="12"/>
      <c r="K96" s="45"/>
      <c r="Q96">
        <f>ROUND((Source!DN50/100)*ROUND((Source!AF50*Source!AV50)*Source!I50, 2), 2)</f>
        <v>27.87</v>
      </c>
      <c r="R96">
        <f>Source!X50</f>
        <v>527.16</v>
      </c>
      <c r="S96">
        <f>ROUND((Source!DO50/100)*ROUND((Source!AF50*Source!AV50)*Source!I50, 2), 2)</f>
        <v>18.75</v>
      </c>
      <c r="T96">
        <f>Source!Y50</f>
        <v>245.61</v>
      </c>
      <c r="U96">
        <f>ROUND((175/100)*ROUND((Source!AE50*Source!AV50)*Source!I50, 2), 2)</f>
        <v>1.37</v>
      </c>
      <c r="V96">
        <f>ROUND((157/100)*ROUND(Source!CS50*Source!I50, 2), 2)</f>
        <v>28.95</v>
      </c>
    </row>
    <row r="97" spans="1:27" ht="14.25" x14ac:dyDescent="0.2">
      <c r="A97" s="40"/>
      <c r="B97" s="41"/>
      <c r="C97" s="41" t="s">
        <v>439</v>
      </c>
      <c r="D97" s="42"/>
      <c r="E97" s="12"/>
      <c r="F97" s="44">
        <f>Source!AO50</f>
        <v>25.34</v>
      </c>
      <c r="G97" s="43" t="str">
        <f>Source!DG50</f>
        <v/>
      </c>
      <c r="H97" s="12">
        <f>Source!AV50</f>
        <v>1</v>
      </c>
      <c r="I97" s="45">
        <f>ROUND((Source!AF50*Source!AV50)*Source!I50, 2)</f>
        <v>25.34</v>
      </c>
      <c r="J97" s="12">
        <f>IF(Source!BA50&lt;&gt; 0, Source!BA50, 1)</f>
        <v>23.64</v>
      </c>
      <c r="K97" s="45">
        <f>Source!S50</f>
        <v>599.04</v>
      </c>
      <c r="W97">
        <f>I97</f>
        <v>25.34</v>
      </c>
    </row>
    <row r="98" spans="1:27" ht="14.25" x14ac:dyDescent="0.2">
      <c r="A98" s="40"/>
      <c r="B98" s="41"/>
      <c r="C98" s="41" t="s">
        <v>435</v>
      </c>
      <c r="D98" s="42"/>
      <c r="E98" s="12"/>
      <c r="F98" s="44">
        <f>Source!AM50</f>
        <v>5.44</v>
      </c>
      <c r="G98" s="43" t="str">
        <f>Source!DE50</f>
        <v/>
      </c>
      <c r="H98" s="12">
        <f>Source!AV50</f>
        <v>1</v>
      </c>
      <c r="I98" s="45">
        <f>ROUND((Source!AD50*Source!AV50)*Source!I50, 2)</f>
        <v>5.44</v>
      </c>
      <c r="J98" s="12">
        <f>IF(Source!BB50&lt;&gt; 0, Source!BB50, 1)</f>
        <v>7.48</v>
      </c>
      <c r="K98" s="45">
        <f>Source!Q50</f>
        <v>40.69</v>
      </c>
    </row>
    <row r="99" spans="1:27" ht="14.25" x14ac:dyDescent="0.2">
      <c r="A99" s="40"/>
      <c r="B99" s="41"/>
      <c r="C99" s="41" t="s">
        <v>436</v>
      </c>
      <c r="D99" s="42"/>
      <c r="E99" s="12"/>
      <c r="F99" s="44">
        <f>Source!AN50</f>
        <v>0.78</v>
      </c>
      <c r="G99" s="43" t="str">
        <f>Source!DF50</f>
        <v/>
      </c>
      <c r="H99" s="12">
        <f>Source!AV50</f>
        <v>1</v>
      </c>
      <c r="I99" s="46">
        <f>ROUND((Source!AE50*Source!AV50)*Source!I50, 2)</f>
        <v>0.78</v>
      </c>
      <c r="J99" s="12">
        <f>IF(Source!BS50&lt;&gt; 0, Source!BS50, 1)</f>
        <v>23.64</v>
      </c>
      <c r="K99" s="46">
        <f>Source!R50</f>
        <v>18.440000000000001</v>
      </c>
      <c r="W99">
        <f>I99</f>
        <v>0.78</v>
      </c>
    </row>
    <row r="100" spans="1:27" ht="14.25" x14ac:dyDescent="0.2">
      <c r="A100" s="40"/>
      <c r="B100" s="41"/>
      <c r="C100" s="41" t="s">
        <v>444</v>
      </c>
      <c r="D100" s="42"/>
      <c r="E100" s="12"/>
      <c r="F100" s="44">
        <f>Source!AL50</f>
        <v>36.06</v>
      </c>
      <c r="G100" s="43" t="str">
        <f>Source!DD50</f>
        <v/>
      </c>
      <c r="H100" s="12">
        <f>Source!AW50</f>
        <v>1</v>
      </c>
      <c r="I100" s="45">
        <f>ROUND((Source!AC50*Source!AW50)*Source!I50, 2)</f>
        <v>36.06</v>
      </c>
      <c r="J100" s="12">
        <f>IF(Source!BC50&lt;&gt; 0, Source!BC50, 1)</f>
        <v>4.76</v>
      </c>
      <c r="K100" s="45">
        <f>Source!P50</f>
        <v>171.65</v>
      </c>
    </row>
    <row r="101" spans="1:27" ht="14.25" x14ac:dyDescent="0.2">
      <c r="A101" s="40"/>
      <c r="B101" s="41"/>
      <c r="C101" s="41" t="s">
        <v>440</v>
      </c>
      <c r="D101" s="42" t="s">
        <v>438</v>
      </c>
      <c r="E101" s="12">
        <f>Source!DN50</f>
        <v>110</v>
      </c>
      <c r="F101" s="44"/>
      <c r="G101" s="43"/>
      <c r="H101" s="12"/>
      <c r="I101" s="45">
        <f>SUM(Q96:Q100)</f>
        <v>27.87</v>
      </c>
      <c r="J101" s="12">
        <f>Source!BZ50</f>
        <v>88</v>
      </c>
      <c r="K101" s="45">
        <f>SUM(R96:R100)</f>
        <v>527.16</v>
      </c>
    </row>
    <row r="102" spans="1:27" ht="14.25" x14ac:dyDescent="0.2">
      <c r="A102" s="40"/>
      <c r="B102" s="41"/>
      <c r="C102" s="41" t="s">
        <v>441</v>
      </c>
      <c r="D102" s="42" t="s">
        <v>438</v>
      </c>
      <c r="E102" s="12">
        <f>Source!DO50</f>
        <v>74</v>
      </c>
      <c r="F102" s="44"/>
      <c r="G102" s="43"/>
      <c r="H102" s="12"/>
      <c r="I102" s="45">
        <f>SUM(S96:S101)</f>
        <v>18.75</v>
      </c>
      <c r="J102" s="12">
        <f>Source!CA50</f>
        <v>41</v>
      </c>
      <c r="K102" s="45">
        <f>SUM(T96:T101)</f>
        <v>245.61</v>
      </c>
    </row>
    <row r="103" spans="1:27" ht="14.25" x14ac:dyDescent="0.2">
      <c r="A103" s="40"/>
      <c r="B103" s="41"/>
      <c r="C103" s="41" t="s">
        <v>437</v>
      </c>
      <c r="D103" s="42" t="s">
        <v>438</v>
      </c>
      <c r="E103" s="12">
        <f>175</f>
        <v>175</v>
      </c>
      <c r="F103" s="44"/>
      <c r="G103" s="43"/>
      <c r="H103" s="12"/>
      <c r="I103" s="45">
        <f>SUM(U96:U102)</f>
        <v>1.37</v>
      </c>
      <c r="J103" s="12">
        <f>157</f>
        <v>157</v>
      </c>
      <c r="K103" s="45">
        <f>SUM(V96:V102)</f>
        <v>28.95</v>
      </c>
    </row>
    <row r="104" spans="1:27" ht="14.25" x14ac:dyDescent="0.2">
      <c r="A104" s="40"/>
      <c r="B104" s="41"/>
      <c r="C104" s="41" t="s">
        <v>442</v>
      </c>
      <c r="D104" s="42" t="s">
        <v>443</v>
      </c>
      <c r="E104" s="12">
        <f>Source!AQ50</f>
        <v>1.98</v>
      </c>
      <c r="F104" s="44"/>
      <c r="G104" s="43" t="str">
        <f>Source!DI50</f>
        <v/>
      </c>
      <c r="H104" s="12">
        <f>Source!AV50</f>
        <v>1</v>
      </c>
      <c r="I104" s="45">
        <f>Source!U50</f>
        <v>1.98</v>
      </c>
      <c r="J104" s="12"/>
      <c r="K104" s="45"/>
    </row>
    <row r="105" spans="1:27" ht="15" x14ac:dyDescent="0.25">
      <c r="A105" s="50"/>
      <c r="B105" s="50"/>
      <c r="C105" s="50"/>
      <c r="D105" s="50"/>
      <c r="E105" s="50"/>
      <c r="F105" s="50"/>
      <c r="G105" s="50"/>
      <c r="H105" s="51">
        <f>I97+I98+I100+I101+I102+I103</f>
        <v>114.83000000000001</v>
      </c>
      <c r="I105" s="51"/>
      <c r="J105" s="51">
        <f>K97+K98+K100+K101+K102+K103</f>
        <v>1613.1000000000001</v>
      </c>
      <c r="K105" s="51"/>
      <c r="O105" s="47">
        <f>I97+I98+I100+I101+I102+I103</f>
        <v>114.83000000000001</v>
      </c>
      <c r="P105" s="47">
        <f>K97+K98+K100+K101+K102+K103</f>
        <v>1613.1000000000001</v>
      </c>
      <c r="X105">
        <f>IF(Source!BI50&lt;=1,I97+I98+I100+I101+I102+I103-0, 0)</f>
        <v>114.83000000000001</v>
      </c>
      <c r="Y105">
        <f>IF(Source!BI50=2,I97+I98+I100+I101+I102+I103-0, 0)</f>
        <v>0</v>
      </c>
      <c r="Z105">
        <f>IF(Source!BI50=3,I97+I98+I100+I101+I102+I103-0, 0)</f>
        <v>0</v>
      </c>
      <c r="AA105">
        <f>IF(Source!BI50=4,I97+I98+I100+I101+I102+I103,0)</f>
        <v>0</v>
      </c>
    </row>
    <row r="106" spans="1:27" ht="99.75" x14ac:dyDescent="0.2">
      <c r="A106" s="40" t="str">
        <f>Source!E52</f>
        <v>14</v>
      </c>
      <c r="B106" s="41" t="str">
        <f>Source!F52</f>
        <v>1.12-9-2</v>
      </c>
      <c r="C106" s="41" t="s">
        <v>98</v>
      </c>
      <c r="D106" s="42" t="str">
        <f>Source!H52</f>
        <v>шт.</v>
      </c>
      <c r="E106" s="12">
        <f>Source!I52</f>
        <v>3</v>
      </c>
      <c r="F106" s="44">
        <f>Source!AL52</f>
        <v>41.68</v>
      </c>
      <c r="G106" s="43" t="str">
        <f>Source!DD52</f>
        <v/>
      </c>
      <c r="H106" s="12">
        <f>Source!AW52</f>
        <v>1</v>
      </c>
      <c r="I106" s="45">
        <f>ROUND((Source!AC52*Source!AW52)*Source!I52, 2)</f>
        <v>125.04</v>
      </c>
      <c r="J106" s="12">
        <f>IF(Source!BC52&lt;&gt; 0, Source!BC52, 1)</f>
        <v>3.26</v>
      </c>
      <c r="K106" s="45">
        <f>Source!P52</f>
        <v>407.63</v>
      </c>
      <c r="Q106">
        <f>ROUND((Source!DN52/100)*ROUND((Source!AF52*Source!AV52)*Source!I52, 2), 2)</f>
        <v>0</v>
      </c>
      <c r="R106">
        <f>Source!X52</f>
        <v>0</v>
      </c>
      <c r="S106">
        <f>ROUND((Source!DO52/100)*ROUND((Source!AF52*Source!AV52)*Source!I52, 2), 2)</f>
        <v>0</v>
      </c>
      <c r="T106">
        <f>Source!Y52</f>
        <v>0</v>
      </c>
      <c r="U106">
        <f>ROUND((175/100)*ROUND((Source!AE52*Source!AV52)*Source!I52, 2), 2)</f>
        <v>0</v>
      </c>
      <c r="V106">
        <f>ROUND((157/100)*ROUND(Source!CS52*Source!I52, 2), 2)</f>
        <v>0</v>
      </c>
    </row>
    <row r="107" spans="1:27" ht="15" x14ac:dyDescent="0.25">
      <c r="A107" s="50"/>
      <c r="B107" s="50"/>
      <c r="C107" s="50"/>
      <c r="D107" s="50"/>
      <c r="E107" s="50"/>
      <c r="F107" s="50"/>
      <c r="G107" s="50"/>
      <c r="H107" s="51">
        <f>I106</f>
        <v>125.04</v>
      </c>
      <c r="I107" s="51"/>
      <c r="J107" s="51">
        <f>K106</f>
        <v>407.63</v>
      </c>
      <c r="K107" s="51"/>
      <c r="O107" s="47">
        <f>I106</f>
        <v>125.04</v>
      </c>
      <c r="P107" s="47">
        <f>K106</f>
        <v>407.63</v>
      </c>
      <c r="X107">
        <f>IF(Source!BI52&lt;=1,I106-0, 0)</f>
        <v>125.04</v>
      </c>
      <c r="Y107">
        <f>IF(Source!BI52=2,I106-0, 0)</f>
        <v>0</v>
      </c>
      <c r="Z107">
        <f>IF(Source!BI52=3,I106-0, 0)</f>
        <v>0</v>
      </c>
      <c r="AA107">
        <f>IF(Source!BI52=4,I106,0)</f>
        <v>0</v>
      </c>
    </row>
    <row r="108" spans="1:27" ht="42.75" x14ac:dyDescent="0.2">
      <c r="A108" s="40" t="str">
        <f>Source!E54</f>
        <v>15</v>
      </c>
      <c r="B108" s="41" t="str">
        <f>Source!F54</f>
        <v>Цена поставщика</v>
      </c>
      <c r="C108" s="41" t="s">
        <v>447</v>
      </c>
      <c r="D108" s="42" t="str">
        <f>Source!H54</f>
        <v>шт.</v>
      </c>
      <c r="E108" s="12">
        <f>Source!I54</f>
        <v>1</v>
      </c>
      <c r="F108" s="44">
        <f>Source!AL54</f>
        <v>27877.54</v>
      </c>
      <c r="G108" s="43" t="str">
        <f>Source!DD54</f>
        <v/>
      </c>
      <c r="H108" s="12">
        <f>Source!AW54</f>
        <v>1</v>
      </c>
      <c r="I108" s="45">
        <f>ROUND((Source!AC54*Source!AW54)*Source!I54, 2)</f>
        <v>27877.54</v>
      </c>
      <c r="J108" s="12">
        <f>IF(Source!BC54&lt;&gt; 0, Source!BC54, 1)</f>
        <v>1</v>
      </c>
      <c r="K108" s="45">
        <f>Source!P54</f>
        <v>27877.54</v>
      </c>
      <c r="Q108">
        <f>ROUND((Source!DN54/100)*ROUND((Source!AF54*Source!AV54)*Source!I54, 2), 2)</f>
        <v>0</v>
      </c>
      <c r="R108">
        <f>Source!X54</f>
        <v>0</v>
      </c>
      <c r="S108">
        <f>ROUND((Source!DO54/100)*ROUND((Source!AF54*Source!AV54)*Source!I54, 2), 2)</f>
        <v>0</v>
      </c>
      <c r="T108">
        <f>Source!Y54</f>
        <v>0</v>
      </c>
      <c r="U108">
        <f>ROUND((175/100)*ROUND((Source!AE54*Source!AV54)*Source!I54, 2), 2)</f>
        <v>0</v>
      </c>
      <c r="V108">
        <f>ROUND((157/100)*ROUND(Source!CS54*Source!I54, 2), 2)</f>
        <v>0</v>
      </c>
    </row>
    <row r="109" spans="1:27" ht="15" x14ac:dyDescent="0.25">
      <c r="A109" s="50"/>
      <c r="B109" s="50"/>
      <c r="C109" s="50"/>
      <c r="D109" s="50"/>
      <c r="E109" s="50"/>
      <c r="F109" s="50"/>
      <c r="G109" s="50"/>
      <c r="H109" s="51">
        <f>I108</f>
        <v>27877.54</v>
      </c>
      <c r="I109" s="51"/>
      <c r="J109" s="51">
        <f>K108</f>
        <v>27877.54</v>
      </c>
      <c r="K109" s="51"/>
      <c r="O109" s="47">
        <f>I108</f>
        <v>27877.54</v>
      </c>
      <c r="P109" s="47">
        <f>K108</f>
        <v>27877.54</v>
      </c>
      <c r="X109">
        <f>IF(Source!BI54&lt;=1,I108-0, 0)</f>
        <v>27877.54</v>
      </c>
      <c r="Y109">
        <f>IF(Source!BI54=2,I108-0, 0)</f>
        <v>0</v>
      </c>
      <c r="Z109">
        <f>IF(Source!BI54=3,I108-0, 0)</f>
        <v>0</v>
      </c>
      <c r="AA109">
        <f>IF(Source!BI54=4,I108,0)</f>
        <v>0</v>
      </c>
    </row>
    <row r="110" spans="1:27" ht="57" x14ac:dyDescent="0.2">
      <c r="A110" s="40" t="str">
        <f>Source!E56</f>
        <v>16</v>
      </c>
      <c r="B110" s="41" t="str">
        <f>Source!F56</f>
        <v>3.20-1-11</v>
      </c>
      <c r="C110" s="41" t="s">
        <v>105</v>
      </c>
      <c r="D110" s="42" t="str">
        <f>Source!H56</f>
        <v>100 м2</v>
      </c>
      <c r="E110" s="12">
        <f>Source!I56</f>
        <v>1.1200000000000001</v>
      </c>
      <c r="F110" s="44"/>
      <c r="G110" s="43"/>
      <c r="H110" s="12"/>
      <c r="I110" s="45"/>
      <c r="J110" s="12"/>
      <c r="K110" s="45"/>
      <c r="Q110">
        <f>ROUND((Source!DN56/100)*ROUND((Source!AF56*Source!AV56)*Source!I56, 2), 2)</f>
        <v>1280.27</v>
      </c>
      <c r="R110">
        <f>Source!X56</f>
        <v>24212.46</v>
      </c>
      <c r="S110">
        <f>ROUND((Source!DO56/100)*ROUND((Source!AF56*Source!AV56)*Source!I56, 2), 2)</f>
        <v>861.27</v>
      </c>
      <c r="T110">
        <f>Source!Y56</f>
        <v>11280.81</v>
      </c>
      <c r="U110">
        <f>ROUND((175/100)*ROUND((Source!AE56*Source!AV56)*Source!I56, 2), 2)</f>
        <v>29.47</v>
      </c>
      <c r="V110">
        <f>ROUND((157/100)*ROUND(Source!CS56*Source!I56, 2), 2)</f>
        <v>625.19000000000005</v>
      </c>
    </row>
    <row r="111" spans="1:27" ht="14.25" x14ac:dyDescent="0.2">
      <c r="A111" s="40"/>
      <c r="B111" s="41"/>
      <c r="C111" s="41" t="s">
        <v>439</v>
      </c>
      <c r="D111" s="42"/>
      <c r="E111" s="12"/>
      <c r="F111" s="44">
        <f>Source!AO56</f>
        <v>1039.18</v>
      </c>
      <c r="G111" s="43" t="str">
        <f>Source!DG56</f>
        <v/>
      </c>
      <c r="H111" s="12">
        <f>Source!AV56</f>
        <v>1</v>
      </c>
      <c r="I111" s="45">
        <f>ROUND((Source!AF56*Source!AV56)*Source!I56, 2)</f>
        <v>1163.8800000000001</v>
      </c>
      <c r="J111" s="12">
        <f>IF(Source!BA56&lt;&gt; 0, Source!BA56, 1)</f>
        <v>23.64</v>
      </c>
      <c r="K111" s="45">
        <f>Source!S56</f>
        <v>27514.16</v>
      </c>
      <c r="W111">
        <f>I111</f>
        <v>1163.8800000000001</v>
      </c>
    </row>
    <row r="112" spans="1:27" ht="14.25" x14ac:dyDescent="0.2">
      <c r="A112" s="40"/>
      <c r="B112" s="41"/>
      <c r="C112" s="41" t="s">
        <v>435</v>
      </c>
      <c r="D112" s="42"/>
      <c r="E112" s="12"/>
      <c r="F112" s="44">
        <f>Source!AM56</f>
        <v>63.44</v>
      </c>
      <c r="G112" s="43" t="str">
        <f>Source!DE56</f>
        <v/>
      </c>
      <c r="H112" s="12">
        <f>Source!AV56</f>
        <v>1</v>
      </c>
      <c r="I112" s="45">
        <f>ROUND((Source!AD56*Source!AV56)*Source!I56, 2)</f>
        <v>71.05</v>
      </c>
      <c r="J112" s="12">
        <f>IF(Source!BB56&lt;&gt; 0, Source!BB56, 1)</f>
        <v>8.1300000000000008</v>
      </c>
      <c r="K112" s="45">
        <f>Source!Q56</f>
        <v>577.66</v>
      </c>
    </row>
    <row r="113" spans="1:27" ht="14.25" x14ac:dyDescent="0.2">
      <c r="A113" s="40"/>
      <c r="B113" s="41"/>
      <c r="C113" s="41" t="s">
        <v>436</v>
      </c>
      <c r="D113" s="42"/>
      <c r="E113" s="12"/>
      <c r="F113" s="44">
        <f>Source!AN56</f>
        <v>15.04</v>
      </c>
      <c r="G113" s="43" t="str">
        <f>Source!DF56</f>
        <v/>
      </c>
      <c r="H113" s="12">
        <f>Source!AV56</f>
        <v>1</v>
      </c>
      <c r="I113" s="46">
        <f>ROUND((Source!AE56*Source!AV56)*Source!I56, 2)</f>
        <v>16.84</v>
      </c>
      <c r="J113" s="12">
        <f>IF(Source!BS56&lt;&gt; 0, Source!BS56, 1)</f>
        <v>23.64</v>
      </c>
      <c r="K113" s="46">
        <f>Source!R56</f>
        <v>398.21</v>
      </c>
      <c r="W113">
        <f>I113</f>
        <v>16.84</v>
      </c>
    </row>
    <row r="114" spans="1:27" ht="14.25" x14ac:dyDescent="0.2">
      <c r="A114" s="40"/>
      <c r="B114" s="41"/>
      <c r="C114" s="41" t="s">
        <v>444</v>
      </c>
      <c r="D114" s="42"/>
      <c r="E114" s="12"/>
      <c r="F114" s="44">
        <f>Source!AL56</f>
        <v>409.71</v>
      </c>
      <c r="G114" s="43" t="str">
        <f>Source!DD56</f>
        <v/>
      </c>
      <c r="H114" s="12">
        <f>Source!AW56</f>
        <v>1</v>
      </c>
      <c r="I114" s="45">
        <f>ROUND((Source!AC56*Source!AW56)*Source!I56, 2)</f>
        <v>458.88</v>
      </c>
      <c r="J114" s="12">
        <f>IF(Source!BC56&lt;&gt; 0, Source!BC56, 1)</f>
        <v>3.29</v>
      </c>
      <c r="K114" s="45">
        <f>Source!P56</f>
        <v>1509.7</v>
      </c>
    </row>
    <row r="115" spans="1:27" ht="14.25" x14ac:dyDescent="0.2">
      <c r="A115" s="40"/>
      <c r="B115" s="41"/>
      <c r="C115" s="41" t="s">
        <v>440</v>
      </c>
      <c r="D115" s="42" t="s">
        <v>438</v>
      </c>
      <c r="E115" s="12">
        <f>Source!DN56</f>
        <v>110</v>
      </c>
      <c r="F115" s="44"/>
      <c r="G115" s="43"/>
      <c r="H115" s="12"/>
      <c r="I115" s="45">
        <f>SUM(Q110:Q114)</f>
        <v>1280.27</v>
      </c>
      <c r="J115" s="12">
        <f>Source!BZ56</f>
        <v>88</v>
      </c>
      <c r="K115" s="45">
        <f>SUM(R110:R114)</f>
        <v>24212.46</v>
      </c>
    </row>
    <row r="116" spans="1:27" ht="14.25" x14ac:dyDescent="0.2">
      <c r="A116" s="40"/>
      <c r="B116" s="41"/>
      <c r="C116" s="41" t="s">
        <v>441</v>
      </c>
      <c r="D116" s="42" t="s">
        <v>438</v>
      </c>
      <c r="E116" s="12">
        <f>Source!DO56</f>
        <v>74</v>
      </c>
      <c r="F116" s="44"/>
      <c r="G116" s="43"/>
      <c r="H116" s="12"/>
      <c r="I116" s="45">
        <f>SUM(S110:S115)</f>
        <v>861.27</v>
      </c>
      <c r="J116" s="12">
        <f>Source!CA56</f>
        <v>41</v>
      </c>
      <c r="K116" s="45">
        <f>SUM(T110:T115)</f>
        <v>11280.81</v>
      </c>
    </row>
    <row r="117" spans="1:27" ht="14.25" x14ac:dyDescent="0.2">
      <c r="A117" s="40"/>
      <c r="B117" s="41"/>
      <c r="C117" s="41" t="s">
        <v>437</v>
      </c>
      <c r="D117" s="42" t="s">
        <v>438</v>
      </c>
      <c r="E117" s="12">
        <f>175</f>
        <v>175</v>
      </c>
      <c r="F117" s="44"/>
      <c r="G117" s="43"/>
      <c r="H117" s="12"/>
      <c r="I117" s="45">
        <f>SUM(U110:U116)</f>
        <v>29.47</v>
      </c>
      <c r="J117" s="12">
        <f>157</f>
        <v>157</v>
      </c>
      <c r="K117" s="45">
        <f>SUM(V110:V116)</f>
        <v>625.19000000000005</v>
      </c>
    </row>
    <row r="118" spans="1:27" ht="14.25" x14ac:dyDescent="0.2">
      <c r="A118" s="40"/>
      <c r="B118" s="41"/>
      <c r="C118" s="41" t="s">
        <v>442</v>
      </c>
      <c r="D118" s="42" t="s">
        <v>443</v>
      </c>
      <c r="E118" s="12">
        <f>Source!AQ56</f>
        <v>91.8</v>
      </c>
      <c r="F118" s="44"/>
      <c r="G118" s="43" t="str">
        <f>Source!DI56</f>
        <v/>
      </c>
      <c r="H118" s="12">
        <f>Source!AV56</f>
        <v>1</v>
      </c>
      <c r="I118" s="45">
        <f>Source!U56</f>
        <v>102.816</v>
      </c>
      <c r="J118" s="12"/>
      <c r="K118" s="45"/>
    </row>
    <row r="119" spans="1:27" ht="15" x14ac:dyDescent="0.25">
      <c r="A119" s="50"/>
      <c r="B119" s="50"/>
      <c r="C119" s="50"/>
      <c r="D119" s="50"/>
      <c r="E119" s="50"/>
      <c r="F119" s="50"/>
      <c r="G119" s="50"/>
      <c r="H119" s="51">
        <f>I111+I112+I114+I115+I116+I117</f>
        <v>3864.8199999999997</v>
      </c>
      <c r="I119" s="51"/>
      <c r="J119" s="51">
        <f>K111+K112+K114+K115+K116+K117</f>
        <v>65719.98</v>
      </c>
      <c r="K119" s="51"/>
      <c r="O119" s="47">
        <f>I111+I112+I114+I115+I116+I117</f>
        <v>3864.8199999999997</v>
      </c>
      <c r="P119" s="47">
        <f>K111+K112+K114+K115+K116+K117</f>
        <v>65719.98</v>
      </c>
      <c r="X119">
        <f>IF(Source!BI56&lt;=1,I111+I112+I114+I115+I116+I117-0, 0)</f>
        <v>3864.8199999999997</v>
      </c>
      <c r="Y119">
        <f>IF(Source!BI56=2,I111+I112+I114+I115+I116+I117-0, 0)</f>
        <v>0</v>
      </c>
      <c r="Z119">
        <f>IF(Source!BI56=3,I111+I112+I114+I115+I116+I117-0, 0)</f>
        <v>0</v>
      </c>
      <c r="AA119">
        <f>IF(Source!BI56=4,I111+I112+I114+I115+I116+I117,0)</f>
        <v>0</v>
      </c>
    </row>
    <row r="120" spans="1:27" ht="57" x14ac:dyDescent="0.2">
      <c r="A120" s="40" t="str">
        <f>Source!E58</f>
        <v>17</v>
      </c>
      <c r="B120" s="41" t="str">
        <f>Source!F58</f>
        <v>1.19-3-13</v>
      </c>
      <c r="C120" s="41" t="s">
        <v>109</v>
      </c>
      <c r="D120" s="42" t="str">
        <f>Source!H58</f>
        <v>м2</v>
      </c>
      <c r="E120" s="12">
        <f>Source!I58</f>
        <v>82</v>
      </c>
      <c r="F120" s="44">
        <f>Source!AL58</f>
        <v>157.54</v>
      </c>
      <c r="G120" s="43" t="str">
        <f>Source!DD58</f>
        <v/>
      </c>
      <c r="H120" s="12">
        <f>Source!AW58</f>
        <v>1</v>
      </c>
      <c r="I120" s="45">
        <f>ROUND((Source!AC58*Source!AW58)*Source!I58, 2)</f>
        <v>12918.28</v>
      </c>
      <c r="J120" s="12">
        <f>IF(Source!BC58&lt;&gt; 0, Source!BC58, 1)</f>
        <v>3.07</v>
      </c>
      <c r="K120" s="45">
        <f>Source!P58</f>
        <v>39659.120000000003</v>
      </c>
      <c r="Q120">
        <f>ROUND((Source!DN58/100)*ROUND((Source!AF58*Source!AV58)*Source!I58, 2), 2)</f>
        <v>0</v>
      </c>
      <c r="R120">
        <f>Source!X58</f>
        <v>0</v>
      </c>
      <c r="S120">
        <f>ROUND((Source!DO58/100)*ROUND((Source!AF58*Source!AV58)*Source!I58, 2), 2)</f>
        <v>0</v>
      </c>
      <c r="T120">
        <f>Source!Y58</f>
        <v>0</v>
      </c>
      <c r="U120">
        <f>ROUND((175/100)*ROUND((Source!AE58*Source!AV58)*Source!I58, 2), 2)</f>
        <v>0</v>
      </c>
      <c r="V120">
        <f>ROUND((157/100)*ROUND(Source!CS58*Source!I58, 2), 2)</f>
        <v>0</v>
      </c>
    </row>
    <row r="121" spans="1:27" ht="15" x14ac:dyDescent="0.25">
      <c r="A121" s="50"/>
      <c r="B121" s="50"/>
      <c r="C121" s="50"/>
      <c r="D121" s="50"/>
      <c r="E121" s="50"/>
      <c r="F121" s="50"/>
      <c r="G121" s="50"/>
      <c r="H121" s="51">
        <f>I120</f>
        <v>12918.28</v>
      </c>
      <c r="I121" s="51"/>
      <c r="J121" s="51">
        <f>K120</f>
        <v>39659.120000000003</v>
      </c>
      <c r="K121" s="51"/>
      <c r="O121" s="47">
        <f>I120</f>
        <v>12918.28</v>
      </c>
      <c r="P121" s="47">
        <f>K120</f>
        <v>39659.120000000003</v>
      </c>
      <c r="X121">
        <f>IF(Source!BI58&lt;=1,I120-0, 0)</f>
        <v>12918.28</v>
      </c>
      <c r="Y121">
        <f>IF(Source!BI58=2,I120-0, 0)</f>
        <v>0</v>
      </c>
      <c r="Z121">
        <f>IF(Source!BI58=3,I120-0, 0)</f>
        <v>0</v>
      </c>
      <c r="AA121">
        <f>IF(Source!BI58=4,I120,0)</f>
        <v>0</v>
      </c>
    </row>
    <row r="122" spans="1:27" ht="57" x14ac:dyDescent="0.2">
      <c r="A122" s="40" t="str">
        <f>Source!E60</f>
        <v>18</v>
      </c>
      <c r="B122" s="41" t="str">
        <f>Source!F60</f>
        <v>1.19-3-19</v>
      </c>
      <c r="C122" s="41" t="s">
        <v>114</v>
      </c>
      <c r="D122" s="42" t="str">
        <f>Source!H60</f>
        <v>м2</v>
      </c>
      <c r="E122" s="12">
        <f>Source!I60</f>
        <v>30</v>
      </c>
      <c r="F122" s="44">
        <f>Source!AL60</f>
        <v>473</v>
      </c>
      <c r="G122" s="43" t="str">
        <f>Source!DD60</f>
        <v/>
      </c>
      <c r="H122" s="12">
        <f>Source!AW60</f>
        <v>1</v>
      </c>
      <c r="I122" s="45">
        <f>ROUND((Source!AC60*Source!AW60)*Source!I60, 2)</f>
        <v>14190</v>
      </c>
      <c r="J122" s="12">
        <f>IF(Source!BC60&lt;&gt; 0, Source!BC60, 1)</f>
        <v>2.4500000000000002</v>
      </c>
      <c r="K122" s="45">
        <f>Source!P60</f>
        <v>34765.5</v>
      </c>
      <c r="Q122">
        <f>ROUND((Source!DN60/100)*ROUND((Source!AF60*Source!AV60)*Source!I60, 2), 2)</f>
        <v>0</v>
      </c>
      <c r="R122">
        <f>Source!X60</f>
        <v>0</v>
      </c>
      <c r="S122">
        <f>ROUND((Source!DO60/100)*ROUND((Source!AF60*Source!AV60)*Source!I60, 2), 2)</f>
        <v>0</v>
      </c>
      <c r="T122">
        <f>Source!Y60</f>
        <v>0</v>
      </c>
      <c r="U122">
        <f>ROUND((175/100)*ROUND((Source!AE60*Source!AV60)*Source!I60, 2), 2)</f>
        <v>0</v>
      </c>
      <c r="V122">
        <f>ROUND((157/100)*ROUND(Source!CS60*Source!I60, 2), 2)</f>
        <v>0</v>
      </c>
    </row>
    <row r="123" spans="1:27" ht="15" x14ac:dyDescent="0.25">
      <c r="A123" s="50"/>
      <c r="B123" s="50"/>
      <c r="C123" s="50"/>
      <c r="D123" s="50"/>
      <c r="E123" s="50"/>
      <c r="F123" s="50"/>
      <c r="G123" s="50"/>
      <c r="H123" s="51">
        <f>I122</f>
        <v>14190</v>
      </c>
      <c r="I123" s="51"/>
      <c r="J123" s="51">
        <f>K122</f>
        <v>34765.5</v>
      </c>
      <c r="K123" s="51"/>
      <c r="O123" s="47">
        <f>I122</f>
        <v>14190</v>
      </c>
      <c r="P123" s="47">
        <f>K122</f>
        <v>34765.5</v>
      </c>
      <c r="X123">
        <f>IF(Source!BI60&lt;=1,I122-0, 0)</f>
        <v>14190</v>
      </c>
      <c r="Y123">
        <f>IF(Source!BI60=2,I122-0, 0)</f>
        <v>0</v>
      </c>
      <c r="Z123">
        <f>IF(Source!BI60=3,I122-0, 0)</f>
        <v>0</v>
      </c>
      <c r="AA123">
        <f>IF(Source!BI60=4,I122,0)</f>
        <v>0</v>
      </c>
    </row>
    <row r="124" spans="1:27" ht="57" x14ac:dyDescent="0.2">
      <c r="A124" s="40" t="str">
        <f>Source!E62</f>
        <v>19</v>
      </c>
      <c r="B124" s="41" t="str">
        <f>Source!F62</f>
        <v>1.19-12-57</v>
      </c>
      <c r="C124" s="41" t="s">
        <v>118</v>
      </c>
      <c r="D124" s="42" t="str">
        <f>Source!H62</f>
        <v>кг</v>
      </c>
      <c r="E124" s="12">
        <f>Source!I62</f>
        <v>85</v>
      </c>
      <c r="F124" s="44">
        <f>Source!AL62</f>
        <v>28.98</v>
      </c>
      <c r="G124" s="43" t="str">
        <f>Source!DD62</f>
        <v/>
      </c>
      <c r="H124" s="12">
        <f>Source!AW62</f>
        <v>1</v>
      </c>
      <c r="I124" s="45">
        <f>ROUND((Source!AC62*Source!AW62)*Source!I62, 2)</f>
        <v>2463.3000000000002</v>
      </c>
      <c r="J124" s="12">
        <f>IF(Source!BC62&lt;&gt; 0, Source!BC62, 1)</f>
        <v>3.71</v>
      </c>
      <c r="K124" s="45">
        <f>Source!P62</f>
        <v>9138.84</v>
      </c>
      <c r="Q124">
        <f>ROUND((Source!DN62/100)*ROUND((Source!AF62*Source!AV62)*Source!I62, 2), 2)</f>
        <v>0</v>
      </c>
      <c r="R124">
        <f>Source!X62</f>
        <v>0</v>
      </c>
      <c r="S124">
        <f>ROUND((Source!DO62/100)*ROUND((Source!AF62*Source!AV62)*Source!I62, 2), 2)</f>
        <v>0</v>
      </c>
      <c r="T124">
        <f>Source!Y62</f>
        <v>0</v>
      </c>
      <c r="U124">
        <f>ROUND((175/100)*ROUND((Source!AE62*Source!AV62)*Source!I62, 2), 2)</f>
        <v>0</v>
      </c>
      <c r="V124">
        <f>ROUND((157/100)*ROUND(Source!CS62*Source!I62, 2), 2)</f>
        <v>0</v>
      </c>
    </row>
    <row r="125" spans="1:27" ht="15" x14ac:dyDescent="0.25">
      <c r="A125" s="50"/>
      <c r="B125" s="50"/>
      <c r="C125" s="50"/>
      <c r="D125" s="50"/>
      <c r="E125" s="50"/>
      <c r="F125" s="50"/>
      <c r="G125" s="50"/>
      <c r="H125" s="51">
        <f>I124</f>
        <v>2463.3000000000002</v>
      </c>
      <c r="I125" s="51"/>
      <c r="J125" s="51">
        <f>K124</f>
        <v>9138.84</v>
      </c>
      <c r="K125" s="51"/>
      <c r="O125" s="47">
        <f>I124</f>
        <v>2463.3000000000002</v>
      </c>
      <c r="P125" s="47">
        <f>K124</f>
        <v>9138.84</v>
      </c>
      <c r="X125">
        <f>IF(Source!BI62&lt;=1,I124-0, 0)</f>
        <v>2463.3000000000002</v>
      </c>
      <c r="Y125">
        <f>IF(Source!BI62=2,I124-0, 0)</f>
        <v>0</v>
      </c>
      <c r="Z125">
        <f>IF(Source!BI62=3,I124-0, 0)</f>
        <v>0</v>
      </c>
      <c r="AA125">
        <f>IF(Source!BI62=4,I124,0)</f>
        <v>0</v>
      </c>
    </row>
    <row r="126" spans="1:27" ht="42.75" x14ac:dyDescent="0.2">
      <c r="A126" s="40" t="str">
        <f>Source!E64</f>
        <v>20</v>
      </c>
      <c r="B126" s="41" t="str">
        <f>Source!F64</f>
        <v>3.26-38-1</v>
      </c>
      <c r="C126" s="41" t="s">
        <v>123</v>
      </c>
      <c r="D126" s="42" t="str">
        <f>Source!H64</f>
        <v>м2</v>
      </c>
      <c r="E126" s="12">
        <f>Source!I64</f>
        <v>85</v>
      </c>
      <c r="F126" s="44"/>
      <c r="G126" s="43"/>
      <c r="H126" s="12"/>
      <c r="I126" s="45"/>
      <c r="J126" s="12"/>
      <c r="K126" s="45"/>
      <c r="Q126">
        <f>ROUND((Source!DN64/100)*ROUND((Source!AF64*Source!AV64)*Source!I64, 2), 2)</f>
        <v>442.44</v>
      </c>
      <c r="R126">
        <f>Source!X64</f>
        <v>8390.4500000000007</v>
      </c>
      <c r="S126">
        <f>ROUND((Source!DO64/100)*ROUND((Source!AF64*Source!AV64)*Source!I64, 2), 2)</f>
        <v>340.34</v>
      </c>
      <c r="T126">
        <f>Source!Y64</f>
        <v>4712.45</v>
      </c>
      <c r="U126">
        <f>ROUND((175/100)*ROUND((Source!AE64*Source!AV64)*Source!I64, 2), 2)</f>
        <v>13.39</v>
      </c>
      <c r="V126">
        <f>ROUND((157/100)*ROUND(Source!CS64*Source!I64, 2), 2)</f>
        <v>283.93</v>
      </c>
    </row>
    <row r="127" spans="1:27" ht="14.25" x14ac:dyDescent="0.2">
      <c r="A127" s="40"/>
      <c r="B127" s="41"/>
      <c r="C127" s="41" t="s">
        <v>439</v>
      </c>
      <c r="D127" s="42"/>
      <c r="E127" s="12"/>
      <c r="F127" s="44">
        <f>Source!AO64</f>
        <v>5.72</v>
      </c>
      <c r="G127" s="43" t="str">
        <f>Source!DG64</f>
        <v/>
      </c>
      <c r="H127" s="12">
        <f>Source!AV64</f>
        <v>1</v>
      </c>
      <c r="I127" s="45">
        <f>ROUND((Source!AF64*Source!AV64)*Source!I64, 2)</f>
        <v>486.2</v>
      </c>
      <c r="J127" s="12">
        <f>IF(Source!BA64&lt;&gt; 0, Source!BA64, 1)</f>
        <v>23.64</v>
      </c>
      <c r="K127" s="45">
        <f>Source!S64</f>
        <v>11493.77</v>
      </c>
      <c r="W127">
        <f>I127</f>
        <v>486.2</v>
      </c>
    </row>
    <row r="128" spans="1:27" ht="14.25" x14ac:dyDescent="0.2">
      <c r="A128" s="40"/>
      <c r="B128" s="41"/>
      <c r="C128" s="41" t="s">
        <v>435</v>
      </c>
      <c r="D128" s="42"/>
      <c r="E128" s="12"/>
      <c r="F128" s="44">
        <f>Source!AM64</f>
        <v>0.46</v>
      </c>
      <c r="G128" s="43" t="str">
        <f>Source!DE64</f>
        <v/>
      </c>
      <c r="H128" s="12">
        <f>Source!AV64</f>
        <v>1</v>
      </c>
      <c r="I128" s="45">
        <f>ROUND((Source!AD64*Source!AV64)*Source!I64, 2)</f>
        <v>39.1</v>
      </c>
      <c r="J128" s="12">
        <f>IF(Source!BB64&lt;&gt; 0, Source!BB64, 1)</f>
        <v>8.89</v>
      </c>
      <c r="K128" s="45">
        <f>Source!Q64</f>
        <v>347.6</v>
      </c>
    </row>
    <row r="129" spans="1:27" ht="14.25" x14ac:dyDescent="0.2">
      <c r="A129" s="40"/>
      <c r="B129" s="41"/>
      <c r="C129" s="41" t="s">
        <v>436</v>
      </c>
      <c r="D129" s="42"/>
      <c r="E129" s="12"/>
      <c r="F129" s="44">
        <f>Source!AN64</f>
        <v>0.09</v>
      </c>
      <c r="G129" s="43" t="str">
        <f>Source!DF64</f>
        <v/>
      </c>
      <c r="H129" s="12">
        <f>Source!AV64</f>
        <v>1</v>
      </c>
      <c r="I129" s="46">
        <f>ROUND((Source!AE64*Source!AV64)*Source!I64, 2)</f>
        <v>7.65</v>
      </c>
      <c r="J129" s="12">
        <f>IF(Source!BS64&lt;&gt; 0, Source!BS64, 1)</f>
        <v>23.64</v>
      </c>
      <c r="K129" s="46">
        <f>Source!R64</f>
        <v>180.85</v>
      </c>
      <c r="W129">
        <f>I129</f>
        <v>7.65</v>
      </c>
    </row>
    <row r="130" spans="1:27" ht="14.25" x14ac:dyDescent="0.2">
      <c r="A130" s="40"/>
      <c r="B130" s="41"/>
      <c r="C130" s="41" t="s">
        <v>444</v>
      </c>
      <c r="D130" s="42"/>
      <c r="E130" s="12"/>
      <c r="F130" s="44">
        <f>Source!AL64</f>
        <v>0.12</v>
      </c>
      <c r="G130" s="43" t="str">
        <f>Source!DD64</f>
        <v/>
      </c>
      <c r="H130" s="12">
        <f>Source!AW64</f>
        <v>1</v>
      </c>
      <c r="I130" s="45">
        <f>ROUND((Source!AC64*Source!AW64)*Source!I64, 2)</f>
        <v>10.199999999999999</v>
      </c>
      <c r="J130" s="12">
        <f>IF(Source!BC64&lt;&gt; 0, Source!BC64, 1)</f>
        <v>5.42</v>
      </c>
      <c r="K130" s="45">
        <f>Source!P64</f>
        <v>55.28</v>
      </c>
    </row>
    <row r="131" spans="1:27" ht="14.25" x14ac:dyDescent="0.2">
      <c r="A131" s="40"/>
      <c r="B131" s="41"/>
      <c r="C131" s="41" t="s">
        <v>440</v>
      </c>
      <c r="D131" s="42" t="s">
        <v>438</v>
      </c>
      <c r="E131" s="12">
        <f>Source!DN64</f>
        <v>91</v>
      </c>
      <c r="F131" s="44"/>
      <c r="G131" s="43"/>
      <c r="H131" s="12"/>
      <c r="I131" s="45">
        <f>SUM(Q126:Q130)</f>
        <v>442.44</v>
      </c>
      <c r="J131" s="12">
        <f>Source!BZ64</f>
        <v>73</v>
      </c>
      <c r="K131" s="45">
        <f>SUM(R126:R130)</f>
        <v>8390.4500000000007</v>
      </c>
    </row>
    <row r="132" spans="1:27" ht="14.25" x14ac:dyDescent="0.2">
      <c r="A132" s="40"/>
      <c r="B132" s="41"/>
      <c r="C132" s="41" t="s">
        <v>441</v>
      </c>
      <c r="D132" s="42" t="s">
        <v>438</v>
      </c>
      <c r="E132" s="12">
        <f>Source!DO64</f>
        <v>70</v>
      </c>
      <c r="F132" s="44"/>
      <c r="G132" s="43"/>
      <c r="H132" s="12"/>
      <c r="I132" s="45">
        <f>SUM(S126:S131)</f>
        <v>340.34</v>
      </c>
      <c r="J132" s="12">
        <f>Source!CA64</f>
        <v>41</v>
      </c>
      <c r="K132" s="45">
        <f>SUM(T126:T131)</f>
        <v>4712.45</v>
      </c>
    </row>
    <row r="133" spans="1:27" ht="14.25" x14ac:dyDescent="0.2">
      <c r="A133" s="40"/>
      <c r="B133" s="41"/>
      <c r="C133" s="41" t="s">
        <v>437</v>
      </c>
      <c r="D133" s="42" t="s">
        <v>438</v>
      </c>
      <c r="E133" s="12">
        <f>175</f>
        <v>175</v>
      </c>
      <c r="F133" s="44"/>
      <c r="G133" s="43"/>
      <c r="H133" s="12"/>
      <c r="I133" s="45">
        <f>SUM(U126:U132)</f>
        <v>13.39</v>
      </c>
      <c r="J133" s="12">
        <f>157</f>
        <v>157</v>
      </c>
      <c r="K133" s="45">
        <f>SUM(V126:V132)</f>
        <v>283.93</v>
      </c>
    </row>
    <row r="134" spans="1:27" ht="14.25" x14ac:dyDescent="0.2">
      <c r="A134" s="40"/>
      <c r="B134" s="41"/>
      <c r="C134" s="41" t="s">
        <v>442</v>
      </c>
      <c r="D134" s="42" t="s">
        <v>443</v>
      </c>
      <c r="E134" s="12">
        <f>Source!AQ64</f>
        <v>0.44</v>
      </c>
      <c r="F134" s="44"/>
      <c r="G134" s="43" t="str">
        <f>Source!DI64</f>
        <v/>
      </c>
      <c r="H134" s="12">
        <f>Source!AV64</f>
        <v>1</v>
      </c>
      <c r="I134" s="45">
        <f>Source!U64</f>
        <v>37.4</v>
      </c>
      <c r="J134" s="12"/>
      <c r="K134" s="45"/>
    </row>
    <row r="135" spans="1:27" ht="15" x14ac:dyDescent="0.25">
      <c r="A135" s="50"/>
      <c r="B135" s="50"/>
      <c r="C135" s="50"/>
      <c r="D135" s="50"/>
      <c r="E135" s="50"/>
      <c r="F135" s="50"/>
      <c r="G135" s="50"/>
      <c r="H135" s="51">
        <f>I127+I128+I130+I131+I132+I133</f>
        <v>1331.67</v>
      </c>
      <c r="I135" s="51"/>
      <c r="J135" s="51">
        <f>K127+K128+K130+K131+K132+K133</f>
        <v>25283.480000000003</v>
      </c>
      <c r="K135" s="51"/>
      <c r="O135" s="47">
        <f>I127+I128+I130+I131+I132+I133</f>
        <v>1331.67</v>
      </c>
      <c r="P135" s="47">
        <f>K127+K128+K130+K131+K132+K133</f>
        <v>25283.480000000003</v>
      </c>
      <c r="X135">
        <f>IF(Source!BI64&lt;=1,I127+I128+I130+I131+I132+I133-0, 0)</f>
        <v>1331.67</v>
      </c>
      <c r="Y135">
        <f>IF(Source!BI64=2,I127+I128+I130+I131+I132+I133-0, 0)</f>
        <v>0</v>
      </c>
      <c r="Z135">
        <f>IF(Source!BI64=3,I127+I128+I130+I131+I132+I133-0, 0)</f>
        <v>0</v>
      </c>
      <c r="AA135">
        <f>IF(Source!BI64=4,I127+I128+I130+I131+I132+I133,0)</f>
        <v>0</v>
      </c>
    </row>
    <row r="136" spans="1:27" ht="42.75" x14ac:dyDescent="0.2">
      <c r="A136" s="40" t="str">
        <f>Source!E66</f>
        <v>21</v>
      </c>
      <c r="B136" s="41" t="str">
        <f>Source!F66</f>
        <v>Цена поставщика</v>
      </c>
      <c r="C136" s="41" t="s">
        <v>448</v>
      </c>
      <c r="D136" s="42" t="str">
        <f>Source!H66</f>
        <v>м2</v>
      </c>
      <c r="E136" s="12">
        <f>Source!I66</f>
        <v>85</v>
      </c>
      <c r="F136" s="44">
        <f>Source!AL66</f>
        <v>150.83000000000001</v>
      </c>
      <c r="G136" s="43" t="str">
        <f>Source!DD66</f>
        <v/>
      </c>
      <c r="H136" s="12">
        <f>Source!AW66</f>
        <v>1</v>
      </c>
      <c r="I136" s="45">
        <f>ROUND((Source!AC66*Source!AW66)*Source!I66, 2)</f>
        <v>12820.55</v>
      </c>
      <c r="J136" s="12">
        <f>IF(Source!BC66&lt;&gt; 0, Source!BC66, 1)</f>
        <v>1</v>
      </c>
      <c r="K136" s="45">
        <f>Source!P66</f>
        <v>12820.55</v>
      </c>
      <c r="Q136">
        <f>ROUND((Source!DN66/100)*ROUND((Source!AF66*Source!AV66)*Source!I66, 2), 2)</f>
        <v>0</v>
      </c>
      <c r="R136">
        <f>Source!X66</f>
        <v>0</v>
      </c>
      <c r="S136">
        <f>ROUND((Source!DO66/100)*ROUND((Source!AF66*Source!AV66)*Source!I66, 2), 2)</f>
        <v>0</v>
      </c>
      <c r="T136">
        <f>Source!Y66</f>
        <v>0</v>
      </c>
      <c r="U136">
        <f>ROUND((175/100)*ROUND((Source!AE66*Source!AV66)*Source!I66, 2), 2)</f>
        <v>0</v>
      </c>
      <c r="V136">
        <f>ROUND((157/100)*ROUND(Source!CS66*Source!I66, 2), 2)</f>
        <v>0</v>
      </c>
    </row>
    <row r="137" spans="1:27" ht="15" x14ac:dyDescent="0.25">
      <c r="A137" s="50"/>
      <c r="B137" s="50"/>
      <c r="C137" s="50"/>
      <c r="D137" s="50"/>
      <c r="E137" s="50"/>
      <c r="F137" s="50"/>
      <c r="G137" s="50"/>
      <c r="H137" s="51">
        <f>I136</f>
        <v>12820.55</v>
      </c>
      <c r="I137" s="51"/>
      <c r="J137" s="51">
        <f>K136</f>
        <v>12820.55</v>
      </c>
      <c r="K137" s="51"/>
      <c r="O137" s="47">
        <f>I136</f>
        <v>12820.55</v>
      </c>
      <c r="P137" s="47">
        <f>K136</f>
        <v>12820.55</v>
      </c>
      <c r="X137">
        <f>IF(Source!BI66&lt;=1,I136-0, 0)</f>
        <v>12820.55</v>
      </c>
      <c r="Y137">
        <f>IF(Source!BI66=2,I136-0, 0)</f>
        <v>0</v>
      </c>
      <c r="Z137">
        <f>IF(Source!BI66=3,I136-0, 0)</f>
        <v>0</v>
      </c>
      <c r="AA137">
        <f>IF(Source!BI66=4,I136,0)</f>
        <v>0</v>
      </c>
    </row>
    <row r="138" spans="1:27" ht="42.75" x14ac:dyDescent="0.2">
      <c r="A138" s="40" t="str">
        <f>Source!E68</f>
        <v>22</v>
      </c>
      <c r="B138" s="41" t="str">
        <f>Source!F68</f>
        <v>Цена поставщика</v>
      </c>
      <c r="C138" s="41" t="s">
        <v>449</v>
      </c>
      <c r="D138" s="42" t="str">
        <f>Source!H68</f>
        <v>шт.</v>
      </c>
      <c r="E138" s="12">
        <f>Source!I68</f>
        <v>3</v>
      </c>
      <c r="F138" s="44">
        <f>Source!AL68</f>
        <v>606.66999999999996</v>
      </c>
      <c r="G138" s="43" t="str">
        <f>Source!DD68</f>
        <v/>
      </c>
      <c r="H138" s="12">
        <f>Source!AW68</f>
        <v>1</v>
      </c>
      <c r="I138" s="45">
        <f>ROUND(Source!AC68*Source!I68, 2)</f>
        <v>1820.01</v>
      </c>
      <c r="J138" s="12">
        <f>IF(Source!BC68&lt;&gt; 0, Source!BC68, 1)</f>
        <v>1</v>
      </c>
      <c r="K138" s="45">
        <f>Source!P68</f>
        <v>1820.01</v>
      </c>
      <c r="Q138">
        <f>ROUND((Source!DN68/100)*ROUND(Source!AF68*Source!I68, 2), 2)</f>
        <v>0</v>
      </c>
      <c r="R138">
        <f>Source!X68</f>
        <v>0</v>
      </c>
      <c r="S138">
        <f>ROUND((Source!DO68/100)*ROUND(Source!AF68*Source!I68, 2), 2)</f>
        <v>0</v>
      </c>
      <c r="T138">
        <f>Source!Y68</f>
        <v>0</v>
      </c>
      <c r="U138">
        <f>ROUND((175/100)*ROUND(Source!AE68*Source!I68, 2), 2)</f>
        <v>0</v>
      </c>
      <c r="V138">
        <f>ROUND((157/100)*ROUND(Source!CS68*Source!I68, 2), 2)</f>
        <v>0</v>
      </c>
    </row>
    <row r="139" spans="1:27" ht="15" x14ac:dyDescent="0.25">
      <c r="A139" s="50"/>
      <c r="B139" s="50"/>
      <c r="C139" s="50"/>
      <c r="D139" s="50"/>
      <c r="E139" s="50"/>
      <c r="F139" s="50"/>
      <c r="G139" s="50"/>
      <c r="H139" s="51">
        <f>I138</f>
        <v>1820.01</v>
      </c>
      <c r="I139" s="51"/>
      <c r="J139" s="51">
        <f>K138</f>
        <v>1820.01</v>
      </c>
      <c r="K139" s="51"/>
      <c r="O139" s="47">
        <f>I138</f>
        <v>1820.01</v>
      </c>
      <c r="P139" s="47">
        <f>K138</f>
        <v>1820.01</v>
      </c>
      <c r="X139">
        <f>IF(Source!BI68&lt;=1,I138-0, 0)</f>
        <v>1820.01</v>
      </c>
      <c r="Y139">
        <f>IF(Source!BI68=2,I138-0, 0)</f>
        <v>0</v>
      </c>
      <c r="Z139">
        <f>IF(Source!BI68=3,I138-0, 0)</f>
        <v>0</v>
      </c>
      <c r="AA139">
        <f>IF(Source!BI68=4,I138,0)</f>
        <v>0</v>
      </c>
    </row>
    <row r="140" spans="1:27" ht="71.25" x14ac:dyDescent="0.2">
      <c r="A140" s="40" t="str">
        <f>Source!E70</f>
        <v>23</v>
      </c>
      <c r="B140" s="41" t="str">
        <f>Source!F70</f>
        <v>3.16-6-4</v>
      </c>
      <c r="C140" s="41" t="s">
        <v>135</v>
      </c>
      <c r="D140" s="42" t="str">
        <f>Source!H70</f>
        <v>100 м</v>
      </c>
      <c r="E140" s="12">
        <f>Source!I70</f>
        <v>0.28000000000000003</v>
      </c>
      <c r="F140" s="44"/>
      <c r="G140" s="43"/>
      <c r="H140" s="12"/>
      <c r="I140" s="45"/>
      <c r="J140" s="12"/>
      <c r="K140" s="45"/>
      <c r="Q140">
        <f>ROUND((Source!DN70/100)*ROUND((Source!AF70*Source!AV70)*Source!I70, 2), 2)</f>
        <v>114.26</v>
      </c>
      <c r="R140">
        <f>Source!X70</f>
        <v>2160.7399999999998</v>
      </c>
      <c r="S140">
        <f>ROUND((Source!DO70/100)*ROUND((Source!AF70*Source!AV70)*Source!I70, 2), 2)</f>
        <v>76.86</v>
      </c>
      <c r="T140">
        <f>Source!Y70</f>
        <v>1006.71</v>
      </c>
      <c r="U140">
        <f>ROUND((175/100)*ROUND((Source!AE70*Source!AV70)*Source!I70, 2), 2)</f>
        <v>4.22</v>
      </c>
      <c r="V140">
        <f>ROUND((157/100)*ROUND(Source!CS70*Source!I70, 2), 2)</f>
        <v>89.27</v>
      </c>
    </row>
    <row r="141" spans="1:27" ht="14.25" x14ac:dyDescent="0.2">
      <c r="A141" s="40"/>
      <c r="B141" s="41"/>
      <c r="C141" s="41" t="s">
        <v>439</v>
      </c>
      <c r="D141" s="42"/>
      <c r="E141" s="12"/>
      <c r="F141" s="44">
        <f>Source!AO70</f>
        <v>370.95</v>
      </c>
      <c r="G141" s="43" t="str">
        <f>Source!DG70</f>
        <v/>
      </c>
      <c r="H141" s="12">
        <f>Source!AV70</f>
        <v>1</v>
      </c>
      <c r="I141" s="45">
        <f>ROUND((Source!AF70*Source!AV70)*Source!I70, 2)</f>
        <v>103.87</v>
      </c>
      <c r="J141" s="12">
        <f>IF(Source!BA70&lt;&gt; 0, Source!BA70, 1)</f>
        <v>23.64</v>
      </c>
      <c r="K141" s="45">
        <f>Source!S70</f>
        <v>2455.39</v>
      </c>
      <c r="W141">
        <f>I141</f>
        <v>103.87</v>
      </c>
    </row>
    <row r="142" spans="1:27" ht="14.25" x14ac:dyDescent="0.2">
      <c r="A142" s="40"/>
      <c r="B142" s="41"/>
      <c r="C142" s="41" t="s">
        <v>435</v>
      </c>
      <c r="D142" s="42"/>
      <c r="E142" s="12"/>
      <c r="F142" s="44">
        <f>Source!AM70</f>
        <v>43.16</v>
      </c>
      <c r="G142" s="43" t="str">
        <f>Source!DE70</f>
        <v/>
      </c>
      <c r="H142" s="12">
        <f>Source!AV70</f>
        <v>1</v>
      </c>
      <c r="I142" s="45">
        <f>ROUND((Source!AD70*Source!AV70)*Source!I70, 2)</f>
        <v>12.08</v>
      </c>
      <c r="J142" s="12">
        <f>IF(Source!BB70&lt;&gt; 0, Source!BB70, 1)</f>
        <v>8.9499999999999993</v>
      </c>
      <c r="K142" s="45">
        <f>Source!Q70</f>
        <v>108.16</v>
      </c>
    </row>
    <row r="143" spans="1:27" ht="14.25" x14ac:dyDescent="0.2">
      <c r="A143" s="40"/>
      <c r="B143" s="41"/>
      <c r="C143" s="41" t="s">
        <v>436</v>
      </c>
      <c r="D143" s="42"/>
      <c r="E143" s="12"/>
      <c r="F143" s="44">
        <f>Source!AN70</f>
        <v>8.59</v>
      </c>
      <c r="G143" s="43" t="str">
        <f>Source!DF70</f>
        <v/>
      </c>
      <c r="H143" s="12">
        <f>Source!AV70</f>
        <v>1</v>
      </c>
      <c r="I143" s="46">
        <f>ROUND((Source!AE70*Source!AV70)*Source!I70, 2)</f>
        <v>2.41</v>
      </c>
      <c r="J143" s="12">
        <f>IF(Source!BS70&lt;&gt; 0, Source!BS70, 1)</f>
        <v>23.64</v>
      </c>
      <c r="K143" s="46">
        <f>Source!R70</f>
        <v>56.86</v>
      </c>
      <c r="W143">
        <f>I143</f>
        <v>2.41</v>
      </c>
    </row>
    <row r="144" spans="1:27" ht="14.25" x14ac:dyDescent="0.2">
      <c r="A144" s="40"/>
      <c r="B144" s="41"/>
      <c r="C144" s="41" t="s">
        <v>444</v>
      </c>
      <c r="D144" s="42"/>
      <c r="E144" s="12"/>
      <c r="F144" s="44">
        <f>Source!AL70</f>
        <v>18.13</v>
      </c>
      <c r="G144" s="43" t="str">
        <f>Source!DD70</f>
        <v/>
      </c>
      <c r="H144" s="12">
        <f>Source!AW70</f>
        <v>1</v>
      </c>
      <c r="I144" s="45">
        <f>ROUND((Source!AC70*Source!AW70)*Source!I70, 2)</f>
        <v>5.08</v>
      </c>
      <c r="J144" s="12">
        <f>IF(Source!BC70&lt;&gt; 0, Source!BC70, 1)</f>
        <v>5.43</v>
      </c>
      <c r="K144" s="45">
        <f>Source!P70</f>
        <v>27.56</v>
      </c>
    </row>
    <row r="145" spans="1:27" ht="14.25" x14ac:dyDescent="0.2">
      <c r="A145" s="40"/>
      <c r="B145" s="41"/>
      <c r="C145" s="41" t="s">
        <v>440</v>
      </c>
      <c r="D145" s="42" t="s">
        <v>438</v>
      </c>
      <c r="E145" s="12">
        <f>Source!DN70</f>
        <v>110</v>
      </c>
      <c r="F145" s="44"/>
      <c r="G145" s="43"/>
      <c r="H145" s="12"/>
      <c r="I145" s="45">
        <f>SUM(Q140:Q144)</f>
        <v>114.26</v>
      </c>
      <c r="J145" s="12">
        <f>Source!BZ70</f>
        <v>88</v>
      </c>
      <c r="K145" s="45">
        <f>SUM(R140:R144)</f>
        <v>2160.7399999999998</v>
      </c>
    </row>
    <row r="146" spans="1:27" ht="14.25" x14ac:dyDescent="0.2">
      <c r="A146" s="40"/>
      <c r="B146" s="41"/>
      <c r="C146" s="41" t="s">
        <v>441</v>
      </c>
      <c r="D146" s="42" t="s">
        <v>438</v>
      </c>
      <c r="E146" s="12">
        <f>Source!DO70</f>
        <v>74</v>
      </c>
      <c r="F146" s="44"/>
      <c r="G146" s="43"/>
      <c r="H146" s="12"/>
      <c r="I146" s="45">
        <f>SUM(S140:S145)</f>
        <v>76.86</v>
      </c>
      <c r="J146" s="12">
        <f>Source!CA70</f>
        <v>41</v>
      </c>
      <c r="K146" s="45">
        <f>SUM(T140:T145)</f>
        <v>1006.71</v>
      </c>
    </row>
    <row r="147" spans="1:27" ht="14.25" x14ac:dyDescent="0.2">
      <c r="A147" s="40"/>
      <c r="B147" s="41"/>
      <c r="C147" s="41" t="s">
        <v>437</v>
      </c>
      <c r="D147" s="42" t="s">
        <v>438</v>
      </c>
      <c r="E147" s="12">
        <f>175</f>
        <v>175</v>
      </c>
      <c r="F147" s="44"/>
      <c r="G147" s="43"/>
      <c r="H147" s="12"/>
      <c r="I147" s="45">
        <f>SUM(U140:U146)</f>
        <v>4.22</v>
      </c>
      <c r="J147" s="12">
        <f>157</f>
        <v>157</v>
      </c>
      <c r="K147" s="45">
        <f>SUM(V140:V146)</f>
        <v>89.27</v>
      </c>
    </row>
    <row r="148" spans="1:27" ht="14.25" x14ac:dyDescent="0.2">
      <c r="A148" s="40"/>
      <c r="B148" s="41"/>
      <c r="C148" s="41" t="s">
        <v>442</v>
      </c>
      <c r="D148" s="42" t="s">
        <v>443</v>
      </c>
      <c r="E148" s="12">
        <f>Source!AQ70</f>
        <v>29.7</v>
      </c>
      <c r="F148" s="44"/>
      <c r="G148" s="43" t="str">
        <f>Source!DI70</f>
        <v/>
      </c>
      <c r="H148" s="12">
        <f>Source!AV70</f>
        <v>1</v>
      </c>
      <c r="I148" s="45">
        <f>Source!U70</f>
        <v>8.3160000000000007</v>
      </c>
      <c r="J148" s="12"/>
      <c r="K148" s="45"/>
    </row>
    <row r="149" spans="1:27" ht="15" x14ac:dyDescent="0.25">
      <c r="A149" s="50"/>
      <c r="B149" s="50"/>
      <c r="C149" s="50"/>
      <c r="D149" s="50"/>
      <c r="E149" s="50"/>
      <c r="F149" s="50"/>
      <c r="G149" s="50"/>
      <c r="H149" s="51">
        <f>I141+I142+I144+I145+I146+I147</f>
        <v>316.37000000000006</v>
      </c>
      <c r="I149" s="51"/>
      <c r="J149" s="51">
        <f>K141+K142+K144+K145+K146+K147</f>
        <v>5847.83</v>
      </c>
      <c r="K149" s="51"/>
      <c r="O149" s="47">
        <f>I141+I142+I144+I145+I146+I147</f>
        <v>316.37000000000006</v>
      </c>
      <c r="P149" s="47">
        <f>K141+K142+K144+K145+K146+K147</f>
        <v>5847.83</v>
      </c>
      <c r="X149">
        <f>IF(Source!BI70&lt;=1,I141+I142+I144+I145+I146+I147-0, 0)</f>
        <v>316.37000000000006</v>
      </c>
      <c r="Y149">
        <f>IF(Source!BI70=2,I141+I142+I144+I145+I146+I147-0, 0)</f>
        <v>0</v>
      </c>
      <c r="Z149">
        <f>IF(Source!BI70=3,I141+I142+I144+I145+I146+I147-0, 0)</f>
        <v>0</v>
      </c>
      <c r="AA149">
        <f>IF(Source!BI70=4,I141+I142+I144+I145+I146+I147,0)</f>
        <v>0</v>
      </c>
    </row>
    <row r="150" spans="1:27" ht="85.5" x14ac:dyDescent="0.2">
      <c r="A150" s="40" t="str">
        <f>Source!E72</f>
        <v>24</v>
      </c>
      <c r="B150" s="41" t="str">
        <f>Source!F72</f>
        <v>1.12-1-43</v>
      </c>
      <c r="C150" s="41" t="s">
        <v>142</v>
      </c>
      <c r="D150" s="42" t="str">
        <f>Source!H72</f>
        <v>м</v>
      </c>
      <c r="E150" s="12">
        <f>Source!I72</f>
        <v>28</v>
      </c>
      <c r="F150" s="44">
        <f>Source!AL72</f>
        <v>33.31</v>
      </c>
      <c r="G150" s="43" t="str">
        <f>Source!DD72</f>
        <v/>
      </c>
      <c r="H150" s="12">
        <f>Source!AW72</f>
        <v>1</v>
      </c>
      <c r="I150" s="45">
        <f>ROUND((Source!AC72*Source!AW72)*Source!I72, 2)</f>
        <v>932.68</v>
      </c>
      <c r="J150" s="12">
        <f>IF(Source!BC72&lt;&gt; 0, Source!BC72, 1)</f>
        <v>10.32</v>
      </c>
      <c r="K150" s="45">
        <f>Source!P72</f>
        <v>9625.26</v>
      </c>
      <c r="Q150">
        <f>ROUND((Source!DN72/100)*ROUND((Source!AF72*Source!AV72)*Source!I72, 2), 2)</f>
        <v>0</v>
      </c>
      <c r="R150">
        <f>Source!X72</f>
        <v>0</v>
      </c>
      <c r="S150">
        <f>ROUND((Source!DO72/100)*ROUND((Source!AF72*Source!AV72)*Source!I72, 2), 2)</f>
        <v>0</v>
      </c>
      <c r="T150">
        <f>Source!Y72</f>
        <v>0</v>
      </c>
      <c r="U150">
        <f>ROUND((175/100)*ROUND((Source!AE72*Source!AV72)*Source!I72, 2), 2)</f>
        <v>0</v>
      </c>
      <c r="V150">
        <f>ROUND((157/100)*ROUND(Source!CS72*Source!I72, 2), 2)</f>
        <v>0</v>
      </c>
    </row>
    <row r="151" spans="1:27" ht="15" x14ac:dyDescent="0.25">
      <c r="A151" s="50"/>
      <c r="B151" s="50"/>
      <c r="C151" s="50"/>
      <c r="D151" s="50"/>
      <c r="E151" s="50"/>
      <c r="F151" s="50"/>
      <c r="G151" s="50"/>
      <c r="H151" s="51">
        <f>I150</f>
        <v>932.68</v>
      </c>
      <c r="I151" s="51"/>
      <c r="J151" s="51">
        <f>K150</f>
        <v>9625.26</v>
      </c>
      <c r="K151" s="51"/>
      <c r="O151" s="47">
        <f>I150</f>
        <v>932.68</v>
      </c>
      <c r="P151" s="47">
        <f>K150</f>
        <v>9625.26</v>
      </c>
      <c r="X151">
        <f>IF(Source!BI72&lt;=1,I150-0, 0)</f>
        <v>932.68</v>
      </c>
      <c r="Y151">
        <f>IF(Source!BI72=2,I150-0, 0)</f>
        <v>0</v>
      </c>
      <c r="Z151">
        <f>IF(Source!BI72=3,I150-0, 0)</f>
        <v>0</v>
      </c>
      <c r="AA151">
        <f>IF(Source!BI72=4,I150,0)</f>
        <v>0</v>
      </c>
    </row>
    <row r="152" spans="1:27" ht="71.25" x14ac:dyDescent="0.2">
      <c r="A152" s="40" t="str">
        <f>Source!E74</f>
        <v>25</v>
      </c>
      <c r="B152" s="41" t="str">
        <f>Source!F74</f>
        <v>1.13-4-134</v>
      </c>
      <c r="C152" s="41" t="s">
        <v>147</v>
      </c>
      <c r="D152" s="42" t="str">
        <f>Source!H74</f>
        <v>шт.</v>
      </c>
      <c r="E152" s="12">
        <f>Source!I74</f>
        <v>2</v>
      </c>
      <c r="F152" s="44">
        <f>Source!AL74</f>
        <v>810.99</v>
      </c>
      <c r="G152" s="43" t="str">
        <f>Source!DD74</f>
        <v/>
      </c>
      <c r="H152" s="12">
        <f>Source!AW74</f>
        <v>1</v>
      </c>
      <c r="I152" s="45">
        <f>ROUND((Source!AC74*Source!AW74)*Source!I74, 2)</f>
        <v>1621.98</v>
      </c>
      <c r="J152" s="12">
        <f>IF(Source!BC74&lt;&gt; 0, Source!BC74, 1)</f>
        <v>3.26</v>
      </c>
      <c r="K152" s="45">
        <f>Source!P74</f>
        <v>5287.65</v>
      </c>
      <c r="Q152">
        <f>ROUND((Source!DN74/100)*ROUND((Source!AF74*Source!AV74)*Source!I74, 2), 2)</f>
        <v>0</v>
      </c>
      <c r="R152">
        <f>Source!X74</f>
        <v>0</v>
      </c>
      <c r="S152">
        <f>ROUND((Source!DO74/100)*ROUND((Source!AF74*Source!AV74)*Source!I74, 2), 2)</f>
        <v>0</v>
      </c>
      <c r="T152">
        <f>Source!Y74</f>
        <v>0</v>
      </c>
      <c r="U152">
        <f>ROUND((175/100)*ROUND((Source!AE74*Source!AV74)*Source!I74, 2), 2)</f>
        <v>0</v>
      </c>
      <c r="V152">
        <f>ROUND((157/100)*ROUND(Source!CS74*Source!I74, 2), 2)</f>
        <v>0</v>
      </c>
    </row>
    <row r="153" spans="1:27" ht="15" x14ac:dyDescent="0.25">
      <c r="A153" s="50"/>
      <c r="B153" s="50"/>
      <c r="C153" s="50"/>
      <c r="D153" s="50"/>
      <c r="E153" s="50"/>
      <c r="F153" s="50"/>
      <c r="G153" s="50"/>
      <c r="H153" s="51">
        <f>I152</f>
        <v>1621.98</v>
      </c>
      <c r="I153" s="51"/>
      <c r="J153" s="51">
        <f>K152</f>
        <v>5287.65</v>
      </c>
      <c r="K153" s="51"/>
      <c r="O153" s="47">
        <f>I152</f>
        <v>1621.98</v>
      </c>
      <c r="P153" s="47">
        <f>K152</f>
        <v>5287.65</v>
      </c>
      <c r="X153">
        <f>IF(Source!BI74&lt;=1,I152-0, 0)</f>
        <v>1621.98</v>
      </c>
      <c r="Y153">
        <f>IF(Source!BI74=2,I152-0, 0)</f>
        <v>0</v>
      </c>
      <c r="Z153">
        <f>IF(Source!BI74=3,I152-0, 0)</f>
        <v>0</v>
      </c>
      <c r="AA153">
        <f>IF(Source!BI74=4,I152,0)</f>
        <v>0</v>
      </c>
    </row>
    <row r="154" spans="1:27" ht="71.25" x14ac:dyDescent="0.2">
      <c r="A154" s="40" t="str">
        <f>Source!E76</f>
        <v>26</v>
      </c>
      <c r="B154" s="41" t="str">
        <f>Source!F76</f>
        <v>4.12-45-1</v>
      </c>
      <c r="C154" s="41" t="s">
        <v>151</v>
      </c>
      <c r="D154" s="42" t="str">
        <f>Source!H76</f>
        <v>врезка</v>
      </c>
      <c r="E154" s="12">
        <f>Source!I76</f>
        <v>1</v>
      </c>
      <c r="F154" s="44"/>
      <c r="G154" s="43"/>
      <c r="H154" s="12"/>
      <c r="I154" s="45"/>
      <c r="J154" s="12"/>
      <c r="K154" s="45"/>
      <c r="Q154">
        <f>ROUND((Source!DN76/100)*ROUND((Source!AF76*Source!AV76)*Source!I76, 2), 2)</f>
        <v>71.77</v>
      </c>
      <c r="R154">
        <f>Source!X76</f>
        <v>1721.98</v>
      </c>
      <c r="S154">
        <f>ROUND((Source!DO76/100)*ROUND((Source!AF76*Source!AV76)*Source!I76, 2), 2)</f>
        <v>71.77</v>
      </c>
      <c r="T154">
        <f>Source!Y76</f>
        <v>1038.25</v>
      </c>
      <c r="U154">
        <f>ROUND((175/100)*ROUND((Source!AE76*Source!AV76)*Source!I76, 2), 2)</f>
        <v>0.19</v>
      </c>
      <c r="V154">
        <f>ROUND((157/100)*ROUND(Source!CS76*Source!I76, 2), 2)</f>
        <v>4.08</v>
      </c>
    </row>
    <row r="155" spans="1:27" ht="14.25" x14ac:dyDescent="0.2">
      <c r="A155" s="40"/>
      <c r="B155" s="41"/>
      <c r="C155" s="41" t="s">
        <v>439</v>
      </c>
      <c r="D155" s="42"/>
      <c r="E155" s="12"/>
      <c r="F155" s="44">
        <f>Source!AO76</f>
        <v>107.12</v>
      </c>
      <c r="G155" s="43" t="str">
        <f>Source!DG76</f>
        <v/>
      </c>
      <c r="H155" s="12">
        <f>Source!AV76</f>
        <v>1</v>
      </c>
      <c r="I155" s="45">
        <f>ROUND((Source!AF76*Source!AV76)*Source!I76, 2)</f>
        <v>107.12</v>
      </c>
      <c r="J155" s="12">
        <f>IF(Source!BA76&lt;&gt; 0, Source!BA76, 1)</f>
        <v>23.64</v>
      </c>
      <c r="K155" s="45">
        <f>Source!S76</f>
        <v>2532.3200000000002</v>
      </c>
      <c r="W155">
        <f>I155</f>
        <v>107.12</v>
      </c>
    </row>
    <row r="156" spans="1:27" ht="14.25" x14ac:dyDescent="0.2">
      <c r="A156" s="40"/>
      <c r="B156" s="41"/>
      <c r="C156" s="41" t="s">
        <v>435</v>
      </c>
      <c r="D156" s="42"/>
      <c r="E156" s="12"/>
      <c r="F156" s="44">
        <f>Source!AM76</f>
        <v>2.35</v>
      </c>
      <c r="G156" s="43" t="str">
        <f>Source!DE76</f>
        <v/>
      </c>
      <c r="H156" s="12">
        <f>Source!AV76</f>
        <v>1</v>
      </c>
      <c r="I156" s="45">
        <f>ROUND((Source!AD76*Source!AV76)*Source!I76, 2)</f>
        <v>2.35</v>
      </c>
      <c r="J156" s="12">
        <f>IF(Source!BB76&lt;&gt; 0, Source!BB76, 1)</f>
        <v>6.16</v>
      </c>
      <c r="K156" s="45">
        <f>Source!Q76</f>
        <v>14.48</v>
      </c>
    </row>
    <row r="157" spans="1:27" ht="14.25" x14ac:dyDescent="0.2">
      <c r="A157" s="40"/>
      <c r="B157" s="41"/>
      <c r="C157" s="41" t="s">
        <v>436</v>
      </c>
      <c r="D157" s="42"/>
      <c r="E157" s="12"/>
      <c r="F157" s="44">
        <f>Source!AN76</f>
        <v>0.11</v>
      </c>
      <c r="G157" s="43" t="str">
        <f>Source!DF76</f>
        <v/>
      </c>
      <c r="H157" s="12">
        <f>Source!AV76</f>
        <v>1</v>
      </c>
      <c r="I157" s="46">
        <f>ROUND((Source!AE76*Source!AV76)*Source!I76, 2)</f>
        <v>0.11</v>
      </c>
      <c r="J157" s="12">
        <f>IF(Source!BS76&lt;&gt; 0, Source!BS76, 1)</f>
        <v>23.64</v>
      </c>
      <c r="K157" s="46">
        <f>Source!R76</f>
        <v>2.6</v>
      </c>
      <c r="W157">
        <f>I157</f>
        <v>0.11</v>
      </c>
    </row>
    <row r="158" spans="1:27" ht="14.25" x14ac:dyDescent="0.2">
      <c r="A158" s="40"/>
      <c r="B158" s="41"/>
      <c r="C158" s="41" t="s">
        <v>444</v>
      </c>
      <c r="D158" s="42"/>
      <c r="E158" s="12"/>
      <c r="F158" s="44">
        <f>Source!AL76</f>
        <v>4.45</v>
      </c>
      <c r="G158" s="43" t="str">
        <f>Source!DD76</f>
        <v/>
      </c>
      <c r="H158" s="12">
        <f>Source!AW76</f>
        <v>1</v>
      </c>
      <c r="I158" s="45">
        <f>ROUND((Source!AC76*Source!AW76)*Source!I76, 2)</f>
        <v>4.45</v>
      </c>
      <c r="J158" s="12">
        <f>IF(Source!BC76&lt;&gt; 0, Source!BC76, 1)</f>
        <v>5.43</v>
      </c>
      <c r="K158" s="45">
        <f>Source!P76</f>
        <v>24.16</v>
      </c>
    </row>
    <row r="159" spans="1:27" ht="14.25" x14ac:dyDescent="0.2">
      <c r="A159" s="40"/>
      <c r="B159" s="41"/>
      <c r="C159" s="41" t="s">
        <v>440</v>
      </c>
      <c r="D159" s="42" t="s">
        <v>438</v>
      </c>
      <c r="E159" s="12">
        <f>Source!DN76</f>
        <v>67</v>
      </c>
      <c r="F159" s="44"/>
      <c r="G159" s="43"/>
      <c r="H159" s="12"/>
      <c r="I159" s="45">
        <f>SUM(Q154:Q158)</f>
        <v>71.77</v>
      </c>
      <c r="J159" s="12">
        <f>Source!BZ76</f>
        <v>68</v>
      </c>
      <c r="K159" s="45">
        <f>SUM(R154:R158)</f>
        <v>1721.98</v>
      </c>
    </row>
    <row r="160" spans="1:27" ht="14.25" x14ac:dyDescent="0.2">
      <c r="A160" s="40"/>
      <c r="B160" s="41"/>
      <c r="C160" s="41" t="s">
        <v>441</v>
      </c>
      <c r="D160" s="42" t="s">
        <v>438</v>
      </c>
      <c r="E160" s="12">
        <f>Source!DO76</f>
        <v>67</v>
      </c>
      <c r="F160" s="44"/>
      <c r="G160" s="43"/>
      <c r="H160" s="12"/>
      <c r="I160" s="45">
        <f>SUM(S154:S159)</f>
        <v>71.77</v>
      </c>
      <c r="J160" s="12">
        <f>Source!CA76</f>
        <v>41</v>
      </c>
      <c r="K160" s="45">
        <f>SUM(T154:T159)</f>
        <v>1038.25</v>
      </c>
    </row>
    <row r="161" spans="1:27" ht="14.25" x14ac:dyDescent="0.2">
      <c r="A161" s="40"/>
      <c r="B161" s="41"/>
      <c r="C161" s="41" t="s">
        <v>437</v>
      </c>
      <c r="D161" s="42" t="s">
        <v>438</v>
      </c>
      <c r="E161" s="12">
        <f>175</f>
        <v>175</v>
      </c>
      <c r="F161" s="44"/>
      <c r="G161" s="43"/>
      <c r="H161" s="12"/>
      <c r="I161" s="45">
        <f>SUM(U154:U160)</f>
        <v>0.19</v>
      </c>
      <c r="J161" s="12">
        <f>157</f>
        <v>157</v>
      </c>
      <c r="K161" s="45">
        <f>SUM(V154:V160)</f>
        <v>4.08</v>
      </c>
    </row>
    <row r="162" spans="1:27" ht="14.25" x14ac:dyDescent="0.2">
      <c r="A162" s="40"/>
      <c r="B162" s="41"/>
      <c r="C162" s="41" t="s">
        <v>442</v>
      </c>
      <c r="D162" s="42" t="s">
        <v>443</v>
      </c>
      <c r="E162" s="12">
        <f>Source!AQ76</f>
        <v>8</v>
      </c>
      <c r="F162" s="44"/>
      <c r="G162" s="43" t="str">
        <f>Source!DI76</f>
        <v/>
      </c>
      <c r="H162" s="12">
        <f>Source!AV76</f>
        <v>1</v>
      </c>
      <c r="I162" s="45">
        <f>Source!U76</f>
        <v>8</v>
      </c>
      <c r="J162" s="12"/>
      <c r="K162" s="45"/>
    </row>
    <row r="163" spans="1:27" ht="15" x14ac:dyDescent="0.25">
      <c r="A163" s="50"/>
      <c r="B163" s="50"/>
      <c r="C163" s="50"/>
      <c r="D163" s="50"/>
      <c r="E163" s="50"/>
      <c r="F163" s="50"/>
      <c r="G163" s="50"/>
      <c r="H163" s="51">
        <f>I155+I156+I158+I159+I160+I161</f>
        <v>257.64999999999998</v>
      </c>
      <c r="I163" s="51"/>
      <c r="J163" s="51">
        <f>K155+K156+K158+K159+K160+K161</f>
        <v>5335.27</v>
      </c>
      <c r="K163" s="51"/>
      <c r="O163" s="47">
        <f>I155+I156+I158+I159+I160+I161</f>
        <v>257.64999999999998</v>
      </c>
      <c r="P163" s="47">
        <f>K155+K156+K158+K159+K160+K161</f>
        <v>5335.27</v>
      </c>
      <c r="X163">
        <f>IF(Source!BI76&lt;=1,I155+I156+I158+I159+I160+I161-0, 0)</f>
        <v>0</v>
      </c>
      <c r="Y163">
        <f>IF(Source!BI76=2,I155+I156+I158+I159+I160+I161-0, 0)</f>
        <v>257.64999999999998</v>
      </c>
      <c r="Z163">
        <f>IF(Source!BI76=3,I155+I156+I158+I159+I160+I161-0, 0)</f>
        <v>0</v>
      </c>
      <c r="AA163">
        <f>IF(Source!BI76=4,I155+I156+I158+I159+I160+I161,0)</f>
        <v>0</v>
      </c>
    </row>
    <row r="164" spans="1:27" ht="42.75" x14ac:dyDescent="0.2">
      <c r="A164" s="40" t="str">
        <f>Source!E78</f>
        <v>27</v>
      </c>
      <c r="B164" s="41" t="str">
        <f>Source!F78</f>
        <v>3.16-13-1</v>
      </c>
      <c r="C164" s="41" t="s">
        <v>158</v>
      </c>
      <c r="D164" s="42" t="str">
        <f>Source!H78</f>
        <v>100 м</v>
      </c>
      <c r="E164" s="12">
        <f>Source!I78</f>
        <v>0.15</v>
      </c>
      <c r="F164" s="44"/>
      <c r="G164" s="43"/>
      <c r="H164" s="12"/>
      <c r="I164" s="45"/>
      <c r="J164" s="12"/>
      <c r="K164" s="45"/>
      <c r="Q164">
        <f>ROUND((Source!DN78/100)*ROUND((Source!AF78*Source!AV78)*Source!I78, 2), 2)</f>
        <v>123.34</v>
      </c>
      <c r="R164">
        <f>Source!X78</f>
        <v>2332.62</v>
      </c>
      <c r="S164">
        <f>ROUND((Source!DO78/100)*ROUND((Source!AF78*Source!AV78)*Source!I78, 2), 2)</f>
        <v>82.98</v>
      </c>
      <c r="T164">
        <f>Source!Y78</f>
        <v>1086.79</v>
      </c>
      <c r="U164">
        <f>ROUND((175/100)*ROUND((Source!AE78*Source!AV78)*Source!I78, 2), 2)</f>
        <v>0.54</v>
      </c>
      <c r="V164">
        <f>ROUND((157/100)*ROUND(Source!CS78*Source!I78, 2), 2)</f>
        <v>11.46</v>
      </c>
    </row>
    <row r="165" spans="1:27" ht="14.25" x14ac:dyDescent="0.2">
      <c r="A165" s="40"/>
      <c r="B165" s="41"/>
      <c r="C165" s="41" t="s">
        <v>439</v>
      </c>
      <c r="D165" s="42"/>
      <c r="E165" s="12"/>
      <c r="F165" s="44">
        <f>Source!AO78</f>
        <v>747.52</v>
      </c>
      <c r="G165" s="43" t="str">
        <f>Source!DG78</f>
        <v/>
      </c>
      <c r="H165" s="12">
        <f>Source!AV78</f>
        <v>1</v>
      </c>
      <c r="I165" s="45">
        <f>ROUND((Source!AF78*Source!AV78)*Source!I78, 2)</f>
        <v>112.13</v>
      </c>
      <c r="J165" s="12">
        <f>IF(Source!BA78&lt;&gt; 0, Source!BA78, 1)</f>
        <v>23.64</v>
      </c>
      <c r="K165" s="45">
        <f>Source!S78</f>
        <v>2650.71</v>
      </c>
      <c r="W165">
        <f>I165</f>
        <v>112.13</v>
      </c>
    </row>
    <row r="166" spans="1:27" ht="14.25" x14ac:dyDescent="0.2">
      <c r="A166" s="40"/>
      <c r="B166" s="41"/>
      <c r="C166" s="41" t="s">
        <v>435</v>
      </c>
      <c r="D166" s="42"/>
      <c r="E166" s="12"/>
      <c r="F166" s="44">
        <f>Source!AM78</f>
        <v>8.4700000000000006</v>
      </c>
      <c r="G166" s="43" t="str">
        <f>Source!DE78</f>
        <v/>
      </c>
      <c r="H166" s="12">
        <f>Source!AV78</f>
        <v>1</v>
      </c>
      <c r="I166" s="45">
        <f>ROUND((Source!AD78*Source!AV78)*Source!I78, 2)</f>
        <v>1.27</v>
      </c>
      <c r="J166" s="12">
        <f>IF(Source!BB78&lt;&gt; 0, Source!BB78, 1)</f>
        <v>9.76</v>
      </c>
      <c r="K166" s="45">
        <f>Source!Q78</f>
        <v>12.4</v>
      </c>
    </row>
    <row r="167" spans="1:27" ht="14.25" x14ac:dyDescent="0.2">
      <c r="A167" s="40"/>
      <c r="B167" s="41"/>
      <c r="C167" s="41" t="s">
        <v>436</v>
      </c>
      <c r="D167" s="42"/>
      <c r="E167" s="12"/>
      <c r="F167" s="44">
        <f>Source!AN78</f>
        <v>2.06</v>
      </c>
      <c r="G167" s="43" t="str">
        <f>Source!DF78</f>
        <v/>
      </c>
      <c r="H167" s="12">
        <f>Source!AV78</f>
        <v>1</v>
      </c>
      <c r="I167" s="46">
        <f>ROUND((Source!AE78*Source!AV78)*Source!I78, 2)</f>
        <v>0.31</v>
      </c>
      <c r="J167" s="12">
        <f>IF(Source!BS78&lt;&gt; 0, Source!BS78, 1)</f>
        <v>23.64</v>
      </c>
      <c r="K167" s="46">
        <f>Source!R78</f>
        <v>7.3</v>
      </c>
      <c r="W167">
        <f>I167</f>
        <v>0.31</v>
      </c>
    </row>
    <row r="168" spans="1:27" ht="14.25" x14ac:dyDescent="0.2">
      <c r="A168" s="40"/>
      <c r="B168" s="41"/>
      <c r="C168" s="41" t="s">
        <v>444</v>
      </c>
      <c r="D168" s="42"/>
      <c r="E168" s="12"/>
      <c r="F168" s="44">
        <f>Source!AL78</f>
        <v>189.21</v>
      </c>
      <c r="G168" s="43" t="str">
        <f>Source!DD78</f>
        <v/>
      </c>
      <c r="H168" s="12">
        <f>Source!AW78</f>
        <v>1</v>
      </c>
      <c r="I168" s="45">
        <f>ROUND((Source!AC78*Source!AW78)*Source!I78, 2)</f>
        <v>28.38</v>
      </c>
      <c r="J168" s="12">
        <f>IF(Source!BC78&lt;&gt; 0, Source!BC78, 1)</f>
        <v>5.43</v>
      </c>
      <c r="K168" s="45">
        <f>Source!P78</f>
        <v>154.11000000000001</v>
      </c>
    </row>
    <row r="169" spans="1:27" ht="14.25" x14ac:dyDescent="0.2">
      <c r="A169" s="40"/>
      <c r="B169" s="41"/>
      <c r="C169" s="41" t="s">
        <v>440</v>
      </c>
      <c r="D169" s="42" t="s">
        <v>438</v>
      </c>
      <c r="E169" s="12">
        <f>Source!DN78</f>
        <v>110</v>
      </c>
      <c r="F169" s="44"/>
      <c r="G169" s="43"/>
      <c r="H169" s="12"/>
      <c r="I169" s="45">
        <f>SUM(Q164:Q168)</f>
        <v>123.34</v>
      </c>
      <c r="J169" s="12">
        <f>Source!BZ78</f>
        <v>88</v>
      </c>
      <c r="K169" s="45">
        <f>SUM(R164:R168)</f>
        <v>2332.62</v>
      </c>
    </row>
    <row r="170" spans="1:27" ht="14.25" x14ac:dyDescent="0.2">
      <c r="A170" s="40"/>
      <c r="B170" s="41"/>
      <c r="C170" s="41" t="s">
        <v>441</v>
      </c>
      <c r="D170" s="42" t="s">
        <v>438</v>
      </c>
      <c r="E170" s="12">
        <f>Source!DO78</f>
        <v>74</v>
      </c>
      <c r="F170" s="44"/>
      <c r="G170" s="43"/>
      <c r="H170" s="12"/>
      <c r="I170" s="45">
        <f>SUM(S164:S169)</f>
        <v>82.98</v>
      </c>
      <c r="J170" s="12">
        <f>Source!CA78</f>
        <v>41</v>
      </c>
      <c r="K170" s="45">
        <f>SUM(T164:T169)</f>
        <v>1086.79</v>
      </c>
    </row>
    <row r="171" spans="1:27" ht="14.25" x14ac:dyDescent="0.2">
      <c r="A171" s="40"/>
      <c r="B171" s="41"/>
      <c r="C171" s="41" t="s">
        <v>437</v>
      </c>
      <c r="D171" s="42" t="s">
        <v>438</v>
      </c>
      <c r="E171" s="12">
        <f>175</f>
        <v>175</v>
      </c>
      <c r="F171" s="44"/>
      <c r="G171" s="43"/>
      <c r="H171" s="12"/>
      <c r="I171" s="45">
        <f>SUM(U164:U170)</f>
        <v>0.54</v>
      </c>
      <c r="J171" s="12">
        <f>157</f>
        <v>157</v>
      </c>
      <c r="K171" s="45">
        <f>SUM(V164:V170)</f>
        <v>11.46</v>
      </c>
    </row>
    <row r="172" spans="1:27" ht="14.25" x14ac:dyDescent="0.2">
      <c r="A172" s="40"/>
      <c r="B172" s="41"/>
      <c r="C172" s="41" t="s">
        <v>442</v>
      </c>
      <c r="D172" s="42" t="s">
        <v>443</v>
      </c>
      <c r="E172" s="12">
        <f>Source!AQ78</f>
        <v>58.4</v>
      </c>
      <c r="F172" s="44"/>
      <c r="G172" s="43" t="str">
        <f>Source!DI78</f>
        <v/>
      </c>
      <c r="H172" s="12">
        <f>Source!AV78</f>
        <v>1</v>
      </c>
      <c r="I172" s="45">
        <f>Source!U78</f>
        <v>8.76</v>
      </c>
      <c r="J172" s="12"/>
      <c r="K172" s="45"/>
    </row>
    <row r="173" spans="1:27" ht="15" x14ac:dyDescent="0.25">
      <c r="A173" s="50"/>
      <c r="B173" s="50"/>
      <c r="C173" s="50"/>
      <c r="D173" s="50"/>
      <c r="E173" s="50"/>
      <c r="F173" s="50"/>
      <c r="G173" s="50"/>
      <c r="H173" s="51">
        <f>I165+I166+I168+I169+I170+I171</f>
        <v>348.64000000000004</v>
      </c>
      <c r="I173" s="51"/>
      <c r="J173" s="51">
        <f>K165+K166+K168+K169+K170+K171</f>
        <v>6248.09</v>
      </c>
      <c r="K173" s="51"/>
      <c r="O173" s="47">
        <f>I165+I166+I168+I169+I170+I171</f>
        <v>348.64000000000004</v>
      </c>
      <c r="P173" s="47">
        <f>K165+K166+K168+K169+K170+K171</f>
        <v>6248.09</v>
      </c>
      <c r="X173">
        <f>IF(Source!BI78&lt;=1,I165+I166+I168+I169+I170+I171-0, 0)</f>
        <v>348.64000000000004</v>
      </c>
      <c r="Y173">
        <f>IF(Source!BI78=2,I165+I166+I168+I169+I170+I171-0, 0)</f>
        <v>0</v>
      </c>
      <c r="Z173">
        <f>IF(Source!BI78=3,I165+I166+I168+I169+I170+I171-0, 0)</f>
        <v>0</v>
      </c>
      <c r="AA173">
        <f>IF(Source!BI78=4,I165+I166+I168+I169+I170+I171,0)</f>
        <v>0</v>
      </c>
    </row>
    <row r="174" spans="1:27" ht="57" x14ac:dyDescent="0.2">
      <c r="A174" s="40" t="str">
        <f>Source!E80</f>
        <v>28</v>
      </c>
      <c r="B174" s="41" t="str">
        <f>Source!F80</f>
        <v>1.12-5-154</v>
      </c>
      <c r="C174" s="41" t="s">
        <v>162</v>
      </c>
      <c r="D174" s="42" t="str">
        <f>Source!H80</f>
        <v>м</v>
      </c>
      <c r="E174" s="12">
        <f>Source!I80</f>
        <v>15</v>
      </c>
      <c r="F174" s="44">
        <f>Source!AL80</f>
        <v>70.75</v>
      </c>
      <c r="G174" s="43" t="str">
        <f>Source!DD80</f>
        <v/>
      </c>
      <c r="H174" s="12">
        <f>Source!AW80</f>
        <v>1</v>
      </c>
      <c r="I174" s="45">
        <f>ROUND((Source!AC80*Source!AW80)*Source!I80, 2)</f>
        <v>1061.25</v>
      </c>
      <c r="J174" s="12">
        <f>IF(Source!BC80&lt;&gt; 0, Source!BC80, 1)</f>
        <v>2.38</v>
      </c>
      <c r="K174" s="45">
        <f>Source!P80</f>
        <v>2525.7800000000002</v>
      </c>
      <c r="Q174">
        <f>ROUND((Source!DN80/100)*ROUND((Source!AF80*Source!AV80)*Source!I80, 2), 2)</f>
        <v>0</v>
      </c>
      <c r="R174">
        <f>Source!X80</f>
        <v>0</v>
      </c>
      <c r="S174">
        <f>ROUND((Source!DO80/100)*ROUND((Source!AF80*Source!AV80)*Source!I80, 2), 2)</f>
        <v>0</v>
      </c>
      <c r="T174">
        <f>Source!Y80</f>
        <v>0</v>
      </c>
      <c r="U174">
        <f>ROUND((175/100)*ROUND((Source!AE80*Source!AV80)*Source!I80, 2), 2)</f>
        <v>0</v>
      </c>
      <c r="V174">
        <f>ROUND((157/100)*ROUND(Source!CS80*Source!I80, 2), 2)</f>
        <v>0</v>
      </c>
    </row>
    <row r="175" spans="1:27" ht="15" x14ac:dyDescent="0.25">
      <c r="A175" s="50"/>
      <c r="B175" s="50"/>
      <c r="C175" s="50"/>
      <c r="D175" s="50"/>
      <c r="E175" s="50"/>
      <c r="F175" s="50"/>
      <c r="G175" s="50"/>
      <c r="H175" s="51">
        <f>I174</f>
        <v>1061.25</v>
      </c>
      <c r="I175" s="51"/>
      <c r="J175" s="51">
        <f>K174</f>
        <v>2525.7800000000002</v>
      </c>
      <c r="K175" s="51"/>
      <c r="O175" s="47">
        <f>I174</f>
        <v>1061.25</v>
      </c>
      <c r="P175" s="47">
        <f>K174</f>
        <v>2525.7800000000002</v>
      </c>
      <c r="X175">
        <f>IF(Source!BI80&lt;=1,I174-0, 0)</f>
        <v>1061.25</v>
      </c>
      <c r="Y175">
        <f>IF(Source!BI80=2,I174-0, 0)</f>
        <v>0</v>
      </c>
      <c r="Z175">
        <f>IF(Source!BI80=3,I174-0, 0)</f>
        <v>0</v>
      </c>
      <c r="AA175">
        <f>IF(Source!BI80=4,I174,0)</f>
        <v>0</v>
      </c>
    </row>
    <row r="176" spans="1:27" ht="57" x14ac:dyDescent="0.2">
      <c r="A176" s="40" t="str">
        <f>Source!E82</f>
        <v>29</v>
      </c>
      <c r="B176" s="41" t="str">
        <f>Source!F82</f>
        <v>1.12-5-182</v>
      </c>
      <c r="C176" s="41" t="s">
        <v>166</v>
      </c>
      <c r="D176" s="42" t="str">
        <f>Source!H82</f>
        <v>шт.</v>
      </c>
      <c r="E176" s="12">
        <f>Source!I82</f>
        <v>7</v>
      </c>
      <c r="F176" s="44">
        <f>Source!AL82</f>
        <v>16.72</v>
      </c>
      <c r="G176" s="43" t="str">
        <f>Source!DD82</f>
        <v/>
      </c>
      <c r="H176" s="12">
        <f>Source!AW82</f>
        <v>1</v>
      </c>
      <c r="I176" s="45">
        <f>ROUND((Source!AC82*Source!AW82)*Source!I82, 2)</f>
        <v>117.04</v>
      </c>
      <c r="J176" s="12">
        <f>IF(Source!BC82&lt;&gt; 0, Source!BC82, 1)</f>
        <v>2.37</v>
      </c>
      <c r="K176" s="45">
        <f>Source!P82</f>
        <v>277.38</v>
      </c>
      <c r="Q176">
        <f>ROUND((Source!DN82/100)*ROUND((Source!AF82*Source!AV82)*Source!I82, 2), 2)</f>
        <v>0</v>
      </c>
      <c r="R176">
        <f>Source!X82</f>
        <v>0</v>
      </c>
      <c r="S176">
        <f>ROUND((Source!DO82/100)*ROUND((Source!AF82*Source!AV82)*Source!I82, 2), 2)</f>
        <v>0</v>
      </c>
      <c r="T176">
        <f>Source!Y82</f>
        <v>0</v>
      </c>
      <c r="U176">
        <f>ROUND((175/100)*ROUND((Source!AE82*Source!AV82)*Source!I82, 2), 2)</f>
        <v>0</v>
      </c>
      <c r="V176">
        <f>ROUND((157/100)*ROUND(Source!CS82*Source!I82, 2), 2)</f>
        <v>0</v>
      </c>
    </row>
    <row r="177" spans="1:27" ht="15" x14ac:dyDescent="0.25">
      <c r="A177" s="50"/>
      <c r="B177" s="50"/>
      <c r="C177" s="50"/>
      <c r="D177" s="50"/>
      <c r="E177" s="50"/>
      <c r="F177" s="50"/>
      <c r="G177" s="50"/>
      <c r="H177" s="51">
        <f>I176</f>
        <v>117.04</v>
      </c>
      <c r="I177" s="51"/>
      <c r="J177" s="51">
        <f>K176</f>
        <v>277.38</v>
      </c>
      <c r="K177" s="51"/>
      <c r="O177" s="47">
        <f>I176</f>
        <v>117.04</v>
      </c>
      <c r="P177" s="47">
        <f>K176</f>
        <v>277.38</v>
      </c>
      <c r="X177">
        <f>IF(Source!BI82&lt;=1,I176-0, 0)</f>
        <v>117.04</v>
      </c>
      <c r="Y177">
        <f>IF(Source!BI82=2,I176-0, 0)</f>
        <v>0</v>
      </c>
      <c r="Z177">
        <f>IF(Source!BI82=3,I176-0, 0)</f>
        <v>0</v>
      </c>
      <c r="AA177">
        <f>IF(Source!BI82=4,I176,0)</f>
        <v>0</v>
      </c>
    </row>
    <row r="178" spans="1:27" ht="85.5" x14ac:dyDescent="0.2">
      <c r="A178" s="40" t="str">
        <f>Source!E84</f>
        <v>30</v>
      </c>
      <c r="B178" s="41" t="str">
        <f>Source!F84</f>
        <v>4.8-288-2</v>
      </c>
      <c r="C178" s="41" t="s">
        <v>170</v>
      </c>
      <c r="D178" s="42" t="str">
        <f>Source!H84</f>
        <v>100 м</v>
      </c>
      <c r="E178" s="12">
        <f>Source!I84</f>
        <v>1.4</v>
      </c>
      <c r="F178" s="44"/>
      <c r="G178" s="43"/>
      <c r="H178" s="12"/>
      <c r="I178" s="45"/>
      <c r="J178" s="12"/>
      <c r="K178" s="45"/>
      <c r="Q178">
        <f>ROUND((Source!DN84/100)*ROUND((Source!AF84*Source!AV84)*Source!I84, 2), 2)</f>
        <v>306.83999999999997</v>
      </c>
      <c r="R178">
        <f>Source!X84</f>
        <v>4899.54</v>
      </c>
      <c r="S178">
        <f>ROUND((Source!DO84/100)*ROUND((Source!AF84*Source!AV84)*Source!I84, 2), 2)</f>
        <v>180.34</v>
      </c>
      <c r="T178">
        <f>Source!Y84</f>
        <v>2608.85</v>
      </c>
      <c r="U178">
        <f>ROUND((175/100)*ROUND((Source!AE84*Source!AV84)*Source!I84, 2), 2)</f>
        <v>13.98</v>
      </c>
      <c r="V178">
        <f>ROUND((157/100)*ROUND(Source!CS84*Source!I84, 2), 2)</f>
        <v>296.7</v>
      </c>
    </row>
    <row r="179" spans="1:27" ht="14.25" x14ac:dyDescent="0.2">
      <c r="A179" s="40"/>
      <c r="B179" s="41"/>
      <c r="C179" s="41" t="s">
        <v>439</v>
      </c>
      <c r="D179" s="42"/>
      <c r="E179" s="12"/>
      <c r="F179" s="44">
        <f>Source!AO84</f>
        <v>192.26</v>
      </c>
      <c r="G179" s="43" t="str">
        <f>Source!DG84</f>
        <v/>
      </c>
      <c r="H179" s="12">
        <f>Source!AV84</f>
        <v>1</v>
      </c>
      <c r="I179" s="45">
        <f>ROUND((Source!AF84*Source!AV84)*Source!I84, 2)</f>
        <v>269.16000000000003</v>
      </c>
      <c r="J179" s="12">
        <f>IF(Source!BA84&lt;&gt; 0, Source!BA84, 1)</f>
        <v>23.64</v>
      </c>
      <c r="K179" s="45">
        <f>Source!S84</f>
        <v>6363.04</v>
      </c>
      <c r="W179">
        <f>I179</f>
        <v>269.16000000000003</v>
      </c>
    </row>
    <row r="180" spans="1:27" ht="14.25" x14ac:dyDescent="0.2">
      <c r="A180" s="40"/>
      <c r="B180" s="41"/>
      <c r="C180" s="41" t="s">
        <v>435</v>
      </c>
      <c r="D180" s="42"/>
      <c r="E180" s="12"/>
      <c r="F180" s="44">
        <f>Source!AM84</f>
        <v>32.869999999999997</v>
      </c>
      <c r="G180" s="43" t="str">
        <f>Source!DE84</f>
        <v/>
      </c>
      <c r="H180" s="12">
        <f>Source!AV84</f>
        <v>1</v>
      </c>
      <c r="I180" s="45">
        <f>ROUND((Source!AD84*Source!AV84)*Source!I84, 2)</f>
        <v>46.02</v>
      </c>
      <c r="J180" s="12">
        <f>IF(Source!BB84&lt;&gt; 0, Source!BB84, 1)</f>
        <v>8.49</v>
      </c>
      <c r="K180" s="45">
        <f>Source!Q84</f>
        <v>390.69</v>
      </c>
    </row>
    <row r="181" spans="1:27" ht="14.25" x14ac:dyDescent="0.2">
      <c r="A181" s="40"/>
      <c r="B181" s="41"/>
      <c r="C181" s="41" t="s">
        <v>436</v>
      </c>
      <c r="D181" s="42"/>
      <c r="E181" s="12"/>
      <c r="F181" s="44">
        <f>Source!AN84</f>
        <v>5.71</v>
      </c>
      <c r="G181" s="43" t="str">
        <f>Source!DF84</f>
        <v/>
      </c>
      <c r="H181" s="12">
        <f>Source!AV84</f>
        <v>1</v>
      </c>
      <c r="I181" s="46">
        <f>ROUND((Source!AE84*Source!AV84)*Source!I84, 2)</f>
        <v>7.99</v>
      </c>
      <c r="J181" s="12">
        <f>IF(Source!BS84&lt;&gt; 0, Source!BS84, 1)</f>
        <v>23.64</v>
      </c>
      <c r="K181" s="46">
        <f>Source!R84</f>
        <v>188.98</v>
      </c>
      <c r="W181">
        <f>I181</f>
        <v>7.99</v>
      </c>
    </row>
    <row r="182" spans="1:27" ht="14.25" x14ac:dyDescent="0.2">
      <c r="A182" s="40"/>
      <c r="B182" s="41"/>
      <c r="C182" s="41" t="s">
        <v>444</v>
      </c>
      <c r="D182" s="42"/>
      <c r="E182" s="12"/>
      <c r="F182" s="44">
        <f>Source!AL84</f>
        <v>314.29000000000002</v>
      </c>
      <c r="G182" s="43" t="str">
        <f>Source!DD84</f>
        <v/>
      </c>
      <c r="H182" s="12">
        <f>Source!AW84</f>
        <v>1</v>
      </c>
      <c r="I182" s="45">
        <f>ROUND((Source!AC84*Source!AW84)*Source!I84, 2)</f>
        <v>440.01</v>
      </c>
      <c r="J182" s="12">
        <f>IF(Source!BC84&lt;&gt; 0, Source!BC84, 1)</f>
        <v>5.43</v>
      </c>
      <c r="K182" s="45">
        <f>Source!P84</f>
        <v>2389.23</v>
      </c>
    </row>
    <row r="183" spans="1:27" ht="14.25" x14ac:dyDescent="0.2">
      <c r="A183" s="40"/>
      <c r="B183" s="41"/>
      <c r="C183" s="41" t="s">
        <v>440</v>
      </c>
      <c r="D183" s="42" t="s">
        <v>438</v>
      </c>
      <c r="E183" s="12">
        <f>Source!DN84</f>
        <v>114</v>
      </c>
      <c r="F183" s="44"/>
      <c r="G183" s="43"/>
      <c r="H183" s="12"/>
      <c r="I183" s="45">
        <f>SUM(Q178:Q182)</f>
        <v>306.83999999999997</v>
      </c>
      <c r="J183" s="12">
        <f>Source!BZ84</f>
        <v>77</v>
      </c>
      <c r="K183" s="45">
        <f>SUM(R178:R182)</f>
        <v>4899.54</v>
      </c>
    </row>
    <row r="184" spans="1:27" ht="14.25" x14ac:dyDescent="0.2">
      <c r="A184" s="40"/>
      <c r="B184" s="41"/>
      <c r="C184" s="41" t="s">
        <v>441</v>
      </c>
      <c r="D184" s="42" t="s">
        <v>438</v>
      </c>
      <c r="E184" s="12">
        <f>Source!DO84</f>
        <v>67</v>
      </c>
      <c r="F184" s="44"/>
      <c r="G184" s="43"/>
      <c r="H184" s="12"/>
      <c r="I184" s="45">
        <f>SUM(S178:S183)</f>
        <v>180.34</v>
      </c>
      <c r="J184" s="12">
        <f>Source!CA84</f>
        <v>41</v>
      </c>
      <c r="K184" s="45">
        <f>SUM(T178:T183)</f>
        <v>2608.85</v>
      </c>
    </row>
    <row r="185" spans="1:27" ht="14.25" x14ac:dyDescent="0.2">
      <c r="A185" s="40"/>
      <c r="B185" s="41"/>
      <c r="C185" s="41" t="s">
        <v>437</v>
      </c>
      <c r="D185" s="42" t="s">
        <v>438</v>
      </c>
      <c r="E185" s="12">
        <f>175</f>
        <v>175</v>
      </c>
      <c r="F185" s="44"/>
      <c r="G185" s="43"/>
      <c r="H185" s="12"/>
      <c r="I185" s="45">
        <f>SUM(U178:U184)</f>
        <v>13.98</v>
      </c>
      <c r="J185" s="12">
        <f>157</f>
        <v>157</v>
      </c>
      <c r="K185" s="45">
        <f>SUM(V178:V184)</f>
        <v>296.7</v>
      </c>
    </row>
    <row r="186" spans="1:27" ht="14.25" x14ac:dyDescent="0.2">
      <c r="A186" s="40"/>
      <c r="B186" s="41"/>
      <c r="C186" s="41" t="s">
        <v>442</v>
      </c>
      <c r="D186" s="42" t="s">
        <v>443</v>
      </c>
      <c r="E186" s="12">
        <f>Source!AQ84</f>
        <v>15</v>
      </c>
      <c r="F186" s="44"/>
      <c r="G186" s="43" t="str">
        <f>Source!DI84</f>
        <v/>
      </c>
      <c r="H186" s="12">
        <f>Source!AV84</f>
        <v>1</v>
      </c>
      <c r="I186" s="45">
        <f>Source!U84</f>
        <v>21</v>
      </c>
      <c r="J186" s="12"/>
      <c r="K186" s="45"/>
    </row>
    <row r="187" spans="1:27" ht="15" x14ac:dyDescent="0.25">
      <c r="A187" s="50"/>
      <c r="B187" s="50"/>
      <c r="C187" s="50"/>
      <c r="D187" s="50"/>
      <c r="E187" s="50"/>
      <c r="F187" s="50"/>
      <c r="G187" s="50"/>
      <c r="H187" s="51">
        <f>I179+I180+I182+I183+I184+I185</f>
        <v>1256.3499999999999</v>
      </c>
      <c r="I187" s="51"/>
      <c r="J187" s="51">
        <f>K179+K180+K182+K183+K184+K185</f>
        <v>16948.05</v>
      </c>
      <c r="K187" s="51"/>
      <c r="O187" s="47">
        <f>I179+I180+I182+I183+I184+I185</f>
        <v>1256.3499999999999</v>
      </c>
      <c r="P187" s="47">
        <f>K179+K180+K182+K183+K184+K185</f>
        <v>16948.05</v>
      </c>
      <c r="X187">
        <f>IF(Source!BI84&lt;=1,I179+I180+I182+I183+I184+I185-0, 0)</f>
        <v>0</v>
      </c>
      <c r="Y187">
        <f>IF(Source!BI84=2,I179+I180+I182+I183+I184+I185-0, 0)</f>
        <v>1256.3499999999999</v>
      </c>
      <c r="Z187">
        <f>IF(Source!BI84=3,I179+I180+I182+I183+I184+I185-0, 0)</f>
        <v>0</v>
      </c>
      <c r="AA187">
        <f>IF(Source!BI84=4,I179+I180+I182+I183+I184+I185,0)</f>
        <v>0</v>
      </c>
    </row>
    <row r="188" spans="1:27" ht="71.25" x14ac:dyDescent="0.2">
      <c r="A188" s="40" t="str">
        <f>Source!E86</f>
        <v>31</v>
      </c>
      <c r="B188" s="41" t="str">
        <f>Source!F86</f>
        <v>1.12-5-372</v>
      </c>
      <c r="C188" s="41" t="s">
        <v>176</v>
      </c>
      <c r="D188" s="42" t="str">
        <f>Source!H86</f>
        <v>м</v>
      </c>
      <c r="E188" s="12">
        <f>Source!I86</f>
        <v>140</v>
      </c>
      <c r="F188" s="44">
        <f>Source!AL86</f>
        <v>3.45</v>
      </c>
      <c r="G188" s="43" t="str">
        <f>Source!DD86</f>
        <v/>
      </c>
      <c r="H188" s="12">
        <f>Source!AW86</f>
        <v>1</v>
      </c>
      <c r="I188" s="45">
        <f>ROUND((Source!AC86*Source!AW86)*Source!I86, 2)</f>
        <v>483</v>
      </c>
      <c r="J188" s="12">
        <f>IF(Source!BC86&lt;&gt; 0, Source!BC86, 1)</f>
        <v>5.01</v>
      </c>
      <c r="K188" s="45">
        <f>Source!P86</f>
        <v>2419.83</v>
      </c>
      <c r="Q188">
        <f>ROUND((Source!DN86/100)*ROUND((Source!AF86*Source!AV86)*Source!I86, 2), 2)</f>
        <v>0</v>
      </c>
      <c r="R188">
        <f>Source!X86</f>
        <v>0</v>
      </c>
      <c r="S188">
        <f>ROUND((Source!DO86/100)*ROUND((Source!AF86*Source!AV86)*Source!I86, 2), 2)</f>
        <v>0</v>
      </c>
      <c r="T188">
        <f>Source!Y86</f>
        <v>0</v>
      </c>
      <c r="U188">
        <f>ROUND((175/100)*ROUND((Source!AE86*Source!AV86)*Source!I86, 2), 2)</f>
        <v>0</v>
      </c>
      <c r="V188">
        <f>ROUND((157/100)*ROUND(Source!CS86*Source!I86, 2), 2)</f>
        <v>0</v>
      </c>
    </row>
    <row r="189" spans="1:27" ht="15" x14ac:dyDescent="0.25">
      <c r="A189" s="50"/>
      <c r="B189" s="50"/>
      <c r="C189" s="50"/>
      <c r="D189" s="50"/>
      <c r="E189" s="50"/>
      <c r="F189" s="50"/>
      <c r="G189" s="50"/>
      <c r="H189" s="51">
        <f>I188</f>
        <v>483</v>
      </c>
      <c r="I189" s="51"/>
      <c r="J189" s="51">
        <f>K188</f>
        <v>2419.83</v>
      </c>
      <c r="K189" s="51"/>
      <c r="O189" s="47">
        <f>I188</f>
        <v>483</v>
      </c>
      <c r="P189" s="47">
        <f>K188</f>
        <v>2419.83</v>
      </c>
      <c r="X189">
        <f>IF(Source!BI86&lt;=1,I188-0, 0)</f>
        <v>483</v>
      </c>
      <c r="Y189">
        <f>IF(Source!BI86=2,I188-0, 0)</f>
        <v>0</v>
      </c>
      <c r="Z189">
        <f>IF(Source!BI86=3,I188-0, 0)</f>
        <v>0</v>
      </c>
      <c r="AA189">
        <f>IF(Source!BI86=4,I188,0)</f>
        <v>0</v>
      </c>
    </row>
    <row r="190" spans="1:27" ht="99.75" x14ac:dyDescent="0.2">
      <c r="A190" s="40" t="str">
        <f>Source!E88</f>
        <v>32</v>
      </c>
      <c r="B190" s="41" t="str">
        <f>Source!F88</f>
        <v>4.8-175-2</v>
      </c>
      <c r="C190" s="41" t="s">
        <v>180</v>
      </c>
      <c r="D190" s="42" t="str">
        <f>Source!H88</f>
        <v>100 м</v>
      </c>
      <c r="E190" s="12">
        <f>Source!I88</f>
        <v>1.4</v>
      </c>
      <c r="F190" s="44"/>
      <c r="G190" s="43"/>
      <c r="H190" s="12"/>
      <c r="I190" s="45"/>
      <c r="J190" s="12"/>
      <c r="K190" s="45"/>
      <c r="Q190">
        <f>ROUND((Source!DN88/100)*ROUND((Source!AF88*Source!AV88)*Source!I88, 2), 2)</f>
        <v>121.62</v>
      </c>
      <c r="R190">
        <f>Source!X88</f>
        <v>1941.88</v>
      </c>
      <c r="S190">
        <f>ROUND((Source!DO88/100)*ROUND((Source!AF88*Source!AV88)*Source!I88, 2), 2)</f>
        <v>71.48</v>
      </c>
      <c r="T190">
        <f>Source!Y88</f>
        <v>1033.99</v>
      </c>
      <c r="U190">
        <f>ROUND((175/100)*ROUND((Source!AE88*Source!AV88)*Source!I88, 2), 2)</f>
        <v>0.96</v>
      </c>
      <c r="V190">
        <f>ROUND((157/100)*ROUND(Source!CS88*Source!I88, 2), 2)</f>
        <v>20.27</v>
      </c>
    </row>
    <row r="191" spans="1:27" ht="14.25" x14ac:dyDescent="0.2">
      <c r="A191" s="40"/>
      <c r="B191" s="41"/>
      <c r="C191" s="41" t="s">
        <v>439</v>
      </c>
      <c r="D191" s="42"/>
      <c r="E191" s="12"/>
      <c r="F191" s="44">
        <f>Source!AO88</f>
        <v>76.2</v>
      </c>
      <c r="G191" s="43" t="str">
        <f>Source!DG88</f>
        <v/>
      </c>
      <c r="H191" s="12">
        <f>Source!AV88</f>
        <v>1</v>
      </c>
      <c r="I191" s="45">
        <f>ROUND((Source!AF88*Source!AV88)*Source!I88, 2)</f>
        <v>106.68</v>
      </c>
      <c r="J191" s="12">
        <f>IF(Source!BA88&lt;&gt; 0, Source!BA88, 1)</f>
        <v>23.64</v>
      </c>
      <c r="K191" s="45">
        <f>Source!S88</f>
        <v>2521.92</v>
      </c>
      <c r="W191">
        <f>I191</f>
        <v>106.68</v>
      </c>
    </row>
    <row r="192" spans="1:27" ht="14.25" x14ac:dyDescent="0.2">
      <c r="A192" s="40"/>
      <c r="B192" s="41"/>
      <c r="C192" s="41" t="s">
        <v>435</v>
      </c>
      <c r="D192" s="42"/>
      <c r="E192" s="12"/>
      <c r="F192" s="44">
        <f>Source!AM88</f>
        <v>1.69</v>
      </c>
      <c r="G192" s="43" t="str">
        <f>Source!DE88</f>
        <v/>
      </c>
      <c r="H192" s="12">
        <f>Source!AV88</f>
        <v>1</v>
      </c>
      <c r="I192" s="45">
        <f>ROUND((Source!AD88*Source!AV88)*Source!I88, 2)</f>
        <v>2.37</v>
      </c>
      <c r="J192" s="12">
        <f>IF(Source!BB88&lt;&gt; 0, Source!BB88, 1)</f>
        <v>9.5299999999999994</v>
      </c>
      <c r="K192" s="45">
        <f>Source!Q88</f>
        <v>22.55</v>
      </c>
    </row>
    <row r="193" spans="1:27" ht="14.25" x14ac:dyDescent="0.2">
      <c r="A193" s="40"/>
      <c r="B193" s="41"/>
      <c r="C193" s="41" t="s">
        <v>436</v>
      </c>
      <c r="D193" s="42"/>
      <c r="E193" s="12"/>
      <c r="F193" s="44">
        <f>Source!AN88</f>
        <v>0.39</v>
      </c>
      <c r="G193" s="43" t="str">
        <f>Source!DF88</f>
        <v/>
      </c>
      <c r="H193" s="12">
        <f>Source!AV88</f>
        <v>1</v>
      </c>
      <c r="I193" s="46">
        <f>ROUND((Source!AE88*Source!AV88)*Source!I88, 2)</f>
        <v>0.55000000000000004</v>
      </c>
      <c r="J193" s="12">
        <f>IF(Source!BS88&lt;&gt; 0, Source!BS88, 1)</f>
        <v>23.64</v>
      </c>
      <c r="K193" s="46">
        <f>Source!R88</f>
        <v>12.91</v>
      </c>
      <c r="W193">
        <f>I193</f>
        <v>0.55000000000000004</v>
      </c>
    </row>
    <row r="194" spans="1:27" ht="14.25" x14ac:dyDescent="0.2">
      <c r="A194" s="40"/>
      <c r="B194" s="41"/>
      <c r="C194" s="41" t="s">
        <v>444</v>
      </c>
      <c r="D194" s="42"/>
      <c r="E194" s="12"/>
      <c r="F194" s="44">
        <f>Source!AL88</f>
        <v>9.94</v>
      </c>
      <c r="G194" s="43" t="str">
        <f>Source!DD88</f>
        <v/>
      </c>
      <c r="H194" s="12">
        <f>Source!AW88</f>
        <v>1</v>
      </c>
      <c r="I194" s="45">
        <f>ROUND((Source!AC88*Source!AW88)*Source!I88, 2)</f>
        <v>13.92</v>
      </c>
      <c r="J194" s="12">
        <f>IF(Source!BC88&lt;&gt; 0, Source!BC88, 1)</f>
        <v>5.43</v>
      </c>
      <c r="K194" s="45">
        <f>Source!P88</f>
        <v>75.56</v>
      </c>
    </row>
    <row r="195" spans="1:27" ht="14.25" x14ac:dyDescent="0.2">
      <c r="A195" s="40"/>
      <c r="B195" s="41"/>
      <c r="C195" s="41" t="s">
        <v>440</v>
      </c>
      <c r="D195" s="42" t="s">
        <v>438</v>
      </c>
      <c r="E195" s="12">
        <f>Source!DN88</f>
        <v>114</v>
      </c>
      <c r="F195" s="44"/>
      <c r="G195" s="43"/>
      <c r="H195" s="12"/>
      <c r="I195" s="45">
        <f>SUM(Q190:Q194)</f>
        <v>121.62</v>
      </c>
      <c r="J195" s="12">
        <f>Source!BZ88</f>
        <v>77</v>
      </c>
      <c r="K195" s="45">
        <f>SUM(R190:R194)</f>
        <v>1941.88</v>
      </c>
    </row>
    <row r="196" spans="1:27" ht="14.25" x14ac:dyDescent="0.2">
      <c r="A196" s="40"/>
      <c r="B196" s="41"/>
      <c r="C196" s="41" t="s">
        <v>441</v>
      </c>
      <c r="D196" s="42" t="s">
        <v>438</v>
      </c>
      <c r="E196" s="12">
        <f>Source!DO88</f>
        <v>67</v>
      </c>
      <c r="F196" s="44"/>
      <c r="G196" s="43"/>
      <c r="H196" s="12"/>
      <c r="I196" s="45">
        <f>SUM(S190:S195)</f>
        <v>71.48</v>
      </c>
      <c r="J196" s="12">
        <f>Source!CA88</f>
        <v>41</v>
      </c>
      <c r="K196" s="45">
        <f>SUM(T190:T195)</f>
        <v>1033.99</v>
      </c>
    </row>
    <row r="197" spans="1:27" ht="14.25" x14ac:dyDescent="0.2">
      <c r="A197" s="40"/>
      <c r="B197" s="41"/>
      <c r="C197" s="41" t="s">
        <v>437</v>
      </c>
      <c r="D197" s="42" t="s">
        <v>438</v>
      </c>
      <c r="E197" s="12">
        <f>175</f>
        <v>175</v>
      </c>
      <c r="F197" s="44"/>
      <c r="G197" s="43"/>
      <c r="H197" s="12"/>
      <c r="I197" s="45">
        <f>SUM(U190:U196)</f>
        <v>0.96</v>
      </c>
      <c r="J197" s="12">
        <f>157</f>
        <v>157</v>
      </c>
      <c r="K197" s="45">
        <f>SUM(V190:V196)</f>
        <v>20.27</v>
      </c>
    </row>
    <row r="198" spans="1:27" ht="14.25" x14ac:dyDescent="0.2">
      <c r="A198" s="40"/>
      <c r="B198" s="41"/>
      <c r="C198" s="41" t="s">
        <v>442</v>
      </c>
      <c r="D198" s="42" t="s">
        <v>443</v>
      </c>
      <c r="E198" s="12">
        <f>Source!AQ88</f>
        <v>6.18</v>
      </c>
      <c r="F198" s="44"/>
      <c r="G198" s="43" t="str">
        <f>Source!DI88</f>
        <v/>
      </c>
      <c r="H198" s="12">
        <f>Source!AV88</f>
        <v>1</v>
      </c>
      <c r="I198" s="45">
        <f>Source!U88</f>
        <v>8.6519999999999992</v>
      </c>
      <c r="J198" s="12"/>
      <c r="K198" s="45"/>
    </row>
    <row r="199" spans="1:27" ht="15" x14ac:dyDescent="0.25">
      <c r="A199" s="50"/>
      <c r="B199" s="50"/>
      <c r="C199" s="50"/>
      <c r="D199" s="50"/>
      <c r="E199" s="50"/>
      <c r="F199" s="50"/>
      <c r="G199" s="50"/>
      <c r="H199" s="51">
        <f>I191+I192+I194+I195+I196+I197</f>
        <v>317.03000000000003</v>
      </c>
      <c r="I199" s="51"/>
      <c r="J199" s="51">
        <f>K191+K192+K194+K195+K196+K197</f>
        <v>5616.17</v>
      </c>
      <c r="K199" s="51"/>
      <c r="O199" s="47">
        <f>I191+I192+I194+I195+I196+I197</f>
        <v>317.03000000000003</v>
      </c>
      <c r="P199" s="47">
        <f>K191+K192+K194+K195+K196+K197</f>
        <v>5616.17</v>
      </c>
      <c r="X199">
        <f>IF(Source!BI88&lt;=1,I191+I192+I194+I195+I196+I197-0, 0)</f>
        <v>0</v>
      </c>
      <c r="Y199">
        <f>IF(Source!BI88=2,I191+I192+I194+I195+I196+I197-0, 0)</f>
        <v>317.03000000000003</v>
      </c>
      <c r="Z199">
        <f>IF(Source!BI88=3,I191+I192+I194+I195+I196+I197-0, 0)</f>
        <v>0</v>
      </c>
      <c r="AA199">
        <f>IF(Source!BI88=4,I191+I192+I194+I195+I196+I197,0)</f>
        <v>0</v>
      </c>
    </row>
    <row r="200" spans="1:27" ht="85.5" x14ac:dyDescent="0.2">
      <c r="A200" s="40" t="str">
        <f>Source!E90</f>
        <v>33</v>
      </c>
      <c r="B200" s="41" t="str">
        <f>Source!F90</f>
        <v>1.23-9-32</v>
      </c>
      <c r="C200" s="41" t="s">
        <v>186</v>
      </c>
      <c r="D200" s="42" t="str">
        <f>Source!H90</f>
        <v>км</v>
      </c>
      <c r="E200" s="12">
        <f>Source!I90</f>
        <v>0.14000000000000001</v>
      </c>
      <c r="F200" s="44">
        <f>Source!AL90</f>
        <v>5734.71</v>
      </c>
      <c r="G200" s="43" t="str">
        <f>Source!DD90</f>
        <v/>
      </c>
      <c r="H200" s="12">
        <f>Source!AW90</f>
        <v>1</v>
      </c>
      <c r="I200" s="45">
        <f>ROUND((Source!AC90*Source!AW90)*Source!I90, 2)</f>
        <v>802.86</v>
      </c>
      <c r="J200" s="12">
        <f>IF(Source!BC90&lt;&gt; 0, Source!BC90, 1)</f>
        <v>4.16</v>
      </c>
      <c r="K200" s="45">
        <f>Source!P90</f>
        <v>3339.9</v>
      </c>
      <c r="Q200">
        <f>ROUND((Source!DN90/100)*ROUND((Source!AF90*Source!AV90)*Source!I90, 2), 2)</f>
        <v>0</v>
      </c>
      <c r="R200">
        <f>Source!X90</f>
        <v>0</v>
      </c>
      <c r="S200">
        <f>ROUND((Source!DO90/100)*ROUND((Source!AF90*Source!AV90)*Source!I90, 2), 2)</f>
        <v>0</v>
      </c>
      <c r="T200">
        <f>Source!Y90</f>
        <v>0</v>
      </c>
      <c r="U200">
        <f>ROUND((175/100)*ROUND((Source!AE90*Source!AV90)*Source!I90, 2), 2)</f>
        <v>0</v>
      </c>
      <c r="V200">
        <f>ROUND((157/100)*ROUND(Source!CS90*Source!I90, 2), 2)</f>
        <v>0</v>
      </c>
    </row>
    <row r="201" spans="1:27" ht="15" x14ac:dyDescent="0.25">
      <c r="A201" s="50"/>
      <c r="B201" s="50"/>
      <c r="C201" s="50"/>
      <c r="D201" s="50"/>
      <c r="E201" s="50"/>
      <c r="F201" s="50"/>
      <c r="G201" s="50"/>
      <c r="H201" s="51">
        <f>I200</f>
        <v>802.86</v>
      </c>
      <c r="I201" s="51"/>
      <c r="J201" s="51">
        <f>K200</f>
        <v>3339.9</v>
      </c>
      <c r="K201" s="51"/>
      <c r="O201" s="47">
        <f>I200</f>
        <v>802.86</v>
      </c>
      <c r="P201" s="47">
        <f>K200</f>
        <v>3339.9</v>
      </c>
      <c r="X201">
        <f>IF(Source!BI90&lt;=1,I200-0, 0)</f>
        <v>0</v>
      </c>
      <c r="Y201">
        <f>IF(Source!BI90=2,I200-0, 0)</f>
        <v>802.86</v>
      </c>
      <c r="Z201">
        <f>IF(Source!BI90=3,I200-0, 0)</f>
        <v>0</v>
      </c>
      <c r="AA201">
        <f>IF(Source!BI90=4,I200,0)</f>
        <v>0</v>
      </c>
    </row>
    <row r="202" spans="1:27" ht="85.5" x14ac:dyDescent="0.2">
      <c r="A202" s="40" t="str">
        <f>Source!E92</f>
        <v>34</v>
      </c>
      <c r="B202" s="41" t="str">
        <f>Source!F92</f>
        <v>4.8-288-3</v>
      </c>
      <c r="C202" s="41" t="s">
        <v>194</v>
      </c>
      <c r="D202" s="42" t="str">
        <f>Source!H92</f>
        <v>100 м</v>
      </c>
      <c r="E202" s="12">
        <f>Source!I92</f>
        <v>0.2</v>
      </c>
      <c r="F202" s="44"/>
      <c r="G202" s="43"/>
      <c r="H202" s="12"/>
      <c r="I202" s="45"/>
      <c r="J202" s="12"/>
      <c r="K202" s="45"/>
      <c r="Q202">
        <f>ROUND((Source!DN92/100)*ROUND((Source!AF92*Source!AV92)*Source!I92, 2), 2)</f>
        <v>46.31</v>
      </c>
      <c r="R202">
        <f>Source!X92</f>
        <v>739.36</v>
      </c>
      <c r="S202">
        <f>ROUND((Source!DO92/100)*ROUND((Source!AF92*Source!AV92)*Source!I92, 2), 2)</f>
        <v>27.22</v>
      </c>
      <c r="T202">
        <f>Source!Y92</f>
        <v>393.69</v>
      </c>
      <c r="U202">
        <f>ROUND((175/100)*ROUND((Source!AE92*Source!AV92)*Source!I92, 2), 2)</f>
        <v>2.91</v>
      </c>
      <c r="V202">
        <f>ROUND((157/100)*ROUND(Source!CS92*Source!I92, 2), 2)</f>
        <v>61.47</v>
      </c>
    </row>
    <row r="203" spans="1:27" ht="14.25" x14ac:dyDescent="0.2">
      <c r="A203" s="40"/>
      <c r="B203" s="41"/>
      <c r="C203" s="41" t="s">
        <v>439</v>
      </c>
      <c r="D203" s="42"/>
      <c r="E203" s="12"/>
      <c r="F203" s="44">
        <f>Source!AO92</f>
        <v>203.09</v>
      </c>
      <c r="G203" s="43" t="str">
        <f>Source!DG92</f>
        <v/>
      </c>
      <c r="H203" s="12">
        <f>Source!AV92</f>
        <v>1</v>
      </c>
      <c r="I203" s="45">
        <f>ROUND((Source!AF92*Source!AV92)*Source!I92, 2)</f>
        <v>40.619999999999997</v>
      </c>
      <c r="J203" s="12">
        <f>IF(Source!BA92&lt;&gt; 0, Source!BA92, 1)</f>
        <v>23.64</v>
      </c>
      <c r="K203" s="45">
        <f>Source!S92</f>
        <v>960.21</v>
      </c>
      <c r="W203">
        <f>I203</f>
        <v>40.619999999999997</v>
      </c>
    </row>
    <row r="204" spans="1:27" ht="14.25" x14ac:dyDescent="0.2">
      <c r="A204" s="40"/>
      <c r="B204" s="41"/>
      <c r="C204" s="41" t="s">
        <v>435</v>
      </c>
      <c r="D204" s="42"/>
      <c r="E204" s="12"/>
      <c r="F204" s="44">
        <f>Source!AM92</f>
        <v>43.19</v>
      </c>
      <c r="G204" s="43" t="str">
        <f>Source!DE92</f>
        <v/>
      </c>
      <c r="H204" s="12">
        <f>Source!AV92</f>
        <v>1</v>
      </c>
      <c r="I204" s="45">
        <f>ROUND((Source!AD92*Source!AV92)*Source!I92, 2)</f>
        <v>8.64</v>
      </c>
      <c r="J204" s="12">
        <f>IF(Source!BB92&lt;&gt; 0, Source!BB92, 1)</f>
        <v>8.82</v>
      </c>
      <c r="K204" s="45">
        <f>Source!Q92</f>
        <v>76.19</v>
      </c>
    </row>
    <row r="205" spans="1:27" ht="14.25" x14ac:dyDescent="0.2">
      <c r="A205" s="40"/>
      <c r="B205" s="41"/>
      <c r="C205" s="41" t="s">
        <v>436</v>
      </c>
      <c r="D205" s="42"/>
      <c r="E205" s="12"/>
      <c r="F205" s="44">
        <f>Source!AN92</f>
        <v>8.2799999999999994</v>
      </c>
      <c r="G205" s="43" t="str">
        <f>Source!DF92</f>
        <v/>
      </c>
      <c r="H205" s="12">
        <f>Source!AV92</f>
        <v>1</v>
      </c>
      <c r="I205" s="46">
        <f>ROUND((Source!AE92*Source!AV92)*Source!I92, 2)</f>
        <v>1.66</v>
      </c>
      <c r="J205" s="12">
        <f>IF(Source!BS92&lt;&gt; 0, Source!BS92, 1)</f>
        <v>23.64</v>
      </c>
      <c r="K205" s="46">
        <f>Source!R92</f>
        <v>39.15</v>
      </c>
      <c r="W205">
        <f>I205</f>
        <v>1.66</v>
      </c>
    </row>
    <row r="206" spans="1:27" ht="14.25" x14ac:dyDescent="0.2">
      <c r="A206" s="40"/>
      <c r="B206" s="41"/>
      <c r="C206" s="41" t="s">
        <v>444</v>
      </c>
      <c r="D206" s="42"/>
      <c r="E206" s="12"/>
      <c r="F206" s="44">
        <f>Source!AL92</f>
        <v>290.64999999999998</v>
      </c>
      <c r="G206" s="43" t="str">
        <f>Source!DD92</f>
        <v/>
      </c>
      <c r="H206" s="12">
        <f>Source!AW92</f>
        <v>1</v>
      </c>
      <c r="I206" s="45">
        <f>ROUND((Source!AC92*Source!AW92)*Source!I92, 2)</f>
        <v>58.13</v>
      </c>
      <c r="J206" s="12">
        <f>IF(Source!BC92&lt;&gt; 0, Source!BC92, 1)</f>
        <v>5.43</v>
      </c>
      <c r="K206" s="45">
        <f>Source!P92</f>
        <v>315.64999999999998</v>
      </c>
    </row>
    <row r="207" spans="1:27" ht="14.25" x14ac:dyDescent="0.2">
      <c r="A207" s="40"/>
      <c r="B207" s="41"/>
      <c r="C207" s="41" t="s">
        <v>440</v>
      </c>
      <c r="D207" s="42" t="s">
        <v>438</v>
      </c>
      <c r="E207" s="12">
        <f>Source!DN92</f>
        <v>114</v>
      </c>
      <c r="F207" s="44"/>
      <c r="G207" s="43"/>
      <c r="H207" s="12"/>
      <c r="I207" s="45">
        <f>SUM(Q202:Q206)</f>
        <v>46.31</v>
      </c>
      <c r="J207" s="12">
        <f>Source!BZ92</f>
        <v>77</v>
      </c>
      <c r="K207" s="45">
        <f>SUM(R202:R206)</f>
        <v>739.36</v>
      </c>
    </row>
    <row r="208" spans="1:27" ht="14.25" x14ac:dyDescent="0.2">
      <c r="A208" s="40"/>
      <c r="B208" s="41"/>
      <c r="C208" s="41" t="s">
        <v>441</v>
      </c>
      <c r="D208" s="42" t="s">
        <v>438</v>
      </c>
      <c r="E208" s="12">
        <f>Source!DO92</f>
        <v>67</v>
      </c>
      <c r="F208" s="44"/>
      <c r="G208" s="43"/>
      <c r="H208" s="12"/>
      <c r="I208" s="45">
        <f>SUM(S202:S207)</f>
        <v>27.22</v>
      </c>
      <c r="J208" s="12">
        <f>Source!CA92</f>
        <v>41</v>
      </c>
      <c r="K208" s="45">
        <f>SUM(T202:T207)</f>
        <v>393.69</v>
      </c>
    </row>
    <row r="209" spans="1:27" ht="14.25" x14ac:dyDescent="0.2">
      <c r="A209" s="40"/>
      <c r="B209" s="41"/>
      <c r="C209" s="41" t="s">
        <v>437</v>
      </c>
      <c r="D209" s="42" t="s">
        <v>438</v>
      </c>
      <c r="E209" s="12">
        <f>175</f>
        <v>175</v>
      </c>
      <c r="F209" s="44"/>
      <c r="G209" s="43"/>
      <c r="H209" s="12"/>
      <c r="I209" s="45">
        <f>SUM(U202:U208)</f>
        <v>2.91</v>
      </c>
      <c r="J209" s="12">
        <f>157</f>
        <v>157</v>
      </c>
      <c r="K209" s="45">
        <f>SUM(V202:V208)</f>
        <v>61.47</v>
      </c>
    </row>
    <row r="210" spans="1:27" ht="14.25" x14ac:dyDescent="0.2">
      <c r="A210" s="40"/>
      <c r="B210" s="41"/>
      <c r="C210" s="41" t="s">
        <v>442</v>
      </c>
      <c r="D210" s="42" t="s">
        <v>443</v>
      </c>
      <c r="E210" s="12">
        <f>Source!AQ92</f>
        <v>15.93</v>
      </c>
      <c r="F210" s="44"/>
      <c r="G210" s="43" t="str">
        <f>Source!DI92</f>
        <v/>
      </c>
      <c r="H210" s="12">
        <f>Source!AV92</f>
        <v>1</v>
      </c>
      <c r="I210" s="45">
        <f>Source!U92</f>
        <v>3.1859999999999999</v>
      </c>
      <c r="J210" s="12"/>
      <c r="K210" s="45"/>
    </row>
    <row r="211" spans="1:27" ht="15" x14ac:dyDescent="0.25">
      <c r="A211" s="50"/>
      <c r="B211" s="50"/>
      <c r="C211" s="50"/>
      <c r="D211" s="50"/>
      <c r="E211" s="50"/>
      <c r="F211" s="50"/>
      <c r="G211" s="50"/>
      <c r="H211" s="51">
        <f>I203+I204+I206+I207+I208+I209</f>
        <v>183.82999999999998</v>
      </c>
      <c r="I211" s="51"/>
      <c r="J211" s="51">
        <f>K203+K204+K206+K207+K208+K209</f>
        <v>2546.5700000000002</v>
      </c>
      <c r="K211" s="51"/>
      <c r="O211" s="47">
        <f>I203+I204+I206+I207+I208+I209</f>
        <v>183.82999999999998</v>
      </c>
      <c r="P211" s="47">
        <f>K203+K204+K206+K207+K208+K209</f>
        <v>2546.5700000000002</v>
      </c>
      <c r="X211">
        <f>IF(Source!BI92&lt;=1,I203+I204+I206+I207+I208+I209-0, 0)</f>
        <v>0</v>
      </c>
      <c r="Y211">
        <f>IF(Source!BI92=2,I203+I204+I206+I207+I208+I209-0, 0)</f>
        <v>183.82999999999998</v>
      </c>
      <c r="Z211">
        <f>IF(Source!BI92=3,I203+I204+I206+I207+I208+I209-0, 0)</f>
        <v>0</v>
      </c>
      <c r="AA211">
        <f>IF(Source!BI92=4,I203+I204+I206+I207+I208+I209,0)</f>
        <v>0</v>
      </c>
    </row>
    <row r="212" spans="1:27" ht="71.25" x14ac:dyDescent="0.2">
      <c r="A212" s="40" t="str">
        <f>Source!E94</f>
        <v>35</v>
      </c>
      <c r="B212" s="41" t="str">
        <f>Source!F94</f>
        <v>1.12-5-373</v>
      </c>
      <c r="C212" s="41" t="s">
        <v>198</v>
      </c>
      <c r="D212" s="42" t="str">
        <f>Source!H94</f>
        <v>м</v>
      </c>
      <c r="E212" s="12">
        <f>Source!I94</f>
        <v>20</v>
      </c>
      <c r="F212" s="44">
        <f>Source!AL94</f>
        <v>5.19</v>
      </c>
      <c r="G212" s="43" t="str">
        <f>Source!DD94</f>
        <v/>
      </c>
      <c r="H212" s="12">
        <f>Source!AW94</f>
        <v>1</v>
      </c>
      <c r="I212" s="45">
        <f>ROUND((Source!AC94*Source!AW94)*Source!I94, 2)</f>
        <v>103.8</v>
      </c>
      <c r="J212" s="12">
        <f>IF(Source!BC94&lt;&gt; 0, Source!BC94, 1)</f>
        <v>5.67</v>
      </c>
      <c r="K212" s="45">
        <f>Source!P94</f>
        <v>588.54999999999995</v>
      </c>
      <c r="Q212">
        <f>ROUND((Source!DN94/100)*ROUND((Source!AF94*Source!AV94)*Source!I94, 2), 2)</f>
        <v>0</v>
      </c>
      <c r="R212">
        <f>Source!X94</f>
        <v>0</v>
      </c>
      <c r="S212">
        <f>ROUND((Source!DO94/100)*ROUND((Source!AF94*Source!AV94)*Source!I94, 2), 2)</f>
        <v>0</v>
      </c>
      <c r="T212">
        <f>Source!Y94</f>
        <v>0</v>
      </c>
      <c r="U212">
        <f>ROUND((175/100)*ROUND((Source!AE94*Source!AV94)*Source!I94, 2), 2)</f>
        <v>0</v>
      </c>
      <c r="V212">
        <f>ROUND((157/100)*ROUND(Source!CS94*Source!I94, 2), 2)</f>
        <v>0</v>
      </c>
    </row>
    <row r="213" spans="1:27" ht="15" x14ac:dyDescent="0.25">
      <c r="A213" s="50"/>
      <c r="B213" s="50"/>
      <c r="C213" s="50"/>
      <c r="D213" s="50"/>
      <c r="E213" s="50"/>
      <c r="F213" s="50"/>
      <c r="G213" s="50"/>
      <c r="H213" s="51">
        <f>I212</f>
        <v>103.8</v>
      </c>
      <c r="I213" s="51"/>
      <c r="J213" s="51">
        <f>K212</f>
        <v>588.54999999999995</v>
      </c>
      <c r="K213" s="51"/>
      <c r="O213" s="47">
        <f>I212</f>
        <v>103.8</v>
      </c>
      <c r="P213" s="47">
        <f>K212</f>
        <v>588.54999999999995</v>
      </c>
      <c r="X213">
        <f>IF(Source!BI94&lt;=1,I212-0, 0)</f>
        <v>103.8</v>
      </c>
      <c r="Y213">
        <f>IF(Source!BI94=2,I212-0, 0)</f>
        <v>0</v>
      </c>
      <c r="Z213">
        <f>IF(Source!BI94=3,I212-0, 0)</f>
        <v>0</v>
      </c>
      <c r="AA213">
        <f>IF(Source!BI94=4,I212,0)</f>
        <v>0</v>
      </c>
    </row>
    <row r="214" spans="1:27" ht="99.75" x14ac:dyDescent="0.2">
      <c r="A214" s="40" t="str">
        <f>Source!E96</f>
        <v>36</v>
      </c>
      <c r="B214" s="41" t="str">
        <f>Source!F96</f>
        <v>4.8-175-3</v>
      </c>
      <c r="C214" s="41" t="s">
        <v>202</v>
      </c>
      <c r="D214" s="42" t="str">
        <f>Source!H96</f>
        <v>100 м</v>
      </c>
      <c r="E214" s="12">
        <f>Source!I96</f>
        <v>0.2</v>
      </c>
      <c r="F214" s="44"/>
      <c r="G214" s="43"/>
      <c r="H214" s="12"/>
      <c r="I214" s="45"/>
      <c r="J214" s="12"/>
      <c r="K214" s="45"/>
      <c r="Q214">
        <f>ROUND((Source!DN96/100)*ROUND((Source!AF96*Source!AV96)*Source!I96, 2), 2)</f>
        <v>20.27</v>
      </c>
      <c r="R214">
        <f>Source!X96</f>
        <v>323.64999999999998</v>
      </c>
      <c r="S214">
        <f>ROUND((Source!DO96/100)*ROUND((Source!AF96*Source!AV96)*Source!I96, 2), 2)</f>
        <v>11.91</v>
      </c>
      <c r="T214">
        <f>Source!Y96</f>
        <v>172.33</v>
      </c>
      <c r="U214">
        <f>ROUND((175/100)*ROUND((Source!AE96*Source!AV96)*Source!I96, 2), 2)</f>
        <v>0.28000000000000003</v>
      </c>
      <c r="V214">
        <f>ROUND((157/100)*ROUND(Source!CS96*Source!I96, 2), 2)</f>
        <v>5.87</v>
      </c>
    </row>
    <row r="215" spans="1:27" ht="14.25" x14ac:dyDescent="0.2">
      <c r="A215" s="40"/>
      <c r="B215" s="41"/>
      <c r="C215" s="41" t="s">
        <v>439</v>
      </c>
      <c r="D215" s="42"/>
      <c r="E215" s="12"/>
      <c r="F215" s="44">
        <f>Source!AO96</f>
        <v>88.9</v>
      </c>
      <c r="G215" s="43" t="str">
        <f>Source!DG96</f>
        <v/>
      </c>
      <c r="H215" s="12">
        <f>Source!AV96</f>
        <v>1</v>
      </c>
      <c r="I215" s="45">
        <f>ROUND((Source!AF96*Source!AV96)*Source!I96, 2)</f>
        <v>17.78</v>
      </c>
      <c r="J215" s="12">
        <f>IF(Source!BA96&lt;&gt; 0, Source!BA96, 1)</f>
        <v>23.64</v>
      </c>
      <c r="K215" s="45">
        <f>Source!S96</f>
        <v>420.32</v>
      </c>
      <c r="W215">
        <f>I215</f>
        <v>17.78</v>
      </c>
    </row>
    <row r="216" spans="1:27" ht="14.25" x14ac:dyDescent="0.2">
      <c r="A216" s="40"/>
      <c r="B216" s="41"/>
      <c r="C216" s="41" t="s">
        <v>435</v>
      </c>
      <c r="D216" s="42"/>
      <c r="E216" s="12"/>
      <c r="F216" s="44">
        <f>Source!AM96</f>
        <v>3.39</v>
      </c>
      <c r="G216" s="43" t="str">
        <f>Source!DE96</f>
        <v/>
      </c>
      <c r="H216" s="12">
        <f>Source!AV96</f>
        <v>1</v>
      </c>
      <c r="I216" s="45">
        <f>ROUND((Source!AD96*Source!AV96)*Source!I96, 2)</f>
        <v>0.68</v>
      </c>
      <c r="J216" s="12">
        <f>IF(Source!BB96&lt;&gt; 0, Source!BB96, 1)</f>
        <v>9.58</v>
      </c>
      <c r="K216" s="45">
        <f>Source!Q96</f>
        <v>6.5</v>
      </c>
    </row>
    <row r="217" spans="1:27" ht="14.25" x14ac:dyDescent="0.2">
      <c r="A217" s="40"/>
      <c r="B217" s="41"/>
      <c r="C217" s="41" t="s">
        <v>436</v>
      </c>
      <c r="D217" s="42"/>
      <c r="E217" s="12"/>
      <c r="F217" s="44">
        <f>Source!AN96</f>
        <v>0.79</v>
      </c>
      <c r="G217" s="43" t="str">
        <f>Source!DF96</f>
        <v/>
      </c>
      <c r="H217" s="12">
        <f>Source!AV96</f>
        <v>1</v>
      </c>
      <c r="I217" s="46">
        <f>ROUND((Source!AE96*Source!AV96)*Source!I96, 2)</f>
        <v>0.16</v>
      </c>
      <c r="J217" s="12">
        <f>IF(Source!BS96&lt;&gt; 0, Source!BS96, 1)</f>
        <v>23.64</v>
      </c>
      <c r="K217" s="46">
        <f>Source!R96</f>
        <v>3.74</v>
      </c>
      <c r="W217">
        <f>I217</f>
        <v>0.16</v>
      </c>
    </row>
    <row r="218" spans="1:27" ht="14.25" x14ac:dyDescent="0.2">
      <c r="A218" s="40"/>
      <c r="B218" s="41"/>
      <c r="C218" s="41" t="s">
        <v>444</v>
      </c>
      <c r="D218" s="42"/>
      <c r="E218" s="12"/>
      <c r="F218" s="44">
        <f>Source!AL96</f>
        <v>15.19</v>
      </c>
      <c r="G218" s="43" t="str">
        <f>Source!DD96</f>
        <v/>
      </c>
      <c r="H218" s="12">
        <f>Source!AW96</f>
        <v>1</v>
      </c>
      <c r="I218" s="45">
        <f>ROUND((Source!AC96*Source!AW96)*Source!I96, 2)</f>
        <v>3.04</v>
      </c>
      <c r="J218" s="12">
        <f>IF(Source!BC96&lt;&gt; 0, Source!BC96, 1)</f>
        <v>5.43</v>
      </c>
      <c r="K218" s="45">
        <f>Source!P96</f>
        <v>16.5</v>
      </c>
    </row>
    <row r="219" spans="1:27" ht="14.25" x14ac:dyDescent="0.2">
      <c r="A219" s="40"/>
      <c r="B219" s="41"/>
      <c r="C219" s="41" t="s">
        <v>440</v>
      </c>
      <c r="D219" s="42" t="s">
        <v>438</v>
      </c>
      <c r="E219" s="12">
        <f>Source!DN96</f>
        <v>114</v>
      </c>
      <c r="F219" s="44"/>
      <c r="G219" s="43"/>
      <c r="H219" s="12"/>
      <c r="I219" s="45">
        <f>SUM(Q214:Q218)</f>
        <v>20.27</v>
      </c>
      <c r="J219" s="12">
        <f>Source!BZ96</f>
        <v>77</v>
      </c>
      <c r="K219" s="45">
        <f>SUM(R214:R218)</f>
        <v>323.64999999999998</v>
      </c>
    </row>
    <row r="220" spans="1:27" ht="14.25" x14ac:dyDescent="0.2">
      <c r="A220" s="40"/>
      <c r="B220" s="41"/>
      <c r="C220" s="41" t="s">
        <v>441</v>
      </c>
      <c r="D220" s="42" t="s">
        <v>438</v>
      </c>
      <c r="E220" s="12">
        <f>Source!DO96</f>
        <v>67</v>
      </c>
      <c r="F220" s="44"/>
      <c r="G220" s="43"/>
      <c r="H220" s="12"/>
      <c r="I220" s="45">
        <f>SUM(S214:S219)</f>
        <v>11.91</v>
      </c>
      <c r="J220" s="12">
        <f>Source!CA96</f>
        <v>41</v>
      </c>
      <c r="K220" s="45">
        <f>SUM(T214:T219)</f>
        <v>172.33</v>
      </c>
    </row>
    <row r="221" spans="1:27" ht="14.25" x14ac:dyDescent="0.2">
      <c r="A221" s="40"/>
      <c r="B221" s="41"/>
      <c r="C221" s="41" t="s">
        <v>437</v>
      </c>
      <c r="D221" s="42" t="s">
        <v>438</v>
      </c>
      <c r="E221" s="12">
        <f>175</f>
        <v>175</v>
      </c>
      <c r="F221" s="44"/>
      <c r="G221" s="43"/>
      <c r="H221" s="12"/>
      <c r="I221" s="45">
        <f>SUM(U214:U220)</f>
        <v>0.28000000000000003</v>
      </c>
      <c r="J221" s="12">
        <f>157</f>
        <v>157</v>
      </c>
      <c r="K221" s="45">
        <f>SUM(V214:V220)</f>
        <v>5.87</v>
      </c>
    </row>
    <row r="222" spans="1:27" ht="14.25" x14ac:dyDescent="0.2">
      <c r="A222" s="40"/>
      <c r="B222" s="41"/>
      <c r="C222" s="41" t="s">
        <v>442</v>
      </c>
      <c r="D222" s="42" t="s">
        <v>443</v>
      </c>
      <c r="E222" s="12">
        <f>Source!AQ96</f>
        <v>7.21</v>
      </c>
      <c r="F222" s="44"/>
      <c r="G222" s="43" t="str">
        <f>Source!DI96</f>
        <v/>
      </c>
      <c r="H222" s="12">
        <f>Source!AV96</f>
        <v>1</v>
      </c>
      <c r="I222" s="45">
        <f>Source!U96</f>
        <v>1.4420000000000002</v>
      </c>
      <c r="J222" s="12"/>
      <c r="K222" s="45"/>
    </row>
    <row r="223" spans="1:27" ht="15" x14ac:dyDescent="0.25">
      <c r="A223" s="50"/>
      <c r="B223" s="50"/>
      <c r="C223" s="50"/>
      <c r="D223" s="50"/>
      <c r="E223" s="50"/>
      <c r="F223" s="50"/>
      <c r="G223" s="50"/>
      <c r="H223" s="51">
        <f>I215+I216+I218+I219+I220+I221</f>
        <v>53.959999999999994</v>
      </c>
      <c r="I223" s="51"/>
      <c r="J223" s="51">
        <f>K215+K216+K218+K219+K220+K221</f>
        <v>945.17000000000007</v>
      </c>
      <c r="K223" s="51"/>
      <c r="O223" s="47">
        <f>I215+I216+I218+I219+I220+I221</f>
        <v>53.959999999999994</v>
      </c>
      <c r="P223" s="47">
        <f>K215+K216+K218+K219+K220+K221</f>
        <v>945.17000000000007</v>
      </c>
      <c r="X223">
        <f>IF(Source!BI96&lt;=1,I215+I216+I218+I219+I220+I221-0, 0)</f>
        <v>0</v>
      </c>
      <c r="Y223">
        <f>IF(Source!BI96=2,I215+I216+I218+I219+I220+I221-0, 0)</f>
        <v>53.959999999999994</v>
      </c>
      <c r="Z223">
        <f>IF(Source!BI96=3,I215+I216+I218+I219+I220+I221-0, 0)</f>
        <v>0</v>
      </c>
      <c r="AA223">
        <f>IF(Source!BI96=4,I215+I216+I218+I219+I220+I221,0)</f>
        <v>0</v>
      </c>
    </row>
    <row r="224" spans="1:27" ht="142.5" x14ac:dyDescent="0.2">
      <c r="A224" s="40" t="str">
        <f>Source!E98</f>
        <v>37</v>
      </c>
      <c r="B224" s="41" t="str">
        <f>Source!F98</f>
        <v>1.23-8-407</v>
      </c>
      <c r="C224" s="41" t="s">
        <v>206</v>
      </c>
      <c r="D224" s="42" t="str">
        <f>Source!H98</f>
        <v>км</v>
      </c>
      <c r="E224" s="12">
        <f>Source!I98</f>
        <v>0.02</v>
      </c>
      <c r="F224" s="44">
        <f>Source!AL98</f>
        <v>13733.12</v>
      </c>
      <c r="G224" s="43" t="str">
        <f>Source!DD98</f>
        <v/>
      </c>
      <c r="H224" s="12">
        <f>Source!AW98</f>
        <v>1</v>
      </c>
      <c r="I224" s="45">
        <f>ROUND((Source!AC98*Source!AW98)*Source!I98, 2)</f>
        <v>274.66000000000003</v>
      </c>
      <c r="J224" s="12">
        <f>IF(Source!BC98&lt;&gt; 0, Source!BC98, 1)</f>
        <v>2.98</v>
      </c>
      <c r="K224" s="45">
        <f>Source!P98</f>
        <v>818.49</v>
      </c>
      <c r="Q224">
        <f>ROUND((Source!DN98/100)*ROUND((Source!AF98*Source!AV98)*Source!I98, 2), 2)</f>
        <v>0</v>
      </c>
      <c r="R224">
        <f>Source!X98</f>
        <v>0</v>
      </c>
      <c r="S224">
        <f>ROUND((Source!DO98/100)*ROUND((Source!AF98*Source!AV98)*Source!I98, 2), 2)</f>
        <v>0</v>
      </c>
      <c r="T224">
        <f>Source!Y98</f>
        <v>0</v>
      </c>
      <c r="U224">
        <f>ROUND((175/100)*ROUND((Source!AE98*Source!AV98)*Source!I98, 2), 2)</f>
        <v>0</v>
      </c>
      <c r="V224">
        <f>ROUND((157/100)*ROUND(Source!CS98*Source!I98, 2), 2)</f>
        <v>0</v>
      </c>
    </row>
    <row r="225" spans="1:27" ht="15" x14ac:dyDescent="0.25">
      <c r="A225" s="50"/>
      <c r="B225" s="50"/>
      <c r="C225" s="50"/>
      <c r="D225" s="50"/>
      <c r="E225" s="50"/>
      <c r="F225" s="50"/>
      <c r="G225" s="50"/>
      <c r="H225" s="51">
        <f>I224</f>
        <v>274.66000000000003</v>
      </c>
      <c r="I225" s="51"/>
      <c r="J225" s="51">
        <f>K224</f>
        <v>818.49</v>
      </c>
      <c r="K225" s="51"/>
      <c r="O225" s="47">
        <f>I224</f>
        <v>274.66000000000003</v>
      </c>
      <c r="P225" s="47">
        <f>K224</f>
        <v>818.49</v>
      </c>
      <c r="X225">
        <f>IF(Source!BI98&lt;=1,I224-0, 0)</f>
        <v>0</v>
      </c>
      <c r="Y225">
        <f>IF(Source!BI98=2,I224-0, 0)</f>
        <v>274.66000000000003</v>
      </c>
      <c r="Z225">
        <f>IF(Source!BI98=3,I224-0, 0)</f>
        <v>0</v>
      </c>
      <c r="AA225">
        <f>IF(Source!BI98=4,I224,0)</f>
        <v>0</v>
      </c>
    </row>
    <row r="226" spans="1:27" ht="85.5" x14ac:dyDescent="0.2">
      <c r="A226" s="40" t="str">
        <f>Source!E100</f>
        <v>38</v>
      </c>
      <c r="B226" s="41" t="str">
        <f>Source!F100</f>
        <v>4.8-288-4</v>
      </c>
      <c r="C226" s="41" t="s">
        <v>210</v>
      </c>
      <c r="D226" s="42" t="str">
        <f>Source!H100</f>
        <v>100 м</v>
      </c>
      <c r="E226" s="12">
        <f>Source!I100</f>
        <v>0.2</v>
      </c>
      <c r="F226" s="44"/>
      <c r="G226" s="43"/>
      <c r="H226" s="12"/>
      <c r="I226" s="45"/>
      <c r="J226" s="12"/>
      <c r="K226" s="45"/>
      <c r="Q226">
        <f>ROUND((Source!DN100/100)*ROUND((Source!AF100*Source!AV100)*Source!I100, 2), 2)</f>
        <v>50.57</v>
      </c>
      <c r="R226">
        <f>Source!X100</f>
        <v>807.41</v>
      </c>
      <c r="S226">
        <f>ROUND((Source!DO100/100)*ROUND((Source!AF100*Source!AV100)*Source!I100, 2), 2)</f>
        <v>29.72</v>
      </c>
      <c r="T226">
        <f>Source!Y100</f>
        <v>429.92</v>
      </c>
      <c r="U226">
        <f>ROUND((175/100)*ROUND((Source!AE100*Source!AV100)*Source!I100, 2), 2)</f>
        <v>3.17</v>
      </c>
      <c r="V226">
        <f>ROUND((157/100)*ROUND(Source!CS100*Source!I100, 2), 2)</f>
        <v>67.02</v>
      </c>
    </row>
    <row r="227" spans="1:27" ht="14.25" x14ac:dyDescent="0.2">
      <c r="A227" s="40"/>
      <c r="B227" s="41"/>
      <c r="C227" s="41" t="s">
        <v>439</v>
      </c>
      <c r="D227" s="42"/>
      <c r="E227" s="12"/>
      <c r="F227" s="44">
        <f>Source!AO100</f>
        <v>221.78</v>
      </c>
      <c r="G227" s="43" t="str">
        <f>Source!DG100</f>
        <v/>
      </c>
      <c r="H227" s="12">
        <f>Source!AV100</f>
        <v>1</v>
      </c>
      <c r="I227" s="45">
        <f>ROUND((Source!AF100*Source!AV100)*Source!I100, 2)</f>
        <v>44.36</v>
      </c>
      <c r="J227" s="12">
        <f>IF(Source!BA100&lt;&gt; 0, Source!BA100, 1)</f>
        <v>23.64</v>
      </c>
      <c r="K227" s="45">
        <f>Source!S100</f>
        <v>1048.58</v>
      </c>
      <c r="W227">
        <f>I227</f>
        <v>44.36</v>
      </c>
    </row>
    <row r="228" spans="1:27" ht="14.25" x14ac:dyDescent="0.2">
      <c r="A228" s="40"/>
      <c r="B228" s="41"/>
      <c r="C228" s="41" t="s">
        <v>435</v>
      </c>
      <c r="D228" s="42"/>
      <c r="E228" s="12"/>
      <c r="F228" s="44">
        <f>Source!AM100</f>
        <v>44.93</v>
      </c>
      <c r="G228" s="43" t="str">
        <f>Source!DE100</f>
        <v/>
      </c>
      <c r="H228" s="12">
        <f>Source!AV100</f>
        <v>1</v>
      </c>
      <c r="I228" s="45">
        <f>ROUND((Source!AD100*Source!AV100)*Source!I100, 2)</f>
        <v>8.99</v>
      </c>
      <c r="J228" s="12">
        <f>IF(Source!BB100&lt;&gt; 0, Source!BB100, 1)</f>
        <v>8.99</v>
      </c>
      <c r="K228" s="45">
        <f>Source!Q100</f>
        <v>80.78</v>
      </c>
    </row>
    <row r="229" spans="1:27" ht="14.25" x14ac:dyDescent="0.2">
      <c r="A229" s="40"/>
      <c r="B229" s="41"/>
      <c r="C229" s="41" t="s">
        <v>436</v>
      </c>
      <c r="D229" s="42"/>
      <c r="E229" s="12"/>
      <c r="F229" s="44">
        <f>Source!AN100</f>
        <v>9.0299999999999994</v>
      </c>
      <c r="G229" s="43" t="str">
        <f>Source!DF100</f>
        <v/>
      </c>
      <c r="H229" s="12">
        <f>Source!AV100</f>
        <v>1</v>
      </c>
      <c r="I229" s="46">
        <f>ROUND((Source!AE100*Source!AV100)*Source!I100, 2)</f>
        <v>1.81</v>
      </c>
      <c r="J229" s="12">
        <f>IF(Source!BS100&lt;&gt; 0, Source!BS100, 1)</f>
        <v>23.64</v>
      </c>
      <c r="K229" s="46">
        <f>Source!R100</f>
        <v>42.69</v>
      </c>
      <c r="W229">
        <f>I229</f>
        <v>1.81</v>
      </c>
    </row>
    <row r="230" spans="1:27" ht="14.25" x14ac:dyDescent="0.2">
      <c r="A230" s="40"/>
      <c r="B230" s="41"/>
      <c r="C230" s="41" t="s">
        <v>444</v>
      </c>
      <c r="D230" s="42"/>
      <c r="E230" s="12"/>
      <c r="F230" s="44">
        <f>Source!AL100</f>
        <v>238.26</v>
      </c>
      <c r="G230" s="43" t="str">
        <f>Source!DD100</f>
        <v/>
      </c>
      <c r="H230" s="12">
        <f>Source!AW100</f>
        <v>1</v>
      </c>
      <c r="I230" s="45">
        <f>ROUND((Source!AC100*Source!AW100)*Source!I100, 2)</f>
        <v>47.65</v>
      </c>
      <c r="J230" s="12">
        <f>IF(Source!BC100&lt;&gt; 0, Source!BC100, 1)</f>
        <v>5.43</v>
      </c>
      <c r="K230" s="45">
        <f>Source!P100</f>
        <v>258.75</v>
      </c>
    </row>
    <row r="231" spans="1:27" ht="14.25" x14ac:dyDescent="0.2">
      <c r="A231" s="40"/>
      <c r="B231" s="41"/>
      <c r="C231" s="41" t="s">
        <v>440</v>
      </c>
      <c r="D231" s="42" t="s">
        <v>438</v>
      </c>
      <c r="E231" s="12">
        <f>Source!DN100</f>
        <v>114</v>
      </c>
      <c r="F231" s="44"/>
      <c r="G231" s="43"/>
      <c r="H231" s="12"/>
      <c r="I231" s="45">
        <f>SUM(Q226:Q230)</f>
        <v>50.57</v>
      </c>
      <c r="J231" s="12">
        <f>Source!BZ100</f>
        <v>77</v>
      </c>
      <c r="K231" s="45">
        <f>SUM(R226:R230)</f>
        <v>807.41</v>
      </c>
    </row>
    <row r="232" spans="1:27" ht="14.25" x14ac:dyDescent="0.2">
      <c r="A232" s="40"/>
      <c r="B232" s="41"/>
      <c r="C232" s="41" t="s">
        <v>441</v>
      </c>
      <c r="D232" s="42" t="s">
        <v>438</v>
      </c>
      <c r="E232" s="12">
        <f>Source!DO100</f>
        <v>67</v>
      </c>
      <c r="F232" s="44"/>
      <c r="G232" s="43"/>
      <c r="H232" s="12"/>
      <c r="I232" s="45">
        <f>SUM(S226:S231)</f>
        <v>29.72</v>
      </c>
      <c r="J232" s="12">
        <f>Source!CA100</f>
        <v>41</v>
      </c>
      <c r="K232" s="45">
        <f>SUM(T226:T231)</f>
        <v>429.92</v>
      </c>
    </row>
    <row r="233" spans="1:27" ht="14.25" x14ac:dyDescent="0.2">
      <c r="A233" s="40"/>
      <c r="B233" s="41"/>
      <c r="C233" s="41" t="s">
        <v>437</v>
      </c>
      <c r="D233" s="42" t="s">
        <v>438</v>
      </c>
      <c r="E233" s="12">
        <f>175</f>
        <v>175</v>
      </c>
      <c r="F233" s="44"/>
      <c r="G233" s="43"/>
      <c r="H233" s="12"/>
      <c r="I233" s="45">
        <f>SUM(U226:U232)</f>
        <v>3.17</v>
      </c>
      <c r="J233" s="12">
        <f>157</f>
        <v>157</v>
      </c>
      <c r="K233" s="45">
        <f>SUM(V226:V232)</f>
        <v>67.02</v>
      </c>
    </row>
    <row r="234" spans="1:27" ht="14.25" x14ac:dyDescent="0.2">
      <c r="A234" s="40"/>
      <c r="B234" s="41"/>
      <c r="C234" s="41" t="s">
        <v>442</v>
      </c>
      <c r="D234" s="42" t="s">
        <v>443</v>
      </c>
      <c r="E234" s="12">
        <f>Source!AQ100</f>
        <v>17.52</v>
      </c>
      <c r="F234" s="44"/>
      <c r="G234" s="43" t="str">
        <f>Source!DI100</f>
        <v/>
      </c>
      <c r="H234" s="12">
        <f>Source!AV100</f>
        <v>1</v>
      </c>
      <c r="I234" s="45">
        <f>Source!U100</f>
        <v>3.504</v>
      </c>
      <c r="J234" s="12"/>
      <c r="K234" s="45"/>
    </row>
    <row r="235" spans="1:27" ht="15" x14ac:dyDescent="0.25">
      <c r="A235" s="50"/>
      <c r="B235" s="50"/>
      <c r="C235" s="50"/>
      <c r="D235" s="50"/>
      <c r="E235" s="50"/>
      <c r="F235" s="50"/>
      <c r="G235" s="50"/>
      <c r="H235" s="51">
        <f>I227+I228+I230+I231+I232+I233</f>
        <v>184.45999999999998</v>
      </c>
      <c r="I235" s="51"/>
      <c r="J235" s="51">
        <f>K227+K228+K230+K231+K232+K233</f>
        <v>2692.46</v>
      </c>
      <c r="K235" s="51"/>
      <c r="O235" s="47">
        <f>I227+I228+I230+I231+I232+I233</f>
        <v>184.45999999999998</v>
      </c>
      <c r="P235" s="47">
        <f>K227+K228+K230+K231+K232+K233</f>
        <v>2692.46</v>
      </c>
      <c r="X235">
        <f>IF(Source!BI100&lt;=1,I227+I228+I230+I231+I232+I233-0, 0)</f>
        <v>0</v>
      </c>
      <c r="Y235">
        <f>IF(Source!BI100=2,I227+I228+I230+I231+I232+I233-0, 0)</f>
        <v>184.45999999999998</v>
      </c>
      <c r="Z235">
        <f>IF(Source!BI100=3,I227+I228+I230+I231+I232+I233-0, 0)</f>
        <v>0</v>
      </c>
      <c r="AA235">
        <f>IF(Source!BI100=4,I227+I228+I230+I231+I232+I233,0)</f>
        <v>0</v>
      </c>
    </row>
    <row r="236" spans="1:27" ht="71.25" x14ac:dyDescent="0.2">
      <c r="A236" s="40" t="str">
        <f>Source!E102</f>
        <v>39</v>
      </c>
      <c r="B236" s="41" t="str">
        <f>Source!F102</f>
        <v>1.12-5-374</v>
      </c>
      <c r="C236" s="41" t="s">
        <v>214</v>
      </c>
      <c r="D236" s="42" t="str">
        <f>Source!H102</f>
        <v>м</v>
      </c>
      <c r="E236" s="12">
        <f>Source!I102</f>
        <v>20</v>
      </c>
      <c r="F236" s="44">
        <f>Source!AL102</f>
        <v>7.28</v>
      </c>
      <c r="G236" s="43" t="str">
        <f>Source!DD102</f>
        <v/>
      </c>
      <c r="H236" s="12">
        <f>Source!AW102</f>
        <v>1</v>
      </c>
      <c r="I236" s="45">
        <f>ROUND((Source!AC102*Source!AW102)*Source!I102, 2)</f>
        <v>145.6</v>
      </c>
      <c r="J236" s="12">
        <f>IF(Source!BC102&lt;&gt; 0, Source!BC102, 1)</f>
        <v>6.18</v>
      </c>
      <c r="K236" s="45">
        <f>Source!P102</f>
        <v>899.81</v>
      </c>
      <c r="Q236">
        <f>ROUND((Source!DN102/100)*ROUND((Source!AF102*Source!AV102)*Source!I102, 2), 2)</f>
        <v>0</v>
      </c>
      <c r="R236">
        <f>Source!X102</f>
        <v>0</v>
      </c>
      <c r="S236">
        <f>ROUND((Source!DO102/100)*ROUND((Source!AF102*Source!AV102)*Source!I102, 2), 2)</f>
        <v>0</v>
      </c>
      <c r="T236">
        <f>Source!Y102</f>
        <v>0</v>
      </c>
      <c r="U236">
        <f>ROUND((175/100)*ROUND((Source!AE102*Source!AV102)*Source!I102, 2), 2)</f>
        <v>0</v>
      </c>
      <c r="V236">
        <f>ROUND((157/100)*ROUND(Source!CS102*Source!I102, 2), 2)</f>
        <v>0</v>
      </c>
    </row>
    <row r="237" spans="1:27" ht="15" x14ac:dyDescent="0.25">
      <c r="A237" s="50"/>
      <c r="B237" s="50"/>
      <c r="C237" s="50"/>
      <c r="D237" s="50"/>
      <c r="E237" s="50"/>
      <c r="F237" s="50"/>
      <c r="G237" s="50"/>
      <c r="H237" s="51">
        <f>I236</f>
        <v>145.6</v>
      </c>
      <c r="I237" s="51"/>
      <c r="J237" s="51">
        <f>K236</f>
        <v>899.81</v>
      </c>
      <c r="K237" s="51"/>
      <c r="O237" s="47">
        <f>I236</f>
        <v>145.6</v>
      </c>
      <c r="P237" s="47">
        <f>K236</f>
        <v>899.81</v>
      </c>
      <c r="X237">
        <f>IF(Source!BI102&lt;=1,I236-0, 0)</f>
        <v>145.6</v>
      </c>
      <c r="Y237">
        <f>IF(Source!BI102=2,I236-0, 0)</f>
        <v>0</v>
      </c>
      <c r="Z237">
        <f>IF(Source!BI102=3,I236-0, 0)</f>
        <v>0</v>
      </c>
      <c r="AA237">
        <f>IF(Source!BI102=4,I236,0)</f>
        <v>0</v>
      </c>
    </row>
    <row r="238" spans="1:27" ht="99.75" x14ac:dyDescent="0.2">
      <c r="A238" s="40" t="str">
        <f>Source!E104</f>
        <v>40</v>
      </c>
      <c r="B238" s="41" t="str">
        <f>Source!F104</f>
        <v>4.8-175-4</v>
      </c>
      <c r="C238" s="41" t="s">
        <v>218</v>
      </c>
      <c r="D238" s="42" t="str">
        <f>Source!H104</f>
        <v>100 м</v>
      </c>
      <c r="E238" s="12">
        <f>Source!I104</f>
        <v>0.2</v>
      </c>
      <c r="F238" s="44"/>
      <c r="G238" s="43"/>
      <c r="H238" s="12"/>
      <c r="I238" s="45"/>
      <c r="J238" s="12"/>
      <c r="K238" s="45"/>
      <c r="Q238">
        <f>ROUND((Source!DN104/100)*ROUND((Source!AF104*Source!AV104)*Source!I104, 2), 2)</f>
        <v>28.96</v>
      </c>
      <c r="R238">
        <f>Source!X104</f>
        <v>462.35</v>
      </c>
      <c r="S238">
        <f>ROUND((Source!DO104/100)*ROUND((Source!AF104*Source!AV104)*Source!I104, 2), 2)</f>
        <v>17.02</v>
      </c>
      <c r="T238">
        <f>Source!Y104</f>
        <v>246.19</v>
      </c>
      <c r="U238">
        <f>ROUND((175/100)*ROUND((Source!AE104*Source!AV104)*Source!I104, 2), 2)</f>
        <v>0.49</v>
      </c>
      <c r="V238">
        <f>ROUND((157/100)*ROUND(Source!CS104*Source!I104, 2), 2)</f>
        <v>10.24</v>
      </c>
    </row>
    <row r="239" spans="1:27" ht="14.25" x14ac:dyDescent="0.2">
      <c r="A239" s="40"/>
      <c r="B239" s="41"/>
      <c r="C239" s="41" t="s">
        <v>439</v>
      </c>
      <c r="D239" s="42"/>
      <c r="E239" s="12"/>
      <c r="F239" s="44">
        <f>Source!AO104</f>
        <v>127</v>
      </c>
      <c r="G239" s="43" t="str">
        <f>Source!DG104</f>
        <v/>
      </c>
      <c r="H239" s="12">
        <f>Source!AV104</f>
        <v>1</v>
      </c>
      <c r="I239" s="45">
        <f>ROUND((Source!AF104*Source!AV104)*Source!I104, 2)</f>
        <v>25.4</v>
      </c>
      <c r="J239" s="12">
        <f>IF(Source!BA104&lt;&gt; 0, Source!BA104, 1)</f>
        <v>23.64</v>
      </c>
      <c r="K239" s="45">
        <f>Source!S104</f>
        <v>600.46</v>
      </c>
      <c r="W239">
        <f>I239</f>
        <v>25.4</v>
      </c>
    </row>
    <row r="240" spans="1:27" ht="14.25" x14ac:dyDescent="0.2">
      <c r="A240" s="40"/>
      <c r="B240" s="41"/>
      <c r="C240" s="41" t="s">
        <v>435</v>
      </c>
      <c r="D240" s="42"/>
      <c r="E240" s="12"/>
      <c r="F240" s="44">
        <f>Source!AM104</f>
        <v>5.93</v>
      </c>
      <c r="G240" s="43" t="str">
        <f>Source!DE104</f>
        <v/>
      </c>
      <c r="H240" s="12">
        <f>Source!AV104</f>
        <v>1</v>
      </c>
      <c r="I240" s="45">
        <f>ROUND((Source!AD104*Source!AV104)*Source!I104, 2)</f>
        <v>1.19</v>
      </c>
      <c r="J240" s="12">
        <f>IF(Source!BB104&lt;&gt; 0, Source!BB104, 1)</f>
        <v>9.57</v>
      </c>
      <c r="K240" s="45">
        <f>Source!Q104</f>
        <v>11.35</v>
      </c>
    </row>
    <row r="241" spans="1:27" ht="14.25" x14ac:dyDescent="0.2">
      <c r="A241" s="40"/>
      <c r="B241" s="41"/>
      <c r="C241" s="41" t="s">
        <v>436</v>
      </c>
      <c r="D241" s="42"/>
      <c r="E241" s="12"/>
      <c r="F241" s="44">
        <f>Source!AN104</f>
        <v>1.38</v>
      </c>
      <c r="G241" s="43" t="str">
        <f>Source!DF104</f>
        <v/>
      </c>
      <c r="H241" s="12">
        <f>Source!AV104</f>
        <v>1</v>
      </c>
      <c r="I241" s="46">
        <f>ROUND((Source!AE104*Source!AV104)*Source!I104, 2)</f>
        <v>0.28000000000000003</v>
      </c>
      <c r="J241" s="12">
        <f>IF(Source!BS104&lt;&gt; 0, Source!BS104, 1)</f>
        <v>23.64</v>
      </c>
      <c r="K241" s="46">
        <f>Source!R104</f>
        <v>6.52</v>
      </c>
      <c r="W241">
        <f>I241</f>
        <v>0.28000000000000003</v>
      </c>
    </row>
    <row r="242" spans="1:27" ht="14.25" x14ac:dyDescent="0.2">
      <c r="A242" s="40"/>
      <c r="B242" s="41"/>
      <c r="C242" s="41" t="s">
        <v>444</v>
      </c>
      <c r="D242" s="42"/>
      <c r="E242" s="12"/>
      <c r="F242" s="44">
        <f>Source!AL104</f>
        <v>16.100000000000001</v>
      </c>
      <c r="G242" s="43" t="str">
        <f>Source!DD104</f>
        <v/>
      </c>
      <c r="H242" s="12">
        <f>Source!AW104</f>
        <v>1</v>
      </c>
      <c r="I242" s="45">
        <f>ROUND((Source!AC104*Source!AW104)*Source!I104, 2)</f>
        <v>3.22</v>
      </c>
      <c r="J242" s="12">
        <f>IF(Source!BC104&lt;&gt; 0, Source!BC104, 1)</f>
        <v>5.43</v>
      </c>
      <c r="K242" s="45">
        <f>Source!P104</f>
        <v>17.48</v>
      </c>
    </row>
    <row r="243" spans="1:27" ht="14.25" x14ac:dyDescent="0.2">
      <c r="A243" s="40"/>
      <c r="B243" s="41"/>
      <c r="C243" s="41" t="s">
        <v>440</v>
      </c>
      <c r="D243" s="42" t="s">
        <v>438</v>
      </c>
      <c r="E243" s="12">
        <f>Source!DN104</f>
        <v>114</v>
      </c>
      <c r="F243" s="44"/>
      <c r="G243" s="43"/>
      <c r="H243" s="12"/>
      <c r="I243" s="45">
        <f>SUM(Q238:Q242)</f>
        <v>28.96</v>
      </c>
      <c r="J243" s="12">
        <f>Source!BZ104</f>
        <v>77</v>
      </c>
      <c r="K243" s="45">
        <f>SUM(R238:R242)</f>
        <v>462.35</v>
      </c>
    </row>
    <row r="244" spans="1:27" ht="14.25" x14ac:dyDescent="0.2">
      <c r="A244" s="40"/>
      <c r="B244" s="41"/>
      <c r="C244" s="41" t="s">
        <v>441</v>
      </c>
      <c r="D244" s="42" t="s">
        <v>438</v>
      </c>
      <c r="E244" s="12">
        <f>Source!DO104</f>
        <v>67</v>
      </c>
      <c r="F244" s="44"/>
      <c r="G244" s="43"/>
      <c r="H244" s="12"/>
      <c r="I244" s="45">
        <f>SUM(S238:S243)</f>
        <v>17.02</v>
      </c>
      <c r="J244" s="12">
        <f>Source!CA104</f>
        <v>41</v>
      </c>
      <c r="K244" s="45">
        <f>SUM(T238:T243)</f>
        <v>246.19</v>
      </c>
    </row>
    <row r="245" spans="1:27" ht="14.25" x14ac:dyDescent="0.2">
      <c r="A245" s="40"/>
      <c r="B245" s="41"/>
      <c r="C245" s="41" t="s">
        <v>437</v>
      </c>
      <c r="D245" s="42" t="s">
        <v>438</v>
      </c>
      <c r="E245" s="12">
        <f>175</f>
        <v>175</v>
      </c>
      <c r="F245" s="44"/>
      <c r="G245" s="43"/>
      <c r="H245" s="12"/>
      <c r="I245" s="45">
        <f>SUM(U238:U244)</f>
        <v>0.49</v>
      </c>
      <c r="J245" s="12">
        <f>157</f>
        <v>157</v>
      </c>
      <c r="K245" s="45">
        <f>SUM(V238:V244)</f>
        <v>10.24</v>
      </c>
    </row>
    <row r="246" spans="1:27" ht="14.25" x14ac:dyDescent="0.2">
      <c r="A246" s="40"/>
      <c r="B246" s="41"/>
      <c r="C246" s="41" t="s">
        <v>442</v>
      </c>
      <c r="D246" s="42" t="s">
        <v>443</v>
      </c>
      <c r="E246" s="12">
        <f>Source!AQ104</f>
        <v>10.3</v>
      </c>
      <c r="F246" s="44"/>
      <c r="G246" s="43" t="str">
        <f>Source!DI104</f>
        <v/>
      </c>
      <c r="H246" s="12">
        <f>Source!AV104</f>
        <v>1</v>
      </c>
      <c r="I246" s="45">
        <f>Source!U104</f>
        <v>2.06</v>
      </c>
      <c r="J246" s="12"/>
      <c r="K246" s="45"/>
    </row>
    <row r="247" spans="1:27" ht="15" x14ac:dyDescent="0.25">
      <c r="A247" s="50"/>
      <c r="B247" s="50"/>
      <c r="C247" s="50"/>
      <c r="D247" s="50"/>
      <c r="E247" s="50"/>
      <c r="F247" s="50"/>
      <c r="G247" s="50"/>
      <c r="H247" s="51">
        <f>I239+I240+I242+I243+I244+I245</f>
        <v>76.279999999999987</v>
      </c>
      <c r="I247" s="51"/>
      <c r="J247" s="51">
        <f>K239+K240+K242+K243+K244+K245</f>
        <v>1348.0700000000002</v>
      </c>
      <c r="K247" s="51"/>
      <c r="O247" s="47">
        <f>I239+I240+I242+I243+I244+I245</f>
        <v>76.279999999999987</v>
      </c>
      <c r="P247" s="47">
        <f>K239+K240+K242+K243+K244+K245</f>
        <v>1348.0700000000002</v>
      </c>
      <c r="X247">
        <f>IF(Source!BI104&lt;=1,I239+I240+I242+I243+I244+I245-0, 0)</f>
        <v>0</v>
      </c>
      <c r="Y247">
        <f>IF(Source!BI104=2,I239+I240+I242+I243+I244+I245-0, 0)</f>
        <v>76.279999999999987</v>
      </c>
      <c r="Z247">
        <f>IF(Source!BI104=3,I239+I240+I242+I243+I244+I245-0, 0)</f>
        <v>0</v>
      </c>
      <c r="AA247">
        <f>IF(Source!BI104=4,I239+I240+I242+I243+I244+I245,0)</f>
        <v>0</v>
      </c>
    </row>
    <row r="248" spans="1:27" ht="128.25" x14ac:dyDescent="0.2">
      <c r="A248" s="40" t="str">
        <f>Source!E106</f>
        <v>41</v>
      </c>
      <c r="B248" s="41" t="str">
        <f>Source!F106</f>
        <v>1.23-8-409</v>
      </c>
      <c r="C248" s="41" t="s">
        <v>222</v>
      </c>
      <c r="D248" s="42" t="str">
        <f>Source!H106</f>
        <v>км</v>
      </c>
      <c r="E248" s="12">
        <f>Source!I106</f>
        <v>0.02</v>
      </c>
      <c r="F248" s="44">
        <f>Source!AL106</f>
        <v>24253.02</v>
      </c>
      <c r="G248" s="43" t="str">
        <f>Source!DD106</f>
        <v/>
      </c>
      <c r="H248" s="12">
        <f>Source!AW106</f>
        <v>1</v>
      </c>
      <c r="I248" s="45">
        <f>ROUND((Source!AC106*Source!AW106)*Source!I106, 2)</f>
        <v>485.06</v>
      </c>
      <c r="J248" s="12">
        <f>IF(Source!BC106&lt;&gt; 0, Source!BC106, 1)</f>
        <v>3.93</v>
      </c>
      <c r="K248" s="45">
        <f>Source!P106</f>
        <v>1906.29</v>
      </c>
      <c r="Q248">
        <f>ROUND((Source!DN106/100)*ROUND((Source!AF106*Source!AV106)*Source!I106, 2), 2)</f>
        <v>0</v>
      </c>
      <c r="R248">
        <f>Source!X106</f>
        <v>0</v>
      </c>
      <c r="S248">
        <f>ROUND((Source!DO106/100)*ROUND((Source!AF106*Source!AV106)*Source!I106, 2), 2)</f>
        <v>0</v>
      </c>
      <c r="T248">
        <f>Source!Y106</f>
        <v>0</v>
      </c>
      <c r="U248">
        <f>ROUND((175/100)*ROUND((Source!AE106*Source!AV106)*Source!I106, 2), 2)</f>
        <v>0</v>
      </c>
      <c r="V248">
        <f>ROUND((157/100)*ROUND(Source!CS106*Source!I106, 2), 2)</f>
        <v>0</v>
      </c>
    </row>
    <row r="249" spans="1:27" ht="15" x14ac:dyDescent="0.25">
      <c r="A249" s="50"/>
      <c r="B249" s="50"/>
      <c r="C249" s="50"/>
      <c r="D249" s="50"/>
      <c r="E249" s="50"/>
      <c r="F249" s="50"/>
      <c r="G249" s="50"/>
      <c r="H249" s="51">
        <f>I248</f>
        <v>485.06</v>
      </c>
      <c r="I249" s="51"/>
      <c r="J249" s="51">
        <f>K248</f>
        <v>1906.29</v>
      </c>
      <c r="K249" s="51"/>
      <c r="O249" s="47">
        <f>I248</f>
        <v>485.06</v>
      </c>
      <c r="P249" s="47">
        <f>K248</f>
        <v>1906.29</v>
      </c>
      <c r="X249">
        <f>IF(Source!BI106&lt;=1,I248-0, 0)</f>
        <v>0</v>
      </c>
      <c r="Y249">
        <f>IF(Source!BI106=2,I248-0, 0)</f>
        <v>485.06</v>
      </c>
      <c r="Z249">
        <f>IF(Source!BI106=3,I248-0, 0)</f>
        <v>0</v>
      </c>
      <c r="AA249">
        <f>IF(Source!BI106=4,I248,0)</f>
        <v>0</v>
      </c>
    </row>
    <row r="250" spans="1:27" ht="42.75" x14ac:dyDescent="0.2">
      <c r="A250" s="40" t="str">
        <f>Source!E108</f>
        <v>42</v>
      </c>
      <c r="B250" s="41" t="str">
        <f>Source!F108</f>
        <v>3.20-9-1</v>
      </c>
      <c r="C250" s="41" t="s">
        <v>226</v>
      </c>
      <c r="D250" s="42" t="str">
        <f>Source!H108</f>
        <v>шт.</v>
      </c>
      <c r="E250" s="12">
        <f>Source!I108</f>
        <v>2</v>
      </c>
      <c r="F250" s="44"/>
      <c r="G250" s="43"/>
      <c r="H250" s="12"/>
      <c r="I250" s="45"/>
      <c r="J250" s="12"/>
      <c r="K250" s="45"/>
      <c r="Q250">
        <f>ROUND((Source!DN108/100)*ROUND((Source!AF108*Source!AV108)*Source!I108, 2), 2)</f>
        <v>27.68</v>
      </c>
      <c r="R250">
        <f>Source!X108</f>
        <v>523.41</v>
      </c>
      <c r="S250">
        <f>ROUND((Source!DO108/100)*ROUND((Source!AF108*Source!AV108)*Source!I108, 2), 2)</f>
        <v>18.62</v>
      </c>
      <c r="T250">
        <f>Source!Y108</f>
        <v>243.86</v>
      </c>
      <c r="U250">
        <f>ROUND((175/100)*ROUND((Source!AE108*Source!AV108)*Source!I108, 2), 2)</f>
        <v>0.81</v>
      </c>
      <c r="V250">
        <f>ROUND((157/100)*ROUND(Source!CS108*Source!I108, 2), 2)</f>
        <v>17.07</v>
      </c>
    </row>
    <row r="251" spans="1:27" ht="14.25" x14ac:dyDescent="0.2">
      <c r="A251" s="40"/>
      <c r="B251" s="41"/>
      <c r="C251" s="41" t="s">
        <v>439</v>
      </c>
      <c r="D251" s="42"/>
      <c r="E251" s="12"/>
      <c r="F251" s="44">
        <f>Source!AO108</f>
        <v>12.58</v>
      </c>
      <c r="G251" s="43" t="str">
        <f>Source!DG108</f>
        <v/>
      </c>
      <c r="H251" s="12">
        <f>Source!AV108</f>
        <v>1</v>
      </c>
      <c r="I251" s="45">
        <f>ROUND((Source!AF108*Source!AV108)*Source!I108, 2)</f>
        <v>25.16</v>
      </c>
      <c r="J251" s="12">
        <f>IF(Source!BA108&lt;&gt; 0, Source!BA108, 1)</f>
        <v>23.64</v>
      </c>
      <c r="K251" s="45">
        <f>Source!S108</f>
        <v>594.78</v>
      </c>
      <c r="W251">
        <f>I251</f>
        <v>25.16</v>
      </c>
    </row>
    <row r="252" spans="1:27" ht="14.25" x14ac:dyDescent="0.2">
      <c r="A252" s="40"/>
      <c r="B252" s="41"/>
      <c r="C252" s="41" t="s">
        <v>435</v>
      </c>
      <c r="D252" s="42"/>
      <c r="E252" s="12"/>
      <c r="F252" s="44">
        <f>Source!AM108</f>
        <v>2</v>
      </c>
      <c r="G252" s="43" t="str">
        <f>Source!DE108</f>
        <v/>
      </c>
      <c r="H252" s="12">
        <f>Source!AV108</f>
        <v>1</v>
      </c>
      <c r="I252" s="45">
        <f>ROUND((Source!AD108*Source!AV108)*Source!I108, 2)</f>
        <v>4</v>
      </c>
      <c r="J252" s="12">
        <f>IF(Source!BB108&lt;&gt; 0, Source!BB108, 1)</f>
        <v>9.2100000000000009</v>
      </c>
      <c r="K252" s="45">
        <f>Source!Q108</f>
        <v>36.840000000000003</v>
      </c>
    </row>
    <row r="253" spans="1:27" ht="14.25" x14ac:dyDescent="0.2">
      <c r="A253" s="40"/>
      <c r="B253" s="41"/>
      <c r="C253" s="41" t="s">
        <v>436</v>
      </c>
      <c r="D253" s="42"/>
      <c r="E253" s="12"/>
      <c r="F253" s="44">
        <f>Source!AN108</f>
        <v>0.23</v>
      </c>
      <c r="G253" s="43" t="str">
        <f>Source!DF108</f>
        <v/>
      </c>
      <c r="H253" s="12">
        <f>Source!AV108</f>
        <v>1</v>
      </c>
      <c r="I253" s="46">
        <f>ROUND((Source!AE108*Source!AV108)*Source!I108, 2)</f>
        <v>0.46</v>
      </c>
      <c r="J253" s="12">
        <f>IF(Source!BS108&lt;&gt; 0, Source!BS108, 1)</f>
        <v>23.64</v>
      </c>
      <c r="K253" s="46">
        <f>Source!R108</f>
        <v>10.87</v>
      </c>
      <c r="W253">
        <f>I253</f>
        <v>0.46</v>
      </c>
    </row>
    <row r="254" spans="1:27" ht="14.25" x14ac:dyDescent="0.2">
      <c r="A254" s="40"/>
      <c r="B254" s="41"/>
      <c r="C254" s="41" t="s">
        <v>444</v>
      </c>
      <c r="D254" s="42"/>
      <c r="E254" s="12"/>
      <c r="F254" s="44">
        <f>Source!AL108</f>
        <v>3.03</v>
      </c>
      <c r="G254" s="43" t="str">
        <f>Source!DD108</f>
        <v/>
      </c>
      <c r="H254" s="12">
        <f>Source!AW108</f>
        <v>1</v>
      </c>
      <c r="I254" s="45">
        <f>ROUND((Source!AC108*Source!AW108)*Source!I108, 2)</f>
        <v>6.06</v>
      </c>
      <c r="J254" s="12">
        <f>IF(Source!BC108&lt;&gt; 0, Source!BC108, 1)</f>
        <v>7.04</v>
      </c>
      <c r="K254" s="45">
        <f>Source!P108</f>
        <v>42.66</v>
      </c>
    </row>
    <row r="255" spans="1:27" ht="14.25" x14ac:dyDescent="0.2">
      <c r="A255" s="40"/>
      <c r="B255" s="41"/>
      <c r="C255" s="41" t="s">
        <v>440</v>
      </c>
      <c r="D255" s="42" t="s">
        <v>438</v>
      </c>
      <c r="E255" s="12">
        <f>Source!DN108</f>
        <v>110</v>
      </c>
      <c r="F255" s="44"/>
      <c r="G255" s="43"/>
      <c r="H255" s="12"/>
      <c r="I255" s="45">
        <f>SUM(Q250:Q254)</f>
        <v>27.68</v>
      </c>
      <c r="J255" s="12">
        <f>Source!BZ108</f>
        <v>88</v>
      </c>
      <c r="K255" s="45">
        <f>SUM(R250:R254)</f>
        <v>523.41</v>
      </c>
    </row>
    <row r="256" spans="1:27" ht="14.25" x14ac:dyDescent="0.2">
      <c r="A256" s="40"/>
      <c r="B256" s="41"/>
      <c r="C256" s="41" t="s">
        <v>441</v>
      </c>
      <c r="D256" s="42" t="s">
        <v>438</v>
      </c>
      <c r="E256" s="12">
        <f>Source!DO108</f>
        <v>74</v>
      </c>
      <c r="F256" s="44"/>
      <c r="G256" s="43"/>
      <c r="H256" s="12"/>
      <c r="I256" s="45">
        <f>SUM(S250:S255)</f>
        <v>18.62</v>
      </c>
      <c r="J256" s="12">
        <f>Source!CA108</f>
        <v>41</v>
      </c>
      <c r="K256" s="45">
        <f>SUM(T250:T255)</f>
        <v>243.86</v>
      </c>
    </row>
    <row r="257" spans="1:27" ht="14.25" x14ac:dyDescent="0.2">
      <c r="A257" s="40"/>
      <c r="B257" s="41"/>
      <c r="C257" s="41" t="s">
        <v>437</v>
      </c>
      <c r="D257" s="42" t="s">
        <v>438</v>
      </c>
      <c r="E257" s="12">
        <f>175</f>
        <v>175</v>
      </c>
      <c r="F257" s="44"/>
      <c r="G257" s="43"/>
      <c r="H257" s="12"/>
      <c r="I257" s="45">
        <f>SUM(U250:U256)</f>
        <v>0.81</v>
      </c>
      <c r="J257" s="12">
        <f>157</f>
        <v>157</v>
      </c>
      <c r="K257" s="45">
        <f>SUM(V250:V256)</f>
        <v>17.07</v>
      </c>
    </row>
    <row r="258" spans="1:27" ht="14.25" x14ac:dyDescent="0.2">
      <c r="A258" s="40"/>
      <c r="B258" s="41"/>
      <c r="C258" s="41" t="s">
        <v>442</v>
      </c>
      <c r="D258" s="42" t="s">
        <v>443</v>
      </c>
      <c r="E258" s="12">
        <f>Source!AQ108</f>
        <v>1.07</v>
      </c>
      <c r="F258" s="44"/>
      <c r="G258" s="43" t="str">
        <f>Source!DI108</f>
        <v/>
      </c>
      <c r="H258" s="12">
        <f>Source!AV108</f>
        <v>1</v>
      </c>
      <c r="I258" s="45">
        <f>Source!U108</f>
        <v>2.14</v>
      </c>
      <c r="J258" s="12"/>
      <c r="K258" s="45"/>
    </row>
    <row r="259" spans="1:27" ht="15" x14ac:dyDescent="0.25">
      <c r="A259" s="50"/>
      <c r="B259" s="50"/>
      <c r="C259" s="50"/>
      <c r="D259" s="50"/>
      <c r="E259" s="50"/>
      <c r="F259" s="50"/>
      <c r="G259" s="50"/>
      <c r="H259" s="51">
        <f>I251+I252+I254+I255+I256+I257</f>
        <v>82.33</v>
      </c>
      <c r="I259" s="51"/>
      <c r="J259" s="51">
        <f>K251+K252+K254+K255+K256+K257</f>
        <v>1458.6200000000001</v>
      </c>
      <c r="K259" s="51"/>
      <c r="O259" s="47">
        <f>I251+I252+I254+I255+I256+I257</f>
        <v>82.33</v>
      </c>
      <c r="P259" s="47">
        <f>K251+K252+K254+K255+K256+K257</f>
        <v>1458.6200000000001</v>
      </c>
      <c r="X259">
        <f>IF(Source!BI108&lt;=1,I251+I252+I254+I255+I256+I257-0, 0)</f>
        <v>82.33</v>
      </c>
      <c r="Y259">
        <f>IF(Source!BI108=2,I251+I252+I254+I255+I256+I257-0, 0)</f>
        <v>0</v>
      </c>
      <c r="Z259">
        <f>IF(Source!BI108=3,I251+I252+I254+I255+I256+I257-0, 0)</f>
        <v>0</v>
      </c>
      <c r="AA259">
        <f>IF(Source!BI108=4,I251+I252+I254+I255+I256+I257,0)</f>
        <v>0</v>
      </c>
    </row>
    <row r="260" spans="1:27" ht="54" x14ac:dyDescent="0.2">
      <c r="A260" s="40" t="str">
        <f>Source!E110</f>
        <v>43</v>
      </c>
      <c r="B260" s="41" t="str">
        <f>Source!F110</f>
        <v>Цена поставщика</v>
      </c>
      <c r="C260" s="41" t="s">
        <v>450</v>
      </c>
      <c r="D260" s="42" t="str">
        <f>Source!H110</f>
        <v>шт.</v>
      </c>
      <c r="E260" s="12">
        <f>Source!I110</f>
        <v>2</v>
      </c>
      <c r="F260" s="44">
        <f>Source!AL110</f>
        <v>2508.33</v>
      </c>
      <c r="G260" s="43" t="str">
        <f>Source!DD110</f>
        <v/>
      </c>
      <c r="H260" s="12">
        <f>Source!AW110</f>
        <v>1</v>
      </c>
      <c r="I260" s="45">
        <f>ROUND(Source!AC110*Source!I110, 2)</f>
        <v>5016.66</v>
      </c>
      <c r="J260" s="12">
        <f>IF(Source!BC110&lt;&gt; 0, Source!BC110, 1)</f>
        <v>1</v>
      </c>
      <c r="K260" s="45">
        <f>Source!P110</f>
        <v>5016.66</v>
      </c>
      <c r="Q260">
        <f>ROUND((Source!DN110/100)*ROUND(Source!AF110*Source!I110, 2), 2)</f>
        <v>0</v>
      </c>
      <c r="R260">
        <f>Source!X110</f>
        <v>0</v>
      </c>
      <c r="S260">
        <f>ROUND((Source!DO110/100)*ROUND(Source!AF110*Source!I110, 2), 2)</f>
        <v>0</v>
      </c>
      <c r="T260">
        <f>Source!Y110</f>
        <v>0</v>
      </c>
      <c r="U260">
        <f>ROUND((175/100)*ROUND(Source!AE110*Source!I110, 2), 2)</f>
        <v>0</v>
      </c>
      <c r="V260">
        <f>ROUND((157/100)*ROUND(Source!CS110*Source!I110, 2), 2)</f>
        <v>0</v>
      </c>
    </row>
    <row r="261" spans="1:27" ht="15" x14ac:dyDescent="0.25">
      <c r="A261" s="50"/>
      <c r="B261" s="50"/>
      <c r="C261" s="50"/>
      <c r="D261" s="50"/>
      <c r="E261" s="50"/>
      <c r="F261" s="50"/>
      <c r="G261" s="50"/>
      <c r="H261" s="51">
        <f>I260</f>
        <v>5016.66</v>
      </c>
      <c r="I261" s="51"/>
      <c r="J261" s="51">
        <f>K260</f>
        <v>5016.66</v>
      </c>
      <c r="K261" s="51"/>
      <c r="O261" s="47">
        <f>I260</f>
        <v>5016.66</v>
      </c>
      <c r="P261" s="47">
        <f>K260</f>
        <v>5016.66</v>
      </c>
      <c r="X261">
        <f>IF(Source!BI110&lt;=1,I260-0, 0)</f>
        <v>5016.66</v>
      </c>
      <c r="Y261">
        <f>IF(Source!BI110=2,I260-0, 0)</f>
        <v>0</v>
      </c>
      <c r="Z261">
        <f>IF(Source!BI110=3,I260-0, 0)</f>
        <v>0</v>
      </c>
      <c r="AA261">
        <f>IF(Source!BI110=4,I260,0)</f>
        <v>0</v>
      </c>
    </row>
    <row r="262" spans="1:27" ht="42.75" x14ac:dyDescent="0.2">
      <c r="A262" s="40" t="str">
        <f>Source!E112</f>
        <v>44</v>
      </c>
      <c r="B262" s="41" t="str">
        <f>Source!F112</f>
        <v>5.3-12-1</v>
      </c>
      <c r="C262" s="41" t="s">
        <v>233</v>
      </c>
      <c r="D262" s="42" t="str">
        <f>Source!H112</f>
        <v>вент.сеть</v>
      </c>
      <c r="E262" s="12">
        <f>Source!I112</f>
        <v>1</v>
      </c>
      <c r="F262" s="44"/>
      <c r="G262" s="43"/>
      <c r="H262" s="12"/>
      <c r="I262" s="45"/>
      <c r="J262" s="12"/>
      <c r="K262" s="45"/>
      <c r="Q262">
        <f>ROUND((Source!DN112/100)*ROUND((Source!AF112*Source!AV112)*Source!I112, 2), 2)</f>
        <v>95.51</v>
      </c>
      <c r="R262">
        <f>Source!X112</f>
        <v>2047.21</v>
      </c>
      <c r="S262">
        <f>ROUND((Source!DO112/100)*ROUND((Source!AF112*Source!AV112)*Source!I112, 2), 2)</f>
        <v>89.15</v>
      </c>
      <c r="T262">
        <f>Source!Y112</f>
        <v>1234.3499999999999</v>
      </c>
      <c r="U262">
        <f>ROUND((175/100)*ROUND((Source!AE112*Source!AV112)*Source!I112, 2), 2)</f>
        <v>0</v>
      </c>
      <c r="V262">
        <f>ROUND((157/100)*ROUND(Source!CS112*Source!I112, 2), 2)</f>
        <v>0</v>
      </c>
    </row>
    <row r="263" spans="1:27" ht="14.25" x14ac:dyDescent="0.2">
      <c r="A263" s="40"/>
      <c r="B263" s="41"/>
      <c r="C263" s="41" t="s">
        <v>439</v>
      </c>
      <c r="D263" s="42"/>
      <c r="E263" s="12"/>
      <c r="F263" s="44">
        <f>Source!AO112</f>
        <v>159.19</v>
      </c>
      <c r="G263" s="43" t="str">
        <f>Source!DG112</f>
        <v>*0,8</v>
      </c>
      <c r="H263" s="12">
        <f>Source!AV112</f>
        <v>1</v>
      </c>
      <c r="I263" s="45">
        <f>ROUND((Source!AF112*Source!AV112)*Source!I112, 2)</f>
        <v>127.35</v>
      </c>
      <c r="J263" s="12">
        <f>IF(Source!BA112&lt;&gt; 0, Source!BA112, 1)</f>
        <v>23.64</v>
      </c>
      <c r="K263" s="45">
        <f>Source!S112</f>
        <v>3010.6</v>
      </c>
      <c r="W263">
        <f>I263</f>
        <v>127.35</v>
      </c>
    </row>
    <row r="264" spans="1:27" ht="14.25" x14ac:dyDescent="0.2">
      <c r="A264" s="40"/>
      <c r="B264" s="41"/>
      <c r="C264" s="41" t="s">
        <v>440</v>
      </c>
      <c r="D264" s="42" t="s">
        <v>438</v>
      </c>
      <c r="E264" s="12">
        <f>Source!DN112</f>
        <v>75</v>
      </c>
      <c r="F264" s="44"/>
      <c r="G264" s="43"/>
      <c r="H264" s="12"/>
      <c r="I264" s="45">
        <f>SUM(Q262:Q263)</f>
        <v>95.51</v>
      </c>
      <c r="J264" s="12">
        <f>Source!BZ112</f>
        <v>68</v>
      </c>
      <c r="K264" s="45">
        <f>SUM(R262:R263)</f>
        <v>2047.21</v>
      </c>
    </row>
    <row r="265" spans="1:27" ht="14.25" x14ac:dyDescent="0.2">
      <c r="A265" s="40"/>
      <c r="B265" s="41"/>
      <c r="C265" s="41" t="s">
        <v>441</v>
      </c>
      <c r="D265" s="42" t="s">
        <v>438</v>
      </c>
      <c r="E265" s="12">
        <f>Source!DO112</f>
        <v>70</v>
      </c>
      <c r="F265" s="44"/>
      <c r="G265" s="43"/>
      <c r="H265" s="12"/>
      <c r="I265" s="45">
        <f>SUM(S262:S264)</f>
        <v>89.15</v>
      </c>
      <c r="J265" s="12">
        <f>Source!CA112</f>
        <v>41</v>
      </c>
      <c r="K265" s="45">
        <f>SUM(T262:T264)</f>
        <v>1234.3499999999999</v>
      </c>
    </row>
    <row r="266" spans="1:27" ht="14.25" x14ac:dyDescent="0.2">
      <c r="A266" s="40"/>
      <c r="B266" s="41"/>
      <c r="C266" s="41" t="s">
        <v>442</v>
      </c>
      <c r="D266" s="42" t="s">
        <v>443</v>
      </c>
      <c r="E266" s="12">
        <f>Source!AQ112</f>
        <v>9</v>
      </c>
      <c r="F266" s="44"/>
      <c r="G266" s="43" t="str">
        <f>Source!DI112</f>
        <v>*0,8</v>
      </c>
      <c r="H266" s="12">
        <f>Source!AV112</f>
        <v>1</v>
      </c>
      <c r="I266" s="45">
        <f>Source!U112</f>
        <v>7.2</v>
      </c>
      <c r="J266" s="12"/>
      <c r="K266" s="45"/>
    </row>
    <row r="267" spans="1:27" ht="15" x14ac:dyDescent="0.25">
      <c r="A267" s="50"/>
      <c r="B267" s="50"/>
      <c r="C267" s="50"/>
      <c r="D267" s="50"/>
      <c r="E267" s="50"/>
      <c r="F267" s="50"/>
      <c r="G267" s="50"/>
      <c r="H267" s="51">
        <f>I263+I264+I265</f>
        <v>312.01</v>
      </c>
      <c r="I267" s="51"/>
      <c r="J267" s="51">
        <f>K263+K264+K265</f>
        <v>6292.16</v>
      </c>
      <c r="K267" s="51"/>
      <c r="O267" s="47">
        <f>I263+I264+I265</f>
        <v>312.01</v>
      </c>
      <c r="P267" s="47">
        <f>K263+K264+K265</f>
        <v>6292.16</v>
      </c>
      <c r="X267">
        <f>IF(Source!BI112&lt;=1,I263+I264+I265-0, 0)</f>
        <v>0</v>
      </c>
      <c r="Y267">
        <f>IF(Source!BI112=2,I263+I264+I265-0, 0)</f>
        <v>0</v>
      </c>
      <c r="Z267">
        <f>IF(Source!BI112=3,I263+I264+I265-0, 0)</f>
        <v>0</v>
      </c>
      <c r="AA267">
        <f>IF(Source!BI112=4,I263+I264+I265,0)</f>
        <v>312.01</v>
      </c>
    </row>
    <row r="269" spans="1:27" ht="15" x14ac:dyDescent="0.25">
      <c r="A269" s="53" t="str">
        <f>CONCATENATE("Итого по локальной смете: ",IF(Source!G114&lt;&gt;"Новая локальная смета", Source!G114, ""))</f>
        <v xml:space="preserve">Итого по локальной смете: </v>
      </c>
      <c r="B269" s="53"/>
      <c r="C269" s="53"/>
      <c r="D269" s="53"/>
      <c r="E269" s="53"/>
      <c r="F269" s="53"/>
      <c r="G269" s="53"/>
      <c r="H269" s="49">
        <f>SUM(O29:O268)</f>
        <v>532608.52</v>
      </c>
      <c r="I269" s="52"/>
      <c r="J269" s="49">
        <f>SUM(P29:P268)</f>
        <v>802686.16000000015</v>
      </c>
      <c r="K269" s="52"/>
    </row>
    <row r="270" spans="1:27" hidden="1" x14ac:dyDescent="0.2">
      <c r="A270" t="s">
        <v>451</v>
      </c>
      <c r="I270">
        <f>SUM(AC29:AC269)</f>
        <v>0</v>
      </c>
      <c r="J270">
        <f>SUM(AD29:AD269)</f>
        <v>0</v>
      </c>
    </row>
    <row r="271" spans="1:27" hidden="1" x14ac:dyDescent="0.2">
      <c r="A271" t="s">
        <v>452</v>
      </c>
      <c r="I271">
        <f>SUM(AE29:AE270)</f>
        <v>0</v>
      </c>
      <c r="J271">
        <f>SUM(AF29:AF270)</f>
        <v>0</v>
      </c>
    </row>
    <row r="273" spans="1:11" ht="15" x14ac:dyDescent="0.25">
      <c r="A273" s="53" t="s">
        <v>457</v>
      </c>
      <c r="B273" s="53"/>
      <c r="C273" s="53"/>
      <c r="D273" s="53"/>
      <c r="E273" s="53"/>
      <c r="F273" s="53"/>
      <c r="G273" s="53"/>
      <c r="H273" s="49">
        <f>SUM(O1:O272)</f>
        <v>532608.52</v>
      </c>
      <c r="I273" s="52"/>
      <c r="J273" s="49">
        <f>SUM(P1:P272)</f>
        <v>802686.16000000015</v>
      </c>
      <c r="K273" s="52"/>
    </row>
    <row r="274" spans="1:11" hidden="1" x14ac:dyDescent="0.2">
      <c r="A274" t="s">
        <v>451</v>
      </c>
      <c r="I274">
        <f>SUM(AC1:AC273)</f>
        <v>0</v>
      </c>
      <c r="J274">
        <f>SUM(AD1:AD273)</f>
        <v>0</v>
      </c>
    </row>
    <row r="275" spans="1:11" hidden="1" x14ac:dyDescent="0.2">
      <c r="A275" t="s">
        <v>452</v>
      </c>
      <c r="I275">
        <f>SUM(AE1:AE274)</f>
        <v>0</v>
      </c>
      <c r="J275">
        <f>SUM(AF1:AF274)</f>
        <v>0</v>
      </c>
    </row>
    <row r="276" spans="1:11" ht="14.25" x14ac:dyDescent="0.2">
      <c r="C276" s="29" t="str">
        <f>Source!H171</f>
        <v>НДС 20%</v>
      </c>
      <c r="D276" s="29"/>
      <c r="E276" s="29"/>
      <c r="F276" s="29"/>
      <c r="G276" s="29"/>
      <c r="H276" s="29"/>
      <c r="I276" s="29"/>
      <c r="J276" s="48">
        <f>IF(Source!P171=0, "", Source!P171)</f>
        <v>160537.23000000001</v>
      </c>
      <c r="K276" s="48"/>
    </row>
    <row r="277" spans="1:11" ht="14.25" x14ac:dyDescent="0.2">
      <c r="C277" s="29" t="str">
        <f>Source!H172</f>
        <v>ИТОГО</v>
      </c>
      <c r="D277" s="29"/>
      <c r="E277" s="29"/>
      <c r="F277" s="29"/>
      <c r="G277" s="29"/>
      <c r="H277" s="29"/>
      <c r="I277" s="29"/>
      <c r="J277" s="48">
        <f>IF(Source!P172=0, "", Source!P172)</f>
        <v>963223.39</v>
      </c>
      <c r="K277" s="48"/>
    </row>
    <row r="280" spans="1:11" ht="14.25" x14ac:dyDescent="0.2">
      <c r="A280" s="54" t="s">
        <v>454</v>
      </c>
      <c r="B280" s="54"/>
      <c r="C280" s="55" t="str">
        <f>IF(Source!AC12&lt;&gt;"", Source!AC12," ")</f>
        <v xml:space="preserve"> </v>
      </c>
      <c r="D280" s="55"/>
      <c r="E280" s="55"/>
      <c r="F280" s="55"/>
      <c r="G280" s="55"/>
      <c r="H280" s="13" t="str">
        <f>IF(Source!AB12&lt;&gt;"", Source!AB12," ")</f>
        <v xml:space="preserve"> </v>
      </c>
      <c r="I280" s="13"/>
      <c r="J280" s="13"/>
      <c r="K280" s="13"/>
    </row>
    <row r="281" spans="1:11" ht="14.25" x14ac:dyDescent="0.2">
      <c r="A281" s="13"/>
      <c r="B281" s="13"/>
      <c r="C281" s="23" t="s">
        <v>455</v>
      </c>
      <c r="D281" s="23"/>
      <c r="E281" s="23"/>
      <c r="F281" s="23"/>
      <c r="G281" s="23"/>
      <c r="H281" s="13"/>
      <c r="I281" s="13"/>
      <c r="J281" s="13"/>
      <c r="K281" s="13"/>
    </row>
    <row r="282" spans="1:11" ht="14.25" x14ac:dyDescent="0.2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</row>
    <row r="283" spans="1:11" ht="14.25" x14ac:dyDescent="0.2">
      <c r="A283" s="54" t="s">
        <v>456</v>
      </c>
      <c r="B283" s="54"/>
      <c r="C283" s="55" t="str">
        <f>IF(Source!AE12&lt;&gt;"", Source!AE12," ")</f>
        <v xml:space="preserve"> </v>
      </c>
      <c r="D283" s="55"/>
      <c r="E283" s="55"/>
      <c r="F283" s="55"/>
      <c r="G283" s="55"/>
      <c r="H283" s="13" t="str">
        <f>IF(Source!AD12&lt;&gt;"", Source!AD12," ")</f>
        <v xml:space="preserve"> </v>
      </c>
      <c r="I283" s="13"/>
      <c r="J283" s="13"/>
      <c r="K283" s="13"/>
    </row>
    <row r="284" spans="1:11" ht="14.25" x14ac:dyDescent="0.2">
      <c r="A284" s="13"/>
      <c r="B284" s="13"/>
      <c r="C284" s="23" t="s">
        <v>455</v>
      </c>
      <c r="D284" s="23"/>
      <c r="E284" s="23"/>
      <c r="F284" s="23"/>
      <c r="G284" s="23"/>
      <c r="H284" s="13"/>
      <c r="I284" s="13"/>
      <c r="J284" s="13"/>
      <c r="K284" s="13"/>
    </row>
  </sheetData>
  <mergeCells count="121">
    <mergeCell ref="C277:I277"/>
    <mergeCell ref="J277:K277"/>
    <mergeCell ref="A280:B280"/>
    <mergeCell ref="C281:G281"/>
    <mergeCell ref="A283:B283"/>
    <mergeCell ref="C284:G284"/>
    <mergeCell ref="A269:G269"/>
    <mergeCell ref="J273:K273"/>
    <mergeCell ref="H273:I273"/>
    <mergeCell ref="A273:G273"/>
    <mergeCell ref="C276:I276"/>
    <mergeCell ref="J276:K276"/>
    <mergeCell ref="J261:K261"/>
    <mergeCell ref="H261:I261"/>
    <mergeCell ref="J267:K267"/>
    <mergeCell ref="H267:I267"/>
    <mergeCell ref="J269:K269"/>
    <mergeCell ref="H269:I269"/>
    <mergeCell ref="J247:K247"/>
    <mergeCell ref="H247:I247"/>
    <mergeCell ref="J249:K249"/>
    <mergeCell ref="H249:I249"/>
    <mergeCell ref="J259:K259"/>
    <mergeCell ref="H259:I259"/>
    <mergeCell ref="J225:K225"/>
    <mergeCell ref="H225:I225"/>
    <mergeCell ref="J235:K235"/>
    <mergeCell ref="H235:I235"/>
    <mergeCell ref="J237:K237"/>
    <mergeCell ref="H237:I237"/>
    <mergeCell ref="J211:K211"/>
    <mergeCell ref="H211:I211"/>
    <mergeCell ref="J213:K213"/>
    <mergeCell ref="H213:I213"/>
    <mergeCell ref="J223:K223"/>
    <mergeCell ref="H223:I223"/>
    <mergeCell ref="J189:K189"/>
    <mergeCell ref="H189:I189"/>
    <mergeCell ref="J199:K199"/>
    <mergeCell ref="H199:I199"/>
    <mergeCell ref="J201:K201"/>
    <mergeCell ref="H201:I201"/>
    <mergeCell ref="J175:K175"/>
    <mergeCell ref="H175:I175"/>
    <mergeCell ref="J177:K177"/>
    <mergeCell ref="H177:I177"/>
    <mergeCell ref="J187:K187"/>
    <mergeCell ref="H187:I187"/>
    <mergeCell ref="J153:K153"/>
    <mergeCell ref="H153:I153"/>
    <mergeCell ref="J163:K163"/>
    <mergeCell ref="H163:I163"/>
    <mergeCell ref="J173:K173"/>
    <mergeCell ref="H173:I173"/>
    <mergeCell ref="J139:K139"/>
    <mergeCell ref="H139:I139"/>
    <mergeCell ref="J149:K149"/>
    <mergeCell ref="H149:I149"/>
    <mergeCell ref="J151:K151"/>
    <mergeCell ref="H151:I151"/>
    <mergeCell ref="J125:K125"/>
    <mergeCell ref="H125:I125"/>
    <mergeCell ref="J135:K135"/>
    <mergeCell ref="H135:I135"/>
    <mergeCell ref="J137:K137"/>
    <mergeCell ref="H137:I137"/>
    <mergeCell ref="J119:K119"/>
    <mergeCell ref="H119:I119"/>
    <mergeCell ref="J121:K121"/>
    <mergeCell ref="H121:I121"/>
    <mergeCell ref="J123:K123"/>
    <mergeCell ref="H123:I123"/>
    <mergeCell ref="J105:K105"/>
    <mergeCell ref="H105:I105"/>
    <mergeCell ref="J107:K107"/>
    <mergeCell ref="H107:I107"/>
    <mergeCell ref="J109:K109"/>
    <mergeCell ref="H109:I109"/>
    <mergeCell ref="J83:K83"/>
    <mergeCell ref="H83:I83"/>
    <mergeCell ref="J93:K93"/>
    <mergeCell ref="H93:I93"/>
    <mergeCell ref="J95:K95"/>
    <mergeCell ref="H95:I95"/>
    <mergeCell ref="J69:K69"/>
    <mergeCell ref="H69:I69"/>
    <mergeCell ref="J71:K71"/>
    <mergeCell ref="H71:I71"/>
    <mergeCell ref="J81:K81"/>
    <mergeCell ref="H81:I81"/>
    <mergeCell ref="J59:K59"/>
    <mergeCell ref="H59:I59"/>
    <mergeCell ref="J61:K61"/>
    <mergeCell ref="H61:I61"/>
    <mergeCell ref="J67:K67"/>
    <mergeCell ref="H67:I67"/>
    <mergeCell ref="J34:K34"/>
    <mergeCell ref="H34:I34"/>
    <mergeCell ref="J40:K40"/>
    <mergeCell ref="H40:I40"/>
    <mergeCell ref="J49:K49"/>
    <mergeCell ref="H49:I49"/>
    <mergeCell ref="F25:H25"/>
    <mergeCell ref="A26:K26"/>
    <mergeCell ref="A16:K16"/>
    <mergeCell ref="A18:K18"/>
    <mergeCell ref="A19:K19"/>
    <mergeCell ref="A21:K21"/>
    <mergeCell ref="F23:H23"/>
    <mergeCell ref="B7:E7"/>
    <mergeCell ref="G7:K7"/>
    <mergeCell ref="A10:K10"/>
    <mergeCell ref="A11:K11"/>
    <mergeCell ref="A13:K13"/>
    <mergeCell ref="A14:K14"/>
    <mergeCell ref="B3:E3"/>
    <mergeCell ref="G3:K3"/>
    <mergeCell ref="B4:E4"/>
    <mergeCell ref="G4:K4"/>
    <mergeCell ref="B6:E6"/>
    <mergeCell ref="G6:K6"/>
  </mergeCells>
  <pageMargins left="0.4" right="0.2" top="0.2" bottom="0.4" header="0.2" footer="0.2"/>
  <pageSetup paperSize="9" scale="64" fitToHeight="0" orientation="portrait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83"/>
  <sheetViews>
    <sheetView workbookViewId="0">
      <selection activeCell="A179" sqref="A179:AA179"/>
    </sheetView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0</v>
      </c>
      <c r="L1">
        <v>32862</v>
      </c>
      <c r="M1">
        <v>10</v>
      </c>
      <c r="N1">
        <v>10</v>
      </c>
      <c r="O1">
        <v>1</v>
      </c>
      <c r="P1">
        <v>0</v>
      </c>
      <c r="Q1">
        <v>11</v>
      </c>
    </row>
    <row r="12" spans="1:133" x14ac:dyDescent="0.2">
      <c r="A12" s="1">
        <v>1</v>
      </c>
      <c r="B12" s="1">
        <v>177</v>
      </c>
      <c r="C12" s="1">
        <v>0</v>
      </c>
      <c r="D12" s="1">
        <f>ROW(A143)</f>
        <v>143</v>
      </c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/>
      <c r="M12" s="1"/>
      <c r="N12" s="1"/>
      <c r="O12" s="1">
        <v>0</v>
      </c>
      <c r="P12" s="1">
        <v>0</v>
      </c>
      <c r="Q12" s="1">
        <v>0</v>
      </c>
      <c r="R12" s="1">
        <v>175</v>
      </c>
      <c r="S12" s="1">
        <v>157</v>
      </c>
      <c r="T12" s="1"/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/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3</v>
      </c>
      <c r="CF12" s="1">
        <v>0</v>
      </c>
      <c r="CG12" s="1">
        <v>0</v>
      </c>
      <c r="CH12" s="1">
        <v>8200</v>
      </c>
      <c r="CI12" s="1" t="s">
        <v>3</v>
      </c>
      <c r="CJ12" s="1" t="s">
        <v>3</v>
      </c>
      <c r="CK12" s="1">
        <v>44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 x14ac:dyDescent="0.2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55" x14ac:dyDescent="0.2">
      <c r="A18" s="3">
        <v>52</v>
      </c>
      <c r="B18" s="3">
        <f t="shared" ref="B18:G18" si="0">B143</f>
        <v>177</v>
      </c>
      <c r="C18" s="3">
        <f t="shared" si="0"/>
        <v>1</v>
      </c>
      <c r="D18" s="3">
        <f t="shared" si="0"/>
        <v>12</v>
      </c>
      <c r="E18" s="3">
        <f t="shared" si="0"/>
        <v>0</v>
      </c>
      <c r="F18" s="3" t="str">
        <f t="shared" si="0"/>
        <v>Новый объект_(Копия)_(Копия)_(Копия)_(Копия)_(Копия)</v>
      </c>
      <c r="G18" s="3" t="str">
        <f t="shared" si="0"/>
        <v>2503 Ногинск, ул. 3 Интернационала, д.113 вент</v>
      </c>
      <c r="H18" s="3"/>
      <c r="I18" s="3"/>
      <c r="J18" s="3"/>
      <c r="K18" s="3"/>
      <c r="L18" s="3"/>
      <c r="M18" s="3"/>
      <c r="N18" s="3"/>
      <c r="O18" s="3">
        <f t="shared" ref="O18:AT18" si="1">O143</f>
        <v>526276.07999999996</v>
      </c>
      <c r="P18" s="3">
        <f t="shared" si="1"/>
        <v>521702.41</v>
      </c>
      <c r="Q18" s="3">
        <f t="shared" si="1"/>
        <v>1234.92</v>
      </c>
      <c r="R18" s="3">
        <f t="shared" si="1"/>
        <v>264.02</v>
      </c>
      <c r="S18" s="3">
        <f t="shared" si="1"/>
        <v>3338.75</v>
      </c>
      <c r="T18" s="3">
        <f t="shared" si="1"/>
        <v>0</v>
      </c>
      <c r="U18" s="3">
        <f t="shared" si="1"/>
        <v>273.55919999999998</v>
      </c>
      <c r="V18" s="3">
        <f t="shared" si="1"/>
        <v>0</v>
      </c>
      <c r="W18" s="3">
        <f t="shared" si="1"/>
        <v>0</v>
      </c>
      <c r="X18" s="3">
        <f t="shared" si="1"/>
        <v>3481.72</v>
      </c>
      <c r="Y18" s="3">
        <f t="shared" si="1"/>
        <v>2388.66</v>
      </c>
      <c r="Z18" s="3">
        <f t="shared" si="1"/>
        <v>0</v>
      </c>
      <c r="AA18" s="3">
        <f t="shared" si="1"/>
        <v>0</v>
      </c>
      <c r="AB18" s="3">
        <f t="shared" si="1"/>
        <v>0</v>
      </c>
      <c r="AC18" s="3">
        <f t="shared" si="1"/>
        <v>0</v>
      </c>
      <c r="AD18" s="3">
        <f t="shared" si="1"/>
        <v>0</v>
      </c>
      <c r="AE18" s="3">
        <f t="shared" si="1"/>
        <v>0</v>
      </c>
      <c r="AF18" s="3">
        <f t="shared" si="1"/>
        <v>0</v>
      </c>
      <c r="AG18" s="3">
        <f t="shared" si="1"/>
        <v>0</v>
      </c>
      <c r="AH18" s="3">
        <f t="shared" si="1"/>
        <v>0</v>
      </c>
      <c r="AI18" s="3">
        <f t="shared" si="1"/>
        <v>0</v>
      </c>
      <c r="AJ18" s="3">
        <f t="shared" si="1"/>
        <v>0</v>
      </c>
      <c r="AK18" s="3">
        <f t="shared" si="1"/>
        <v>0</v>
      </c>
      <c r="AL18" s="3">
        <f t="shared" si="1"/>
        <v>0</v>
      </c>
      <c r="AM18" s="3">
        <f t="shared" si="1"/>
        <v>0</v>
      </c>
      <c r="AN18" s="3">
        <f t="shared" si="1"/>
        <v>0</v>
      </c>
      <c r="AO18" s="3">
        <f t="shared" si="1"/>
        <v>0</v>
      </c>
      <c r="AP18" s="3">
        <f t="shared" si="1"/>
        <v>0</v>
      </c>
      <c r="AQ18" s="3">
        <f t="shared" si="1"/>
        <v>0</v>
      </c>
      <c r="AR18" s="3">
        <f t="shared" si="1"/>
        <v>532608.52</v>
      </c>
      <c r="AS18" s="3">
        <f t="shared" si="1"/>
        <v>528209.38</v>
      </c>
      <c r="AT18" s="3">
        <f t="shared" si="1"/>
        <v>4087.13</v>
      </c>
      <c r="AU18" s="3">
        <f t="shared" ref="AU18:BZ18" si="2">AU143</f>
        <v>312.01</v>
      </c>
      <c r="AV18" s="3">
        <f t="shared" si="2"/>
        <v>521702.41</v>
      </c>
      <c r="AW18" s="3">
        <f t="shared" si="2"/>
        <v>521702.41</v>
      </c>
      <c r="AX18" s="3">
        <f t="shared" si="2"/>
        <v>0</v>
      </c>
      <c r="AY18" s="3">
        <f t="shared" si="2"/>
        <v>521702.41</v>
      </c>
      <c r="AZ18" s="3">
        <f t="shared" si="2"/>
        <v>0</v>
      </c>
      <c r="BA18" s="3">
        <f t="shared" si="2"/>
        <v>0</v>
      </c>
      <c r="BB18" s="3">
        <f t="shared" si="2"/>
        <v>0</v>
      </c>
      <c r="BC18" s="3">
        <f t="shared" si="2"/>
        <v>0</v>
      </c>
      <c r="BD18" s="3">
        <f t="shared" si="2"/>
        <v>0</v>
      </c>
      <c r="BE18" s="3">
        <f t="shared" si="2"/>
        <v>0</v>
      </c>
      <c r="BF18" s="3">
        <f t="shared" si="2"/>
        <v>0</v>
      </c>
      <c r="BG18" s="3">
        <f t="shared" si="2"/>
        <v>0</v>
      </c>
      <c r="BH18" s="3">
        <f t="shared" si="2"/>
        <v>0</v>
      </c>
      <c r="BI18" s="3">
        <f t="shared" si="2"/>
        <v>0</v>
      </c>
      <c r="BJ18" s="3">
        <f t="shared" si="2"/>
        <v>0</v>
      </c>
      <c r="BK18" s="3">
        <f t="shared" si="2"/>
        <v>0</v>
      </c>
      <c r="BL18" s="3">
        <f t="shared" si="2"/>
        <v>0</v>
      </c>
      <c r="BM18" s="3">
        <f t="shared" si="2"/>
        <v>0</v>
      </c>
      <c r="BN18" s="3">
        <f t="shared" si="2"/>
        <v>0</v>
      </c>
      <c r="BO18" s="3">
        <f t="shared" si="2"/>
        <v>0</v>
      </c>
      <c r="BP18" s="3">
        <f t="shared" si="2"/>
        <v>0</v>
      </c>
      <c r="BQ18" s="3">
        <f t="shared" si="2"/>
        <v>0</v>
      </c>
      <c r="BR18" s="3">
        <f t="shared" si="2"/>
        <v>0</v>
      </c>
      <c r="BS18" s="3">
        <f t="shared" si="2"/>
        <v>0</v>
      </c>
      <c r="BT18" s="3">
        <f t="shared" si="2"/>
        <v>0</v>
      </c>
      <c r="BU18" s="3">
        <f t="shared" si="2"/>
        <v>0</v>
      </c>
      <c r="BV18" s="3">
        <f t="shared" si="2"/>
        <v>0</v>
      </c>
      <c r="BW18" s="3">
        <f t="shared" si="2"/>
        <v>0</v>
      </c>
      <c r="BX18" s="3">
        <f t="shared" si="2"/>
        <v>0</v>
      </c>
      <c r="BY18" s="3">
        <f t="shared" si="2"/>
        <v>0</v>
      </c>
      <c r="BZ18" s="3">
        <f t="shared" si="2"/>
        <v>0</v>
      </c>
      <c r="CA18" s="3">
        <f t="shared" ref="CA18:DF18" si="3">CA143</f>
        <v>0</v>
      </c>
      <c r="CB18" s="3">
        <f t="shared" si="3"/>
        <v>0</v>
      </c>
      <c r="CC18" s="3">
        <f t="shared" si="3"/>
        <v>0</v>
      </c>
      <c r="CD18" s="3">
        <f t="shared" si="3"/>
        <v>0</v>
      </c>
      <c r="CE18" s="3">
        <f t="shared" si="3"/>
        <v>0</v>
      </c>
      <c r="CF18" s="3">
        <f t="shared" si="3"/>
        <v>0</v>
      </c>
      <c r="CG18" s="3">
        <f t="shared" si="3"/>
        <v>0</v>
      </c>
      <c r="CH18" s="3">
        <f t="shared" si="3"/>
        <v>0</v>
      </c>
      <c r="CI18" s="3">
        <f t="shared" si="3"/>
        <v>0</v>
      </c>
      <c r="CJ18" s="3">
        <f t="shared" si="3"/>
        <v>0</v>
      </c>
      <c r="CK18" s="3">
        <f t="shared" si="3"/>
        <v>0</v>
      </c>
      <c r="CL18" s="3">
        <f t="shared" si="3"/>
        <v>0</v>
      </c>
      <c r="CM18" s="3">
        <f t="shared" si="3"/>
        <v>0</v>
      </c>
      <c r="CN18" s="3">
        <f t="shared" si="3"/>
        <v>0</v>
      </c>
      <c r="CO18" s="3">
        <f t="shared" si="3"/>
        <v>0</v>
      </c>
      <c r="CP18" s="3">
        <f t="shared" si="3"/>
        <v>0</v>
      </c>
      <c r="CQ18" s="3">
        <f t="shared" si="3"/>
        <v>0</v>
      </c>
      <c r="CR18" s="3">
        <f t="shared" si="3"/>
        <v>0</v>
      </c>
      <c r="CS18" s="3">
        <f t="shared" si="3"/>
        <v>0</v>
      </c>
      <c r="CT18" s="3">
        <f t="shared" si="3"/>
        <v>0</v>
      </c>
      <c r="CU18" s="3">
        <f t="shared" si="3"/>
        <v>0</v>
      </c>
      <c r="CV18" s="3">
        <f t="shared" si="3"/>
        <v>0</v>
      </c>
      <c r="CW18" s="3">
        <f t="shared" si="3"/>
        <v>0</v>
      </c>
      <c r="CX18" s="3">
        <f t="shared" si="3"/>
        <v>0</v>
      </c>
      <c r="CY18" s="3">
        <f t="shared" si="3"/>
        <v>0</v>
      </c>
      <c r="CZ18" s="3">
        <f t="shared" si="3"/>
        <v>0</v>
      </c>
      <c r="DA18" s="3">
        <f t="shared" si="3"/>
        <v>0</v>
      </c>
      <c r="DB18" s="3">
        <f t="shared" si="3"/>
        <v>0</v>
      </c>
      <c r="DC18" s="3">
        <f t="shared" si="3"/>
        <v>0</v>
      </c>
      <c r="DD18" s="3">
        <f t="shared" si="3"/>
        <v>0</v>
      </c>
      <c r="DE18" s="3">
        <f t="shared" si="3"/>
        <v>0</v>
      </c>
      <c r="DF18" s="3">
        <f t="shared" si="3"/>
        <v>0</v>
      </c>
      <c r="DG18" s="4">
        <f t="shared" ref="DG18:EL18" si="4">DG143</f>
        <v>695908.87</v>
      </c>
      <c r="DH18" s="4">
        <f t="shared" si="4"/>
        <v>607066.75</v>
      </c>
      <c r="DI18" s="4">
        <f t="shared" si="4"/>
        <v>9913.94</v>
      </c>
      <c r="DJ18" s="4">
        <f t="shared" si="4"/>
        <v>6241.26</v>
      </c>
      <c r="DK18" s="4">
        <f t="shared" si="4"/>
        <v>78928.179999999993</v>
      </c>
      <c r="DL18" s="4">
        <f t="shared" si="4"/>
        <v>0</v>
      </c>
      <c r="DM18" s="4">
        <f t="shared" si="4"/>
        <v>273.55919999999998</v>
      </c>
      <c r="DN18" s="4">
        <f t="shared" si="4"/>
        <v>0</v>
      </c>
      <c r="DO18" s="4">
        <f t="shared" si="4"/>
        <v>0</v>
      </c>
      <c r="DP18" s="4">
        <f t="shared" si="4"/>
        <v>64617.919999999998</v>
      </c>
      <c r="DQ18" s="4">
        <f t="shared" si="4"/>
        <v>32360.59</v>
      </c>
      <c r="DR18" s="4">
        <f t="shared" si="4"/>
        <v>0</v>
      </c>
      <c r="DS18" s="4">
        <f t="shared" si="4"/>
        <v>0</v>
      </c>
      <c r="DT18" s="4">
        <f t="shared" si="4"/>
        <v>0</v>
      </c>
      <c r="DU18" s="4">
        <f t="shared" si="4"/>
        <v>0</v>
      </c>
      <c r="DV18" s="4">
        <f t="shared" si="4"/>
        <v>0</v>
      </c>
      <c r="DW18" s="4">
        <f t="shared" si="4"/>
        <v>0</v>
      </c>
      <c r="DX18" s="4">
        <f t="shared" si="4"/>
        <v>0</v>
      </c>
      <c r="DY18" s="4">
        <f t="shared" si="4"/>
        <v>0</v>
      </c>
      <c r="DZ18" s="4">
        <f t="shared" si="4"/>
        <v>0</v>
      </c>
      <c r="EA18" s="4">
        <f t="shared" si="4"/>
        <v>0</v>
      </c>
      <c r="EB18" s="4">
        <f t="shared" si="4"/>
        <v>0</v>
      </c>
      <c r="EC18" s="4">
        <f t="shared" si="4"/>
        <v>0</v>
      </c>
      <c r="ED18" s="4">
        <f t="shared" si="4"/>
        <v>0</v>
      </c>
      <c r="EE18" s="4">
        <f t="shared" si="4"/>
        <v>0</v>
      </c>
      <c r="EF18" s="4">
        <f t="shared" si="4"/>
        <v>0</v>
      </c>
      <c r="EG18" s="4">
        <f t="shared" si="4"/>
        <v>0</v>
      </c>
      <c r="EH18" s="4">
        <f t="shared" si="4"/>
        <v>0</v>
      </c>
      <c r="EI18" s="4">
        <f t="shared" si="4"/>
        <v>0</v>
      </c>
      <c r="EJ18" s="4">
        <f t="shared" si="4"/>
        <v>802686.16</v>
      </c>
      <c r="EK18" s="4">
        <f t="shared" si="4"/>
        <v>751640.46</v>
      </c>
      <c r="EL18" s="4">
        <f t="shared" si="4"/>
        <v>44753.54</v>
      </c>
      <c r="EM18" s="4">
        <f t="shared" ref="EM18:FR18" si="5">EM143</f>
        <v>6292.16</v>
      </c>
      <c r="EN18" s="4">
        <f t="shared" si="5"/>
        <v>607066.75</v>
      </c>
      <c r="EO18" s="4">
        <f t="shared" si="5"/>
        <v>607066.75</v>
      </c>
      <c r="EP18" s="4">
        <f t="shared" si="5"/>
        <v>0</v>
      </c>
      <c r="EQ18" s="4">
        <f t="shared" si="5"/>
        <v>607066.75</v>
      </c>
      <c r="ER18" s="4">
        <f t="shared" si="5"/>
        <v>0</v>
      </c>
      <c r="ES18" s="4">
        <f t="shared" si="5"/>
        <v>0</v>
      </c>
      <c r="ET18" s="4">
        <f t="shared" si="5"/>
        <v>0</v>
      </c>
      <c r="EU18" s="4">
        <f t="shared" si="5"/>
        <v>0</v>
      </c>
      <c r="EV18" s="4">
        <f t="shared" si="5"/>
        <v>0</v>
      </c>
      <c r="EW18" s="4">
        <f t="shared" si="5"/>
        <v>0</v>
      </c>
      <c r="EX18" s="4">
        <f t="shared" si="5"/>
        <v>0</v>
      </c>
      <c r="EY18" s="4">
        <f t="shared" si="5"/>
        <v>0</v>
      </c>
      <c r="EZ18" s="4">
        <f t="shared" si="5"/>
        <v>0</v>
      </c>
      <c r="FA18" s="4">
        <f t="shared" si="5"/>
        <v>0</v>
      </c>
      <c r="FB18" s="4">
        <f t="shared" si="5"/>
        <v>0</v>
      </c>
      <c r="FC18" s="4">
        <f t="shared" si="5"/>
        <v>0</v>
      </c>
      <c r="FD18" s="4">
        <f t="shared" si="5"/>
        <v>0</v>
      </c>
      <c r="FE18" s="4">
        <f t="shared" si="5"/>
        <v>0</v>
      </c>
      <c r="FF18" s="4">
        <f t="shared" si="5"/>
        <v>0</v>
      </c>
      <c r="FG18" s="4">
        <f t="shared" si="5"/>
        <v>0</v>
      </c>
      <c r="FH18" s="4">
        <f t="shared" si="5"/>
        <v>0</v>
      </c>
      <c r="FI18" s="4">
        <f t="shared" si="5"/>
        <v>0</v>
      </c>
      <c r="FJ18" s="4">
        <f t="shared" si="5"/>
        <v>0</v>
      </c>
      <c r="FK18" s="4">
        <f t="shared" si="5"/>
        <v>0</v>
      </c>
      <c r="FL18" s="4">
        <f t="shared" si="5"/>
        <v>0</v>
      </c>
      <c r="FM18" s="4">
        <f t="shared" si="5"/>
        <v>0</v>
      </c>
      <c r="FN18" s="4">
        <f t="shared" si="5"/>
        <v>0</v>
      </c>
      <c r="FO18" s="4">
        <f t="shared" si="5"/>
        <v>0</v>
      </c>
      <c r="FP18" s="4">
        <f t="shared" si="5"/>
        <v>0</v>
      </c>
      <c r="FQ18" s="4">
        <f t="shared" si="5"/>
        <v>0</v>
      </c>
      <c r="FR18" s="4">
        <f t="shared" si="5"/>
        <v>0</v>
      </c>
      <c r="FS18" s="4">
        <f t="shared" ref="FS18:GX18" si="6">FS143</f>
        <v>0</v>
      </c>
      <c r="FT18" s="4">
        <f t="shared" si="6"/>
        <v>0</v>
      </c>
      <c r="FU18" s="4">
        <f t="shared" si="6"/>
        <v>0</v>
      </c>
      <c r="FV18" s="4">
        <f t="shared" si="6"/>
        <v>0</v>
      </c>
      <c r="FW18" s="4">
        <f t="shared" si="6"/>
        <v>0</v>
      </c>
      <c r="FX18" s="4">
        <f t="shared" si="6"/>
        <v>0</v>
      </c>
      <c r="FY18" s="4">
        <f t="shared" si="6"/>
        <v>0</v>
      </c>
      <c r="FZ18" s="4">
        <f t="shared" si="6"/>
        <v>0</v>
      </c>
      <c r="GA18" s="4">
        <f t="shared" si="6"/>
        <v>0</v>
      </c>
      <c r="GB18" s="4">
        <f t="shared" si="6"/>
        <v>0</v>
      </c>
      <c r="GC18" s="4">
        <f t="shared" si="6"/>
        <v>0</v>
      </c>
      <c r="GD18" s="4">
        <f t="shared" si="6"/>
        <v>0</v>
      </c>
      <c r="GE18" s="4">
        <f t="shared" si="6"/>
        <v>0</v>
      </c>
      <c r="GF18" s="4">
        <f t="shared" si="6"/>
        <v>0</v>
      </c>
      <c r="GG18" s="4">
        <f t="shared" si="6"/>
        <v>0</v>
      </c>
      <c r="GH18" s="4">
        <f t="shared" si="6"/>
        <v>0</v>
      </c>
      <c r="GI18" s="4">
        <f t="shared" si="6"/>
        <v>0</v>
      </c>
      <c r="GJ18" s="4">
        <f t="shared" si="6"/>
        <v>0</v>
      </c>
      <c r="GK18" s="4">
        <f t="shared" si="6"/>
        <v>0</v>
      </c>
      <c r="GL18" s="4">
        <f t="shared" si="6"/>
        <v>0</v>
      </c>
      <c r="GM18" s="4">
        <f t="shared" si="6"/>
        <v>0</v>
      </c>
      <c r="GN18" s="4">
        <f t="shared" si="6"/>
        <v>0</v>
      </c>
      <c r="GO18" s="4">
        <f t="shared" si="6"/>
        <v>0</v>
      </c>
      <c r="GP18" s="4">
        <f t="shared" si="6"/>
        <v>0</v>
      </c>
      <c r="GQ18" s="4">
        <f t="shared" si="6"/>
        <v>0</v>
      </c>
      <c r="GR18" s="4">
        <f t="shared" si="6"/>
        <v>0</v>
      </c>
      <c r="GS18" s="4">
        <f t="shared" si="6"/>
        <v>0</v>
      </c>
      <c r="GT18" s="4">
        <f t="shared" si="6"/>
        <v>0</v>
      </c>
      <c r="GU18" s="4">
        <f t="shared" si="6"/>
        <v>0</v>
      </c>
      <c r="GV18" s="4">
        <f t="shared" si="6"/>
        <v>0</v>
      </c>
      <c r="GW18" s="4">
        <f t="shared" si="6"/>
        <v>0</v>
      </c>
      <c r="GX18" s="4">
        <f t="shared" si="6"/>
        <v>0</v>
      </c>
    </row>
    <row r="20" spans="1:255" x14ac:dyDescent="0.2">
      <c r="A20" s="1">
        <v>3</v>
      </c>
      <c r="B20" s="1">
        <v>1</v>
      </c>
      <c r="C20" s="1"/>
      <c r="D20" s="1">
        <f>ROW(A114)</f>
        <v>114</v>
      </c>
      <c r="E20" s="1"/>
      <c r="F20" s="1" t="s">
        <v>11</v>
      </c>
      <c r="G20" s="1" t="s">
        <v>11</v>
      </c>
      <c r="H20" s="1" t="s">
        <v>3</v>
      </c>
      <c r="I20" s="1">
        <v>0</v>
      </c>
      <c r="J20" s="1" t="s">
        <v>3</v>
      </c>
      <c r="K20" s="1">
        <v>0</v>
      </c>
      <c r="L20" s="1" t="s">
        <v>3</v>
      </c>
      <c r="M20" s="1"/>
      <c r="N20" s="1"/>
      <c r="O20" s="1"/>
      <c r="P20" s="1"/>
      <c r="Q20" s="1"/>
      <c r="R20" s="1"/>
      <c r="S20" s="1"/>
      <c r="T20" s="1"/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</row>
    <row r="22" spans="1:255" x14ac:dyDescent="0.2">
      <c r="A22" s="3">
        <v>52</v>
      </c>
      <c r="B22" s="3">
        <f t="shared" ref="B22:G22" si="7">B114</f>
        <v>1</v>
      </c>
      <c r="C22" s="3">
        <f t="shared" si="7"/>
        <v>3</v>
      </c>
      <c r="D22" s="3">
        <f t="shared" si="7"/>
        <v>20</v>
      </c>
      <c r="E22" s="3">
        <f t="shared" si="7"/>
        <v>0</v>
      </c>
      <c r="F22" s="3" t="str">
        <f t="shared" si="7"/>
        <v>Новая локальная смета</v>
      </c>
      <c r="G22" s="3" t="str">
        <f t="shared" si="7"/>
        <v>Новая локальная смета</v>
      </c>
      <c r="H22" s="3"/>
      <c r="I22" s="3"/>
      <c r="J22" s="3"/>
      <c r="K22" s="3"/>
      <c r="L22" s="3"/>
      <c r="M22" s="3"/>
      <c r="N22" s="3"/>
      <c r="O22" s="3">
        <f t="shared" ref="O22:AT22" si="8">O114</f>
        <v>526276.07999999996</v>
      </c>
      <c r="P22" s="3">
        <f t="shared" si="8"/>
        <v>521702.41</v>
      </c>
      <c r="Q22" s="3">
        <f t="shared" si="8"/>
        <v>1234.92</v>
      </c>
      <c r="R22" s="3">
        <f t="shared" si="8"/>
        <v>264.02</v>
      </c>
      <c r="S22" s="3">
        <f t="shared" si="8"/>
        <v>3338.75</v>
      </c>
      <c r="T22" s="3">
        <f t="shared" si="8"/>
        <v>0</v>
      </c>
      <c r="U22" s="3">
        <f t="shared" si="8"/>
        <v>273.55919999999998</v>
      </c>
      <c r="V22" s="3">
        <f t="shared" si="8"/>
        <v>0</v>
      </c>
      <c r="W22" s="3">
        <f t="shared" si="8"/>
        <v>0</v>
      </c>
      <c r="X22" s="3">
        <f t="shared" si="8"/>
        <v>3481.72</v>
      </c>
      <c r="Y22" s="3">
        <f t="shared" si="8"/>
        <v>2388.66</v>
      </c>
      <c r="Z22" s="3">
        <f t="shared" si="8"/>
        <v>0</v>
      </c>
      <c r="AA22" s="3">
        <f t="shared" si="8"/>
        <v>0</v>
      </c>
      <c r="AB22" s="3">
        <f t="shared" si="8"/>
        <v>526276.07999999996</v>
      </c>
      <c r="AC22" s="3">
        <f t="shared" si="8"/>
        <v>521702.41</v>
      </c>
      <c r="AD22" s="3">
        <f t="shared" si="8"/>
        <v>1234.92</v>
      </c>
      <c r="AE22" s="3">
        <f t="shared" si="8"/>
        <v>264.02</v>
      </c>
      <c r="AF22" s="3">
        <f t="shared" si="8"/>
        <v>3338.75</v>
      </c>
      <c r="AG22" s="3">
        <f t="shared" si="8"/>
        <v>0</v>
      </c>
      <c r="AH22" s="3">
        <f t="shared" si="8"/>
        <v>273.55919999999998</v>
      </c>
      <c r="AI22" s="3">
        <f t="shared" si="8"/>
        <v>0</v>
      </c>
      <c r="AJ22" s="3">
        <f t="shared" si="8"/>
        <v>0</v>
      </c>
      <c r="AK22" s="3">
        <f t="shared" si="8"/>
        <v>3481.72</v>
      </c>
      <c r="AL22" s="3">
        <f t="shared" si="8"/>
        <v>2388.66</v>
      </c>
      <c r="AM22" s="3">
        <f t="shared" si="8"/>
        <v>0</v>
      </c>
      <c r="AN22" s="3">
        <f t="shared" si="8"/>
        <v>0</v>
      </c>
      <c r="AO22" s="3">
        <f t="shared" si="8"/>
        <v>0</v>
      </c>
      <c r="AP22" s="3">
        <f t="shared" si="8"/>
        <v>0</v>
      </c>
      <c r="AQ22" s="3">
        <f t="shared" si="8"/>
        <v>0</v>
      </c>
      <c r="AR22" s="3">
        <f t="shared" si="8"/>
        <v>532608.52</v>
      </c>
      <c r="AS22" s="3">
        <f t="shared" si="8"/>
        <v>528209.38</v>
      </c>
      <c r="AT22" s="3">
        <f t="shared" si="8"/>
        <v>4087.13</v>
      </c>
      <c r="AU22" s="3">
        <f t="shared" ref="AU22:BZ22" si="9">AU114</f>
        <v>312.01</v>
      </c>
      <c r="AV22" s="3">
        <f t="shared" si="9"/>
        <v>521702.41</v>
      </c>
      <c r="AW22" s="3">
        <f t="shared" si="9"/>
        <v>521702.41</v>
      </c>
      <c r="AX22" s="3">
        <f t="shared" si="9"/>
        <v>0</v>
      </c>
      <c r="AY22" s="3">
        <f t="shared" si="9"/>
        <v>521702.41</v>
      </c>
      <c r="AZ22" s="3">
        <f t="shared" si="9"/>
        <v>0</v>
      </c>
      <c r="BA22" s="3">
        <f t="shared" si="9"/>
        <v>0</v>
      </c>
      <c r="BB22" s="3">
        <f t="shared" si="9"/>
        <v>0</v>
      </c>
      <c r="BC22" s="3">
        <f t="shared" si="9"/>
        <v>0</v>
      </c>
      <c r="BD22" s="3">
        <f t="shared" si="9"/>
        <v>0</v>
      </c>
      <c r="BE22" s="3">
        <f t="shared" si="9"/>
        <v>0</v>
      </c>
      <c r="BF22" s="3">
        <f t="shared" si="9"/>
        <v>0</v>
      </c>
      <c r="BG22" s="3">
        <f t="shared" si="9"/>
        <v>0</v>
      </c>
      <c r="BH22" s="3">
        <f t="shared" si="9"/>
        <v>0</v>
      </c>
      <c r="BI22" s="3">
        <f t="shared" si="9"/>
        <v>0</v>
      </c>
      <c r="BJ22" s="3">
        <f t="shared" si="9"/>
        <v>0</v>
      </c>
      <c r="BK22" s="3">
        <f t="shared" si="9"/>
        <v>0</v>
      </c>
      <c r="BL22" s="3">
        <f t="shared" si="9"/>
        <v>0</v>
      </c>
      <c r="BM22" s="3">
        <f t="shared" si="9"/>
        <v>0</v>
      </c>
      <c r="BN22" s="3">
        <f t="shared" si="9"/>
        <v>0</v>
      </c>
      <c r="BO22" s="3">
        <f t="shared" si="9"/>
        <v>0</v>
      </c>
      <c r="BP22" s="3">
        <f t="shared" si="9"/>
        <v>0</v>
      </c>
      <c r="BQ22" s="3">
        <f t="shared" si="9"/>
        <v>0</v>
      </c>
      <c r="BR22" s="3">
        <f t="shared" si="9"/>
        <v>0</v>
      </c>
      <c r="BS22" s="3">
        <f t="shared" si="9"/>
        <v>0</v>
      </c>
      <c r="BT22" s="3">
        <f t="shared" si="9"/>
        <v>0</v>
      </c>
      <c r="BU22" s="3">
        <f t="shared" si="9"/>
        <v>0</v>
      </c>
      <c r="BV22" s="3">
        <f t="shared" si="9"/>
        <v>0</v>
      </c>
      <c r="BW22" s="3">
        <f t="shared" si="9"/>
        <v>0</v>
      </c>
      <c r="BX22" s="3">
        <f t="shared" si="9"/>
        <v>0</v>
      </c>
      <c r="BY22" s="3">
        <f t="shared" si="9"/>
        <v>0</v>
      </c>
      <c r="BZ22" s="3">
        <f t="shared" si="9"/>
        <v>0</v>
      </c>
      <c r="CA22" s="3">
        <f t="shared" ref="CA22:DF22" si="10">CA114</f>
        <v>532608.52</v>
      </c>
      <c r="CB22" s="3">
        <f t="shared" si="10"/>
        <v>528209.38</v>
      </c>
      <c r="CC22" s="3">
        <f t="shared" si="10"/>
        <v>4087.13</v>
      </c>
      <c r="CD22" s="3">
        <f t="shared" si="10"/>
        <v>312.01</v>
      </c>
      <c r="CE22" s="3">
        <f t="shared" si="10"/>
        <v>521702.41</v>
      </c>
      <c r="CF22" s="3">
        <f t="shared" si="10"/>
        <v>521702.41</v>
      </c>
      <c r="CG22" s="3">
        <f t="shared" si="10"/>
        <v>0</v>
      </c>
      <c r="CH22" s="3">
        <f t="shared" si="10"/>
        <v>521702.41</v>
      </c>
      <c r="CI22" s="3">
        <f t="shared" si="10"/>
        <v>0</v>
      </c>
      <c r="CJ22" s="3">
        <f t="shared" si="10"/>
        <v>0</v>
      </c>
      <c r="CK22" s="3">
        <f t="shared" si="10"/>
        <v>0</v>
      </c>
      <c r="CL22" s="3">
        <f t="shared" si="10"/>
        <v>0</v>
      </c>
      <c r="CM22" s="3">
        <f t="shared" si="10"/>
        <v>0</v>
      </c>
      <c r="CN22" s="3">
        <f t="shared" si="10"/>
        <v>0</v>
      </c>
      <c r="CO22" s="3">
        <f t="shared" si="10"/>
        <v>0</v>
      </c>
      <c r="CP22" s="3">
        <f t="shared" si="10"/>
        <v>0</v>
      </c>
      <c r="CQ22" s="3">
        <f t="shared" si="10"/>
        <v>0</v>
      </c>
      <c r="CR22" s="3">
        <f t="shared" si="10"/>
        <v>0</v>
      </c>
      <c r="CS22" s="3">
        <f t="shared" si="10"/>
        <v>0</v>
      </c>
      <c r="CT22" s="3">
        <f t="shared" si="10"/>
        <v>0</v>
      </c>
      <c r="CU22" s="3">
        <f t="shared" si="10"/>
        <v>0</v>
      </c>
      <c r="CV22" s="3">
        <f t="shared" si="10"/>
        <v>0</v>
      </c>
      <c r="CW22" s="3">
        <f t="shared" si="10"/>
        <v>0</v>
      </c>
      <c r="CX22" s="3">
        <f t="shared" si="10"/>
        <v>0</v>
      </c>
      <c r="CY22" s="3">
        <f t="shared" si="10"/>
        <v>0</v>
      </c>
      <c r="CZ22" s="3">
        <f t="shared" si="10"/>
        <v>0</v>
      </c>
      <c r="DA22" s="3">
        <f t="shared" si="10"/>
        <v>0</v>
      </c>
      <c r="DB22" s="3">
        <f t="shared" si="10"/>
        <v>0</v>
      </c>
      <c r="DC22" s="3">
        <f t="shared" si="10"/>
        <v>0</v>
      </c>
      <c r="DD22" s="3">
        <f t="shared" si="10"/>
        <v>0</v>
      </c>
      <c r="DE22" s="3">
        <f t="shared" si="10"/>
        <v>0</v>
      </c>
      <c r="DF22" s="3">
        <f t="shared" si="10"/>
        <v>0</v>
      </c>
      <c r="DG22" s="4">
        <f t="shared" ref="DG22:EL22" si="11">DG114</f>
        <v>695908.87</v>
      </c>
      <c r="DH22" s="4">
        <f t="shared" si="11"/>
        <v>607066.75</v>
      </c>
      <c r="DI22" s="4">
        <f t="shared" si="11"/>
        <v>9913.94</v>
      </c>
      <c r="DJ22" s="4">
        <f t="shared" si="11"/>
        <v>6241.26</v>
      </c>
      <c r="DK22" s="4">
        <f t="shared" si="11"/>
        <v>78928.179999999993</v>
      </c>
      <c r="DL22" s="4">
        <f t="shared" si="11"/>
        <v>0</v>
      </c>
      <c r="DM22" s="4">
        <f t="shared" si="11"/>
        <v>273.55919999999998</v>
      </c>
      <c r="DN22" s="4">
        <f t="shared" si="11"/>
        <v>0</v>
      </c>
      <c r="DO22" s="4">
        <f t="shared" si="11"/>
        <v>0</v>
      </c>
      <c r="DP22" s="4">
        <f t="shared" si="11"/>
        <v>64617.919999999998</v>
      </c>
      <c r="DQ22" s="4">
        <f t="shared" si="11"/>
        <v>32360.59</v>
      </c>
      <c r="DR22" s="4">
        <f t="shared" si="11"/>
        <v>0</v>
      </c>
      <c r="DS22" s="4">
        <f t="shared" si="11"/>
        <v>0</v>
      </c>
      <c r="DT22" s="4">
        <f t="shared" si="11"/>
        <v>695908.87</v>
      </c>
      <c r="DU22" s="4">
        <f t="shared" si="11"/>
        <v>607066.75</v>
      </c>
      <c r="DV22" s="4">
        <f t="shared" si="11"/>
        <v>9913.94</v>
      </c>
      <c r="DW22" s="4">
        <f t="shared" si="11"/>
        <v>6241.26</v>
      </c>
      <c r="DX22" s="4">
        <f t="shared" si="11"/>
        <v>78928.179999999993</v>
      </c>
      <c r="DY22" s="4">
        <f t="shared" si="11"/>
        <v>0</v>
      </c>
      <c r="DZ22" s="4">
        <f t="shared" si="11"/>
        <v>273.55919999999998</v>
      </c>
      <c r="EA22" s="4">
        <f t="shared" si="11"/>
        <v>0</v>
      </c>
      <c r="EB22" s="4">
        <f t="shared" si="11"/>
        <v>0</v>
      </c>
      <c r="EC22" s="4">
        <f t="shared" si="11"/>
        <v>64617.919999999998</v>
      </c>
      <c r="ED22" s="4">
        <f t="shared" si="11"/>
        <v>32360.59</v>
      </c>
      <c r="EE22" s="4">
        <f t="shared" si="11"/>
        <v>0</v>
      </c>
      <c r="EF22" s="4">
        <f t="shared" si="11"/>
        <v>0</v>
      </c>
      <c r="EG22" s="4">
        <f t="shared" si="11"/>
        <v>0</v>
      </c>
      <c r="EH22" s="4">
        <f t="shared" si="11"/>
        <v>0</v>
      </c>
      <c r="EI22" s="4">
        <f t="shared" si="11"/>
        <v>0</v>
      </c>
      <c r="EJ22" s="4">
        <f t="shared" si="11"/>
        <v>802686.16</v>
      </c>
      <c r="EK22" s="4">
        <f t="shared" si="11"/>
        <v>751640.46</v>
      </c>
      <c r="EL22" s="4">
        <f t="shared" si="11"/>
        <v>44753.54</v>
      </c>
      <c r="EM22" s="4">
        <f t="shared" ref="EM22:FR22" si="12">EM114</f>
        <v>6292.16</v>
      </c>
      <c r="EN22" s="4">
        <f t="shared" si="12"/>
        <v>607066.75</v>
      </c>
      <c r="EO22" s="4">
        <f t="shared" si="12"/>
        <v>607066.75</v>
      </c>
      <c r="EP22" s="4">
        <f t="shared" si="12"/>
        <v>0</v>
      </c>
      <c r="EQ22" s="4">
        <f t="shared" si="12"/>
        <v>607066.75</v>
      </c>
      <c r="ER22" s="4">
        <f t="shared" si="12"/>
        <v>0</v>
      </c>
      <c r="ES22" s="4">
        <f t="shared" si="12"/>
        <v>0</v>
      </c>
      <c r="ET22" s="4">
        <f t="shared" si="12"/>
        <v>0</v>
      </c>
      <c r="EU22" s="4">
        <f t="shared" si="12"/>
        <v>0</v>
      </c>
      <c r="EV22" s="4">
        <f t="shared" si="12"/>
        <v>0</v>
      </c>
      <c r="EW22" s="4">
        <f t="shared" si="12"/>
        <v>0</v>
      </c>
      <c r="EX22" s="4">
        <f t="shared" si="12"/>
        <v>0</v>
      </c>
      <c r="EY22" s="4">
        <f t="shared" si="12"/>
        <v>0</v>
      </c>
      <c r="EZ22" s="4">
        <f t="shared" si="12"/>
        <v>0</v>
      </c>
      <c r="FA22" s="4">
        <f t="shared" si="12"/>
        <v>0</v>
      </c>
      <c r="FB22" s="4">
        <f t="shared" si="12"/>
        <v>0</v>
      </c>
      <c r="FC22" s="4">
        <f t="shared" si="12"/>
        <v>0</v>
      </c>
      <c r="FD22" s="4">
        <f t="shared" si="12"/>
        <v>0</v>
      </c>
      <c r="FE22" s="4">
        <f t="shared" si="12"/>
        <v>0</v>
      </c>
      <c r="FF22" s="4">
        <f t="shared" si="12"/>
        <v>0</v>
      </c>
      <c r="FG22" s="4">
        <f t="shared" si="12"/>
        <v>0</v>
      </c>
      <c r="FH22" s="4">
        <f t="shared" si="12"/>
        <v>0</v>
      </c>
      <c r="FI22" s="4">
        <f t="shared" si="12"/>
        <v>0</v>
      </c>
      <c r="FJ22" s="4">
        <f t="shared" si="12"/>
        <v>0</v>
      </c>
      <c r="FK22" s="4">
        <f t="shared" si="12"/>
        <v>0</v>
      </c>
      <c r="FL22" s="4">
        <f t="shared" si="12"/>
        <v>0</v>
      </c>
      <c r="FM22" s="4">
        <f t="shared" si="12"/>
        <v>0</v>
      </c>
      <c r="FN22" s="4">
        <f t="shared" si="12"/>
        <v>0</v>
      </c>
      <c r="FO22" s="4">
        <f t="shared" si="12"/>
        <v>0</v>
      </c>
      <c r="FP22" s="4">
        <f t="shared" si="12"/>
        <v>0</v>
      </c>
      <c r="FQ22" s="4">
        <f t="shared" si="12"/>
        <v>0</v>
      </c>
      <c r="FR22" s="4">
        <f t="shared" si="12"/>
        <v>0</v>
      </c>
      <c r="FS22" s="4">
        <f t="shared" ref="FS22:GX22" si="13">FS114</f>
        <v>802686.16</v>
      </c>
      <c r="FT22" s="4">
        <f t="shared" si="13"/>
        <v>751640.46</v>
      </c>
      <c r="FU22" s="4">
        <f t="shared" si="13"/>
        <v>44753.54</v>
      </c>
      <c r="FV22" s="4">
        <f t="shared" si="13"/>
        <v>6292.16</v>
      </c>
      <c r="FW22" s="4">
        <f t="shared" si="13"/>
        <v>607066.75</v>
      </c>
      <c r="FX22" s="4">
        <f t="shared" si="13"/>
        <v>607066.75</v>
      </c>
      <c r="FY22" s="4">
        <f t="shared" si="13"/>
        <v>0</v>
      </c>
      <c r="FZ22" s="4">
        <f t="shared" si="13"/>
        <v>607066.75</v>
      </c>
      <c r="GA22" s="4">
        <f t="shared" si="13"/>
        <v>0</v>
      </c>
      <c r="GB22" s="4">
        <f t="shared" si="13"/>
        <v>0</v>
      </c>
      <c r="GC22" s="4">
        <f t="shared" si="13"/>
        <v>0</v>
      </c>
      <c r="GD22" s="4">
        <f t="shared" si="13"/>
        <v>0</v>
      </c>
      <c r="GE22" s="4">
        <f t="shared" si="13"/>
        <v>0</v>
      </c>
      <c r="GF22" s="4">
        <f t="shared" si="13"/>
        <v>0</v>
      </c>
      <c r="GG22" s="4">
        <f t="shared" si="13"/>
        <v>0</v>
      </c>
      <c r="GH22" s="4">
        <f t="shared" si="13"/>
        <v>0</v>
      </c>
      <c r="GI22" s="4">
        <f t="shared" si="13"/>
        <v>0</v>
      </c>
      <c r="GJ22" s="4">
        <f t="shared" si="13"/>
        <v>0</v>
      </c>
      <c r="GK22" s="4">
        <f t="shared" si="13"/>
        <v>0</v>
      </c>
      <c r="GL22" s="4">
        <f t="shared" si="13"/>
        <v>0</v>
      </c>
      <c r="GM22" s="4">
        <f t="shared" si="13"/>
        <v>0</v>
      </c>
      <c r="GN22" s="4">
        <f t="shared" si="13"/>
        <v>0</v>
      </c>
      <c r="GO22" s="4">
        <f t="shared" si="13"/>
        <v>0</v>
      </c>
      <c r="GP22" s="4">
        <f t="shared" si="13"/>
        <v>0</v>
      </c>
      <c r="GQ22" s="4">
        <f t="shared" si="13"/>
        <v>0</v>
      </c>
      <c r="GR22" s="4">
        <f t="shared" si="13"/>
        <v>0</v>
      </c>
      <c r="GS22" s="4">
        <f t="shared" si="13"/>
        <v>0</v>
      </c>
      <c r="GT22" s="4">
        <f t="shared" si="13"/>
        <v>0</v>
      </c>
      <c r="GU22" s="4">
        <f t="shared" si="13"/>
        <v>0</v>
      </c>
      <c r="GV22" s="4">
        <f t="shared" si="13"/>
        <v>0</v>
      </c>
      <c r="GW22" s="4">
        <f t="shared" si="13"/>
        <v>0</v>
      </c>
      <c r="GX22" s="4">
        <f t="shared" si="13"/>
        <v>0</v>
      </c>
    </row>
    <row r="24" spans="1:255" x14ac:dyDescent="0.2">
      <c r="A24" s="2">
        <v>19</v>
      </c>
      <c r="B24" s="2">
        <v>1</v>
      </c>
      <c r="C24" s="2"/>
      <c r="D24" s="2"/>
      <c r="E24" s="2"/>
      <c r="F24" s="2" t="s">
        <v>3</v>
      </c>
      <c r="G24" s="2" t="s">
        <v>12</v>
      </c>
      <c r="H24" s="2" t="s">
        <v>3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>
        <v>1</v>
      </c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>
        <v>0</v>
      </c>
      <c r="IL24" s="2"/>
      <c r="IM24" s="2"/>
      <c r="IN24" s="2"/>
      <c r="IO24" s="2"/>
      <c r="IP24" s="2"/>
      <c r="IQ24" s="2"/>
      <c r="IR24" s="2"/>
      <c r="IS24" s="2"/>
      <c r="IT24" s="2"/>
      <c r="IU24" s="2"/>
    </row>
    <row r="25" spans="1:255" x14ac:dyDescent="0.2">
      <c r="A25" s="2">
        <v>17</v>
      </c>
      <c r="B25" s="2">
        <v>1</v>
      </c>
      <c r="C25" s="2"/>
      <c r="D25" s="2"/>
      <c r="E25" s="2" t="s">
        <v>13</v>
      </c>
      <c r="F25" s="2" t="s">
        <v>14</v>
      </c>
      <c r="G25" s="2" t="s">
        <v>15</v>
      </c>
      <c r="H25" s="2" t="s">
        <v>16</v>
      </c>
      <c r="I25" s="2">
        <v>8</v>
      </c>
      <c r="J25" s="2">
        <v>0</v>
      </c>
      <c r="K25" s="2"/>
      <c r="L25" s="2"/>
      <c r="M25" s="2"/>
      <c r="N25" s="2"/>
      <c r="O25" s="2">
        <f t="shared" ref="O25:O56" si="14">ROUND(CP25,2)</f>
        <v>865.84</v>
      </c>
      <c r="P25" s="2">
        <f t="shared" ref="P25:P56" si="15">ROUND(CQ25*I25,2)</f>
        <v>0</v>
      </c>
      <c r="Q25" s="2">
        <f t="shared" ref="Q25:Q56" si="16">ROUND(CR25*I25,2)</f>
        <v>865.84</v>
      </c>
      <c r="R25" s="2">
        <f t="shared" ref="R25:R56" si="17">ROUND(CS25*I25,2)</f>
        <v>205.68</v>
      </c>
      <c r="S25" s="2">
        <f t="shared" ref="S25:S56" si="18">ROUND(CT25*I25,2)</f>
        <v>0</v>
      </c>
      <c r="T25" s="2">
        <f t="shared" ref="T25:T56" si="19">ROUND(CU25*I25,2)</f>
        <v>0</v>
      </c>
      <c r="U25" s="2">
        <f t="shared" ref="U25:U56" si="20">CV25*I25</f>
        <v>0</v>
      </c>
      <c r="V25" s="2">
        <f t="shared" ref="V25:V56" si="21">CW25*I25</f>
        <v>0</v>
      </c>
      <c r="W25" s="2">
        <f t="shared" ref="W25:W56" si="22">ROUND(CX25*I25,2)</f>
        <v>0</v>
      </c>
      <c r="X25" s="2">
        <f t="shared" ref="X25:X56" si="23">ROUND(CY25,2)</f>
        <v>0</v>
      </c>
      <c r="Y25" s="2">
        <f t="shared" ref="Y25:Y56" si="24">ROUND(CZ25,2)</f>
        <v>0</v>
      </c>
      <c r="Z25" s="2"/>
      <c r="AA25" s="2">
        <v>46281617</v>
      </c>
      <c r="AB25" s="2">
        <f t="shared" ref="AB25:AB56" si="25">ROUND((AC25+AD25+AF25),6)</f>
        <v>108.23</v>
      </c>
      <c r="AC25" s="2">
        <f t="shared" ref="AC25:AC56" si="26">ROUND((ES25),6)</f>
        <v>0</v>
      </c>
      <c r="AD25" s="2">
        <f t="shared" ref="AD25:AD56" si="27">ROUND((ET25),6)</f>
        <v>108.23</v>
      </c>
      <c r="AE25" s="2">
        <f t="shared" ref="AE25:AE56" si="28">ROUND((EU25),6)</f>
        <v>25.71</v>
      </c>
      <c r="AF25" s="2">
        <f t="shared" ref="AF25:AF56" si="29">ROUND((EV25),6)</f>
        <v>0</v>
      </c>
      <c r="AG25" s="2">
        <f t="shared" ref="AG25:AG56" si="30">ROUND((AP25),6)</f>
        <v>0</v>
      </c>
      <c r="AH25" s="2">
        <f t="shared" ref="AH25:AH56" si="31">(EW25)</f>
        <v>0</v>
      </c>
      <c r="AI25" s="2">
        <f t="shared" ref="AI25:AI56" si="32">(EX25)</f>
        <v>0</v>
      </c>
      <c r="AJ25" s="2">
        <f t="shared" ref="AJ25:AJ56" si="33">(AS25)</f>
        <v>0</v>
      </c>
      <c r="AK25" s="2">
        <v>108.23</v>
      </c>
      <c r="AL25" s="2">
        <v>0</v>
      </c>
      <c r="AM25" s="2">
        <v>108.23</v>
      </c>
      <c r="AN25" s="2">
        <v>25.71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1</v>
      </c>
      <c r="AW25" s="2">
        <v>1</v>
      </c>
      <c r="AX25" s="2"/>
      <c r="AY25" s="2"/>
      <c r="AZ25" s="2">
        <v>1</v>
      </c>
      <c r="BA25" s="2">
        <v>1</v>
      </c>
      <c r="BB25" s="2">
        <v>1</v>
      </c>
      <c r="BC25" s="2">
        <v>1</v>
      </c>
      <c r="BD25" s="2" t="s">
        <v>3</v>
      </c>
      <c r="BE25" s="2" t="s">
        <v>3</v>
      </c>
      <c r="BF25" s="2" t="s">
        <v>3</v>
      </c>
      <c r="BG25" s="2" t="s">
        <v>3</v>
      </c>
      <c r="BH25" s="2">
        <v>2</v>
      </c>
      <c r="BI25" s="2">
        <v>1</v>
      </c>
      <c r="BJ25" s="2" t="s">
        <v>17</v>
      </c>
      <c r="BK25" s="2"/>
      <c r="BL25" s="2"/>
      <c r="BM25" s="2">
        <v>400001</v>
      </c>
      <c r="BN25" s="2">
        <v>0</v>
      </c>
      <c r="BO25" s="2" t="s">
        <v>3</v>
      </c>
      <c r="BP25" s="2">
        <v>0</v>
      </c>
      <c r="BQ25" s="2">
        <v>190</v>
      </c>
      <c r="BR25" s="2">
        <v>0</v>
      </c>
      <c r="BS25" s="2">
        <v>1</v>
      </c>
      <c r="BT25" s="2">
        <v>1</v>
      </c>
      <c r="BU25" s="2">
        <v>1</v>
      </c>
      <c r="BV25" s="2">
        <v>1</v>
      </c>
      <c r="BW25" s="2">
        <v>1</v>
      </c>
      <c r="BX25" s="2">
        <v>1</v>
      </c>
      <c r="BY25" s="2" t="s">
        <v>3</v>
      </c>
      <c r="BZ25" s="2">
        <v>0</v>
      </c>
      <c r="CA25" s="2">
        <v>0</v>
      </c>
      <c r="CB25" s="2"/>
      <c r="CC25" s="2"/>
      <c r="CD25" s="2"/>
      <c r="CE25" s="2">
        <v>0</v>
      </c>
      <c r="CF25" s="2">
        <v>0</v>
      </c>
      <c r="CG25" s="2">
        <v>0</v>
      </c>
      <c r="CH25" s="2"/>
      <c r="CI25" s="2"/>
      <c r="CJ25" s="2"/>
      <c r="CK25" s="2"/>
      <c r="CL25" s="2"/>
      <c r="CM25" s="2">
        <v>0</v>
      </c>
      <c r="CN25" s="2" t="s">
        <v>3</v>
      </c>
      <c r="CO25" s="2">
        <v>0</v>
      </c>
      <c r="CP25" s="2">
        <f t="shared" ref="CP25:CP56" si="34">(P25+Q25+S25)</f>
        <v>865.84</v>
      </c>
      <c r="CQ25" s="2">
        <f t="shared" ref="CQ25:CQ42" si="35">(AC25*BC25*AW25)</f>
        <v>0</v>
      </c>
      <c r="CR25" s="2">
        <f t="shared" ref="CR25:CR42" si="36">(AD25*BB25*AV25)</f>
        <v>108.23</v>
      </c>
      <c r="CS25" s="2">
        <f t="shared" ref="CS25:CS42" si="37">(AE25*BS25*AV25)</f>
        <v>25.71</v>
      </c>
      <c r="CT25" s="2">
        <f t="shared" ref="CT25:CT42" si="38">(AF25*BA25*AV25)</f>
        <v>0</v>
      </c>
      <c r="CU25" s="2">
        <f t="shared" ref="CU25:CU56" si="39">AG25</f>
        <v>0</v>
      </c>
      <c r="CV25" s="2">
        <f t="shared" ref="CV25:CV42" si="40">(AH25*AV25)</f>
        <v>0</v>
      </c>
      <c r="CW25" s="2">
        <f t="shared" ref="CW25:CW56" si="41">AI25</f>
        <v>0</v>
      </c>
      <c r="CX25" s="2">
        <f t="shared" ref="CX25:CX56" si="42">AJ25</f>
        <v>0</v>
      </c>
      <c r="CY25" s="2">
        <f>((S25*BZ25)/100)</f>
        <v>0</v>
      </c>
      <c r="CZ25" s="2">
        <f>((S25*CA25)/100)</f>
        <v>0</v>
      </c>
      <c r="DA25" s="2"/>
      <c r="DB25" s="2"/>
      <c r="DC25" s="2" t="s">
        <v>3</v>
      </c>
      <c r="DD25" s="2" t="s">
        <v>3</v>
      </c>
      <c r="DE25" s="2" t="s">
        <v>3</v>
      </c>
      <c r="DF25" s="2" t="s">
        <v>3</v>
      </c>
      <c r="DG25" s="2" t="s">
        <v>3</v>
      </c>
      <c r="DH25" s="2" t="s">
        <v>3</v>
      </c>
      <c r="DI25" s="2" t="s">
        <v>3</v>
      </c>
      <c r="DJ25" s="2" t="s">
        <v>3</v>
      </c>
      <c r="DK25" s="2" t="s">
        <v>3</v>
      </c>
      <c r="DL25" s="2" t="s">
        <v>3</v>
      </c>
      <c r="DM25" s="2" t="s">
        <v>3</v>
      </c>
      <c r="DN25" s="2">
        <v>0</v>
      </c>
      <c r="DO25" s="2">
        <v>0</v>
      </c>
      <c r="DP25" s="2">
        <v>1</v>
      </c>
      <c r="DQ25" s="2">
        <v>1</v>
      </c>
      <c r="DR25" s="2"/>
      <c r="DS25" s="2"/>
      <c r="DT25" s="2"/>
      <c r="DU25" s="2">
        <v>1011</v>
      </c>
      <c r="DV25" s="2" t="s">
        <v>16</v>
      </c>
      <c r="DW25" s="2" t="s">
        <v>16</v>
      </c>
      <c r="DX25" s="2">
        <v>1</v>
      </c>
      <c r="DY25" s="2"/>
      <c r="DZ25" s="2"/>
      <c r="EA25" s="2"/>
      <c r="EB25" s="2"/>
      <c r="EC25" s="2"/>
      <c r="ED25" s="2"/>
      <c r="EE25" s="2">
        <v>40977919</v>
      </c>
      <c r="EF25" s="2">
        <v>190</v>
      </c>
      <c r="EG25" s="2" t="s">
        <v>18</v>
      </c>
      <c r="EH25" s="2">
        <v>0</v>
      </c>
      <c r="EI25" s="2" t="s">
        <v>3</v>
      </c>
      <c r="EJ25" s="2">
        <v>1</v>
      </c>
      <c r="EK25" s="2">
        <v>400001</v>
      </c>
      <c r="EL25" s="2" t="s">
        <v>19</v>
      </c>
      <c r="EM25" s="2" t="s">
        <v>20</v>
      </c>
      <c r="EN25" s="2"/>
      <c r="EO25" s="2" t="s">
        <v>3</v>
      </c>
      <c r="EP25" s="2"/>
      <c r="EQ25" s="2">
        <v>0</v>
      </c>
      <c r="ER25" s="2">
        <v>108.23</v>
      </c>
      <c r="ES25" s="2">
        <v>0</v>
      </c>
      <c r="ET25" s="2">
        <v>108.23</v>
      </c>
      <c r="EU25" s="2">
        <v>25.71</v>
      </c>
      <c r="EV25" s="2">
        <v>0</v>
      </c>
      <c r="EW25" s="2">
        <v>0</v>
      </c>
      <c r="EX25" s="2">
        <v>0</v>
      </c>
      <c r="EY25" s="2">
        <v>0</v>
      </c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>
        <v>0</v>
      </c>
      <c r="FR25" s="2">
        <f t="shared" ref="FR25:FR56" si="43">ROUND(IF(AND(BH25=3,BI25=3),P25,0),2)</f>
        <v>0</v>
      </c>
      <c r="FS25" s="2">
        <v>0</v>
      </c>
      <c r="FT25" s="2"/>
      <c r="FU25" s="2"/>
      <c r="FV25" s="2"/>
      <c r="FW25" s="2"/>
      <c r="FX25" s="2">
        <v>0</v>
      </c>
      <c r="FY25" s="2">
        <v>0</v>
      </c>
      <c r="FZ25" s="2"/>
      <c r="GA25" s="2" t="s">
        <v>3</v>
      </c>
      <c r="GB25" s="2"/>
      <c r="GC25" s="2"/>
      <c r="GD25" s="2">
        <v>0</v>
      </c>
      <c r="GE25" s="2"/>
      <c r="GF25" s="2">
        <v>1387487704</v>
      </c>
      <c r="GG25" s="2">
        <v>2</v>
      </c>
      <c r="GH25" s="2">
        <v>1</v>
      </c>
      <c r="GI25" s="2">
        <v>3</v>
      </c>
      <c r="GJ25" s="2">
        <v>0</v>
      </c>
      <c r="GK25" s="2">
        <f>ROUND(R25*(R12)/100,2)</f>
        <v>359.94</v>
      </c>
      <c r="GL25" s="2">
        <f t="shared" ref="GL25:GL56" si="44">ROUND(IF(AND(BH25=3,BI25=3,FS25&lt;&gt;0),P25,0),2)</f>
        <v>0</v>
      </c>
      <c r="GM25" s="2">
        <f t="shared" ref="GM25:GM56" si="45">ROUND(O25+X25+Y25+GK25,2)+GX25</f>
        <v>1225.78</v>
      </c>
      <c r="GN25" s="2">
        <f t="shared" ref="GN25:GN56" si="46">IF(OR(BI25=0,BI25=1),ROUND(O25+X25+Y25+GK25,2),0)</f>
        <v>1225.78</v>
      </c>
      <c r="GO25" s="2">
        <f t="shared" ref="GO25:GO56" si="47">IF(BI25=2,ROUND(O25+X25+Y25+GK25,2),0)</f>
        <v>0</v>
      </c>
      <c r="GP25" s="2">
        <f t="shared" ref="GP25:GP56" si="48">IF(BI25=4,ROUND(O25+X25+Y25+GK25,2)+GX25,0)</f>
        <v>0</v>
      </c>
      <c r="GQ25" s="2"/>
      <c r="GR25" s="2">
        <v>0</v>
      </c>
      <c r="GS25" s="2">
        <v>3</v>
      </c>
      <c r="GT25" s="2">
        <v>0</v>
      </c>
      <c r="GU25" s="2" t="s">
        <v>3</v>
      </c>
      <c r="GV25" s="2">
        <f t="shared" ref="GV25:GV56" si="49">ROUND((GT25),6)</f>
        <v>0</v>
      </c>
      <c r="GW25" s="2">
        <v>1</v>
      </c>
      <c r="GX25" s="2">
        <f t="shared" ref="GX25:GX56" si="50">ROUND(HC25*I25,2)</f>
        <v>0</v>
      </c>
      <c r="GY25" s="2"/>
      <c r="GZ25" s="2"/>
      <c r="HA25" s="2">
        <v>0</v>
      </c>
      <c r="HB25" s="2">
        <v>0</v>
      </c>
      <c r="HC25" s="2">
        <f t="shared" ref="HC25:HC56" si="51">GV25*GW25</f>
        <v>0</v>
      </c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>
        <v>0</v>
      </c>
      <c r="IL25" s="2"/>
      <c r="IM25" s="2"/>
      <c r="IN25" s="2"/>
      <c r="IO25" s="2"/>
      <c r="IP25" s="2"/>
      <c r="IQ25" s="2"/>
      <c r="IR25" s="2"/>
      <c r="IS25" s="2"/>
      <c r="IT25" s="2"/>
      <c r="IU25" s="2"/>
    </row>
    <row r="26" spans="1:255" x14ac:dyDescent="0.2">
      <c r="A26">
        <v>17</v>
      </c>
      <c r="B26">
        <v>1</v>
      </c>
      <c r="E26" t="s">
        <v>13</v>
      </c>
      <c r="F26" t="s">
        <v>14</v>
      </c>
      <c r="G26" t="s">
        <v>15</v>
      </c>
      <c r="H26" t="s">
        <v>16</v>
      </c>
      <c r="I26">
        <v>8</v>
      </c>
      <c r="J26">
        <v>0</v>
      </c>
      <c r="O26">
        <f t="shared" si="14"/>
        <v>7385.62</v>
      </c>
      <c r="P26">
        <f t="shared" si="15"/>
        <v>0</v>
      </c>
      <c r="Q26">
        <f t="shared" si="16"/>
        <v>7385.62</v>
      </c>
      <c r="R26">
        <f t="shared" si="17"/>
        <v>4862.28</v>
      </c>
      <c r="S26">
        <f t="shared" si="18"/>
        <v>0</v>
      </c>
      <c r="T26">
        <f t="shared" si="19"/>
        <v>0</v>
      </c>
      <c r="U26">
        <f t="shared" si="20"/>
        <v>0</v>
      </c>
      <c r="V26">
        <f t="shared" si="21"/>
        <v>0</v>
      </c>
      <c r="W26">
        <f t="shared" si="22"/>
        <v>0</v>
      </c>
      <c r="X26">
        <f t="shared" si="23"/>
        <v>0</v>
      </c>
      <c r="Y26">
        <f t="shared" si="24"/>
        <v>0</v>
      </c>
      <c r="AA26">
        <v>46281618</v>
      </c>
      <c r="AB26">
        <f t="shared" si="25"/>
        <v>108.23</v>
      </c>
      <c r="AC26">
        <f t="shared" si="26"/>
        <v>0</v>
      </c>
      <c r="AD26">
        <f t="shared" si="27"/>
        <v>108.23</v>
      </c>
      <c r="AE26">
        <f t="shared" si="28"/>
        <v>25.71</v>
      </c>
      <c r="AF26">
        <f t="shared" si="29"/>
        <v>0</v>
      </c>
      <c r="AG26">
        <f t="shared" si="30"/>
        <v>0</v>
      </c>
      <c r="AH26">
        <f t="shared" si="31"/>
        <v>0</v>
      </c>
      <c r="AI26">
        <f t="shared" si="32"/>
        <v>0</v>
      </c>
      <c r="AJ26">
        <f t="shared" si="33"/>
        <v>0</v>
      </c>
      <c r="AK26">
        <v>108.23</v>
      </c>
      <c r="AL26">
        <v>0</v>
      </c>
      <c r="AM26">
        <v>108.23</v>
      </c>
      <c r="AN26">
        <v>25.71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1</v>
      </c>
      <c r="AW26">
        <v>1</v>
      </c>
      <c r="AZ26">
        <v>1</v>
      </c>
      <c r="BA26">
        <v>1</v>
      </c>
      <c r="BB26">
        <v>8.5299999999999994</v>
      </c>
      <c r="BC26">
        <v>1</v>
      </c>
      <c r="BD26" t="s">
        <v>3</v>
      </c>
      <c r="BE26" t="s">
        <v>3</v>
      </c>
      <c r="BF26" t="s">
        <v>3</v>
      </c>
      <c r="BG26" t="s">
        <v>3</v>
      </c>
      <c r="BH26">
        <v>2</v>
      </c>
      <c r="BI26">
        <v>1</v>
      </c>
      <c r="BJ26" t="s">
        <v>17</v>
      </c>
      <c r="BM26">
        <v>400001</v>
      </c>
      <c r="BN26">
        <v>0</v>
      </c>
      <c r="BO26" t="s">
        <v>14</v>
      </c>
      <c r="BP26">
        <v>1</v>
      </c>
      <c r="BQ26">
        <v>190</v>
      </c>
      <c r="BR26">
        <v>0</v>
      </c>
      <c r="BS26">
        <v>23.64</v>
      </c>
      <c r="BT26">
        <v>1</v>
      </c>
      <c r="BU26">
        <v>1</v>
      </c>
      <c r="BV26">
        <v>1</v>
      </c>
      <c r="BW26">
        <v>1</v>
      </c>
      <c r="BX26">
        <v>1</v>
      </c>
      <c r="BY26" t="s">
        <v>3</v>
      </c>
      <c r="BZ26">
        <v>0</v>
      </c>
      <c r="CA26">
        <v>0</v>
      </c>
      <c r="CE26">
        <v>0</v>
      </c>
      <c r="CF26">
        <v>0</v>
      </c>
      <c r="CG26">
        <v>0</v>
      </c>
      <c r="CM26">
        <v>0</v>
      </c>
      <c r="CN26" t="s">
        <v>3</v>
      </c>
      <c r="CO26">
        <v>0</v>
      </c>
      <c r="CP26">
        <f t="shared" si="34"/>
        <v>7385.62</v>
      </c>
      <c r="CQ26">
        <f t="shared" si="35"/>
        <v>0</v>
      </c>
      <c r="CR26">
        <f t="shared" si="36"/>
        <v>923.20189999999991</v>
      </c>
      <c r="CS26">
        <f t="shared" si="37"/>
        <v>607.78440000000001</v>
      </c>
      <c r="CT26">
        <f t="shared" si="38"/>
        <v>0</v>
      </c>
      <c r="CU26">
        <f t="shared" si="39"/>
        <v>0</v>
      </c>
      <c r="CV26">
        <f t="shared" si="40"/>
        <v>0</v>
      </c>
      <c r="CW26">
        <f t="shared" si="41"/>
        <v>0</v>
      </c>
      <c r="CX26">
        <f t="shared" si="42"/>
        <v>0</v>
      </c>
      <c r="CY26">
        <f>S26*(BZ26/100)</f>
        <v>0</v>
      </c>
      <c r="CZ26">
        <f>S26*(CA26/100)</f>
        <v>0</v>
      </c>
      <c r="DC26" t="s">
        <v>3</v>
      </c>
      <c r="DD26" t="s">
        <v>3</v>
      </c>
      <c r="DE26" t="s">
        <v>3</v>
      </c>
      <c r="DF26" t="s">
        <v>3</v>
      </c>
      <c r="DG26" t="s">
        <v>3</v>
      </c>
      <c r="DH26" t="s">
        <v>3</v>
      </c>
      <c r="DI26" t="s">
        <v>3</v>
      </c>
      <c r="DJ26" t="s">
        <v>3</v>
      </c>
      <c r="DK26" t="s">
        <v>3</v>
      </c>
      <c r="DL26" t="s">
        <v>3</v>
      </c>
      <c r="DM26" t="s">
        <v>3</v>
      </c>
      <c r="DN26">
        <v>0</v>
      </c>
      <c r="DO26">
        <v>0</v>
      </c>
      <c r="DP26">
        <v>1</v>
      </c>
      <c r="DQ26">
        <v>1</v>
      </c>
      <c r="DU26">
        <v>1011</v>
      </c>
      <c r="DV26" t="s">
        <v>16</v>
      </c>
      <c r="DW26" t="s">
        <v>16</v>
      </c>
      <c r="DX26">
        <v>1</v>
      </c>
      <c r="EE26">
        <v>40977919</v>
      </c>
      <c r="EF26">
        <v>190</v>
      </c>
      <c r="EG26" t="s">
        <v>18</v>
      </c>
      <c r="EH26">
        <v>0</v>
      </c>
      <c r="EI26" t="s">
        <v>3</v>
      </c>
      <c r="EJ26">
        <v>1</v>
      </c>
      <c r="EK26">
        <v>400001</v>
      </c>
      <c r="EL26" t="s">
        <v>19</v>
      </c>
      <c r="EM26" t="s">
        <v>20</v>
      </c>
      <c r="EO26" t="s">
        <v>3</v>
      </c>
      <c r="EQ26">
        <v>0</v>
      </c>
      <c r="ER26">
        <v>108.23</v>
      </c>
      <c r="ES26">
        <v>0</v>
      </c>
      <c r="ET26">
        <v>108.23</v>
      </c>
      <c r="EU26">
        <v>25.71</v>
      </c>
      <c r="EV26">
        <v>0</v>
      </c>
      <c r="EW26">
        <v>0</v>
      </c>
      <c r="EX26">
        <v>0</v>
      </c>
      <c r="EY26">
        <v>0</v>
      </c>
      <c r="FQ26">
        <v>0</v>
      </c>
      <c r="FR26">
        <f t="shared" si="43"/>
        <v>0</v>
      </c>
      <c r="FS26">
        <v>0</v>
      </c>
      <c r="FX26">
        <v>0</v>
      </c>
      <c r="FY26">
        <v>0</v>
      </c>
      <c r="GA26" t="s">
        <v>3</v>
      </c>
      <c r="GD26">
        <v>0</v>
      </c>
      <c r="GF26">
        <v>1387487704</v>
      </c>
      <c r="GG26">
        <v>2</v>
      </c>
      <c r="GH26">
        <v>1</v>
      </c>
      <c r="GI26">
        <v>3</v>
      </c>
      <c r="GJ26">
        <v>0</v>
      </c>
      <c r="GK26">
        <f>ROUND(R26*(S12)/100,2)</f>
        <v>7633.78</v>
      </c>
      <c r="GL26">
        <f t="shared" si="44"/>
        <v>0</v>
      </c>
      <c r="GM26">
        <f t="shared" si="45"/>
        <v>15019.4</v>
      </c>
      <c r="GN26">
        <f t="shared" si="46"/>
        <v>15019.4</v>
      </c>
      <c r="GO26">
        <f t="shared" si="47"/>
        <v>0</v>
      </c>
      <c r="GP26">
        <f t="shared" si="48"/>
        <v>0</v>
      </c>
      <c r="GR26">
        <v>0</v>
      </c>
      <c r="GS26">
        <v>3</v>
      </c>
      <c r="GT26">
        <v>0</v>
      </c>
      <c r="GU26" t="s">
        <v>3</v>
      </c>
      <c r="GV26">
        <f t="shared" si="49"/>
        <v>0</v>
      </c>
      <c r="GW26">
        <v>1</v>
      </c>
      <c r="GX26">
        <f t="shared" si="50"/>
        <v>0</v>
      </c>
      <c r="HA26">
        <v>0</v>
      </c>
      <c r="HB26">
        <v>0</v>
      </c>
      <c r="HC26">
        <f t="shared" si="51"/>
        <v>0</v>
      </c>
      <c r="IK26">
        <v>0</v>
      </c>
    </row>
    <row r="27" spans="1:255" x14ac:dyDescent="0.2">
      <c r="A27" s="2">
        <v>17</v>
      </c>
      <c r="B27" s="2">
        <v>1</v>
      </c>
      <c r="C27" s="2">
        <f>ROW(SmtRes!A1)</f>
        <v>1</v>
      </c>
      <c r="D27" s="2">
        <f>ROW(EtalonRes!A1)</f>
        <v>1</v>
      </c>
      <c r="E27" s="2" t="s">
        <v>21</v>
      </c>
      <c r="F27" s="2" t="s">
        <v>22</v>
      </c>
      <c r="G27" s="2" t="s">
        <v>23</v>
      </c>
      <c r="H27" s="2" t="s">
        <v>24</v>
      </c>
      <c r="I27" s="2">
        <v>0.1</v>
      </c>
      <c r="J27" s="2">
        <v>0</v>
      </c>
      <c r="K27" s="2"/>
      <c r="L27" s="2"/>
      <c r="M27" s="2"/>
      <c r="N27" s="2"/>
      <c r="O27" s="2">
        <f t="shared" si="14"/>
        <v>32.42</v>
      </c>
      <c r="P27" s="2">
        <f t="shared" si="15"/>
        <v>0</v>
      </c>
      <c r="Q27" s="2">
        <f t="shared" si="16"/>
        <v>0</v>
      </c>
      <c r="R27" s="2">
        <f t="shared" si="17"/>
        <v>0</v>
      </c>
      <c r="S27" s="2">
        <f t="shared" si="18"/>
        <v>32.42</v>
      </c>
      <c r="T27" s="2">
        <f t="shared" si="19"/>
        <v>0</v>
      </c>
      <c r="U27" s="2">
        <f t="shared" si="20"/>
        <v>2.9000000000000004</v>
      </c>
      <c r="V27" s="2">
        <f t="shared" si="21"/>
        <v>0</v>
      </c>
      <c r="W27" s="2">
        <f t="shared" si="22"/>
        <v>0</v>
      </c>
      <c r="X27" s="2">
        <f t="shared" si="23"/>
        <v>25.94</v>
      </c>
      <c r="Y27" s="2">
        <f t="shared" si="24"/>
        <v>17.829999999999998</v>
      </c>
      <c r="Z27" s="2"/>
      <c r="AA27" s="2">
        <v>46281617</v>
      </c>
      <c r="AB27" s="2">
        <f t="shared" si="25"/>
        <v>324.22000000000003</v>
      </c>
      <c r="AC27" s="2">
        <f t="shared" si="26"/>
        <v>0</v>
      </c>
      <c r="AD27" s="2">
        <f t="shared" si="27"/>
        <v>0</v>
      </c>
      <c r="AE27" s="2">
        <f t="shared" si="28"/>
        <v>0</v>
      </c>
      <c r="AF27" s="2">
        <f t="shared" si="29"/>
        <v>324.22000000000003</v>
      </c>
      <c r="AG27" s="2">
        <f t="shared" si="30"/>
        <v>0</v>
      </c>
      <c r="AH27" s="2">
        <f t="shared" si="31"/>
        <v>29</v>
      </c>
      <c r="AI27" s="2">
        <f t="shared" si="32"/>
        <v>0</v>
      </c>
      <c r="AJ27" s="2">
        <f t="shared" si="33"/>
        <v>0</v>
      </c>
      <c r="AK27" s="2">
        <v>324.22000000000003</v>
      </c>
      <c r="AL27" s="2">
        <v>0</v>
      </c>
      <c r="AM27" s="2">
        <v>0</v>
      </c>
      <c r="AN27" s="2">
        <v>0</v>
      </c>
      <c r="AO27" s="2">
        <v>324.22000000000003</v>
      </c>
      <c r="AP27" s="2">
        <v>0</v>
      </c>
      <c r="AQ27" s="2">
        <v>29</v>
      </c>
      <c r="AR27" s="2">
        <v>0</v>
      </c>
      <c r="AS27" s="2">
        <v>0</v>
      </c>
      <c r="AT27" s="2">
        <v>80</v>
      </c>
      <c r="AU27" s="2">
        <v>55</v>
      </c>
      <c r="AV27" s="2">
        <v>1</v>
      </c>
      <c r="AW27" s="2">
        <v>1</v>
      </c>
      <c r="AX27" s="2"/>
      <c r="AY27" s="2"/>
      <c r="AZ27" s="2">
        <v>1</v>
      </c>
      <c r="BA27" s="2">
        <v>1</v>
      </c>
      <c r="BB27" s="2">
        <v>1</v>
      </c>
      <c r="BC27" s="2">
        <v>1</v>
      </c>
      <c r="BD27" s="2" t="s">
        <v>3</v>
      </c>
      <c r="BE27" s="2" t="s">
        <v>3</v>
      </c>
      <c r="BF27" s="2" t="s">
        <v>3</v>
      </c>
      <c r="BG27" s="2" t="s">
        <v>3</v>
      </c>
      <c r="BH27" s="2">
        <v>0</v>
      </c>
      <c r="BI27" s="2">
        <v>1</v>
      </c>
      <c r="BJ27" s="2" t="s">
        <v>25</v>
      </c>
      <c r="BK27" s="2"/>
      <c r="BL27" s="2"/>
      <c r="BM27" s="2">
        <v>620</v>
      </c>
      <c r="BN27" s="2">
        <v>0</v>
      </c>
      <c r="BO27" s="2" t="s">
        <v>3</v>
      </c>
      <c r="BP27" s="2">
        <v>0</v>
      </c>
      <c r="BQ27" s="2">
        <v>60</v>
      </c>
      <c r="BR27" s="2">
        <v>0</v>
      </c>
      <c r="BS27" s="2">
        <v>1</v>
      </c>
      <c r="BT27" s="2">
        <v>1</v>
      </c>
      <c r="BU27" s="2">
        <v>1</v>
      </c>
      <c r="BV27" s="2">
        <v>1</v>
      </c>
      <c r="BW27" s="2">
        <v>1</v>
      </c>
      <c r="BX27" s="2">
        <v>1</v>
      </c>
      <c r="BY27" s="2" t="s">
        <v>3</v>
      </c>
      <c r="BZ27" s="2">
        <v>80</v>
      </c>
      <c r="CA27" s="2">
        <v>55</v>
      </c>
      <c r="CB27" s="2"/>
      <c r="CC27" s="2"/>
      <c r="CD27" s="2"/>
      <c r="CE27" s="2">
        <v>0</v>
      </c>
      <c r="CF27" s="2">
        <v>0</v>
      </c>
      <c r="CG27" s="2">
        <v>0</v>
      </c>
      <c r="CH27" s="2"/>
      <c r="CI27" s="2"/>
      <c r="CJ27" s="2"/>
      <c r="CK27" s="2"/>
      <c r="CL27" s="2"/>
      <c r="CM27" s="2">
        <v>0</v>
      </c>
      <c r="CN27" s="2" t="s">
        <v>3</v>
      </c>
      <c r="CO27" s="2">
        <v>0</v>
      </c>
      <c r="CP27" s="2">
        <f t="shared" si="34"/>
        <v>32.42</v>
      </c>
      <c r="CQ27" s="2">
        <f t="shared" si="35"/>
        <v>0</v>
      </c>
      <c r="CR27" s="2">
        <f t="shared" si="36"/>
        <v>0</v>
      </c>
      <c r="CS27" s="2">
        <f t="shared" si="37"/>
        <v>0</v>
      </c>
      <c r="CT27" s="2">
        <f t="shared" si="38"/>
        <v>324.22000000000003</v>
      </c>
      <c r="CU27" s="2">
        <f t="shared" si="39"/>
        <v>0</v>
      </c>
      <c r="CV27" s="2">
        <f t="shared" si="40"/>
        <v>29</v>
      </c>
      <c r="CW27" s="2">
        <f t="shared" si="41"/>
        <v>0</v>
      </c>
      <c r="CX27" s="2">
        <f t="shared" si="42"/>
        <v>0</v>
      </c>
      <c r="CY27" s="2">
        <f>((S27*BZ27)/100)</f>
        <v>25.936000000000003</v>
      </c>
      <c r="CZ27" s="2">
        <f>((S27*CA27)/100)</f>
        <v>17.831000000000003</v>
      </c>
      <c r="DA27" s="2"/>
      <c r="DB27" s="2"/>
      <c r="DC27" s="2" t="s">
        <v>3</v>
      </c>
      <c r="DD27" s="2" t="s">
        <v>3</v>
      </c>
      <c r="DE27" s="2" t="s">
        <v>3</v>
      </c>
      <c r="DF27" s="2" t="s">
        <v>3</v>
      </c>
      <c r="DG27" s="2" t="s">
        <v>3</v>
      </c>
      <c r="DH27" s="2" t="s">
        <v>3</v>
      </c>
      <c r="DI27" s="2" t="s">
        <v>3</v>
      </c>
      <c r="DJ27" s="2" t="s">
        <v>3</v>
      </c>
      <c r="DK27" s="2" t="s">
        <v>3</v>
      </c>
      <c r="DL27" s="2" t="s">
        <v>3</v>
      </c>
      <c r="DM27" s="2" t="s">
        <v>3</v>
      </c>
      <c r="DN27" s="2">
        <v>0</v>
      </c>
      <c r="DO27" s="2">
        <v>0</v>
      </c>
      <c r="DP27" s="2">
        <v>1</v>
      </c>
      <c r="DQ27" s="2">
        <v>1</v>
      </c>
      <c r="DR27" s="2"/>
      <c r="DS27" s="2"/>
      <c r="DT27" s="2"/>
      <c r="DU27" s="2">
        <v>1005</v>
      </c>
      <c r="DV27" s="2" t="s">
        <v>24</v>
      </c>
      <c r="DW27" s="2" t="s">
        <v>24</v>
      </c>
      <c r="DX27" s="2">
        <v>100</v>
      </c>
      <c r="DY27" s="2"/>
      <c r="DZ27" s="2"/>
      <c r="EA27" s="2"/>
      <c r="EB27" s="2"/>
      <c r="EC27" s="2"/>
      <c r="ED27" s="2"/>
      <c r="EE27" s="2">
        <v>40976726</v>
      </c>
      <c r="EF27" s="2">
        <v>60</v>
      </c>
      <c r="EG27" s="2" t="s">
        <v>26</v>
      </c>
      <c r="EH27" s="2">
        <v>0</v>
      </c>
      <c r="EI27" s="2" t="s">
        <v>3</v>
      </c>
      <c r="EJ27" s="2">
        <v>1</v>
      </c>
      <c r="EK27" s="2">
        <v>620</v>
      </c>
      <c r="EL27" s="2" t="s">
        <v>27</v>
      </c>
      <c r="EM27" s="2" t="s">
        <v>28</v>
      </c>
      <c r="EN27" s="2"/>
      <c r="EO27" s="2" t="s">
        <v>3</v>
      </c>
      <c r="EP27" s="2"/>
      <c r="EQ27" s="2">
        <v>0</v>
      </c>
      <c r="ER27" s="2">
        <v>324.22000000000003</v>
      </c>
      <c r="ES27" s="2">
        <v>0</v>
      </c>
      <c r="ET27" s="2">
        <v>0</v>
      </c>
      <c r="EU27" s="2">
        <v>0</v>
      </c>
      <c r="EV27" s="2">
        <v>324.22000000000003</v>
      </c>
      <c r="EW27" s="2">
        <v>29</v>
      </c>
      <c r="EX27" s="2">
        <v>0</v>
      </c>
      <c r="EY27" s="2">
        <v>0</v>
      </c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>
        <v>0</v>
      </c>
      <c r="FR27" s="2">
        <f t="shared" si="43"/>
        <v>0</v>
      </c>
      <c r="FS27" s="2">
        <v>0</v>
      </c>
      <c r="FT27" s="2"/>
      <c r="FU27" s="2"/>
      <c r="FV27" s="2"/>
      <c r="FW27" s="2"/>
      <c r="FX27" s="2">
        <v>80</v>
      </c>
      <c r="FY27" s="2">
        <v>55</v>
      </c>
      <c r="FZ27" s="2"/>
      <c r="GA27" s="2" t="s">
        <v>3</v>
      </c>
      <c r="GB27" s="2"/>
      <c r="GC27" s="2"/>
      <c r="GD27" s="2">
        <v>0</v>
      </c>
      <c r="GE27" s="2"/>
      <c r="GF27" s="2">
        <v>-1230481188</v>
      </c>
      <c r="GG27" s="2">
        <v>2</v>
      </c>
      <c r="GH27" s="2">
        <v>1</v>
      </c>
      <c r="GI27" s="2">
        <v>3</v>
      </c>
      <c r="GJ27" s="2">
        <v>0</v>
      </c>
      <c r="GK27" s="2">
        <f>ROUND(R27*(R12)/100,2)</f>
        <v>0</v>
      </c>
      <c r="GL27" s="2">
        <f t="shared" si="44"/>
        <v>0</v>
      </c>
      <c r="GM27" s="2">
        <f t="shared" si="45"/>
        <v>76.19</v>
      </c>
      <c r="GN27" s="2">
        <f t="shared" si="46"/>
        <v>76.19</v>
      </c>
      <c r="GO27" s="2">
        <f t="shared" si="47"/>
        <v>0</v>
      </c>
      <c r="GP27" s="2">
        <f t="shared" si="48"/>
        <v>0</v>
      </c>
      <c r="GQ27" s="2"/>
      <c r="GR27" s="2">
        <v>0</v>
      </c>
      <c r="GS27" s="2">
        <v>3</v>
      </c>
      <c r="GT27" s="2">
        <v>0</v>
      </c>
      <c r="GU27" s="2" t="s">
        <v>3</v>
      </c>
      <c r="GV27" s="2">
        <f t="shared" si="49"/>
        <v>0</v>
      </c>
      <c r="GW27" s="2">
        <v>1</v>
      </c>
      <c r="GX27" s="2">
        <f t="shared" si="50"/>
        <v>0</v>
      </c>
      <c r="GY27" s="2"/>
      <c r="GZ27" s="2"/>
      <c r="HA27" s="2">
        <v>0</v>
      </c>
      <c r="HB27" s="2">
        <v>0</v>
      </c>
      <c r="HC27" s="2">
        <f t="shared" si="51"/>
        <v>0</v>
      </c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>
        <v>0</v>
      </c>
      <c r="IL27" s="2"/>
      <c r="IM27" s="2"/>
      <c r="IN27" s="2"/>
      <c r="IO27" s="2"/>
      <c r="IP27" s="2"/>
      <c r="IQ27" s="2"/>
      <c r="IR27" s="2"/>
      <c r="IS27" s="2"/>
      <c r="IT27" s="2"/>
      <c r="IU27" s="2"/>
    </row>
    <row r="28" spans="1:255" x14ac:dyDescent="0.2">
      <c r="A28">
        <v>17</v>
      </c>
      <c r="B28">
        <v>1</v>
      </c>
      <c r="C28">
        <f>ROW(SmtRes!A2)</f>
        <v>2</v>
      </c>
      <c r="D28">
        <f>ROW(EtalonRes!A2)</f>
        <v>2</v>
      </c>
      <c r="E28" t="s">
        <v>21</v>
      </c>
      <c r="F28" t="s">
        <v>22</v>
      </c>
      <c r="G28" t="s">
        <v>23</v>
      </c>
      <c r="H28" t="s">
        <v>24</v>
      </c>
      <c r="I28">
        <v>0.1</v>
      </c>
      <c r="J28">
        <v>0</v>
      </c>
      <c r="O28">
        <f t="shared" si="14"/>
        <v>766.46</v>
      </c>
      <c r="P28">
        <f t="shared" si="15"/>
        <v>0</v>
      </c>
      <c r="Q28">
        <f t="shared" si="16"/>
        <v>0</v>
      </c>
      <c r="R28">
        <f t="shared" si="17"/>
        <v>0</v>
      </c>
      <c r="S28">
        <f t="shared" si="18"/>
        <v>766.46</v>
      </c>
      <c r="T28">
        <f t="shared" si="19"/>
        <v>0</v>
      </c>
      <c r="U28">
        <f t="shared" si="20"/>
        <v>2.9000000000000004</v>
      </c>
      <c r="V28">
        <f t="shared" si="21"/>
        <v>0</v>
      </c>
      <c r="W28">
        <f t="shared" si="22"/>
        <v>0</v>
      </c>
      <c r="X28">
        <f t="shared" si="23"/>
        <v>521.19000000000005</v>
      </c>
      <c r="Y28">
        <f t="shared" si="24"/>
        <v>314.25</v>
      </c>
      <c r="AA28">
        <v>46281618</v>
      </c>
      <c r="AB28">
        <f t="shared" si="25"/>
        <v>324.22000000000003</v>
      </c>
      <c r="AC28">
        <f t="shared" si="26"/>
        <v>0</v>
      </c>
      <c r="AD28">
        <f t="shared" si="27"/>
        <v>0</v>
      </c>
      <c r="AE28">
        <f t="shared" si="28"/>
        <v>0</v>
      </c>
      <c r="AF28">
        <f t="shared" si="29"/>
        <v>324.22000000000003</v>
      </c>
      <c r="AG28">
        <f t="shared" si="30"/>
        <v>0</v>
      </c>
      <c r="AH28">
        <f t="shared" si="31"/>
        <v>29</v>
      </c>
      <c r="AI28">
        <f t="shared" si="32"/>
        <v>0</v>
      </c>
      <c r="AJ28">
        <f t="shared" si="33"/>
        <v>0</v>
      </c>
      <c r="AK28">
        <v>324.22000000000003</v>
      </c>
      <c r="AL28">
        <v>0</v>
      </c>
      <c r="AM28">
        <v>0</v>
      </c>
      <c r="AN28">
        <v>0</v>
      </c>
      <c r="AO28">
        <v>324.22000000000003</v>
      </c>
      <c r="AP28">
        <v>0</v>
      </c>
      <c r="AQ28">
        <v>29</v>
      </c>
      <c r="AR28">
        <v>0</v>
      </c>
      <c r="AS28">
        <v>0</v>
      </c>
      <c r="AT28">
        <v>68</v>
      </c>
      <c r="AU28">
        <v>41</v>
      </c>
      <c r="AV28">
        <v>1</v>
      </c>
      <c r="AW28">
        <v>1</v>
      </c>
      <c r="AZ28">
        <v>1</v>
      </c>
      <c r="BA28">
        <v>23.64</v>
      </c>
      <c r="BB28">
        <v>1</v>
      </c>
      <c r="BC28">
        <v>1</v>
      </c>
      <c r="BD28" t="s">
        <v>3</v>
      </c>
      <c r="BE28" t="s">
        <v>3</v>
      </c>
      <c r="BF28" t="s">
        <v>3</v>
      </c>
      <c r="BG28" t="s">
        <v>3</v>
      </c>
      <c r="BH28">
        <v>0</v>
      </c>
      <c r="BI28">
        <v>1</v>
      </c>
      <c r="BJ28" t="s">
        <v>25</v>
      </c>
      <c r="BM28">
        <v>620</v>
      </c>
      <c r="BN28">
        <v>0</v>
      </c>
      <c r="BO28" t="s">
        <v>22</v>
      </c>
      <c r="BP28">
        <v>1</v>
      </c>
      <c r="BQ28">
        <v>60</v>
      </c>
      <c r="BR28">
        <v>0</v>
      </c>
      <c r="BS28">
        <v>23.64</v>
      </c>
      <c r="BT28">
        <v>1</v>
      </c>
      <c r="BU28">
        <v>1</v>
      </c>
      <c r="BV28">
        <v>1</v>
      </c>
      <c r="BW28">
        <v>1</v>
      </c>
      <c r="BX28">
        <v>1</v>
      </c>
      <c r="BY28" t="s">
        <v>3</v>
      </c>
      <c r="BZ28">
        <v>68</v>
      </c>
      <c r="CA28">
        <v>41</v>
      </c>
      <c r="CE28">
        <v>0</v>
      </c>
      <c r="CF28">
        <v>0</v>
      </c>
      <c r="CG28">
        <v>0</v>
      </c>
      <c r="CM28">
        <v>0</v>
      </c>
      <c r="CN28" t="s">
        <v>3</v>
      </c>
      <c r="CO28">
        <v>0</v>
      </c>
      <c r="CP28">
        <f t="shared" si="34"/>
        <v>766.46</v>
      </c>
      <c r="CQ28">
        <f t="shared" si="35"/>
        <v>0</v>
      </c>
      <c r="CR28">
        <f t="shared" si="36"/>
        <v>0</v>
      </c>
      <c r="CS28">
        <f t="shared" si="37"/>
        <v>0</v>
      </c>
      <c r="CT28">
        <f t="shared" si="38"/>
        <v>7664.5608000000011</v>
      </c>
      <c r="CU28">
        <f t="shared" si="39"/>
        <v>0</v>
      </c>
      <c r="CV28">
        <f t="shared" si="40"/>
        <v>29</v>
      </c>
      <c r="CW28">
        <f t="shared" si="41"/>
        <v>0</v>
      </c>
      <c r="CX28">
        <f t="shared" si="42"/>
        <v>0</v>
      </c>
      <c r="CY28">
        <f>S28*(BZ28/100)</f>
        <v>521.19280000000003</v>
      </c>
      <c r="CZ28">
        <f>S28*(CA28/100)</f>
        <v>314.24860000000001</v>
      </c>
      <c r="DC28" t="s">
        <v>3</v>
      </c>
      <c r="DD28" t="s">
        <v>3</v>
      </c>
      <c r="DE28" t="s">
        <v>3</v>
      </c>
      <c r="DF28" t="s">
        <v>3</v>
      </c>
      <c r="DG28" t="s">
        <v>3</v>
      </c>
      <c r="DH28" t="s">
        <v>3</v>
      </c>
      <c r="DI28" t="s">
        <v>3</v>
      </c>
      <c r="DJ28" t="s">
        <v>3</v>
      </c>
      <c r="DK28" t="s">
        <v>3</v>
      </c>
      <c r="DL28" t="s">
        <v>3</v>
      </c>
      <c r="DM28" t="s">
        <v>3</v>
      </c>
      <c r="DN28">
        <v>80</v>
      </c>
      <c r="DO28">
        <v>55</v>
      </c>
      <c r="DP28">
        <v>1.0469999999999999</v>
      </c>
      <c r="DQ28">
        <v>1</v>
      </c>
      <c r="DU28">
        <v>1005</v>
      </c>
      <c r="DV28" t="s">
        <v>24</v>
      </c>
      <c r="DW28" t="s">
        <v>24</v>
      </c>
      <c r="DX28">
        <v>100</v>
      </c>
      <c r="EE28">
        <v>40976726</v>
      </c>
      <c r="EF28">
        <v>60</v>
      </c>
      <c r="EG28" t="s">
        <v>26</v>
      </c>
      <c r="EH28">
        <v>0</v>
      </c>
      <c r="EI28" t="s">
        <v>3</v>
      </c>
      <c r="EJ28">
        <v>1</v>
      </c>
      <c r="EK28">
        <v>620</v>
      </c>
      <c r="EL28" t="s">
        <v>27</v>
      </c>
      <c r="EM28" t="s">
        <v>28</v>
      </c>
      <c r="EO28" t="s">
        <v>3</v>
      </c>
      <c r="EQ28">
        <v>0</v>
      </c>
      <c r="ER28">
        <v>324.22000000000003</v>
      </c>
      <c r="ES28">
        <v>0</v>
      </c>
      <c r="ET28">
        <v>0</v>
      </c>
      <c r="EU28">
        <v>0</v>
      </c>
      <c r="EV28">
        <v>324.22000000000003</v>
      </c>
      <c r="EW28">
        <v>29</v>
      </c>
      <c r="EX28">
        <v>0</v>
      </c>
      <c r="EY28">
        <v>0</v>
      </c>
      <c r="FQ28">
        <v>0</v>
      </c>
      <c r="FR28">
        <f t="shared" si="43"/>
        <v>0</v>
      </c>
      <c r="FS28">
        <v>0</v>
      </c>
      <c r="FX28">
        <v>80</v>
      </c>
      <c r="FY28">
        <v>55</v>
      </c>
      <c r="GA28" t="s">
        <v>3</v>
      </c>
      <c r="GD28">
        <v>0</v>
      </c>
      <c r="GF28">
        <v>-1230481188</v>
      </c>
      <c r="GG28">
        <v>2</v>
      </c>
      <c r="GH28">
        <v>1</v>
      </c>
      <c r="GI28">
        <v>3</v>
      </c>
      <c r="GJ28">
        <v>0</v>
      </c>
      <c r="GK28">
        <f>ROUND(R28*(S12)/100,2)</f>
        <v>0</v>
      </c>
      <c r="GL28">
        <f t="shared" si="44"/>
        <v>0</v>
      </c>
      <c r="GM28">
        <f t="shared" si="45"/>
        <v>1601.9</v>
      </c>
      <c r="GN28">
        <f t="shared" si="46"/>
        <v>1601.9</v>
      </c>
      <c r="GO28">
        <f t="shared" si="47"/>
        <v>0</v>
      </c>
      <c r="GP28">
        <f t="shared" si="48"/>
        <v>0</v>
      </c>
      <c r="GR28">
        <v>0</v>
      </c>
      <c r="GS28">
        <v>3</v>
      </c>
      <c r="GT28">
        <v>0</v>
      </c>
      <c r="GU28" t="s">
        <v>3</v>
      </c>
      <c r="GV28">
        <f t="shared" si="49"/>
        <v>0</v>
      </c>
      <c r="GW28">
        <v>1</v>
      </c>
      <c r="GX28">
        <f t="shared" si="50"/>
        <v>0</v>
      </c>
      <c r="HA28">
        <v>0</v>
      </c>
      <c r="HB28">
        <v>0</v>
      </c>
      <c r="HC28">
        <f t="shared" si="51"/>
        <v>0</v>
      </c>
      <c r="IK28">
        <v>0</v>
      </c>
    </row>
    <row r="29" spans="1:255" x14ac:dyDescent="0.2">
      <c r="A29" s="2">
        <v>17</v>
      </c>
      <c r="B29" s="2">
        <v>1</v>
      </c>
      <c r="C29" s="2">
        <f>ROW(SmtRes!A5)</f>
        <v>5</v>
      </c>
      <c r="D29" s="2">
        <f>ROW(EtalonRes!A5)</f>
        <v>5</v>
      </c>
      <c r="E29" s="2" t="s">
        <v>29</v>
      </c>
      <c r="F29" s="2" t="s">
        <v>30</v>
      </c>
      <c r="G29" s="2" t="s">
        <v>31</v>
      </c>
      <c r="H29" s="2" t="s">
        <v>32</v>
      </c>
      <c r="I29" s="2">
        <v>0.02</v>
      </c>
      <c r="J29" s="2">
        <v>0</v>
      </c>
      <c r="K29" s="2"/>
      <c r="L29" s="2"/>
      <c r="M29" s="2"/>
      <c r="N29" s="2"/>
      <c r="O29" s="2">
        <f t="shared" si="14"/>
        <v>24.11</v>
      </c>
      <c r="P29" s="2">
        <f t="shared" si="15"/>
        <v>0</v>
      </c>
      <c r="Q29" s="2">
        <f t="shared" si="16"/>
        <v>17.38</v>
      </c>
      <c r="R29" s="2">
        <f t="shared" si="17"/>
        <v>2.92</v>
      </c>
      <c r="S29" s="2">
        <f t="shared" si="18"/>
        <v>6.73</v>
      </c>
      <c r="T29" s="2">
        <f t="shared" si="19"/>
        <v>0</v>
      </c>
      <c r="U29" s="2">
        <f t="shared" si="20"/>
        <v>0.53920000000000001</v>
      </c>
      <c r="V29" s="2">
        <f t="shared" si="21"/>
        <v>0</v>
      </c>
      <c r="W29" s="2">
        <f t="shared" si="22"/>
        <v>0</v>
      </c>
      <c r="X29" s="2">
        <f t="shared" si="23"/>
        <v>6.12</v>
      </c>
      <c r="Y29" s="2">
        <f t="shared" si="24"/>
        <v>4.71</v>
      </c>
      <c r="Z29" s="2"/>
      <c r="AA29" s="2">
        <v>46281617</v>
      </c>
      <c r="AB29" s="2">
        <f t="shared" si="25"/>
        <v>1205.74</v>
      </c>
      <c r="AC29" s="2">
        <f t="shared" si="26"/>
        <v>0</v>
      </c>
      <c r="AD29" s="2">
        <f t="shared" si="27"/>
        <v>869.01</v>
      </c>
      <c r="AE29" s="2">
        <f t="shared" si="28"/>
        <v>146.16999999999999</v>
      </c>
      <c r="AF29" s="2">
        <f t="shared" si="29"/>
        <v>336.73</v>
      </c>
      <c r="AG29" s="2">
        <f t="shared" si="30"/>
        <v>0</v>
      </c>
      <c r="AH29" s="2">
        <f t="shared" si="31"/>
        <v>26.96</v>
      </c>
      <c r="AI29" s="2">
        <f t="shared" si="32"/>
        <v>0</v>
      </c>
      <c r="AJ29" s="2">
        <f t="shared" si="33"/>
        <v>0</v>
      </c>
      <c r="AK29" s="2">
        <v>1205.74</v>
      </c>
      <c r="AL29" s="2">
        <v>0</v>
      </c>
      <c r="AM29" s="2">
        <v>869.01</v>
      </c>
      <c r="AN29" s="2">
        <v>146.16999999999999</v>
      </c>
      <c r="AO29" s="2">
        <v>336.73</v>
      </c>
      <c r="AP29" s="2">
        <v>0</v>
      </c>
      <c r="AQ29" s="2">
        <v>26.96</v>
      </c>
      <c r="AR29" s="2">
        <v>0</v>
      </c>
      <c r="AS29" s="2">
        <v>0</v>
      </c>
      <c r="AT29" s="2">
        <v>91</v>
      </c>
      <c r="AU29" s="2">
        <v>70</v>
      </c>
      <c r="AV29" s="2">
        <v>1</v>
      </c>
      <c r="AW29" s="2">
        <v>1</v>
      </c>
      <c r="AX29" s="2"/>
      <c r="AY29" s="2"/>
      <c r="AZ29" s="2">
        <v>1</v>
      </c>
      <c r="BA29" s="2">
        <v>1</v>
      </c>
      <c r="BB29" s="2">
        <v>1</v>
      </c>
      <c r="BC29" s="2">
        <v>1</v>
      </c>
      <c r="BD29" s="2" t="s">
        <v>3</v>
      </c>
      <c r="BE29" s="2" t="s">
        <v>3</v>
      </c>
      <c r="BF29" s="2" t="s">
        <v>3</v>
      </c>
      <c r="BG29" s="2" t="s">
        <v>3</v>
      </c>
      <c r="BH29" s="2">
        <v>0</v>
      </c>
      <c r="BI29" s="2">
        <v>1</v>
      </c>
      <c r="BJ29" s="2" t="s">
        <v>33</v>
      </c>
      <c r="BK29" s="2"/>
      <c r="BL29" s="2"/>
      <c r="BM29" s="2">
        <v>682</v>
      </c>
      <c r="BN29" s="2">
        <v>0</v>
      </c>
      <c r="BO29" s="2" t="s">
        <v>3</v>
      </c>
      <c r="BP29" s="2">
        <v>0</v>
      </c>
      <c r="BQ29" s="2">
        <v>60</v>
      </c>
      <c r="BR29" s="2">
        <v>0</v>
      </c>
      <c r="BS29" s="2">
        <v>1</v>
      </c>
      <c r="BT29" s="2">
        <v>1</v>
      </c>
      <c r="BU29" s="2">
        <v>1</v>
      </c>
      <c r="BV29" s="2">
        <v>1</v>
      </c>
      <c r="BW29" s="2">
        <v>1</v>
      </c>
      <c r="BX29" s="2">
        <v>1</v>
      </c>
      <c r="BY29" s="2" t="s">
        <v>3</v>
      </c>
      <c r="BZ29" s="2">
        <v>91</v>
      </c>
      <c r="CA29" s="2">
        <v>70</v>
      </c>
      <c r="CB29" s="2"/>
      <c r="CC29" s="2"/>
      <c r="CD29" s="2"/>
      <c r="CE29" s="2">
        <v>0</v>
      </c>
      <c r="CF29" s="2">
        <v>0</v>
      </c>
      <c r="CG29" s="2">
        <v>0</v>
      </c>
      <c r="CH29" s="2"/>
      <c r="CI29" s="2"/>
      <c r="CJ29" s="2"/>
      <c r="CK29" s="2"/>
      <c r="CL29" s="2"/>
      <c r="CM29" s="2">
        <v>0</v>
      </c>
      <c r="CN29" s="2" t="s">
        <v>3</v>
      </c>
      <c r="CO29" s="2">
        <v>0</v>
      </c>
      <c r="CP29" s="2">
        <f t="shared" si="34"/>
        <v>24.11</v>
      </c>
      <c r="CQ29" s="2">
        <f t="shared" si="35"/>
        <v>0</v>
      </c>
      <c r="CR29" s="2">
        <f t="shared" si="36"/>
        <v>869.01</v>
      </c>
      <c r="CS29" s="2">
        <f t="shared" si="37"/>
        <v>146.16999999999999</v>
      </c>
      <c r="CT29" s="2">
        <f t="shared" si="38"/>
        <v>336.73</v>
      </c>
      <c r="CU29" s="2">
        <f t="shared" si="39"/>
        <v>0</v>
      </c>
      <c r="CV29" s="2">
        <f t="shared" si="40"/>
        <v>26.96</v>
      </c>
      <c r="CW29" s="2">
        <f t="shared" si="41"/>
        <v>0</v>
      </c>
      <c r="CX29" s="2">
        <f t="shared" si="42"/>
        <v>0</v>
      </c>
      <c r="CY29" s="2">
        <f>((S29*BZ29)/100)</f>
        <v>6.1243000000000007</v>
      </c>
      <c r="CZ29" s="2">
        <f>((S29*CA29)/100)</f>
        <v>4.7110000000000003</v>
      </c>
      <c r="DA29" s="2"/>
      <c r="DB29" s="2"/>
      <c r="DC29" s="2" t="s">
        <v>3</v>
      </c>
      <c r="DD29" s="2" t="s">
        <v>3</v>
      </c>
      <c r="DE29" s="2" t="s">
        <v>3</v>
      </c>
      <c r="DF29" s="2" t="s">
        <v>3</v>
      </c>
      <c r="DG29" s="2" t="s">
        <v>3</v>
      </c>
      <c r="DH29" s="2" t="s">
        <v>3</v>
      </c>
      <c r="DI29" s="2" t="s">
        <v>3</v>
      </c>
      <c r="DJ29" s="2" t="s">
        <v>3</v>
      </c>
      <c r="DK29" s="2" t="s">
        <v>3</v>
      </c>
      <c r="DL29" s="2" t="s">
        <v>3</v>
      </c>
      <c r="DM29" s="2" t="s">
        <v>3</v>
      </c>
      <c r="DN29" s="2">
        <v>0</v>
      </c>
      <c r="DO29" s="2">
        <v>0</v>
      </c>
      <c r="DP29" s="2">
        <v>1</v>
      </c>
      <c r="DQ29" s="2">
        <v>1</v>
      </c>
      <c r="DR29" s="2"/>
      <c r="DS29" s="2"/>
      <c r="DT29" s="2"/>
      <c r="DU29" s="2">
        <v>1010</v>
      </c>
      <c r="DV29" s="2" t="s">
        <v>32</v>
      </c>
      <c r="DW29" s="2" t="s">
        <v>32</v>
      </c>
      <c r="DX29" s="2">
        <v>100</v>
      </c>
      <c r="DY29" s="2"/>
      <c r="DZ29" s="2"/>
      <c r="EA29" s="2"/>
      <c r="EB29" s="2"/>
      <c r="EC29" s="2"/>
      <c r="ED29" s="2"/>
      <c r="EE29" s="2">
        <v>40976788</v>
      </c>
      <c r="EF29" s="2">
        <v>60</v>
      </c>
      <c r="EG29" s="2" t="s">
        <v>26</v>
      </c>
      <c r="EH29" s="2">
        <v>0</v>
      </c>
      <c r="EI29" s="2" t="s">
        <v>3</v>
      </c>
      <c r="EJ29" s="2">
        <v>1</v>
      </c>
      <c r="EK29" s="2">
        <v>682</v>
      </c>
      <c r="EL29" s="2" t="s">
        <v>34</v>
      </c>
      <c r="EM29" s="2" t="s">
        <v>35</v>
      </c>
      <c r="EN29" s="2"/>
      <c r="EO29" s="2" t="s">
        <v>3</v>
      </c>
      <c r="EP29" s="2"/>
      <c r="EQ29" s="2">
        <v>0</v>
      </c>
      <c r="ER29" s="2">
        <v>1205.74</v>
      </c>
      <c r="ES29" s="2">
        <v>0</v>
      </c>
      <c r="ET29" s="2">
        <v>869.01</v>
      </c>
      <c r="EU29" s="2">
        <v>146.16999999999999</v>
      </c>
      <c r="EV29" s="2">
        <v>336.73</v>
      </c>
      <c r="EW29" s="2">
        <v>26.96</v>
      </c>
      <c r="EX29" s="2">
        <v>0</v>
      </c>
      <c r="EY29" s="2">
        <v>0</v>
      </c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>
        <v>0</v>
      </c>
      <c r="FR29" s="2">
        <f t="shared" si="43"/>
        <v>0</v>
      </c>
      <c r="FS29" s="2">
        <v>0</v>
      </c>
      <c r="FT29" s="2"/>
      <c r="FU29" s="2"/>
      <c r="FV29" s="2"/>
      <c r="FW29" s="2"/>
      <c r="FX29" s="2">
        <v>91</v>
      </c>
      <c r="FY29" s="2">
        <v>70</v>
      </c>
      <c r="FZ29" s="2"/>
      <c r="GA29" s="2" t="s">
        <v>3</v>
      </c>
      <c r="GB29" s="2"/>
      <c r="GC29" s="2"/>
      <c r="GD29" s="2">
        <v>0</v>
      </c>
      <c r="GE29" s="2"/>
      <c r="GF29" s="2">
        <v>1204294565</v>
      </c>
      <c r="GG29" s="2">
        <v>2</v>
      </c>
      <c r="GH29" s="2">
        <v>1</v>
      </c>
      <c r="GI29" s="2">
        <v>3</v>
      </c>
      <c r="GJ29" s="2">
        <v>0</v>
      </c>
      <c r="GK29" s="2">
        <f>ROUND(R29*(R12)/100,2)</f>
        <v>5.1100000000000003</v>
      </c>
      <c r="GL29" s="2">
        <f t="shared" si="44"/>
        <v>0</v>
      </c>
      <c r="GM29" s="2">
        <f t="shared" si="45"/>
        <v>40.049999999999997</v>
      </c>
      <c r="GN29" s="2">
        <f t="shared" si="46"/>
        <v>40.049999999999997</v>
      </c>
      <c r="GO29" s="2">
        <f t="shared" si="47"/>
        <v>0</v>
      </c>
      <c r="GP29" s="2">
        <f t="shared" si="48"/>
        <v>0</v>
      </c>
      <c r="GQ29" s="2"/>
      <c r="GR29" s="2">
        <v>0</v>
      </c>
      <c r="GS29" s="2">
        <v>3</v>
      </c>
      <c r="GT29" s="2">
        <v>0</v>
      </c>
      <c r="GU29" s="2" t="s">
        <v>3</v>
      </c>
      <c r="GV29" s="2">
        <f t="shared" si="49"/>
        <v>0</v>
      </c>
      <c r="GW29" s="2">
        <v>1</v>
      </c>
      <c r="GX29" s="2">
        <f t="shared" si="50"/>
        <v>0</v>
      </c>
      <c r="GY29" s="2"/>
      <c r="GZ29" s="2"/>
      <c r="HA29" s="2">
        <v>0</v>
      </c>
      <c r="HB29" s="2">
        <v>0</v>
      </c>
      <c r="HC29" s="2">
        <f t="shared" si="51"/>
        <v>0</v>
      </c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>
        <v>0</v>
      </c>
      <c r="IL29" s="2"/>
      <c r="IM29" s="2"/>
      <c r="IN29" s="2"/>
      <c r="IO29" s="2"/>
      <c r="IP29" s="2"/>
      <c r="IQ29" s="2"/>
      <c r="IR29" s="2"/>
      <c r="IS29" s="2"/>
      <c r="IT29" s="2"/>
      <c r="IU29" s="2"/>
    </row>
    <row r="30" spans="1:255" x14ac:dyDescent="0.2">
      <c r="A30">
        <v>17</v>
      </c>
      <c r="B30">
        <v>1</v>
      </c>
      <c r="C30">
        <f>ROW(SmtRes!A8)</f>
        <v>8</v>
      </c>
      <c r="D30">
        <f>ROW(EtalonRes!A8)</f>
        <v>8</v>
      </c>
      <c r="E30" t="s">
        <v>29</v>
      </c>
      <c r="F30" t="s">
        <v>30</v>
      </c>
      <c r="G30" t="s">
        <v>31</v>
      </c>
      <c r="H30" t="s">
        <v>32</v>
      </c>
      <c r="I30">
        <v>0.02</v>
      </c>
      <c r="J30">
        <v>0</v>
      </c>
      <c r="O30">
        <f t="shared" si="14"/>
        <v>318.93</v>
      </c>
      <c r="P30">
        <f t="shared" si="15"/>
        <v>0</v>
      </c>
      <c r="Q30">
        <f t="shared" si="16"/>
        <v>159.72</v>
      </c>
      <c r="R30">
        <f t="shared" si="17"/>
        <v>69.11</v>
      </c>
      <c r="S30">
        <f t="shared" si="18"/>
        <v>159.21</v>
      </c>
      <c r="T30">
        <f t="shared" si="19"/>
        <v>0</v>
      </c>
      <c r="U30">
        <f t="shared" si="20"/>
        <v>0.53920000000000001</v>
      </c>
      <c r="V30">
        <f t="shared" si="21"/>
        <v>0</v>
      </c>
      <c r="W30">
        <f t="shared" si="22"/>
        <v>0</v>
      </c>
      <c r="X30">
        <f t="shared" si="23"/>
        <v>116.22</v>
      </c>
      <c r="Y30">
        <f t="shared" si="24"/>
        <v>65.28</v>
      </c>
      <c r="AA30">
        <v>46281618</v>
      </c>
      <c r="AB30">
        <f t="shared" si="25"/>
        <v>1205.74</v>
      </c>
      <c r="AC30">
        <f t="shared" si="26"/>
        <v>0</v>
      </c>
      <c r="AD30">
        <f t="shared" si="27"/>
        <v>869.01</v>
      </c>
      <c r="AE30">
        <f t="shared" si="28"/>
        <v>146.16999999999999</v>
      </c>
      <c r="AF30">
        <f t="shared" si="29"/>
        <v>336.73</v>
      </c>
      <c r="AG30">
        <f t="shared" si="30"/>
        <v>0</v>
      </c>
      <c r="AH30">
        <f t="shared" si="31"/>
        <v>26.96</v>
      </c>
      <c r="AI30">
        <f t="shared" si="32"/>
        <v>0</v>
      </c>
      <c r="AJ30">
        <f t="shared" si="33"/>
        <v>0</v>
      </c>
      <c r="AK30">
        <v>1205.74</v>
      </c>
      <c r="AL30">
        <v>0</v>
      </c>
      <c r="AM30">
        <v>869.01</v>
      </c>
      <c r="AN30">
        <v>146.16999999999999</v>
      </c>
      <c r="AO30">
        <v>336.73</v>
      </c>
      <c r="AP30">
        <v>0</v>
      </c>
      <c r="AQ30">
        <v>26.96</v>
      </c>
      <c r="AR30">
        <v>0</v>
      </c>
      <c r="AS30">
        <v>0</v>
      </c>
      <c r="AT30">
        <v>73</v>
      </c>
      <c r="AU30">
        <v>41</v>
      </c>
      <c r="AV30">
        <v>1</v>
      </c>
      <c r="AW30">
        <v>1</v>
      </c>
      <c r="AZ30">
        <v>1</v>
      </c>
      <c r="BA30">
        <v>23.64</v>
      </c>
      <c r="BB30">
        <v>9.19</v>
      </c>
      <c r="BC30">
        <v>1</v>
      </c>
      <c r="BD30" t="s">
        <v>3</v>
      </c>
      <c r="BE30" t="s">
        <v>3</v>
      </c>
      <c r="BF30" t="s">
        <v>3</v>
      </c>
      <c r="BG30" t="s">
        <v>3</v>
      </c>
      <c r="BH30">
        <v>0</v>
      </c>
      <c r="BI30">
        <v>1</v>
      </c>
      <c r="BJ30" t="s">
        <v>33</v>
      </c>
      <c r="BM30">
        <v>682</v>
      </c>
      <c r="BN30">
        <v>0</v>
      </c>
      <c r="BO30" t="s">
        <v>30</v>
      </c>
      <c r="BP30">
        <v>1</v>
      </c>
      <c r="BQ30">
        <v>60</v>
      </c>
      <c r="BR30">
        <v>0</v>
      </c>
      <c r="BS30">
        <v>23.64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3</v>
      </c>
      <c r="BZ30">
        <v>73</v>
      </c>
      <c r="CA30">
        <v>41</v>
      </c>
      <c r="CE30">
        <v>0</v>
      </c>
      <c r="CF30">
        <v>0</v>
      </c>
      <c r="CG30">
        <v>0</v>
      </c>
      <c r="CM30">
        <v>0</v>
      </c>
      <c r="CN30" t="s">
        <v>3</v>
      </c>
      <c r="CO30">
        <v>0</v>
      </c>
      <c r="CP30">
        <f t="shared" si="34"/>
        <v>318.93</v>
      </c>
      <c r="CQ30">
        <f t="shared" si="35"/>
        <v>0</v>
      </c>
      <c r="CR30">
        <f t="shared" si="36"/>
        <v>7986.2018999999991</v>
      </c>
      <c r="CS30">
        <f t="shared" si="37"/>
        <v>3455.4587999999999</v>
      </c>
      <c r="CT30">
        <f t="shared" si="38"/>
        <v>7960.2972000000009</v>
      </c>
      <c r="CU30">
        <f t="shared" si="39"/>
        <v>0</v>
      </c>
      <c r="CV30">
        <f t="shared" si="40"/>
        <v>26.96</v>
      </c>
      <c r="CW30">
        <f t="shared" si="41"/>
        <v>0</v>
      </c>
      <c r="CX30">
        <f t="shared" si="42"/>
        <v>0</v>
      </c>
      <c r="CY30">
        <f>S30*(BZ30/100)</f>
        <v>116.22330000000001</v>
      </c>
      <c r="CZ30">
        <f>S30*(CA30/100)</f>
        <v>65.2761</v>
      </c>
      <c r="DC30" t="s">
        <v>3</v>
      </c>
      <c r="DD30" t="s">
        <v>3</v>
      </c>
      <c r="DE30" t="s">
        <v>3</v>
      </c>
      <c r="DF30" t="s">
        <v>3</v>
      </c>
      <c r="DG30" t="s">
        <v>3</v>
      </c>
      <c r="DH30" t="s">
        <v>3</v>
      </c>
      <c r="DI30" t="s">
        <v>3</v>
      </c>
      <c r="DJ30" t="s">
        <v>3</v>
      </c>
      <c r="DK30" t="s">
        <v>3</v>
      </c>
      <c r="DL30" t="s">
        <v>3</v>
      </c>
      <c r="DM30" t="s">
        <v>3</v>
      </c>
      <c r="DN30">
        <v>91</v>
      </c>
      <c r="DO30">
        <v>70</v>
      </c>
      <c r="DP30">
        <v>1.0469999999999999</v>
      </c>
      <c r="DQ30">
        <v>1.002</v>
      </c>
      <c r="DU30">
        <v>1010</v>
      </c>
      <c r="DV30" t="s">
        <v>32</v>
      </c>
      <c r="DW30" t="s">
        <v>32</v>
      </c>
      <c r="DX30">
        <v>100</v>
      </c>
      <c r="EE30">
        <v>40976788</v>
      </c>
      <c r="EF30">
        <v>60</v>
      </c>
      <c r="EG30" t="s">
        <v>26</v>
      </c>
      <c r="EH30">
        <v>0</v>
      </c>
      <c r="EI30" t="s">
        <v>3</v>
      </c>
      <c r="EJ30">
        <v>1</v>
      </c>
      <c r="EK30">
        <v>682</v>
      </c>
      <c r="EL30" t="s">
        <v>34</v>
      </c>
      <c r="EM30" t="s">
        <v>35</v>
      </c>
      <c r="EO30" t="s">
        <v>3</v>
      </c>
      <c r="EQ30">
        <v>0</v>
      </c>
      <c r="ER30">
        <v>1205.74</v>
      </c>
      <c r="ES30">
        <v>0</v>
      </c>
      <c r="ET30">
        <v>869.01</v>
      </c>
      <c r="EU30">
        <v>146.16999999999999</v>
      </c>
      <c r="EV30">
        <v>336.73</v>
      </c>
      <c r="EW30">
        <v>26.96</v>
      </c>
      <c r="EX30">
        <v>0</v>
      </c>
      <c r="EY30">
        <v>0</v>
      </c>
      <c r="FQ30">
        <v>0</v>
      </c>
      <c r="FR30">
        <f t="shared" si="43"/>
        <v>0</v>
      </c>
      <c r="FS30">
        <v>0</v>
      </c>
      <c r="FX30">
        <v>91</v>
      </c>
      <c r="FY30">
        <v>70</v>
      </c>
      <c r="GA30" t="s">
        <v>3</v>
      </c>
      <c r="GD30">
        <v>0</v>
      </c>
      <c r="GF30">
        <v>1204294565</v>
      </c>
      <c r="GG30">
        <v>2</v>
      </c>
      <c r="GH30">
        <v>1</v>
      </c>
      <c r="GI30">
        <v>3</v>
      </c>
      <c r="GJ30">
        <v>0</v>
      </c>
      <c r="GK30">
        <f>ROUND(R30*(S12)/100,2)</f>
        <v>108.5</v>
      </c>
      <c r="GL30">
        <f t="shared" si="44"/>
        <v>0</v>
      </c>
      <c r="GM30">
        <f t="shared" si="45"/>
        <v>608.92999999999995</v>
      </c>
      <c r="GN30">
        <f t="shared" si="46"/>
        <v>608.92999999999995</v>
      </c>
      <c r="GO30">
        <f t="shared" si="47"/>
        <v>0</v>
      </c>
      <c r="GP30">
        <f t="shared" si="48"/>
        <v>0</v>
      </c>
      <c r="GR30">
        <v>0</v>
      </c>
      <c r="GS30">
        <v>3</v>
      </c>
      <c r="GT30">
        <v>0</v>
      </c>
      <c r="GU30" t="s">
        <v>3</v>
      </c>
      <c r="GV30">
        <f t="shared" si="49"/>
        <v>0</v>
      </c>
      <c r="GW30">
        <v>1</v>
      </c>
      <c r="GX30">
        <f t="shared" si="50"/>
        <v>0</v>
      </c>
      <c r="HA30">
        <v>0</v>
      </c>
      <c r="HB30">
        <v>0</v>
      </c>
      <c r="HC30">
        <f t="shared" si="51"/>
        <v>0</v>
      </c>
      <c r="IK30">
        <v>0</v>
      </c>
    </row>
    <row r="31" spans="1:255" x14ac:dyDescent="0.2">
      <c r="A31" s="2">
        <v>17</v>
      </c>
      <c r="B31" s="2">
        <v>1</v>
      </c>
      <c r="C31" s="2">
        <f>ROW(SmtRes!A11)</f>
        <v>11</v>
      </c>
      <c r="D31" s="2">
        <f>ROW(EtalonRes!A12)</f>
        <v>12</v>
      </c>
      <c r="E31" s="2" t="s">
        <v>36</v>
      </c>
      <c r="F31" s="2" t="s">
        <v>37</v>
      </c>
      <c r="G31" s="2" t="s">
        <v>38</v>
      </c>
      <c r="H31" s="2" t="s">
        <v>39</v>
      </c>
      <c r="I31" s="2">
        <v>2.4</v>
      </c>
      <c r="J31" s="2">
        <v>0</v>
      </c>
      <c r="K31" s="2"/>
      <c r="L31" s="2"/>
      <c r="M31" s="2"/>
      <c r="N31" s="2"/>
      <c r="O31" s="2">
        <f t="shared" si="14"/>
        <v>135.56</v>
      </c>
      <c r="P31" s="2">
        <f t="shared" si="15"/>
        <v>2.74</v>
      </c>
      <c r="Q31" s="2">
        <f t="shared" si="16"/>
        <v>92.33</v>
      </c>
      <c r="R31" s="2">
        <f t="shared" si="17"/>
        <v>2.06</v>
      </c>
      <c r="S31" s="2">
        <f t="shared" si="18"/>
        <v>40.49</v>
      </c>
      <c r="T31" s="2">
        <f t="shared" si="19"/>
        <v>0</v>
      </c>
      <c r="U31" s="2">
        <f t="shared" si="20"/>
        <v>2.7839999999999998</v>
      </c>
      <c r="V31" s="2">
        <f t="shared" si="21"/>
        <v>0</v>
      </c>
      <c r="W31" s="2">
        <f t="shared" si="22"/>
        <v>0</v>
      </c>
      <c r="X31" s="2">
        <f t="shared" si="23"/>
        <v>36.85</v>
      </c>
      <c r="Y31" s="2">
        <f t="shared" si="24"/>
        <v>28.34</v>
      </c>
      <c r="Z31" s="2"/>
      <c r="AA31" s="2">
        <v>46281617</v>
      </c>
      <c r="AB31" s="2">
        <f t="shared" si="25"/>
        <v>56.48</v>
      </c>
      <c r="AC31" s="2">
        <f t="shared" si="26"/>
        <v>1.1399999999999999</v>
      </c>
      <c r="AD31" s="2">
        <f t="shared" si="27"/>
        <v>38.47</v>
      </c>
      <c r="AE31" s="2">
        <f t="shared" si="28"/>
        <v>0.86</v>
      </c>
      <c r="AF31" s="2">
        <f t="shared" si="29"/>
        <v>16.87</v>
      </c>
      <c r="AG31" s="2">
        <f t="shared" si="30"/>
        <v>0</v>
      </c>
      <c r="AH31" s="2">
        <f t="shared" si="31"/>
        <v>1.1599999999999999</v>
      </c>
      <c r="AI31" s="2">
        <f t="shared" si="32"/>
        <v>0</v>
      </c>
      <c r="AJ31" s="2">
        <f t="shared" si="33"/>
        <v>0</v>
      </c>
      <c r="AK31" s="2">
        <v>56.48</v>
      </c>
      <c r="AL31" s="2">
        <v>1.1399999999999999</v>
      </c>
      <c r="AM31" s="2">
        <v>38.47</v>
      </c>
      <c r="AN31" s="2">
        <v>0.86</v>
      </c>
      <c r="AO31" s="2">
        <v>16.87</v>
      </c>
      <c r="AP31" s="2">
        <v>0</v>
      </c>
      <c r="AQ31" s="2">
        <v>1.1599999999999999</v>
      </c>
      <c r="AR31" s="2">
        <v>0</v>
      </c>
      <c r="AS31" s="2">
        <v>0</v>
      </c>
      <c r="AT31" s="2">
        <v>91</v>
      </c>
      <c r="AU31" s="2">
        <v>70</v>
      </c>
      <c r="AV31" s="2">
        <v>1</v>
      </c>
      <c r="AW31" s="2">
        <v>1</v>
      </c>
      <c r="AX31" s="2"/>
      <c r="AY31" s="2"/>
      <c r="AZ31" s="2">
        <v>1</v>
      </c>
      <c r="BA31" s="2">
        <v>1</v>
      </c>
      <c r="BB31" s="2">
        <v>1</v>
      </c>
      <c r="BC31" s="2">
        <v>1</v>
      </c>
      <c r="BD31" s="2" t="s">
        <v>3</v>
      </c>
      <c r="BE31" s="2" t="s">
        <v>3</v>
      </c>
      <c r="BF31" s="2" t="s">
        <v>3</v>
      </c>
      <c r="BG31" s="2" t="s">
        <v>3</v>
      </c>
      <c r="BH31" s="2">
        <v>0</v>
      </c>
      <c r="BI31" s="2">
        <v>1</v>
      </c>
      <c r="BJ31" s="2" t="s">
        <v>40</v>
      </c>
      <c r="BK31" s="2"/>
      <c r="BL31" s="2"/>
      <c r="BM31" s="2">
        <v>682</v>
      </c>
      <c r="BN31" s="2">
        <v>0</v>
      </c>
      <c r="BO31" s="2" t="s">
        <v>3</v>
      </c>
      <c r="BP31" s="2">
        <v>0</v>
      </c>
      <c r="BQ31" s="2">
        <v>60</v>
      </c>
      <c r="BR31" s="2">
        <v>0</v>
      </c>
      <c r="BS31" s="2">
        <v>1</v>
      </c>
      <c r="BT31" s="2">
        <v>1</v>
      </c>
      <c r="BU31" s="2">
        <v>1</v>
      </c>
      <c r="BV31" s="2">
        <v>1</v>
      </c>
      <c r="BW31" s="2">
        <v>1</v>
      </c>
      <c r="BX31" s="2">
        <v>1</v>
      </c>
      <c r="BY31" s="2" t="s">
        <v>3</v>
      </c>
      <c r="BZ31" s="2">
        <v>91</v>
      </c>
      <c r="CA31" s="2">
        <v>70</v>
      </c>
      <c r="CB31" s="2"/>
      <c r="CC31" s="2"/>
      <c r="CD31" s="2"/>
      <c r="CE31" s="2">
        <v>0</v>
      </c>
      <c r="CF31" s="2">
        <v>0</v>
      </c>
      <c r="CG31" s="2">
        <v>0</v>
      </c>
      <c r="CH31" s="2"/>
      <c r="CI31" s="2"/>
      <c r="CJ31" s="2"/>
      <c r="CK31" s="2"/>
      <c r="CL31" s="2"/>
      <c r="CM31" s="2">
        <v>0</v>
      </c>
      <c r="CN31" s="2" t="s">
        <v>3</v>
      </c>
      <c r="CO31" s="2">
        <v>0</v>
      </c>
      <c r="CP31" s="2">
        <f t="shared" si="34"/>
        <v>135.56</v>
      </c>
      <c r="CQ31" s="2">
        <f t="shared" si="35"/>
        <v>1.1399999999999999</v>
      </c>
      <c r="CR31" s="2">
        <f t="shared" si="36"/>
        <v>38.47</v>
      </c>
      <c r="CS31" s="2">
        <f t="shared" si="37"/>
        <v>0.86</v>
      </c>
      <c r="CT31" s="2">
        <f t="shared" si="38"/>
        <v>16.87</v>
      </c>
      <c r="CU31" s="2">
        <f t="shared" si="39"/>
        <v>0</v>
      </c>
      <c r="CV31" s="2">
        <f t="shared" si="40"/>
        <v>1.1599999999999999</v>
      </c>
      <c r="CW31" s="2">
        <f t="shared" si="41"/>
        <v>0</v>
      </c>
      <c r="CX31" s="2">
        <f t="shared" si="42"/>
        <v>0</v>
      </c>
      <c r="CY31" s="2">
        <f>((S31*BZ31)/100)</f>
        <v>36.8459</v>
      </c>
      <c r="CZ31" s="2">
        <f>((S31*CA31)/100)</f>
        <v>28.343000000000004</v>
      </c>
      <c r="DA31" s="2"/>
      <c r="DB31" s="2"/>
      <c r="DC31" s="2" t="s">
        <v>3</v>
      </c>
      <c r="DD31" s="2" t="s">
        <v>3</v>
      </c>
      <c r="DE31" s="2" t="s">
        <v>3</v>
      </c>
      <c r="DF31" s="2" t="s">
        <v>3</v>
      </c>
      <c r="DG31" s="2" t="s">
        <v>3</v>
      </c>
      <c r="DH31" s="2" t="s">
        <v>3</v>
      </c>
      <c r="DI31" s="2" t="s">
        <v>3</v>
      </c>
      <c r="DJ31" s="2" t="s">
        <v>3</v>
      </c>
      <c r="DK31" s="2" t="s">
        <v>3</v>
      </c>
      <c r="DL31" s="2" t="s">
        <v>3</v>
      </c>
      <c r="DM31" s="2" t="s">
        <v>3</v>
      </c>
      <c r="DN31" s="2">
        <v>0</v>
      </c>
      <c r="DO31" s="2">
        <v>0</v>
      </c>
      <c r="DP31" s="2">
        <v>1</v>
      </c>
      <c r="DQ31" s="2">
        <v>1</v>
      </c>
      <c r="DR31" s="2"/>
      <c r="DS31" s="2"/>
      <c r="DT31" s="2"/>
      <c r="DU31" s="2">
        <v>1013</v>
      </c>
      <c r="DV31" s="2" t="s">
        <v>39</v>
      </c>
      <c r="DW31" s="2" t="s">
        <v>39</v>
      </c>
      <c r="DX31" s="2">
        <v>1</v>
      </c>
      <c r="DY31" s="2"/>
      <c r="DZ31" s="2"/>
      <c r="EA31" s="2"/>
      <c r="EB31" s="2"/>
      <c r="EC31" s="2"/>
      <c r="ED31" s="2"/>
      <c r="EE31" s="2">
        <v>40976788</v>
      </c>
      <c r="EF31" s="2">
        <v>60</v>
      </c>
      <c r="EG31" s="2" t="s">
        <v>26</v>
      </c>
      <c r="EH31" s="2">
        <v>0</v>
      </c>
      <c r="EI31" s="2" t="s">
        <v>3</v>
      </c>
      <c r="EJ31" s="2">
        <v>1</v>
      </c>
      <c r="EK31" s="2">
        <v>682</v>
      </c>
      <c r="EL31" s="2" t="s">
        <v>34</v>
      </c>
      <c r="EM31" s="2" t="s">
        <v>35</v>
      </c>
      <c r="EN31" s="2"/>
      <c r="EO31" s="2" t="s">
        <v>3</v>
      </c>
      <c r="EP31" s="2"/>
      <c r="EQ31" s="2">
        <v>0</v>
      </c>
      <c r="ER31" s="2">
        <v>56.48</v>
      </c>
      <c r="ES31" s="2">
        <v>1.1399999999999999</v>
      </c>
      <c r="ET31" s="2">
        <v>38.47</v>
      </c>
      <c r="EU31" s="2">
        <v>0.86</v>
      </c>
      <c r="EV31" s="2">
        <v>16.87</v>
      </c>
      <c r="EW31" s="2">
        <v>1.1599999999999999</v>
      </c>
      <c r="EX31" s="2">
        <v>0</v>
      </c>
      <c r="EY31" s="2">
        <v>0</v>
      </c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>
        <v>0</v>
      </c>
      <c r="FR31" s="2">
        <f t="shared" si="43"/>
        <v>0</v>
      </c>
      <c r="FS31" s="2">
        <v>0</v>
      </c>
      <c r="FT31" s="2"/>
      <c r="FU31" s="2"/>
      <c r="FV31" s="2"/>
      <c r="FW31" s="2"/>
      <c r="FX31" s="2">
        <v>91</v>
      </c>
      <c r="FY31" s="2">
        <v>70</v>
      </c>
      <c r="FZ31" s="2"/>
      <c r="GA31" s="2" t="s">
        <v>3</v>
      </c>
      <c r="GB31" s="2"/>
      <c r="GC31" s="2"/>
      <c r="GD31" s="2">
        <v>0</v>
      </c>
      <c r="GE31" s="2"/>
      <c r="GF31" s="2">
        <v>1586829645</v>
      </c>
      <c r="GG31" s="2">
        <v>2</v>
      </c>
      <c r="GH31" s="2">
        <v>1</v>
      </c>
      <c r="GI31" s="2">
        <v>3</v>
      </c>
      <c r="GJ31" s="2">
        <v>0</v>
      </c>
      <c r="GK31" s="2">
        <f>ROUND(R31*(R12)/100,2)</f>
        <v>3.61</v>
      </c>
      <c r="GL31" s="2">
        <f t="shared" si="44"/>
        <v>0</v>
      </c>
      <c r="GM31" s="2">
        <f t="shared" si="45"/>
        <v>204.36</v>
      </c>
      <c r="GN31" s="2">
        <f t="shared" si="46"/>
        <v>204.36</v>
      </c>
      <c r="GO31" s="2">
        <f t="shared" si="47"/>
        <v>0</v>
      </c>
      <c r="GP31" s="2">
        <f t="shared" si="48"/>
        <v>0</v>
      </c>
      <c r="GQ31" s="2"/>
      <c r="GR31" s="2">
        <v>0</v>
      </c>
      <c r="GS31" s="2">
        <v>3</v>
      </c>
      <c r="GT31" s="2">
        <v>0</v>
      </c>
      <c r="GU31" s="2" t="s">
        <v>3</v>
      </c>
      <c r="GV31" s="2">
        <f t="shared" si="49"/>
        <v>0</v>
      </c>
      <c r="GW31" s="2">
        <v>1</v>
      </c>
      <c r="GX31" s="2">
        <f t="shared" si="50"/>
        <v>0</v>
      </c>
      <c r="GY31" s="2"/>
      <c r="GZ31" s="2"/>
      <c r="HA31" s="2">
        <v>0</v>
      </c>
      <c r="HB31" s="2">
        <v>0</v>
      </c>
      <c r="HC31" s="2">
        <f t="shared" si="51"/>
        <v>0</v>
      </c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>
        <v>0</v>
      </c>
      <c r="IL31" s="2"/>
      <c r="IM31" s="2"/>
      <c r="IN31" s="2"/>
      <c r="IO31" s="2"/>
      <c r="IP31" s="2"/>
      <c r="IQ31" s="2"/>
      <c r="IR31" s="2"/>
      <c r="IS31" s="2"/>
      <c r="IT31" s="2"/>
      <c r="IU31" s="2"/>
    </row>
    <row r="32" spans="1:255" x14ac:dyDescent="0.2">
      <c r="A32">
        <v>17</v>
      </c>
      <c r="B32">
        <v>1</v>
      </c>
      <c r="C32">
        <f>ROW(SmtRes!A14)</f>
        <v>14</v>
      </c>
      <c r="D32">
        <f>ROW(EtalonRes!A16)</f>
        <v>16</v>
      </c>
      <c r="E32" t="s">
        <v>36</v>
      </c>
      <c r="F32" t="s">
        <v>37</v>
      </c>
      <c r="G32" t="s">
        <v>38</v>
      </c>
      <c r="H32" t="s">
        <v>39</v>
      </c>
      <c r="I32">
        <v>2.4</v>
      </c>
      <c r="J32">
        <v>0</v>
      </c>
      <c r="O32">
        <f t="shared" si="14"/>
        <v>1161.28</v>
      </c>
      <c r="P32">
        <f t="shared" si="15"/>
        <v>13.02</v>
      </c>
      <c r="Q32">
        <f t="shared" si="16"/>
        <v>191.12</v>
      </c>
      <c r="R32">
        <f t="shared" si="17"/>
        <v>48.79</v>
      </c>
      <c r="S32">
        <f t="shared" si="18"/>
        <v>957.14</v>
      </c>
      <c r="T32">
        <f t="shared" si="19"/>
        <v>0</v>
      </c>
      <c r="U32">
        <f t="shared" si="20"/>
        <v>2.7839999999999998</v>
      </c>
      <c r="V32">
        <f t="shared" si="21"/>
        <v>0</v>
      </c>
      <c r="W32">
        <f t="shared" si="22"/>
        <v>0</v>
      </c>
      <c r="X32">
        <f t="shared" si="23"/>
        <v>698.71</v>
      </c>
      <c r="Y32">
        <f t="shared" si="24"/>
        <v>392.43</v>
      </c>
      <c r="AA32">
        <v>46281618</v>
      </c>
      <c r="AB32">
        <f t="shared" si="25"/>
        <v>56.48</v>
      </c>
      <c r="AC32">
        <f t="shared" si="26"/>
        <v>1.1399999999999999</v>
      </c>
      <c r="AD32">
        <f t="shared" si="27"/>
        <v>38.47</v>
      </c>
      <c r="AE32">
        <f t="shared" si="28"/>
        <v>0.86</v>
      </c>
      <c r="AF32">
        <f t="shared" si="29"/>
        <v>16.87</v>
      </c>
      <c r="AG32">
        <f t="shared" si="30"/>
        <v>0</v>
      </c>
      <c r="AH32">
        <f t="shared" si="31"/>
        <v>1.1599999999999999</v>
      </c>
      <c r="AI32">
        <f t="shared" si="32"/>
        <v>0</v>
      </c>
      <c r="AJ32">
        <f t="shared" si="33"/>
        <v>0</v>
      </c>
      <c r="AK32">
        <v>56.48</v>
      </c>
      <c r="AL32">
        <v>1.1399999999999999</v>
      </c>
      <c r="AM32">
        <v>38.47</v>
      </c>
      <c r="AN32">
        <v>0.86</v>
      </c>
      <c r="AO32">
        <v>16.87</v>
      </c>
      <c r="AP32">
        <v>0</v>
      </c>
      <c r="AQ32">
        <v>1.1599999999999999</v>
      </c>
      <c r="AR32">
        <v>0</v>
      </c>
      <c r="AS32">
        <v>0</v>
      </c>
      <c r="AT32">
        <v>73</v>
      </c>
      <c r="AU32">
        <v>41</v>
      </c>
      <c r="AV32">
        <v>1</v>
      </c>
      <c r="AW32">
        <v>1</v>
      </c>
      <c r="AZ32">
        <v>1</v>
      </c>
      <c r="BA32">
        <v>23.64</v>
      </c>
      <c r="BB32">
        <v>2.0699999999999998</v>
      </c>
      <c r="BC32">
        <v>4.76</v>
      </c>
      <c r="BD32" t="s">
        <v>3</v>
      </c>
      <c r="BE32" t="s">
        <v>3</v>
      </c>
      <c r="BF32" t="s">
        <v>3</v>
      </c>
      <c r="BG32" t="s">
        <v>3</v>
      </c>
      <c r="BH32">
        <v>0</v>
      </c>
      <c r="BI32">
        <v>1</v>
      </c>
      <c r="BJ32" t="s">
        <v>40</v>
      </c>
      <c r="BM32">
        <v>682</v>
      </c>
      <c r="BN32">
        <v>0</v>
      </c>
      <c r="BO32" t="s">
        <v>37</v>
      </c>
      <c r="BP32">
        <v>1</v>
      </c>
      <c r="BQ32">
        <v>60</v>
      </c>
      <c r="BR32">
        <v>0</v>
      </c>
      <c r="BS32">
        <v>23.64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3</v>
      </c>
      <c r="BZ32">
        <v>73</v>
      </c>
      <c r="CA32">
        <v>41</v>
      </c>
      <c r="CE32">
        <v>0</v>
      </c>
      <c r="CF32">
        <v>0</v>
      </c>
      <c r="CG32">
        <v>0</v>
      </c>
      <c r="CM32">
        <v>0</v>
      </c>
      <c r="CN32" t="s">
        <v>3</v>
      </c>
      <c r="CO32">
        <v>0</v>
      </c>
      <c r="CP32">
        <f t="shared" si="34"/>
        <v>1161.28</v>
      </c>
      <c r="CQ32">
        <f t="shared" si="35"/>
        <v>5.4263999999999992</v>
      </c>
      <c r="CR32">
        <f t="shared" si="36"/>
        <v>79.632899999999992</v>
      </c>
      <c r="CS32">
        <f t="shared" si="37"/>
        <v>20.330400000000001</v>
      </c>
      <c r="CT32">
        <f t="shared" si="38"/>
        <v>398.80680000000001</v>
      </c>
      <c r="CU32">
        <f t="shared" si="39"/>
        <v>0</v>
      </c>
      <c r="CV32">
        <f t="shared" si="40"/>
        <v>1.1599999999999999</v>
      </c>
      <c r="CW32">
        <f t="shared" si="41"/>
        <v>0</v>
      </c>
      <c r="CX32">
        <f t="shared" si="42"/>
        <v>0</v>
      </c>
      <c r="CY32">
        <f>S32*(BZ32/100)</f>
        <v>698.71219999999994</v>
      </c>
      <c r="CZ32">
        <f>S32*(CA32/100)</f>
        <v>392.42739999999998</v>
      </c>
      <c r="DC32" t="s">
        <v>3</v>
      </c>
      <c r="DD32" t="s">
        <v>3</v>
      </c>
      <c r="DE32" t="s">
        <v>3</v>
      </c>
      <c r="DF32" t="s">
        <v>3</v>
      </c>
      <c r="DG32" t="s">
        <v>3</v>
      </c>
      <c r="DH32" t="s">
        <v>3</v>
      </c>
      <c r="DI32" t="s">
        <v>3</v>
      </c>
      <c r="DJ32" t="s">
        <v>3</v>
      </c>
      <c r="DK32" t="s">
        <v>3</v>
      </c>
      <c r="DL32" t="s">
        <v>3</v>
      </c>
      <c r="DM32" t="s">
        <v>3</v>
      </c>
      <c r="DN32">
        <v>91</v>
      </c>
      <c r="DO32">
        <v>70</v>
      </c>
      <c r="DP32">
        <v>1.0469999999999999</v>
      </c>
      <c r="DQ32">
        <v>1.002</v>
      </c>
      <c r="DU32">
        <v>1013</v>
      </c>
      <c r="DV32" t="s">
        <v>39</v>
      </c>
      <c r="DW32" t="s">
        <v>39</v>
      </c>
      <c r="DX32">
        <v>1</v>
      </c>
      <c r="EE32">
        <v>40976788</v>
      </c>
      <c r="EF32">
        <v>60</v>
      </c>
      <c r="EG32" t="s">
        <v>26</v>
      </c>
      <c r="EH32">
        <v>0</v>
      </c>
      <c r="EI32" t="s">
        <v>3</v>
      </c>
      <c r="EJ32">
        <v>1</v>
      </c>
      <c r="EK32">
        <v>682</v>
      </c>
      <c r="EL32" t="s">
        <v>34</v>
      </c>
      <c r="EM32" t="s">
        <v>35</v>
      </c>
      <c r="EO32" t="s">
        <v>3</v>
      </c>
      <c r="EQ32">
        <v>0</v>
      </c>
      <c r="ER32">
        <v>56.48</v>
      </c>
      <c r="ES32">
        <v>1.1399999999999999</v>
      </c>
      <c r="ET32">
        <v>38.47</v>
      </c>
      <c r="EU32">
        <v>0.86</v>
      </c>
      <c r="EV32">
        <v>16.87</v>
      </c>
      <c r="EW32">
        <v>1.1599999999999999</v>
      </c>
      <c r="EX32">
        <v>0</v>
      </c>
      <c r="EY32">
        <v>0</v>
      </c>
      <c r="FQ32">
        <v>0</v>
      </c>
      <c r="FR32">
        <f t="shared" si="43"/>
        <v>0</v>
      </c>
      <c r="FS32">
        <v>0</v>
      </c>
      <c r="FX32">
        <v>91</v>
      </c>
      <c r="FY32">
        <v>70</v>
      </c>
      <c r="GA32" t="s">
        <v>3</v>
      </c>
      <c r="GD32">
        <v>0</v>
      </c>
      <c r="GF32">
        <v>1586829645</v>
      </c>
      <c r="GG32">
        <v>2</v>
      </c>
      <c r="GH32">
        <v>1</v>
      </c>
      <c r="GI32">
        <v>3</v>
      </c>
      <c r="GJ32">
        <v>0</v>
      </c>
      <c r="GK32">
        <f>ROUND(R32*(S12)/100,2)</f>
        <v>76.599999999999994</v>
      </c>
      <c r="GL32">
        <f t="shared" si="44"/>
        <v>0</v>
      </c>
      <c r="GM32">
        <f t="shared" si="45"/>
        <v>2329.02</v>
      </c>
      <c r="GN32">
        <f t="shared" si="46"/>
        <v>2329.02</v>
      </c>
      <c r="GO32">
        <f t="shared" si="47"/>
        <v>0</v>
      </c>
      <c r="GP32">
        <f t="shared" si="48"/>
        <v>0</v>
      </c>
      <c r="GR32">
        <v>0</v>
      </c>
      <c r="GS32">
        <v>3</v>
      </c>
      <c r="GT32">
        <v>0</v>
      </c>
      <c r="GU32" t="s">
        <v>3</v>
      </c>
      <c r="GV32">
        <f t="shared" si="49"/>
        <v>0</v>
      </c>
      <c r="GW32">
        <v>1</v>
      </c>
      <c r="GX32">
        <f t="shared" si="50"/>
        <v>0</v>
      </c>
      <c r="HA32">
        <v>0</v>
      </c>
      <c r="HB32">
        <v>0</v>
      </c>
      <c r="HC32">
        <f t="shared" si="51"/>
        <v>0</v>
      </c>
      <c r="IK32">
        <v>0</v>
      </c>
    </row>
    <row r="33" spans="1:255" x14ac:dyDescent="0.2">
      <c r="A33" s="2">
        <v>17</v>
      </c>
      <c r="B33" s="2">
        <v>1</v>
      </c>
      <c r="C33" s="2"/>
      <c r="D33" s="2"/>
      <c r="E33" s="2" t="s">
        <v>41</v>
      </c>
      <c r="F33" s="2" t="s">
        <v>42</v>
      </c>
      <c r="G33" s="2" t="s">
        <v>43</v>
      </c>
      <c r="H33" s="2" t="s">
        <v>44</v>
      </c>
      <c r="I33" s="2">
        <v>2.784E-2</v>
      </c>
      <c r="J33" s="2">
        <v>0</v>
      </c>
      <c r="K33" s="2"/>
      <c r="L33" s="2"/>
      <c r="M33" s="2"/>
      <c r="N33" s="2"/>
      <c r="O33" s="2">
        <f t="shared" si="14"/>
        <v>455.38</v>
      </c>
      <c r="P33" s="2">
        <f t="shared" si="15"/>
        <v>455.38</v>
      </c>
      <c r="Q33" s="2">
        <f t="shared" si="16"/>
        <v>0</v>
      </c>
      <c r="R33" s="2">
        <f t="shared" si="17"/>
        <v>0</v>
      </c>
      <c r="S33" s="2">
        <f t="shared" si="18"/>
        <v>0</v>
      </c>
      <c r="T33" s="2">
        <f t="shared" si="19"/>
        <v>0</v>
      </c>
      <c r="U33" s="2">
        <f t="shared" si="20"/>
        <v>0</v>
      </c>
      <c r="V33" s="2">
        <f t="shared" si="21"/>
        <v>0</v>
      </c>
      <c r="W33" s="2">
        <f t="shared" si="22"/>
        <v>0</v>
      </c>
      <c r="X33" s="2">
        <f t="shared" si="23"/>
        <v>0</v>
      </c>
      <c r="Y33" s="2">
        <f t="shared" si="24"/>
        <v>0</v>
      </c>
      <c r="Z33" s="2"/>
      <c r="AA33" s="2">
        <v>46281617</v>
      </c>
      <c r="AB33" s="2">
        <f t="shared" si="25"/>
        <v>16357.16</v>
      </c>
      <c r="AC33" s="2">
        <f t="shared" si="26"/>
        <v>16357.16</v>
      </c>
      <c r="AD33" s="2">
        <f t="shared" si="27"/>
        <v>0</v>
      </c>
      <c r="AE33" s="2">
        <f t="shared" si="28"/>
        <v>0</v>
      </c>
      <c r="AF33" s="2">
        <f t="shared" si="29"/>
        <v>0</v>
      </c>
      <c r="AG33" s="2">
        <f t="shared" si="30"/>
        <v>0</v>
      </c>
      <c r="AH33" s="2">
        <f t="shared" si="31"/>
        <v>0</v>
      </c>
      <c r="AI33" s="2">
        <f t="shared" si="32"/>
        <v>0</v>
      </c>
      <c r="AJ33" s="2">
        <f t="shared" si="33"/>
        <v>0</v>
      </c>
      <c r="AK33" s="2">
        <v>16357.16</v>
      </c>
      <c r="AL33" s="2">
        <v>16357.16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1</v>
      </c>
      <c r="AW33" s="2">
        <v>1</v>
      </c>
      <c r="AX33" s="2"/>
      <c r="AY33" s="2"/>
      <c r="AZ33" s="2">
        <v>1</v>
      </c>
      <c r="BA33" s="2">
        <v>1</v>
      </c>
      <c r="BB33" s="2">
        <v>1</v>
      </c>
      <c r="BC33" s="2">
        <v>1</v>
      </c>
      <c r="BD33" s="2" t="s">
        <v>3</v>
      </c>
      <c r="BE33" s="2" t="s">
        <v>3</v>
      </c>
      <c r="BF33" s="2" t="s">
        <v>3</v>
      </c>
      <c r="BG33" s="2" t="s">
        <v>3</v>
      </c>
      <c r="BH33" s="2">
        <v>3</v>
      </c>
      <c r="BI33" s="2">
        <v>1</v>
      </c>
      <c r="BJ33" s="2" t="s">
        <v>45</v>
      </c>
      <c r="BK33" s="2"/>
      <c r="BL33" s="2"/>
      <c r="BM33" s="2">
        <v>1617</v>
      </c>
      <c r="BN33" s="2">
        <v>0</v>
      </c>
      <c r="BO33" s="2" t="s">
        <v>3</v>
      </c>
      <c r="BP33" s="2">
        <v>0</v>
      </c>
      <c r="BQ33" s="2">
        <v>200</v>
      </c>
      <c r="BR33" s="2">
        <v>0</v>
      </c>
      <c r="BS33" s="2">
        <v>1</v>
      </c>
      <c r="BT33" s="2">
        <v>1</v>
      </c>
      <c r="BU33" s="2">
        <v>1</v>
      </c>
      <c r="BV33" s="2">
        <v>1</v>
      </c>
      <c r="BW33" s="2">
        <v>1</v>
      </c>
      <c r="BX33" s="2">
        <v>1</v>
      </c>
      <c r="BY33" s="2" t="s">
        <v>3</v>
      </c>
      <c r="BZ33" s="2">
        <v>0</v>
      </c>
      <c r="CA33" s="2">
        <v>0</v>
      </c>
      <c r="CB33" s="2"/>
      <c r="CC33" s="2"/>
      <c r="CD33" s="2"/>
      <c r="CE33" s="2">
        <v>0</v>
      </c>
      <c r="CF33" s="2">
        <v>0</v>
      </c>
      <c r="CG33" s="2">
        <v>0</v>
      </c>
      <c r="CH33" s="2"/>
      <c r="CI33" s="2"/>
      <c r="CJ33" s="2"/>
      <c r="CK33" s="2"/>
      <c r="CL33" s="2"/>
      <c r="CM33" s="2">
        <v>0</v>
      </c>
      <c r="CN33" s="2" t="s">
        <v>3</v>
      </c>
      <c r="CO33" s="2">
        <v>0</v>
      </c>
      <c r="CP33" s="2">
        <f t="shared" si="34"/>
        <v>455.38</v>
      </c>
      <c r="CQ33" s="2">
        <f t="shared" si="35"/>
        <v>16357.16</v>
      </c>
      <c r="CR33" s="2">
        <f t="shared" si="36"/>
        <v>0</v>
      </c>
      <c r="CS33" s="2">
        <f t="shared" si="37"/>
        <v>0</v>
      </c>
      <c r="CT33" s="2">
        <f t="shared" si="38"/>
        <v>0</v>
      </c>
      <c r="CU33" s="2">
        <f t="shared" si="39"/>
        <v>0</v>
      </c>
      <c r="CV33" s="2">
        <f t="shared" si="40"/>
        <v>0</v>
      </c>
      <c r="CW33" s="2">
        <f t="shared" si="41"/>
        <v>0</v>
      </c>
      <c r="CX33" s="2">
        <f t="shared" si="42"/>
        <v>0</v>
      </c>
      <c r="CY33" s="2">
        <f>((S33*BZ33)/100)</f>
        <v>0</v>
      </c>
      <c r="CZ33" s="2">
        <f>((S33*CA33)/100)</f>
        <v>0</v>
      </c>
      <c r="DA33" s="2"/>
      <c r="DB33" s="2"/>
      <c r="DC33" s="2" t="s">
        <v>3</v>
      </c>
      <c r="DD33" s="2" t="s">
        <v>3</v>
      </c>
      <c r="DE33" s="2" t="s">
        <v>3</v>
      </c>
      <c r="DF33" s="2" t="s">
        <v>3</v>
      </c>
      <c r="DG33" s="2" t="s">
        <v>3</v>
      </c>
      <c r="DH33" s="2" t="s">
        <v>3</v>
      </c>
      <c r="DI33" s="2" t="s">
        <v>3</v>
      </c>
      <c r="DJ33" s="2" t="s">
        <v>3</v>
      </c>
      <c r="DK33" s="2" t="s">
        <v>3</v>
      </c>
      <c r="DL33" s="2" t="s">
        <v>3</v>
      </c>
      <c r="DM33" s="2" t="s">
        <v>3</v>
      </c>
      <c r="DN33" s="2">
        <v>0</v>
      </c>
      <c r="DO33" s="2">
        <v>0</v>
      </c>
      <c r="DP33" s="2">
        <v>1</v>
      </c>
      <c r="DQ33" s="2">
        <v>1</v>
      </c>
      <c r="DR33" s="2"/>
      <c r="DS33" s="2"/>
      <c r="DT33" s="2"/>
      <c r="DU33" s="2">
        <v>1010</v>
      </c>
      <c r="DV33" s="2" t="s">
        <v>44</v>
      </c>
      <c r="DW33" s="2" t="s">
        <v>44</v>
      </c>
      <c r="DX33" s="2">
        <v>1</v>
      </c>
      <c r="DY33" s="2"/>
      <c r="DZ33" s="2"/>
      <c r="EA33" s="2"/>
      <c r="EB33" s="2"/>
      <c r="EC33" s="2"/>
      <c r="ED33" s="2"/>
      <c r="EE33" s="2">
        <v>40977723</v>
      </c>
      <c r="EF33" s="2">
        <v>200</v>
      </c>
      <c r="EG33" s="2" t="s">
        <v>46</v>
      </c>
      <c r="EH33" s="2">
        <v>0</v>
      </c>
      <c r="EI33" s="2" t="s">
        <v>3</v>
      </c>
      <c r="EJ33" s="2">
        <v>1</v>
      </c>
      <c r="EK33" s="2">
        <v>1617</v>
      </c>
      <c r="EL33" s="2" t="s">
        <v>47</v>
      </c>
      <c r="EM33" s="2" t="s">
        <v>48</v>
      </c>
      <c r="EN33" s="2"/>
      <c r="EO33" s="2" t="s">
        <v>3</v>
      </c>
      <c r="EP33" s="2"/>
      <c r="EQ33" s="2">
        <v>0</v>
      </c>
      <c r="ER33" s="2">
        <v>16357.16</v>
      </c>
      <c r="ES33" s="2">
        <v>16357.16</v>
      </c>
      <c r="ET33" s="2">
        <v>0</v>
      </c>
      <c r="EU33" s="2">
        <v>0</v>
      </c>
      <c r="EV33" s="2">
        <v>0</v>
      </c>
      <c r="EW33" s="2">
        <v>0</v>
      </c>
      <c r="EX33" s="2">
        <v>0</v>
      </c>
      <c r="EY33" s="2">
        <v>0</v>
      </c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>
        <v>0</v>
      </c>
      <c r="FR33" s="2">
        <f t="shared" si="43"/>
        <v>0</v>
      </c>
      <c r="FS33" s="2">
        <v>0</v>
      </c>
      <c r="FT33" s="2"/>
      <c r="FU33" s="2"/>
      <c r="FV33" s="2"/>
      <c r="FW33" s="2"/>
      <c r="FX33" s="2">
        <v>0</v>
      </c>
      <c r="FY33" s="2">
        <v>0</v>
      </c>
      <c r="FZ33" s="2"/>
      <c r="GA33" s="2" t="s">
        <v>3</v>
      </c>
      <c r="GB33" s="2"/>
      <c r="GC33" s="2"/>
      <c r="GD33" s="2">
        <v>0</v>
      </c>
      <c r="GE33" s="2"/>
      <c r="GF33" s="2">
        <v>-495435444</v>
      </c>
      <c r="GG33" s="2">
        <v>2</v>
      </c>
      <c r="GH33" s="2">
        <v>1</v>
      </c>
      <c r="GI33" s="2">
        <v>3</v>
      </c>
      <c r="GJ33" s="2">
        <v>0</v>
      </c>
      <c r="GK33" s="2">
        <f>ROUND(R33*(R12)/100,2)</f>
        <v>0</v>
      </c>
      <c r="GL33" s="2">
        <f t="shared" si="44"/>
        <v>0</v>
      </c>
      <c r="GM33" s="2">
        <f t="shared" si="45"/>
        <v>455.38</v>
      </c>
      <c r="GN33" s="2">
        <f t="shared" si="46"/>
        <v>455.38</v>
      </c>
      <c r="GO33" s="2">
        <f t="shared" si="47"/>
        <v>0</v>
      </c>
      <c r="GP33" s="2">
        <f t="shared" si="48"/>
        <v>0</v>
      </c>
      <c r="GQ33" s="2"/>
      <c r="GR33" s="2">
        <v>0</v>
      </c>
      <c r="GS33" s="2">
        <v>3</v>
      </c>
      <c r="GT33" s="2">
        <v>0</v>
      </c>
      <c r="GU33" s="2" t="s">
        <v>3</v>
      </c>
      <c r="GV33" s="2">
        <f t="shared" si="49"/>
        <v>0</v>
      </c>
      <c r="GW33" s="2">
        <v>1</v>
      </c>
      <c r="GX33" s="2">
        <f t="shared" si="50"/>
        <v>0</v>
      </c>
      <c r="GY33" s="2"/>
      <c r="GZ33" s="2"/>
      <c r="HA33" s="2">
        <v>0</v>
      </c>
      <c r="HB33" s="2">
        <v>0</v>
      </c>
      <c r="HC33" s="2">
        <f t="shared" si="51"/>
        <v>0</v>
      </c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>
        <v>0</v>
      </c>
      <c r="IL33" s="2"/>
      <c r="IM33" s="2"/>
      <c r="IN33" s="2"/>
      <c r="IO33" s="2"/>
      <c r="IP33" s="2"/>
      <c r="IQ33" s="2"/>
      <c r="IR33" s="2"/>
      <c r="IS33" s="2"/>
      <c r="IT33" s="2"/>
      <c r="IU33" s="2"/>
    </row>
    <row r="34" spans="1:255" x14ac:dyDescent="0.2">
      <c r="A34">
        <v>17</v>
      </c>
      <c r="B34">
        <v>1</v>
      </c>
      <c r="E34" t="s">
        <v>41</v>
      </c>
      <c r="F34" t="s">
        <v>42</v>
      </c>
      <c r="G34" t="s">
        <v>43</v>
      </c>
      <c r="H34" t="s">
        <v>44</v>
      </c>
      <c r="I34">
        <v>2.784E-2</v>
      </c>
      <c r="J34">
        <v>0</v>
      </c>
      <c r="O34">
        <f t="shared" si="14"/>
        <v>696.74</v>
      </c>
      <c r="P34">
        <f t="shared" si="15"/>
        <v>696.74</v>
      </c>
      <c r="Q34">
        <f t="shared" si="16"/>
        <v>0</v>
      </c>
      <c r="R34">
        <f t="shared" si="17"/>
        <v>0</v>
      </c>
      <c r="S34">
        <f t="shared" si="18"/>
        <v>0</v>
      </c>
      <c r="T34">
        <f t="shared" si="19"/>
        <v>0</v>
      </c>
      <c r="U34">
        <f t="shared" si="20"/>
        <v>0</v>
      </c>
      <c r="V34">
        <f t="shared" si="21"/>
        <v>0</v>
      </c>
      <c r="W34">
        <f t="shared" si="22"/>
        <v>0</v>
      </c>
      <c r="X34">
        <f t="shared" si="23"/>
        <v>0</v>
      </c>
      <c r="Y34">
        <f t="shared" si="24"/>
        <v>0</v>
      </c>
      <c r="AA34">
        <v>46281618</v>
      </c>
      <c r="AB34">
        <f t="shared" si="25"/>
        <v>16357.16</v>
      </c>
      <c r="AC34">
        <f t="shared" si="26"/>
        <v>16357.16</v>
      </c>
      <c r="AD34">
        <f t="shared" si="27"/>
        <v>0</v>
      </c>
      <c r="AE34">
        <f t="shared" si="28"/>
        <v>0</v>
      </c>
      <c r="AF34">
        <f t="shared" si="29"/>
        <v>0</v>
      </c>
      <c r="AG34">
        <f t="shared" si="30"/>
        <v>0</v>
      </c>
      <c r="AH34">
        <f t="shared" si="31"/>
        <v>0</v>
      </c>
      <c r="AI34">
        <f t="shared" si="32"/>
        <v>0</v>
      </c>
      <c r="AJ34">
        <f t="shared" si="33"/>
        <v>0</v>
      </c>
      <c r="AK34">
        <v>16357.16</v>
      </c>
      <c r="AL34">
        <v>16357.16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1</v>
      </c>
      <c r="AW34">
        <v>1</v>
      </c>
      <c r="AZ34">
        <v>1</v>
      </c>
      <c r="BA34">
        <v>1</v>
      </c>
      <c r="BB34">
        <v>1</v>
      </c>
      <c r="BC34">
        <v>1.53</v>
      </c>
      <c r="BD34" t="s">
        <v>3</v>
      </c>
      <c r="BE34" t="s">
        <v>3</v>
      </c>
      <c r="BF34" t="s">
        <v>3</v>
      </c>
      <c r="BG34" t="s">
        <v>3</v>
      </c>
      <c r="BH34">
        <v>3</v>
      </c>
      <c r="BI34">
        <v>1</v>
      </c>
      <c r="BJ34" t="s">
        <v>45</v>
      </c>
      <c r="BM34">
        <v>1617</v>
      </c>
      <c r="BN34">
        <v>0</v>
      </c>
      <c r="BO34" t="s">
        <v>42</v>
      </c>
      <c r="BP34">
        <v>1</v>
      </c>
      <c r="BQ34">
        <v>200</v>
      </c>
      <c r="BR34">
        <v>0</v>
      </c>
      <c r="BS34">
        <v>1</v>
      </c>
      <c r="BT34">
        <v>1</v>
      </c>
      <c r="BU34">
        <v>1</v>
      </c>
      <c r="BV34">
        <v>1</v>
      </c>
      <c r="BW34">
        <v>1</v>
      </c>
      <c r="BX34">
        <v>1</v>
      </c>
      <c r="BY34" t="s">
        <v>3</v>
      </c>
      <c r="BZ34">
        <v>0</v>
      </c>
      <c r="CA34">
        <v>0</v>
      </c>
      <c r="CE34">
        <v>0</v>
      </c>
      <c r="CF34">
        <v>0</v>
      </c>
      <c r="CG34">
        <v>0</v>
      </c>
      <c r="CM34">
        <v>0</v>
      </c>
      <c r="CN34" t="s">
        <v>3</v>
      </c>
      <c r="CO34">
        <v>0</v>
      </c>
      <c r="CP34">
        <f t="shared" si="34"/>
        <v>696.74</v>
      </c>
      <c r="CQ34">
        <f t="shared" si="35"/>
        <v>25026.4548</v>
      </c>
      <c r="CR34">
        <f t="shared" si="36"/>
        <v>0</v>
      </c>
      <c r="CS34">
        <f t="shared" si="37"/>
        <v>0</v>
      </c>
      <c r="CT34">
        <f t="shared" si="38"/>
        <v>0</v>
      </c>
      <c r="CU34">
        <f t="shared" si="39"/>
        <v>0</v>
      </c>
      <c r="CV34">
        <f t="shared" si="40"/>
        <v>0</v>
      </c>
      <c r="CW34">
        <f t="shared" si="41"/>
        <v>0</v>
      </c>
      <c r="CX34">
        <f t="shared" si="42"/>
        <v>0</v>
      </c>
      <c r="CY34">
        <f>S34*(BZ34/100)</f>
        <v>0</v>
      </c>
      <c r="CZ34">
        <f>S34*(CA34/100)</f>
        <v>0</v>
      </c>
      <c r="DC34" t="s">
        <v>3</v>
      </c>
      <c r="DD34" t="s">
        <v>3</v>
      </c>
      <c r="DE34" t="s">
        <v>3</v>
      </c>
      <c r="DF34" t="s">
        <v>3</v>
      </c>
      <c r="DG34" t="s">
        <v>3</v>
      </c>
      <c r="DH34" t="s">
        <v>3</v>
      </c>
      <c r="DI34" t="s">
        <v>3</v>
      </c>
      <c r="DJ34" t="s">
        <v>3</v>
      </c>
      <c r="DK34" t="s">
        <v>3</v>
      </c>
      <c r="DL34" t="s">
        <v>3</v>
      </c>
      <c r="DM34" t="s">
        <v>3</v>
      </c>
      <c r="DN34">
        <v>0</v>
      </c>
      <c r="DO34">
        <v>0</v>
      </c>
      <c r="DP34">
        <v>1</v>
      </c>
      <c r="DQ34">
        <v>1</v>
      </c>
      <c r="DU34">
        <v>1010</v>
      </c>
      <c r="DV34" t="s">
        <v>44</v>
      </c>
      <c r="DW34" t="s">
        <v>44</v>
      </c>
      <c r="DX34">
        <v>1</v>
      </c>
      <c r="EE34">
        <v>40977723</v>
      </c>
      <c r="EF34">
        <v>200</v>
      </c>
      <c r="EG34" t="s">
        <v>46</v>
      </c>
      <c r="EH34">
        <v>0</v>
      </c>
      <c r="EI34" t="s">
        <v>3</v>
      </c>
      <c r="EJ34">
        <v>1</v>
      </c>
      <c r="EK34">
        <v>1617</v>
      </c>
      <c r="EL34" t="s">
        <v>47</v>
      </c>
      <c r="EM34" t="s">
        <v>48</v>
      </c>
      <c r="EO34" t="s">
        <v>3</v>
      </c>
      <c r="EQ34">
        <v>0</v>
      </c>
      <c r="ER34">
        <v>16357.16</v>
      </c>
      <c r="ES34">
        <v>16357.16</v>
      </c>
      <c r="ET34">
        <v>0</v>
      </c>
      <c r="EU34">
        <v>0</v>
      </c>
      <c r="EV34">
        <v>0</v>
      </c>
      <c r="EW34">
        <v>0</v>
      </c>
      <c r="EX34">
        <v>0</v>
      </c>
      <c r="EY34">
        <v>0</v>
      </c>
      <c r="FQ34">
        <v>0</v>
      </c>
      <c r="FR34">
        <f t="shared" si="43"/>
        <v>0</v>
      </c>
      <c r="FS34">
        <v>0</v>
      </c>
      <c r="FX34">
        <v>0</v>
      </c>
      <c r="FY34">
        <v>0</v>
      </c>
      <c r="GA34" t="s">
        <v>3</v>
      </c>
      <c r="GD34">
        <v>0</v>
      </c>
      <c r="GF34">
        <v>-495435444</v>
      </c>
      <c r="GG34">
        <v>2</v>
      </c>
      <c r="GH34">
        <v>1</v>
      </c>
      <c r="GI34">
        <v>3</v>
      </c>
      <c r="GJ34">
        <v>0</v>
      </c>
      <c r="GK34">
        <f>ROUND(R34*(S12)/100,2)</f>
        <v>0</v>
      </c>
      <c r="GL34">
        <f t="shared" si="44"/>
        <v>0</v>
      </c>
      <c r="GM34">
        <f t="shared" si="45"/>
        <v>696.74</v>
      </c>
      <c r="GN34">
        <f t="shared" si="46"/>
        <v>696.74</v>
      </c>
      <c r="GO34">
        <f t="shared" si="47"/>
        <v>0</v>
      </c>
      <c r="GP34">
        <f t="shared" si="48"/>
        <v>0</v>
      </c>
      <c r="GR34">
        <v>0</v>
      </c>
      <c r="GS34">
        <v>3</v>
      </c>
      <c r="GT34">
        <v>0</v>
      </c>
      <c r="GU34" t="s">
        <v>3</v>
      </c>
      <c r="GV34">
        <f t="shared" si="49"/>
        <v>0</v>
      </c>
      <c r="GW34">
        <v>1</v>
      </c>
      <c r="GX34">
        <f t="shared" si="50"/>
        <v>0</v>
      </c>
      <c r="HA34">
        <v>0</v>
      </c>
      <c r="HB34">
        <v>0</v>
      </c>
      <c r="HC34">
        <f t="shared" si="51"/>
        <v>0</v>
      </c>
      <c r="IK34">
        <v>0</v>
      </c>
    </row>
    <row r="35" spans="1:255" x14ac:dyDescent="0.2">
      <c r="A35" s="2">
        <v>17</v>
      </c>
      <c r="B35" s="2">
        <v>1</v>
      </c>
      <c r="C35" s="2">
        <f>ROW(SmtRes!A15)</f>
        <v>15</v>
      </c>
      <c r="D35" s="2">
        <f>ROW(EtalonRes!A19)</f>
        <v>19</v>
      </c>
      <c r="E35" s="2" t="s">
        <v>49</v>
      </c>
      <c r="F35" s="2" t="s">
        <v>50</v>
      </c>
      <c r="G35" s="2" t="s">
        <v>51</v>
      </c>
      <c r="H35" s="2" t="s">
        <v>52</v>
      </c>
      <c r="I35" s="2">
        <v>0.01</v>
      </c>
      <c r="J35" s="2">
        <v>0</v>
      </c>
      <c r="K35" s="2"/>
      <c r="L35" s="2"/>
      <c r="M35" s="2"/>
      <c r="N35" s="2"/>
      <c r="O35" s="2">
        <f t="shared" si="14"/>
        <v>61.87</v>
      </c>
      <c r="P35" s="2">
        <f t="shared" si="15"/>
        <v>0</v>
      </c>
      <c r="Q35" s="2">
        <f t="shared" si="16"/>
        <v>0</v>
      </c>
      <c r="R35" s="2">
        <f t="shared" si="17"/>
        <v>0</v>
      </c>
      <c r="S35" s="2">
        <f t="shared" si="18"/>
        <v>61.87</v>
      </c>
      <c r="T35" s="2">
        <f t="shared" si="19"/>
        <v>0</v>
      </c>
      <c r="U35" s="2">
        <f t="shared" si="20"/>
        <v>5.63</v>
      </c>
      <c r="V35" s="2">
        <f t="shared" si="21"/>
        <v>0</v>
      </c>
      <c r="W35" s="2">
        <f t="shared" si="22"/>
        <v>0</v>
      </c>
      <c r="X35" s="2">
        <f t="shared" si="23"/>
        <v>56.3</v>
      </c>
      <c r="Y35" s="2">
        <f t="shared" si="24"/>
        <v>43.31</v>
      </c>
      <c r="Z35" s="2"/>
      <c r="AA35" s="2">
        <v>46281617</v>
      </c>
      <c r="AB35" s="2">
        <f t="shared" si="25"/>
        <v>6187.37</v>
      </c>
      <c r="AC35" s="2">
        <f t="shared" si="26"/>
        <v>0</v>
      </c>
      <c r="AD35" s="2">
        <f t="shared" si="27"/>
        <v>0</v>
      </c>
      <c r="AE35" s="2">
        <f t="shared" si="28"/>
        <v>0</v>
      </c>
      <c r="AF35" s="2">
        <f t="shared" si="29"/>
        <v>6187.37</v>
      </c>
      <c r="AG35" s="2">
        <f t="shared" si="30"/>
        <v>0</v>
      </c>
      <c r="AH35" s="2">
        <f t="shared" si="31"/>
        <v>563</v>
      </c>
      <c r="AI35" s="2">
        <f t="shared" si="32"/>
        <v>0</v>
      </c>
      <c r="AJ35" s="2">
        <f t="shared" si="33"/>
        <v>0</v>
      </c>
      <c r="AK35" s="2">
        <v>6187.37</v>
      </c>
      <c r="AL35" s="2">
        <v>0</v>
      </c>
      <c r="AM35" s="2">
        <v>0</v>
      </c>
      <c r="AN35" s="2">
        <v>0</v>
      </c>
      <c r="AO35" s="2">
        <v>6187.37</v>
      </c>
      <c r="AP35" s="2">
        <v>0</v>
      </c>
      <c r="AQ35" s="2">
        <v>563</v>
      </c>
      <c r="AR35" s="2">
        <v>0</v>
      </c>
      <c r="AS35" s="2">
        <v>0</v>
      </c>
      <c r="AT35" s="2">
        <v>91</v>
      </c>
      <c r="AU35" s="2">
        <v>70</v>
      </c>
      <c r="AV35" s="2">
        <v>1</v>
      </c>
      <c r="AW35" s="2">
        <v>1</v>
      </c>
      <c r="AX35" s="2"/>
      <c r="AY35" s="2"/>
      <c r="AZ35" s="2">
        <v>1</v>
      </c>
      <c r="BA35" s="2">
        <v>1</v>
      </c>
      <c r="BB35" s="2">
        <v>1</v>
      </c>
      <c r="BC35" s="2">
        <v>1</v>
      </c>
      <c r="BD35" s="2" t="s">
        <v>3</v>
      </c>
      <c r="BE35" s="2" t="s">
        <v>3</v>
      </c>
      <c r="BF35" s="2" t="s">
        <v>3</v>
      </c>
      <c r="BG35" s="2" t="s">
        <v>3</v>
      </c>
      <c r="BH35" s="2">
        <v>0</v>
      </c>
      <c r="BI35" s="2">
        <v>1</v>
      </c>
      <c r="BJ35" s="2" t="s">
        <v>53</v>
      </c>
      <c r="BK35" s="2"/>
      <c r="BL35" s="2"/>
      <c r="BM35" s="2">
        <v>415</v>
      </c>
      <c r="BN35" s="2">
        <v>0</v>
      </c>
      <c r="BO35" s="2" t="s">
        <v>3</v>
      </c>
      <c r="BP35" s="2">
        <v>0</v>
      </c>
      <c r="BQ35" s="2">
        <v>60</v>
      </c>
      <c r="BR35" s="2">
        <v>0</v>
      </c>
      <c r="BS35" s="2">
        <v>1</v>
      </c>
      <c r="BT35" s="2">
        <v>1</v>
      </c>
      <c r="BU35" s="2">
        <v>1</v>
      </c>
      <c r="BV35" s="2">
        <v>1</v>
      </c>
      <c r="BW35" s="2">
        <v>1</v>
      </c>
      <c r="BX35" s="2">
        <v>1</v>
      </c>
      <c r="BY35" s="2" t="s">
        <v>3</v>
      </c>
      <c r="BZ35" s="2">
        <v>91</v>
      </c>
      <c r="CA35" s="2">
        <v>70</v>
      </c>
      <c r="CB35" s="2"/>
      <c r="CC35" s="2"/>
      <c r="CD35" s="2"/>
      <c r="CE35" s="2">
        <v>0</v>
      </c>
      <c r="CF35" s="2">
        <v>0</v>
      </c>
      <c r="CG35" s="2">
        <v>0</v>
      </c>
      <c r="CH35" s="2"/>
      <c r="CI35" s="2"/>
      <c r="CJ35" s="2"/>
      <c r="CK35" s="2"/>
      <c r="CL35" s="2"/>
      <c r="CM35" s="2">
        <v>0</v>
      </c>
      <c r="CN35" s="2" t="s">
        <v>3</v>
      </c>
      <c r="CO35" s="2">
        <v>0</v>
      </c>
      <c r="CP35" s="2">
        <f t="shared" si="34"/>
        <v>61.87</v>
      </c>
      <c r="CQ35" s="2">
        <f t="shared" si="35"/>
        <v>0</v>
      </c>
      <c r="CR35" s="2">
        <f t="shared" si="36"/>
        <v>0</v>
      </c>
      <c r="CS35" s="2">
        <f t="shared" si="37"/>
        <v>0</v>
      </c>
      <c r="CT35" s="2">
        <f t="shared" si="38"/>
        <v>6187.37</v>
      </c>
      <c r="CU35" s="2">
        <f t="shared" si="39"/>
        <v>0</v>
      </c>
      <c r="CV35" s="2">
        <f t="shared" si="40"/>
        <v>563</v>
      </c>
      <c r="CW35" s="2">
        <f t="shared" si="41"/>
        <v>0</v>
      </c>
      <c r="CX35" s="2">
        <f t="shared" si="42"/>
        <v>0</v>
      </c>
      <c r="CY35" s="2">
        <f>((S35*BZ35)/100)</f>
        <v>56.301700000000004</v>
      </c>
      <c r="CZ35" s="2">
        <f>((S35*CA35)/100)</f>
        <v>43.308999999999997</v>
      </c>
      <c r="DA35" s="2"/>
      <c r="DB35" s="2"/>
      <c r="DC35" s="2" t="s">
        <v>3</v>
      </c>
      <c r="DD35" s="2" t="s">
        <v>3</v>
      </c>
      <c r="DE35" s="2" t="s">
        <v>3</v>
      </c>
      <c r="DF35" s="2" t="s">
        <v>3</v>
      </c>
      <c r="DG35" s="2" t="s">
        <v>3</v>
      </c>
      <c r="DH35" s="2" t="s">
        <v>3</v>
      </c>
      <c r="DI35" s="2" t="s">
        <v>3</v>
      </c>
      <c r="DJ35" s="2" t="s">
        <v>3</v>
      </c>
      <c r="DK35" s="2" t="s">
        <v>3</v>
      </c>
      <c r="DL35" s="2" t="s">
        <v>3</v>
      </c>
      <c r="DM35" s="2" t="s">
        <v>3</v>
      </c>
      <c r="DN35" s="2">
        <v>0</v>
      </c>
      <c r="DO35" s="2">
        <v>0</v>
      </c>
      <c r="DP35" s="2">
        <v>1</v>
      </c>
      <c r="DQ35" s="2">
        <v>1</v>
      </c>
      <c r="DR35" s="2"/>
      <c r="DS35" s="2"/>
      <c r="DT35" s="2"/>
      <c r="DU35" s="2">
        <v>1007</v>
      </c>
      <c r="DV35" s="2" t="s">
        <v>52</v>
      </c>
      <c r="DW35" s="2" t="s">
        <v>52</v>
      </c>
      <c r="DX35" s="2">
        <v>100</v>
      </c>
      <c r="DY35" s="2"/>
      <c r="DZ35" s="2"/>
      <c r="EA35" s="2"/>
      <c r="EB35" s="2"/>
      <c r="EC35" s="2"/>
      <c r="ED35" s="2"/>
      <c r="EE35" s="2">
        <v>40976521</v>
      </c>
      <c r="EF35" s="2">
        <v>60</v>
      </c>
      <c r="EG35" s="2" t="s">
        <v>26</v>
      </c>
      <c r="EH35" s="2">
        <v>0</v>
      </c>
      <c r="EI35" s="2" t="s">
        <v>3</v>
      </c>
      <c r="EJ35" s="2">
        <v>1</v>
      </c>
      <c r="EK35" s="2">
        <v>415</v>
      </c>
      <c r="EL35" s="2" t="s">
        <v>54</v>
      </c>
      <c r="EM35" s="2" t="s">
        <v>55</v>
      </c>
      <c r="EN35" s="2"/>
      <c r="EO35" s="2" t="s">
        <v>3</v>
      </c>
      <c r="EP35" s="2"/>
      <c r="EQ35" s="2">
        <v>0</v>
      </c>
      <c r="ER35" s="2">
        <v>6187.37</v>
      </c>
      <c r="ES35" s="2">
        <v>0</v>
      </c>
      <c r="ET35" s="2">
        <v>0</v>
      </c>
      <c r="EU35" s="2">
        <v>0</v>
      </c>
      <c r="EV35" s="2">
        <v>6187.37</v>
      </c>
      <c r="EW35" s="2">
        <v>563</v>
      </c>
      <c r="EX35" s="2">
        <v>0</v>
      </c>
      <c r="EY35" s="2">
        <v>0</v>
      </c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>
        <v>0</v>
      </c>
      <c r="FR35" s="2">
        <f t="shared" si="43"/>
        <v>0</v>
      </c>
      <c r="FS35" s="2">
        <v>0</v>
      </c>
      <c r="FT35" s="2"/>
      <c r="FU35" s="2"/>
      <c r="FV35" s="2"/>
      <c r="FW35" s="2"/>
      <c r="FX35" s="2">
        <v>91</v>
      </c>
      <c r="FY35" s="2">
        <v>70</v>
      </c>
      <c r="FZ35" s="2"/>
      <c r="GA35" s="2" t="s">
        <v>3</v>
      </c>
      <c r="GB35" s="2"/>
      <c r="GC35" s="2"/>
      <c r="GD35" s="2">
        <v>0</v>
      </c>
      <c r="GE35" s="2"/>
      <c r="GF35" s="2">
        <v>-1844282035</v>
      </c>
      <c r="GG35" s="2">
        <v>2</v>
      </c>
      <c r="GH35" s="2">
        <v>1</v>
      </c>
      <c r="GI35" s="2">
        <v>3</v>
      </c>
      <c r="GJ35" s="2">
        <v>0</v>
      </c>
      <c r="GK35" s="2">
        <f>ROUND(R35*(R12)/100,2)</f>
        <v>0</v>
      </c>
      <c r="GL35" s="2">
        <f t="shared" si="44"/>
        <v>0</v>
      </c>
      <c r="GM35" s="2">
        <f t="shared" si="45"/>
        <v>161.47999999999999</v>
      </c>
      <c r="GN35" s="2">
        <f t="shared" si="46"/>
        <v>161.47999999999999</v>
      </c>
      <c r="GO35" s="2">
        <f t="shared" si="47"/>
        <v>0</v>
      </c>
      <c r="GP35" s="2">
        <f t="shared" si="48"/>
        <v>0</v>
      </c>
      <c r="GQ35" s="2"/>
      <c r="GR35" s="2">
        <v>0</v>
      </c>
      <c r="GS35" s="2">
        <v>3</v>
      </c>
      <c r="GT35" s="2">
        <v>0</v>
      </c>
      <c r="GU35" s="2" t="s">
        <v>3</v>
      </c>
      <c r="GV35" s="2">
        <f t="shared" si="49"/>
        <v>0</v>
      </c>
      <c r="GW35" s="2">
        <v>1</v>
      </c>
      <c r="GX35" s="2">
        <f t="shared" si="50"/>
        <v>0</v>
      </c>
      <c r="GY35" s="2"/>
      <c r="GZ35" s="2"/>
      <c r="HA35" s="2">
        <v>0</v>
      </c>
      <c r="HB35" s="2">
        <v>0</v>
      </c>
      <c r="HC35" s="2">
        <f t="shared" si="51"/>
        <v>0</v>
      </c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>
        <v>0</v>
      </c>
      <c r="IL35" s="2"/>
      <c r="IM35" s="2"/>
      <c r="IN35" s="2"/>
      <c r="IO35" s="2"/>
      <c r="IP35" s="2"/>
      <c r="IQ35" s="2"/>
      <c r="IR35" s="2"/>
      <c r="IS35" s="2"/>
      <c r="IT35" s="2"/>
      <c r="IU35" s="2"/>
    </row>
    <row r="36" spans="1:255" x14ac:dyDescent="0.2">
      <c r="A36">
        <v>17</v>
      </c>
      <c r="B36">
        <v>1</v>
      </c>
      <c r="C36">
        <f>ROW(SmtRes!A16)</f>
        <v>16</v>
      </c>
      <c r="D36">
        <f>ROW(EtalonRes!A22)</f>
        <v>22</v>
      </c>
      <c r="E36" t="s">
        <v>49</v>
      </c>
      <c r="F36" t="s">
        <v>50</v>
      </c>
      <c r="G36" t="s">
        <v>51</v>
      </c>
      <c r="H36" t="s">
        <v>52</v>
      </c>
      <c r="I36">
        <v>0.01</v>
      </c>
      <c r="J36">
        <v>0</v>
      </c>
      <c r="O36">
        <f t="shared" si="14"/>
        <v>1462.69</v>
      </c>
      <c r="P36">
        <f t="shared" si="15"/>
        <v>0</v>
      </c>
      <c r="Q36">
        <f t="shared" si="16"/>
        <v>0</v>
      </c>
      <c r="R36">
        <f t="shared" si="17"/>
        <v>0</v>
      </c>
      <c r="S36">
        <f t="shared" si="18"/>
        <v>1462.69</v>
      </c>
      <c r="T36">
        <f t="shared" si="19"/>
        <v>0</v>
      </c>
      <c r="U36">
        <f t="shared" si="20"/>
        <v>5.63</v>
      </c>
      <c r="V36">
        <f t="shared" si="21"/>
        <v>0</v>
      </c>
      <c r="W36">
        <f t="shared" si="22"/>
        <v>0</v>
      </c>
      <c r="X36">
        <f t="shared" si="23"/>
        <v>1067.76</v>
      </c>
      <c r="Y36">
        <f t="shared" si="24"/>
        <v>599.70000000000005</v>
      </c>
      <c r="AA36">
        <v>46281618</v>
      </c>
      <c r="AB36">
        <f t="shared" si="25"/>
        <v>6187.37</v>
      </c>
      <c r="AC36">
        <f t="shared" si="26"/>
        <v>0</v>
      </c>
      <c r="AD36">
        <f t="shared" si="27"/>
        <v>0</v>
      </c>
      <c r="AE36">
        <f t="shared" si="28"/>
        <v>0</v>
      </c>
      <c r="AF36">
        <f t="shared" si="29"/>
        <v>6187.37</v>
      </c>
      <c r="AG36">
        <f t="shared" si="30"/>
        <v>0</v>
      </c>
      <c r="AH36">
        <f t="shared" si="31"/>
        <v>563</v>
      </c>
      <c r="AI36">
        <f t="shared" si="32"/>
        <v>0</v>
      </c>
      <c r="AJ36">
        <f t="shared" si="33"/>
        <v>0</v>
      </c>
      <c r="AK36">
        <v>6187.37</v>
      </c>
      <c r="AL36">
        <v>0</v>
      </c>
      <c r="AM36">
        <v>0</v>
      </c>
      <c r="AN36">
        <v>0</v>
      </c>
      <c r="AO36">
        <v>6187.37</v>
      </c>
      <c r="AP36">
        <v>0</v>
      </c>
      <c r="AQ36">
        <v>563</v>
      </c>
      <c r="AR36">
        <v>0</v>
      </c>
      <c r="AS36">
        <v>0</v>
      </c>
      <c r="AT36">
        <v>73</v>
      </c>
      <c r="AU36">
        <v>41</v>
      </c>
      <c r="AV36">
        <v>1</v>
      </c>
      <c r="AW36">
        <v>1</v>
      </c>
      <c r="AZ36">
        <v>1</v>
      </c>
      <c r="BA36">
        <v>23.64</v>
      </c>
      <c r="BB36">
        <v>1</v>
      </c>
      <c r="BC36">
        <v>1</v>
      </c>
      <c r="BD36" t="s">
        <v>3</v>
      </c>
      <c r="BE36" t="s">
        <v>3</v>
      </c>
      <c r="BF36" t="s">
        <v>3</v>
      </c>
      <c r="BG36" t="s">
        <v>3</v>
      </c>
      <c r="BH36">
        <v>0</v>
      </c>
      <c r="BI36">
        <v>1</v>
      </c>
      <c r="BJ36" t="s">
        <v>53</v>
      </c>
      <c r="BM36">
        <v>415</v>
      </c>
      <c r="BN36">
        <v>0</v>
      </c>
      <c r="BO36" t="s">
        <v>50</v>
      </c>
      <c r="BP36">
        <v>1</v>
      </c>
      <c r="BQ36">
        <v>60</v>
      </c>
      <c r="BR36">
        <v>0</v>
      </c>
      <c r="BS36">
        <v>23.64</v>
      </c>
      <c r="BT36">
        <v>1</v>
      </c>
      <c r="BU36">
        <v>1</v>
      </c>
      <c r="BV36">
        <v>1</v>
      </c>
      <c r="BW36">
        <v>1</v>
      </c>
      <c r="BX36">
        <v>1</v>
      </c>
      <c r="BY36" t="s">
        <v>3</v>
      </c>
      <c r="BZ36">
        <v>73</v>
      </c>
      <c r="CA36">
        <v>41</v>
      </c>
      <c r="CE36">
        <v>0</v>
      </c>
      <c r="CF36">
        <v>0</v>
      </c>
      <c r="CG36">
        <v>0</v>
      </c>
      <c r="CM36">
        <v>0</v>
      </c>
      <c r="CN36" t="s">
        <v>3</v>
      </c>
      <c r="CO36">
        <v>0</v>
      </c>
      <c r="CP36">
        <f t="shared" si="34"/>
        <v>1462.69</v>
      </c>
      <c r="CQ36">
        <f t="shared" si="35"/>
        <v>0</v>
      </c>
      <c r="CR36">
        <f t="shared" si="36"/>
        <v>0</v>
      </c>
      <c r="CS36">
        <f t="shared" si="37"/>
        <v>0</v>
      </c>
      <c r="CT36">
        <f t="shared" si="38"/>
        <v>146269.42679999999</v>
      </c>
      <c r="CU36">
        <f t="shared" si="39"/>
        <v>0</v>
      </c>
      <c r="CV36">
        <f t="shared" si="40"/>
        <v>563</v>
      </c>
      <c r="CW36">
        <f t="shared" si="41"/>
        <v>0</v>
      </c>
      <c r="CX36">
        <f t="shared" si="42"/>
        <v>0</v>
      </c>
      <c r="CY36">
        <f>S36*(BZ36/100)</f>
        <v>1067.7637</v>
      </c>
      <c r="CZ36">
        <f>S36*(CA36/100)</f>
        <v>599.7029</v>
      </c>
      <c r="DC36" t="s">
        <v>3</v>
      </c>
      <c r="DD36" t="s">
        <v>3</v>
      </c>
      <c r="DE36" t="s">
        <v>3</v>
      </c>
      <c r="DF36" t="s">
        <v>3</v>
      </c>
      <c r="DG36" t="s">
        <v>3</v>
      </c>
      <c r="DH36" t="s">
        <v>3</v>
      </c>
      <c r="DI36" t="s">
        <v>3</v>
      </c>
      <c r="DJ36" t="s">
        <v>3</v>
      </c>
      <c r="DK36" t="s">
        <v>3</v>
      </c>
      <c r="DL36" t="s">
        <v>3</v>
      </c>
      <c r="DM36" t="s">
        <v>3</v>
      </c>
      <c r="DN36">
        <v>91</v>
      </c>
      <c r="DO36">
        <v>70</v>
      </c>
      <c r="DP36">
        <v>1.0469999999999999</v>
      </c>
      <c r="DQ36">
        <v>1.002</v>
      </c>
      <c r="DU36">
        <v>1007</v>
      </c>
      <c r="DV36" t="s">
        <v>52</v>
      </c>
      <c r="DW36" t="s">
        <v>52</v>
      </c>
      <c r="DX36">
        <v>100</v>
      </c>
      <c r="EE36">
        <v>40976521</v>
      </c>
      <c r="EF36">
        <v>60</v>
      </c>
      <c r="EG36" t="s">
        <v>26</v>
      </c>
      <c r="EH36">
        <v>0</v>
      </c>
      <c r="EI36" t="s">
        <v>3</v>
      </c>
      <c r="EJ36">
        <v>1</v>
      </c>
      <c r="EK36">
        <v>415</v>
      </c>
      <c r="EL36" t="s">
        <v>54</v>
      </c>
      <c r="EM36" t="s">
        <v>55</v>
      </c>
      <c r="EO36" t="s">
        <v>3</v>
      </c>
      <c r="EQ36">
        <v>0</v>
      </c>
      <c r="ER36">
        <v>6187.37</v>
      </c>
      <c r="ES36">
        <v>0</v>
      </c>
      <c r="ET36">
        <v>0</v>
      </c>
      <c r="EU36">
        <v>0</v>
      </c>
      <c r="EV36">
        <v>6187.37</v>
      </c>
      <c r="EW36">
        <v>563</v>
      </c>
      <c r="EX36">
        <v>0</v>
      </c>
      <c r="EY36">
        <v>0</v>
      </c>
      <c r="FQ36">
        <v>0</v>
      </c>
      <c r="FR36">
        <f t="shared" si="43"/>
        <v>0</v>
      </c>
      <c r="FS36">
        <v>0</v>
      </c>
      <c r="FX36">
        <v>91</v>
      </c>
      <c r="FY36">
        <v>70</v>
      </c>
      <c r="GA36" t="s">
        <v>3</v>
      </c>
      <c r="GD36">
        <v>0</v>
      </c>
      <c r="GF36">
        <v>-1844282035</v>
      </c>
      <c r="GG36">
        <v>2</v>
      </c>
      <c r="GH36">
        <v>1</v>
      </c>
      <c r="GI36">
        <v>3</v>
      </c>
      <c r="GJ36">
        <v>0</v>
      </c>
      <c r="GK36">
        <f>ROUND(R36*(S12)/100,2)</f>
        <v>0</v>
      </c>
      <c r="GL36">
        <f t="shared" si="44"/>
        <v>0</v>
      </c>
      <c r="GM36">
        <f t="shared" si="45"/>
        <v>3130.15</v>
      </c>
      <c r="GN36">
        <f t="shared" si="46"/>
        <v>3130.15</v>
      </c>
      <c r="GO36">
        <f t="shared" si="47"/>
        <v>0</v>
      </c>
      <c r="GP36">
        <f t="shared" si="48"/>
        <v>0</v>
      </c>
      <c r="GR36">
        <v>0</v>
      </c>
      <c r="GS36">
        <v>3</v>
      </c>
      <c r="GT36">
        <v>0</v>
      </c>
      <c r="GU36" t="s">
        <v>3</v>
      </c>
      <c r="GV36">
        <f t="shared" si="49"/>
        <v>0</v>
      </c>
      <c r="GW36">
        <v>1</v>
      </c>
      <c r="GX36">
        <f t="shared" si="50"/>
        <v>0</v>
      </c>
      <c r="HA36">
        <v>0</v>
      </c>
      <c r="HB36">
        <v>0</v>
      </c>
      <c r="HC36">
        <f t="shared" si="51"/>
        <v>0</v>
      </c>
      <c r="IK36">
        <v>0</v>
      </c>
    </row>
    <row r="37" spans="1:255" x14ac:dyDescent="0.2">
      <c r="A37" s="2">
        <v>17</v>
      </c>
      <c r="B37" s="2">
        <v>1</v>
      </c>
      <c r="C37" s="2"/>
      <c r="D37" s="2"/>
      <c r="E37" s="2" t="s">
        <v>56</v>
      </c>
      <c r="F37" s="2" t="s">
        <v>57</v>
      </c>
      <c r="G37" s="2" t="s">
        <v>58</v>
      </c>
      <c r="H37" s="2" t="s">
        <v>59</v>
      </c>
      <c r="I37" s="2">
        <v>0.39200000000000002</v>
      </c>
      <c r="J37" s="2">
        <v>0</v>
      </c>
      <c r="K37" s="2"/>
      <c r="L37" s="2"/>
      <c r="M37" s="2"/>
      <c r="N37" s="2"/>
      <c r="O37" s="2">
        <f t="shared" si="14"/>
        <v>417.35</v>
      </c>
      <c r="P37" s="2">
        <f t="shared" si="15"/>
        <v>417.35</v>
      </c>
      <c r="Q37" s="2">
        <f t="shared" si="16"/>
        <v>0</v>
      </c>
      <c r="R37" s="2">
        <f t="shared" si="17"/>
        <v>0</v>
      </c>
      <c r="S37" s="2">
        <f t="shared" si="18"/>
        <v>0</v>
      </c>
      <c r="T37" s="2">
        <f t="shared" si="19"/>
        <v>0</v>
      </c>
      <c r="U37" s="2">
        <f t="shared" si="20"/>
        <v>0</v>
      </c>
      <c r="V37" s="2">
        <f t="shared" si="21"/>
        <v>0</v>
      </c>
      <c r="W37" s="2">
        <f t="shared" si="22"/>
        <v>0</v>
      </c>
      <c r="X37" s="2">
        <f t="shared" si="23"/>
        <v>0</v>
      </c>
      <c r="Y37" s="2">
        <f t="shared" si="24"/>
        <v>0</v>
      </c>
      <c r="Z37" s="2"/>
      <c r="AA37" s="2">
        <v>46281617</v>
      </c>
      <c r="AB37" s="2">
        <f t="shared" si="25"/>
        <v>1064.6600000000001</v>
      </c>
      <c r="AC37" s="2">
        <f t="shared" si="26"/>
        <v>1064.6600000000001</v>
      </c>
      <c r="AD37" s="2">
        <f t="shared" si="27"/>
        <v>0</v>
      </c>
      <c r="AE37" s="2">
        <f t="shared" si="28"/>
        <v>0</v>
      </c>
      <c r="AF37" s="2">
        <f t="shared" si="29"/>
        <v>0</v>
      </c>
      <c r="AG37" s="2">
        <f t="shared" si="30"/>
        <v>0</v>
      </c>
      <c r="AH37" s="2">
        <f t="shared" si="31"/>
        <v>0</v>
      </c>
      <c r="AI37" s="2">
        <f t="shared" si="32"/>
        <v>0</v>
      </c>
      <c r="AJ37" s="2">
        <f t="shared" si="33"/>
        <v>0</v>
      </c>
      <c r="AK37" s="2">
        <v>1064.6600000000001</v>
      </c>
      <c r="AL37" s="2">
        <v>1064.6600000000001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1</v>
      </c>
      <c r="AW37" s="2">
        <v>1</v>
      </c>
      <c r="AX37" s="2"/>
      <c r="AY37" s="2"/>
      <c r="AZ37" s="2">
        <v>1</v>
      </c>
      <c r="BA37" s="2">
        <v>1</v>
      </c>
      <c r="BB37" s="2">
        <v>1</v>
      </c>
      <c r="BC37" s="2">
        <v>1</v>
      </c>
      <c r="BD37" s="2" t="s">
        <v>3</v>
      </c>
      <c r="BE37" s="2" t="s">
        <v>3</v>
      </c>
      <c r="BF37" s="2" t="s">
        <v>3</v>
      </c>
      <c r="BG37" s="2" t="s">
        <v>3</v>
      </c>
      <c r="BH37" s="2">
        <v>3</v>
      </c>
      <c r="BI37" s="2">
        <v>1</v>
      </c>
      <c r="BJ37" s="2" t="s">
        <v>60</v>
      </c>
      <c r="BK37" s="2"/>
      <c r="BL37" s="2"/>
      <c r="BM37" s="2">
        <v>1617</v>
      </c>
      <c r="BN37" s="2">
        <v>0</v>
      </c>
      <c r="BO37" s="2" t="s">
        <v>3</v>
      </c>
      <c r="BP37" s="2">
        <v>0</v>
      </c>
      <c r="BQ37" s="2">
        <v>200</v>
      </c>
      <c r="BR37" s="2">
        <v>0</v>
      </c>
      <c r="BS37" s="2">
        <v>1</v>
      </c>
      <c r="BT37" s="2">
        <v>1</v>
      </c>
      <c r="BU37" s="2">
        <v>1</v>
      </c>
      <c r="BV37" s="2">
        <v>1</v>
      </c>
      <c r="BW37" s="2">
        <v>1</v>
      </c>
      <c r="BX37" s="2">
        <v>1</v>
      </c>
      <c r="BY37" s="2" t="s">
        <v>3</v>
      </c>
      <c r="BZ37" s="2">
        <v>0</v>
      </c>
      <c r="CA37" s="2">
        <v>0</v>
      </c>
      <c r="CB37" s="2"/>
      <c r="CC37" s="2"/>
      <c r="CD37" s="2"/>
      <c r="CE37" s="2">
        <v>0</v>
      </c>
      <c r="CF37" s="2">
        <v>0</v>
      </c>
      <c r="CG37" s="2">
        <v>0</v>
      </c>
      <c r="CH37" s="2"/>
      <c r="CI37" s="2"/>
      <c r="CJ37" s="2"/>
      <c r="CK37" s="2"/>
      <c r="CL37" s="2"/>
      <c r="CM37" s="2">
        <v>0</v>
      </c>
      <c r="CN37" s="2" t="s">
        <v>3</v>
      </c>
      <c r="CO37" s="2">
        <v>0</v>
      </c>
      <c r="CP37" s="2">
        <f t="shared" si="34"/>
        <v>417.35</v>
      </c>
      <c r="CQ37" s="2">
        <f t="shared" si="35"/>
        <v>1064.6600000000001</v>
      </c>
      <c r="CR37" s="2">
        <f t="shared" si="36"/>
        <v>0</v>
      </c>
      <c r="CS37" s="2">
        <f t="shared" si="37"/>
        <v>0</v>
      </c>
      <c r="CT37" s="2">
        <f t="shared" si="38"/>
        <v>0</v>
      </c>
      <c r="CU37" s="2">
        <f t="shared" si="39"/>
        <v>0</v>
      </c>
      <c r="CV37" s="2">
        <f t="shared" si="40"/>
        <v>0</v>
      </c>
      <c r="CW37" s="2">
        <f t="shared" si="41"/>
        <v>0</v>
      </c>
      <c r="CX37" s="2">
        <f t="shared" si="42"/>
        <v>0</v>
      </c>
      <c r="CY37" s="2">
        <f>((S37*BZ37)/100)</f>
        <v>0</v>
      </c>
      <c r="CZ37" s="2">
        <f>((S37*CA37)/100)</f>
        <v>0</v>
      </c>
      <c r="DA37" s="2"/>
      <c r="DB37" s="2"/>
      <c r="DC37" s="2" t="s">
        <v>3</v>
      </c>
      <c r="DD37" s="2" t="s">
        <v>3</v>
      </c>
      <c r="DE37" s="2" t="s">
        <v>3</v>
      </c>
      <c r="DF37" s="2" t="s">
        <v>3</v>
      </c>
      <c r="DG37" s="2" t="s">
        <v>3</v>
      </c>
      <c r="DH37" s="2" t="s">
        <v>3</v>
      </c>
      <c r="DI37" s="2" t="s">
        <v>3</v>
      </c>
      <c r="DJ37" s="2" t="s">
        <v>3</v>
      </c>
      <c r="DK37" s="2" t="s">
        <v>3</v>
      </c>
      <c r="DL37" s="2" t="s">
        <v>3</v>
      </c>
      <c r="DM37" s="2" t="s">
        <v>3</v>
      </c>
      <c r="DN37" s="2">
        <v>0</v>
      </c>
      <c r="DO37" s="2">
        <v>0</v>
      </c>
      <c r="DP37" s="2">
        <v>1</v>
      </c>
      <c r="DQ37" s="2">
        <v>1</v>
      </c>
      <c r="DR37" s="2"/>
      <c r="DS37" s="2"/>
      <c r="DT37" s="2"/>
      <c r="DU37" s="2">
        <v>1010</v>
      </c>
      <c r="DV37" s="2" t="s">
        <v>59</v>
      </c>
      <c r="DW37" s="2" t="s">
        <v>59</v>
      </c>
      <c r="DX37" s="2">
        <v>1000</v>
      </c>
      <c r="DY37" s="2"/>
      <c r="DZ37" s="2"/>
      <c r="EA37" s="2"/>
      <c r="EB37" s="2"/>
      <c r="EC37" s="2"/>
      <c r="ED37" s="2"/>
      <c r="EE37" s="2">
        <v>40977723</v>
      </c>
      <c r="EF37" s="2">
        <v>200</v>
      </c>
      <c r="EG37" s="2" t="s">
        <v>46</v>
      </c>
      <c r="EH37" s="2">
        <v>0</v>
      </c>
      <c r="EI37" s="2" t="s">
        <v>3</v>
      </c>
      <c r="EJ37" s="2">
        <v>1</v>
      </c>
      <c r="EK37" s="2">
        <v>1617</v>
      </c>
      <c r="EL37" s="2" t="s">
        <v>47</v>
      </c>
      <c r="EM37" s="2" t="s">
        <v>48</v>
      </c>
      <c r="EN37" s="2"/>
      <c r="EO37" s="2" t="s">
        <v>3</v>
      </c>
      <c r="EP37" s="2"/>
      <c r="EQ37" s="2">
        <v>0</v>
      </c>
      <c r="ER37" s="2">
        <v>1064.6600000000001</v>
      </c>
      <c r="ES37" s="2">
        <v>1064.6600000000001</v>
      </c>
      <c r="ET37" s="2">
        <v>0</v>
      </c>
      <c r="EU37" s="2">
        <v>0</v>
      </c>
      <c r="EV37" s="2">
        <v>0</v>
      </c>
      <c r="EW37" s="2">
        <v>0</v>
      </c>
      <c r="EX37" s="2">
        <v>0</v>
      </c>
      <c r="EY37" s="2">
        <v>0</v>
      </c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>
        <v>0</v>
      </c>
      <c r="FR37" s="2">
        <f t="shared" si="43"/>
        <v>0</v>
      </c>
      <c r="FS37" s="2">
        <v>0</v>
      </c>
      <c r="FT37" s="2"/>
      <c r="FU37" s="2"/>
      <c r="FV37" s="2"/>
      <c r="FW37" s="2"/>
      <c r="FX37" s="2">
        <v>0</v>
      </c>
      <c r="FY37" s="2">
        <v>0</v>
      </c>
      <c r="FZ37" s="2"/>
      <c r="GA37" s="2" t="s">
        <v>3</v>
      </c>
      <c r="GB37" s="2"/>
      <c r="GC37" s="2"/>
      <c r="GD37" s="2">
        <v>0</v>
      </c>
      <c r="GE37" s="2"/>
      <c r="GF37" s="2">
        <v>1244350249</v>
      </c>
      <c r="GG37" s="2">
        <v>2</v>
      </c>
      <c r="GH37" s="2">
        <v>1</v>
      </c>
      <c r="GI37" s="2">
        <v>3</v>
      </c>
      <c r="GJ37" s="2">
        <v>0</v>
      </c>
      <c r="GK37" s="2">
        <f>ROUND(R37*(R12)/100,2)</f>
        <v>0</v>
      </c>
      <c r="GL37" s="2">
        <f t="shared" si="44"/>
        <v>0</v>
      </c>
      <c r="GM37" s="2">
        <f t="shared" si="45"/>
        <v>417.35</v>
      </c>
      <c r="GN37" s="2">
        <f t="shared" si="46"/>
        <v>417.35</v>
      </c>
      <c r="GO37" s="2">
        <f t="shared" si="47"/>
        <v>0</v>
      </c>
      <c r="GP37" s="2">
        <f t="shared" si="48"/>
        <v>0</v>
      </c>
      <c r="GQ37" s="2"/>
      <c r="GR37" s="2">
        <v>0</v>
      </c>
      <c r="GS37" s="2">
        <v>3</v>
      </c>
      <c r="GT37" s="2">
        <v>0</v>
      </c>
      <c r="GU37" s="2" t="s">
        <v>3</v>
      </c>
      <c r="GV37" s="2">
        <f t="shared" si="49"/>
        <v>0</v>
      </c>
      <c r="GW37" s="2">
        <v>1</v>
      </c>
      <c r="GX37" s="2">
        <f t="shared" si="50"/>
        <v>0</v>
      </c>
      <c r="GY37" s="2"/>
      <c r="GZ37" s="2"/>
      <c r="HA37" s="2">
        <v>0</v>
      </c>
      <c r="HB37" s="2">
        <v>0</v>
      </c>
      <c r="HC37" s="2">
        <f t="shared" si="51"/>
        <v>0</v>
      </c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>
        <v>0</v>
      </c>
      <c r="IL37" s="2"/>
      <c r="IM37" s="2"/>
      <c r="IN37" s="2"/>
      <c r="IO37" s="2"/>
      <c r="IP37" s="2"/>
      <c r="IQ37" s="2"/>
      <c r="IR37" s="2"/>
      <c r="IS37" s="2"/>
      <c r="IT37" s="2"/>
      <c r="IU37" s="2"/>
    </row>
    <row r="38" spans="1:255" x14ac:dyDescent="0.2">
      <c r="A38">
        <v>17</v>
      </c>
      <c r="B38">
        <v>1</v>
      </c>
      <c r="E38" t="s">
        <v>56</v>
      </c>
      <c r="F38" t="s">
        <v>57</v>
      </c>
      <c r="G38" t="s">
        <v>58</v>
      </c>
      <c r="H38" t="s">
        <v>59</v>
      </c>
      <c r="I38">
        <v>0.39200000000000002</v>
      </c>
      <c r="J38">
        <v>0</v>
      </c>
      <c r="O38">
        <f t="shared" si="14"/>
        <v>4039.92</v>
      </c>
      <c r="P38">
        <f t="shared" si="15"/>
        <v>4039.92</v>
      </c>
      <c r="Q38">
        <f t="shared" si="16"/>
        <v>0</v>
      </c>
      <c r="R38">
        <f t="shared" si="17"/>
        <v>0</v>
      </c>
      <c r="S38">
        <f t="shared" si="18"/>
        <v>0</v>
      </c>
      <c r="T38">
        <f t="shared" si="19"/>
        <v>0</v>
      </c>
      <c r="U38">
        <f t="shared" si="20"/>
        <v>0</v>
      </c>
      <c r="V38">
        <f t="shared" si="21"/>
        <v>0</v>
      </c>
      <c r="W38">
        <f t="shared" si="22"/>
        <v>0</v>
      </c>
      <c r="X38">
        <f t="shared" si="23"/>
        <v>0</v>
      </c>
      <c r="Y38">
        <f t="shared" si="24"/>
        <v>0</v>
      </c>
      <c r="AA38">
        <v>46281618</v>
      </c>
      <c r="AB38">
        <f t="shared" si="25"/>
        <v>1064.6600000000001</v>
      </c>
      <c r="AC38">
        <f t="shared" si="26"/>
        <v>1064.6600000000001</v>
      </c>
      <c r="AD38">
        <f t="shared" si="27"/>
        <v>0</v>
      </c>
      <c r="AE38">
        <f t="shared" si="28"/>
        <v>0</v>
      </c>
      <c r="AF38">
        <f t="shared" si="29"/>
        <v>0</v>
      </c>
      <c r="AG38">
        <f t="shared" si="30"/>
        <v>0</v>
      </c>
      <c r="AH38">
        <f t="shared" si="31"/>
        <v>0</v>
      </c>
      <c r="AI38">
        <f t="shared" si="32"/>
        <v>0</v>
      </c>
      <c r="AJ38">
        <f t="shared" si="33"/>
        <v>0</v>
      </c>
      <c r="AK38">
        <v>1064.6600000000001</v>
      </c>
      <c r="AL38">
        <v>1064.6600000000001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1</v>
      </c>
      <c r="AW38">
        <v>1</v>
      </c>
      <c r="AZ38">
        <v>1</v>
      </c>
      <c r="BA38">
        <v>1</v>
      </c>
      <c r="BB38">
        <v>1</v>
      </c>
      <c r="BC38">
        <v>9.68</v>
      </c>
      <c r="BD38" t="s">
        <v>3</v>
      </c>
      <c r="BE38" t="s">
        <v>3</v>
      </c>
      <c r="BF38" t="s">
        <v>3</v>
      </c>
      <c r="BG38" t="s">
        <v>3</v>
      </c>
      <c r="BH38">
        <v>3</v>
      </c>
      <c r="BI38">
        <v>1</v>
      </c>
      <c r="BJ38" t="s">
        <v>60</v>
      </c>
      <c r="BM38">
        <v>1617</v>
      </c>
      <c r="BN38">
        <v>0</v>
      </c>
      <c r="BO38" t="s">
        <v>57</v>
      </c>
      <c r="BP38">
        <v>1</v>
      </c>
      <c r="BQ38">
        <v>200</v>
      </c>
      <c r="BR38">
        <v>0</v>
      </c>
      <c r="BS38">
        <v>1</v>
      </c>
      <c r="BT38">
        <v>1</v>
      </c>
      <c r="BU38">
        <v>1</v>
      </c>
      <c r="BV38">
        <v>1</v>
      </c>
      <c r="BW38">
        <v>1</v>
      </c>
      <c r="BX38">
        <v>1</v>
      </c>
      <c r="BY38" t="s">
        <v>3</v>
      </c>
      <c r="BZ38">
        <v>0</v>
      </c>
      <c r="CA38">
        <v>0</v>
      </c>
      <c r="CE38">
        <v>0</v>
      </c>
      <c r="CF38">
        <v>0</v>
      </c>
      <c r="CG38">
        <v>0</v>
      </c>
      <c r="CM38">
        <v>0</v>
      </c>
      <c r="CN38" t="s">
        <v>3</v>
      </c>
      <c r="CO38">
        <v>0</v>
      </c>
      <c r="CP38">
        <f t="shared" si="34"/>
        <v>4039.92</v>
      </c>
      <c r="CQ38">
        <f t="shared" si="35"/>
        <v>10305.908800000001</v>
      </c>
      <c r="CR38">
        <f t="shared" si="36"/>
        <v>0</v>
      </c>
      <c r="CS38">
        <f t="shared" si="37"/>
        <v>0</v>
      </c>
      <c r="CT38">
        <f t="shared" si="38"/>
        <v>0</v>
      </c>
      <c r="CU38">
        <f t="shared" si="39"/>
        <v>0</v>
      </c>
      <c r="CV38">
        <f t="shared" si="40"/>
        <v>0</v>
      </c>
      <c r="CW38">
        <f t="shared" si="41"/>
        <v>0</v>
      </c>
      <c r="CX38">
        <f t="shared" si="42"/>
        <v>0</v>
      </c>
      <c r="CY38">
        <f>S38*(BZ38/100)</f>
        <v>0</v>
      </c>
      <c r="CZ38">
        <f>S38*(CA38/100)</f>
        <v>0</v>
      </c>
      <c r="DC38" t="s">
        <v>3</v>
      </c>
      <c r="DD38" t="s">
        <v>3</v>
      </c>
      <c r="DE38" t="s">
        <v>3</v>
      </c>
      <c r="DF38" t="s">
        <v>3</v>
      </c>
      <c r="DG38" t="s">
        <v>3</v>
      </c>
      <c r="DH38" t="s">
        <v>3</v>
      </c>
      <c r="DI38" t="s">
        <v>3</v>
      </c>
      <c r="DJ38" t="s">
        <v>3</v>
      </c>
      <c r="DK38" t="s">
        <v>3</v>
      </c>
      <c r="DL38" t="s">
        <v>3</v>
      </c>
      <c r="DM38" t="s">
        <v>3</v>
      </c>
      <c r="DN38">
        <v>0</v>
      </c>
      <c r="DO38">
        <v>0</v>
      </c>
      <c r="DP38">
        <v>1</v>
      </c>
      <c r="DQ38">
        <v>1</v>
      </c>
      <c r="DU38">
        <v>1010</v>
      </c>
      <c r="DV38" t="s">
        <v>59</v>
      </c>
      <c r="DW38" t="s">
        <v>59</v>
      </c>
      <c r="DX38">
        <v>1000</v>
      </c>
      <c r="EE38">
        <v>40977723</v>
      </c>
      <c r="EF38">
        <v>200</v>
      </c>
      <c r="EG38" t="s">
        <v>46</v>
      </c>
      <c r="EH38">
        <v>0</v>
      </c>
      <c r="EI38" t="s">
        <v>3</v>
      </c>
      <c r="EJ38">
        <v>1</v>
      </c>
      <c r="EK38">
        <v>1617</v>
      </c>
      <c r="EL38" t="s">
        <v>47</v>
      </c>
      <c r="EM38" t="s">
        <v>48</v>
      </c>
      <c r="EO38" t="s">
        <v>3</v>
      </c>
      <c r="EQ38">
        <v>0</v>
      </c>
      <c r="ER38">
        <v>1064.6600000000001</v>
      </c>
      <c r="ES38">
        <v>1064.6600000000001</v>
      </c>
      <c r="ET38">
        <v>0</v>
      </c>
      <c r="EU38">
        <v>0</v>
      </c>
      <c r="EV38">
        <v>0</v>
      </c>
      <c r="EW38">
        <v>0</v>
      </c>
      <c r="EX38">
        <v>0</v>
      </c>
      <c r="EY38">
        <v>0</v>
      </c>
      <c r="FQ38">
        <v>0</v>
      </c>
      <c r="FR38">
        <f t="shared" si="43"/>
        <v>0</v>
      </c>
      <c r="FS38">
        <v>0</v>
      </c>
      <c r="FX38">
        <v>0</v>
      </c>
      <c r="FY38">
        <v>0</v>
      </c>
      <c r="GA38" t="s">
        <v>3</v>
      </c>
      <c r="GD38">
        <v>0</v>
      </c>
      <c r="GF38">
        <v>1244350249</v>
      </c>
      <c r="GG38">
        <v>2</v>
      </c>
      <c r="GH38">
        <v>1</v>
      </c>
      <c r="GI38">
        <v>3</v>
      </c>
      <c r="GJ38">
        <v>0</v>
      </c>
      <c r="GK38">
        <f>ROUND(R38*(S12)/100,2)</f>
        <v>0</v>
      </c>
      <c r="GL38">
        <f t="shared" si="44"/>
        <v>0</v>
      </c>
      <c r="GM38">
        <f t="shared" si="45"/>
        <v>4039.92</v>
      </c>
      <c r="GN38">
        <f t="shared" si="46"/>
        <v>4039.92</v>
      </c>
      <c r="GO38">
        <f t="shared" si="47"/>
        <v>0</v>
      </c>
      <c r="GP38">
        <f t="shared" si="48"/>
        <v>0</v>
      </c>
      <c r="GR38">
        <v>0</v>
      </c>
      <c r="GS38">
        <v>3</v>
      </c>
      <c r="GT38">
        <v>0</v>
      </c>
      <c r="GU38" t="s">
        <v>3</v>
      </c>
      <c r="GV38">
        <f t="shared" si="49"/>
        <v>0</v>
      </c>
      <c r="GW38">
        <v>1</v>
      </c>
      <c r="GX38">
        <f t="shared" si="50"/>
        <v>0</v>
      </c>
      <c r="HA38">
        <v>0</v>
      </c>
      <c r="HB38">
        <v>0</v>
      </c>
      <c r="HC38">
        <f t="shared" si="51"/>
        <v>0</v>
      </c>
      <c r="IK38">
        <v>0</v>
      </c>
    </row>
    <row r="39" spans="1:255" x14ac:dyDescent="0.2">
      <c r="A39" s="2">
        <v>17</v>
      </c>
      <c r="B39" s="2">
        <v>1</v>
      </c>
      <c r="C39" s="2"/>
      <c r="D39" s="2"/>
      <c r="E39" s="2" t="s">
        <v>61</v>
      </c>
      <c r="F39" s="2" t="s">
        <v>62</v>
      </c>
      <c r="G39" s="2" t="s">
        <v>63</v>
      </c>
      <c r="H39" s="2" t="s">
        <v>64</v>
      </c>
      <c r="I39" s="2">
        <v>0.24</v>
      </c>
      <c r="J39" s="2">
        <v>0</v>
      </c>
      <c r="K39" s="2"/>
      <c r="L39" s="2"/>
      <c r="M39" s="2"/>
      <c r="N39" s="2"/>
      <c r="O39" s="2">
        <f t="shared" si="14"/>
        <v>114.16</v>
      </c>
      <c r="P39" s="2">
        <f t="shared" si="15"/>
        <v>114.16</v>
      </c>
      <c r="Q39" s="2">
        <f t="shared" si="16"/>
        <v>0</v>
      </c>
      <c r="R39" s="2">
        <f t="shared" si="17"/>
        <v>0</v>
      </c>
      <c r="S39" s="2">
        <f t="shared" si="18"/>
        <v>0</v>
      </c>
      <c r="T39" s="2">
        <f t="shared" si="19"/>
        <v>0</v>
      </c>
      <c r="U39" s="2">
        <f t="shared" si="20"/>
        <v>0</v>
      </c>
      <c r="V39" s="2">
        <f t="shared" si="21"/>
        <v>0</v>
      </c>
      <c r="W39" s="2">
        <f t="shared" si="22"/>
        <v>0</v>
      </c>
      <c r="X39" s="2">
        <f t="shared" si="23"/>
        <v>0</v>
      </c>
      <c r="Y39" s="2">
        <f t="shared" si="24"/>
        <v>0</v>
      </c>
      <c r="Z39" s="2"/>
      <c r="AA39" s="2">
        <v>46281617</v>
      </c>
      <c r="AB39" s="2">
        <f t="shared" si="25"/>
        <v>475.68</v>
      </c>
      <c r="AC39" s="2">
        <f t="shared" si="26"/>
        <v>475.68</v>
      </c>
      <c r="AD39" s="2">
        <f t="shared" si="27"/>
        <v>0</v>
      </c>
      <c r="AE39" s="2">
        <f t="shared" si="28"/>
        <v>0</v>
      </c>
      <c r="AF39" s="2">
        <f t="shared" si="29"/>
        <v>0</v>
      </c>
      <c r="AG39" s="2">
        <f t="shared" si="30"/>
        <v>0</v>
      </c>
      <c r="AH39" s="2">
        <f t="shared" si="31"/>
        <v>0</v>
      </c>
      <c r="AI39" s="2">
        <f t="shared" si="32"/>
        <v>0</v>
      </c>
      <c r="AJ39" s="2">
        <f t="shared" si="33"/>
        <v>0</v>
      </c>
      <c r="AK39" s="2">
        <v>475.68</v>
      </c>
      <c r="AL39" s="2">
        <v>475.68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1</v>
      </c>
      <c r="AW39" s="2">
        <v>1</v>
      </c>
      <c r="AX39" s="2"/>
      <c r="AY39" s="2"/>
      <c r="AZ39" s="2">
        <v>1</v>
      </c>
      <c r="BA39" s="2">
        <v>1</v>
      </c>
      <c r="BB39" s="2">
        <v>1</v>
      </c>
      <c r="BC39" s="2">
        <v>1</v>
      </c>
      <c r="BD39" s="2" t="s">
        <v>3</v>
      </c>
      <c r="BE39" s="2" t="s">
        <v>3</v>
      </c>
      <c r="BF39" s="2" t="s">
        <v>3</v>
      </c>
      <c r="BG39" s="2" t="s">
        <v>3</v>
      </c>
      <c r="BH39" s="2">
        <v>3</v>
      </c>
      <c r="BI39" s="2">
        <v>1</v>
      </c>
      <c r="BJ39" s="2" t="s">
        <v>65</v>
      </c>
      <c r="BK39" s="2"/>
      <c r="BL39" s="2"/>
      <c r="BM39" s="2">
        <v>1617</v>
      </c>
      <c r="BN39" s="2">
        <v>0</v>
      </c>
      <c r="BO39" s="2" t="s">
        <v>3</v>
      </c>
      <c r="BP39" s="2">
        <v>0</v>
      </c>
      <c r="BQ39" s="2">
        <v>200</v>
      </c>
      <c r="BR39" s="2">
        <v>0</v>
      </c>
      <c r="BS39" s="2">
        <v>1</v>
      </c>
      <c r="BT39" s="2">
        <v>1</v>
      </c>
      <c r="BU39" s="2">
        <v>1</v>
      </c>
      <c r="BV39" s="2">
        <v>1</v>
      </c>
      <c r="BW39" s="2">
        <v>1</v>
      </c>
      <c r="BX39" s="2">
        <v>1</v>
      </c>
      <c r="BY39" s="2" t="s">
        <v>3</v>
      </c>
      <c r="BZ39" s="2">
        <v>0</v>
      </c>
      <c r="CA39" s="2">
        <v>0</v>
      </c>
      <c r="CB39" s="2"/>
      <c r="CC39" s="2"/>
      <c r="CD39" s="2"/>
      <c r="CE39" s="2">
        <v>0</v>
      </c>
      <c r="CF39" s="2">
        <v>0</v>
      </c>
      <c r="CG39" s="2">
        <v>0</v>
      </c>
      <c r="CH39" s="2"/>
      <c r="CI39" s="2"/>
      <c r="CJ39" s="2"/>
      <c r="CK39" s="2"/>
      <c r="CL39" s="2"/>
      <c r="CM39" s="2">
        <v>0</v>
      </c>
      <c r="CN39" s="2" t="s">
        <v>3</v>
      </c>
      <c r="CO39" s="2">
        <v>0</v>
      </c>
      <c r="CP39" s="2">
        <f t="shared" si="34"/>
        <v>114.16</v>
      </c>
      <c r="CQ39" s="2">
        <f t="shared" si="35"/>
        <v>475.68</v>
      </c>
      <c r="CR39" s="2">
        <f t="shared" si="36"/>
        <v>0</v>
      </c>
      <c r="CS39" s="2">
        <f t="shared" si="37"/>
        <v>0</v>
      </c>
      <c r="CT39" s="2">
        <f t="shared" si="38"/>
        <v>0</v>
      </c>
      <c r="CU39" s="2">
        <f t="shared" si="39"/>
        <v>0</v>
      </c>
      <c r="CV39" s="2">
        <f t="shared" si="40"/>
        <v>0</v>
      </c>
      <c r="CW39" s="2">
        <f t="shared" si="41"/>
        <v>0</v>
      </c>
      <c r="CX39" s="2">
        <f t="shared" si="42"/>
        <v>0</v>
      </c>
      <c r="CY39" s="2">
        <f>((S39*BZ39)/100)</f>
        <v>0</v>
      </c>
      <c r="CZ39" s="2">
        <f>((S39*CA39)/100)</f>
        <v>0</v>
      </c>
      <c r="DA39" s="2"/>
      <c r="DB39" s="2"/>
      <c r="DC39" s="2" t="s">
        <v>3</v>
      </c>
      <c r="DD39" s="2" t="s">
        <v>3</v>
      </c>
      <c r="DE39" s="2" t="s">
        <v>3</v>
      </c>
      <c r="DF39" s="2" t="s">
        <v>3</v>
      </c>
      <c r="DG39" s="2" t="s">
        <v>3</v>
      </c>
      <c r="DH39" s="2" t="s">
        <v>3</v>
      </c>
      <c r="DI39" s="2" t="s">
        <v>3</v>
      </c>
      <c r="DJ39" s="2" t="s">
        <v>3</v>
      </c>
      <c r="DK39" s="2" t="s">
        <v>3</v>
      </c>
      <c r="DL39" s="2" t="s">
        <v>3</v>
      </c>
      <c r="DM39" s="2" t="s">
        <v>3</v>
      </c>
      <c r="DN39" s="2">
        <v>0</v>
      </c>
      <c r="DO39" s="2">
        <v>0</v>
      </c>
      <c r="DP39" s="2">
        <v>1</v>
      </c>
      <c r="DQ39" s="2">
        <v>1</v>
      </c>
      <c r="DR39" s="2"/>
      <c r="DS39" s="2"/>
      <c r="DT39" s="2"/>
      <c r="DU39" s="2">
        <v>1007</v>
      </c>
      <c r="DV39" s="2" t="s">
        <v>64</v>
      </c>
      <c r="DW39" s="2" t="s">
        <v>64</v>
      </c>
      <c r="DX39" s="2">
        <v>1</v>
      </c>
      <c r="DY39" s="2"/>
      <c r="DZ39" s="2"/>
      <c r="EA39" s="2"/>
      <c r="EB39" s="2"/>
      <c r="EC39" s="2"/>
      <c r="ED39" s="2"/>
      <c r="EE39" s="2">
        <v>40977723</v>
      </c>
      <c r="EF39" s="2">
        <v>200</v>
      </c>
      <c r="EG39" s="2" t="s">
        <v>46</v>
      </c>
      <c r="EH39" s="2">
        <v>0</v>
      </c>
      <c r="EI39" s="2" t="s">
        <v>3</v>
      </c>
      <c r="EJ39" s="2">
        <v>1</v>
      </c>
      <c r="EK39" s="2">
        <v>1617</v>
      </c>
      <c r="EL39" s="2" t="s">
        <v>47</v>
      </c>
      <c r="EM39" s="2" t="s">
        <v>48</v>
      </c>
      <c r="EN39" s="2"/>
      <c r="EO39" s="2" t="s">
        <v>3</v>
      </c>
      <c r="EP39" s="2"/>
      <c r="EQ39" s="2">
        <v>0</v>
      </c>
      <c r="ER39" s="2">
        <v>475.68</v>
      </c>
      <c r="ES39" s="2">
        <v>475.68</v>
      </c>
      <c r="ET39" s="2">
        <v>0</v>
      </c>
      <c r="EU39" s="2">
        <v>0</v>
      </c>
      <c r="EV39" s="2">
        <v>0</v>
      </c>
      <c r="EW39" s="2">
        <v>0</v>
      </c>
      <c r="EX39" s="2">
        <v>0</v>
      </c>
      <c r="EY39" s="2">
        <v>0</v>
      </c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>
        <v>0</v>
      </c>
      <c r="FR39" s="2">
        <f t="shared" si="43"/>
        <v>0</v>
      </c>
      <c r="FS39" s="2">
        <v>0</v>
      </c>
      <c r="FT39" s="2"/>
      <c r="FU39" s="2"/>
      <c r="FV39" s="2"/>
      <c r="FW39" s="2"/>
      <c r="FX39" s="2">
        <v>0</v>
      </c>
      <c r="FY39" s="2">
        <v>0</v>
      </c>
      <c r="FZ39" s="2"/>
      <c r="GA39" s="2" t="s">
        <v>3</v>
      </c>
      <c r="GB39" s="2"/>
      <c r="GC39" s="2"/>
      <c r="GD39" s="2">
        <v>0</v>
      </c>
      <c r="GE39" s="2"/>
      <c r="GF39" s="2">
        <v>-1474473045</v>
      </c>
      <c r="GG39" s="2">
        <v>2</v>
      </c>
      <c r="GH39" s="2">
        <v>1</v>
      </c>
      <c r="GI39" s="2">
        <v>3</v>
      </c>
      <c r="GJ39" s="2">
        <v>0</v>
      </c>
      <c r="GK39" s="2">
        <f>ROUND(R39*(R12)/100,2)</f>
        <v>0</v>
      </c>
      <c r="GL39" s="2">
        <f t="shared" si="44"/>
        <v>0</v>
      </c>
      <c r="GM39" s="2">
        <f t="shared" si="45"/>
        <v>114.16</v>
      </c>
      <c r="GN39" s="2">
        <f t="shared" si="46"/>
        <v>114.16</v>
      </c>
      <c r="GO39" s="2">
        <f t="shared" si="47"/>
        <v>0</v>
      </c>
      <c r="GP39" s="2">
        <f t="shared" si="48"/>
        <v>0</v>
      </c>
      <c r="GQ39" s="2"/>
      <c r="GR39" s="2">
        <v>0</v>
      </c>
      <c r="GS39" s="2">
        <v>3</v>
      </c>
      <c r="GT39" s="2">
        <v>0</v>
      </c>
      <c r="GU39" s="2" t="s">
        <v>3</v>
      </c>
      <c r="GV39" s="2">
        <f t="shared" si="49"/>
        <v>0</v>
      </c>
      <c r="GW39" s="2">
        <v>1</v>
      </c>
      <c r="GX39" s="2">
        <f t="shared" si="50"/>
        <v>0</v>
      </c>
      <c r="GY39" s="2"/>
      <c r="GZ39" s="2"/>
      <c r="HA39" s="2">
        <v>0</v>
      </c>
      <c r="HB39" s="2">
        <v>0</v>
      </c>
      <c r="HC39" s="2">
        <f t="shared" si="51"/>
        <v>0</v>
      </c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>
        <v>0</v>
      </c>
      <c r="IL39" s="2"/>
      <c r="IM39" s="2"/>
      <c r="IN39" s="2"/>
      <c r="IO39" s="2"/>
      <c r="IP39" s="2"/>
      <c r="IQ39" s="2"/>
      <c r="IR39" s="2"/>
      <c r="IS39" s="2"/>
      <c r="IT39" s="2"/>
      <c r="IU39" s="2"/>
    </row>
    <row r="40" spans="1:255" x14ac:dyDescent="0.2">
      <c r="A40">
        <v>17</v>
      </c>
      <c r="B40">
        <v>1</v>
      </c>
      <c r="E40" t="s">
        <v>61</v>
      </c>
      <c r="F40" t="s">
        <v>62</v>
      </c>
      <c r="G40" t="s">
        <v>63</v>
      </c>
      <c r="H40" t="s">
        <v>64</v>
      </c>
      <c r="I40">
        <v>0.24</v>
      </c>
      <c r="J40">
        <v>0</v>
      </c>
      <c r="O40">
        <f t="shared" si="14"/>
        <v>736.35</v>
      </c>
      <c r="P40">
        <f t="shared" si="15"/>
        <v>736.35</v>
      </c>
      <c r="Q40">
        <f t="shared" si="16"/>
        <v>0</v>
      </c>
      <c r="R40">
        <f t="shared" si="17"/>
        <v>0</v>
      </c>
      <c r="S40">
        <f t="shared" si="18"/>
        <v>0</v>
      </c>
      <c r="T40">
        <f t="shared" si="19"/>
        <v>0</v>
      </c>
      <c r="U40">
        <f t="shared" si="20"/>
        <v>0</v>
      </c>
      <c r="V40">
        <f t="shared" si="21"/>
        <v>0</v>
      </c>
      <c r="W40">
        <f t="shared" si="22"/>
        <v>0</v>
      </c>
      <c r="X40">
        <f t="shared" si="23"/>
        <v>0</v>
      </c>
      <c r="Y40">
        <f t="shared" si="24"/>
        <v>0</v>
      </c>
      <c r="AA40">
        <v>46281618</v>
      </c>
      <c r="AB40">
        <f t="shared" si="25"/>
        <v>475.68</v>
      </c>
      <c r="AC40">
        <f t="shared" si="26"/>
        <v>475.68</v>
      </c>
      <c r="AD40">
        <f t="shared" si="27"/>
        <v>0</v>
      </c>
      <c r="AE40">
        <f t="shared" si="28"/>
        <v>0</v>
      </c>
      <c r="AF40">
        <f t="shared" si="29"/>
        <v>0</v>
      </c>
      <c r="AG40">
        <f t="shared" si="30"/>
        <v>0</v>
      </c>
      <c r="AH40">
        <f t="shared" si="31"/>
        <v>0</v>
      </c>
      <c r="AI40">
        <f t="shared" si="32"/>
        <v>0</v>
      </c>
      <c r="AJ40">
        <f t="shared" si="33"/>
        <v>0</v>
      </c>
      <c r="AK40">
        <v>475.68</v>
      </c>
      <c r="AL40">
        <v>475.68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1</v>
      </c>
      <c r="AW40">
        <v>1</v>
      </c>
      <c r="AZ40">
        <v>1</v>
      </c>
      <c r="BA40">
        <v>1</v>
      </c>
      <c r="BB40">
        <v>1</v>
      </c>
      <c r="BC40">
        <v>6.45</v>
      </c>
      <c r="BD40" t="s">
        <v>3</v>
      </c>
      <c r="BE40" t="s">
        <v>3</v>
      </c>
      <c r="BF40" t="s">
        <v>3</v>
      </c>
      <c r="BG40" t="s">
        <v>3</v>
      </c>
      <c r="BH40">
        <v>3</v>
      </c>
      <c r="BI40">
        <v>1</v>
      </c>
      <c r="BJ40" t="s">
        <v>65</v>
      </c>
      <c r="BM40">
        <v>1617</v>
      </c>
      <c r="BN40">
        <v>0</v>
      </c>
      <c r="BO40" t="s">
        <v>62</v>
      </c>
      <c r="BP40">
        <v>1</v>
      </c>
      <c r="BQ40">
        <v>200</v>
      </c>
      <c r="BR40">
        <v>0</v>
      </c>
      <c r="BS40">
        <v>1</v>
      </c>
      <c r="BT40">
        <v>1</v>
      </c>
      <c r="BU40">
        <v>1</v>
      </c>
      <c r="BV40">
        <v>1</v>
      </c>
      <c r="BW40">
        <v>1</v>
      </c>
      <c r="BX40">
        <v>1</v>
      </c>
      <c r="BY40" t="s">
        <v>3</v>
      </c>
      <c r="BZ40">
        <v>0</v>
      </c>
      <c r="CA40">
        <v>0</v>
      </c>
      <c r="CE40">
        <v>0</v>
      </c>
      <c r="CF40">
        <v>0</v>
      </c>
      <c r="CG40">
        <v>0</v>
      </c>
      <c r="CM40">
        <v>0</v>
      </c>
      <c r="CN40" t="s">
        <v>3</v>
      </c>
      <c r="CO40">
        <v>0</v>
      </c>
      <c r="CP40">
        <f t="shared" si="34"/>
        <v>736.35</v>
      </c>
      <c r="CQ40">
        <f t="shared" si="35"/>
        <v>3068.136</v>
      </c>
      <c r="CR40">
        <f t="shared" si="36"/>
        <v>0</v>
      </c>
      <c r="CS40">
        <f t="shared" si="37"/>
        <v>0</v>
      </c>
      <c r="CT40">
        <f t="shared" si="38"/>
        <v>0</v>
      </c>
      <c r="CU40">
        <f t="shared" si="39"/>
        <v>0</v>
      </c>
      <c r="CV40">
        <f t="shared" si="40"/>
        <v>0</v>
      </c>
      <c r="CW40">
        <f t="shared" si="41"/>
        <v>0</v>
      </c>
      <c r="CX40">
        <f t="shared" si="42"/>
        <v>0</v>
      </c>
      <c r="CY40">
        <f>S40*(BZ40/100)</f>
        <v>0</v>
      </c>
      <c r="CZ40">
        <f>S40*(CA40/100)</f>
        <v>0</v>
      </c>
      <c r="DC40" t="s">
        <v>3</v>
      </c>
      <c r="DD40" t="s">
        <v>3</v>
      </c>
      <c r="DE40" t="s">
        <v>3</v>
      </c>
      <c r="DF40" t="s">
        <v>3</v>
      </c>
      <c r="DG40" t="s">
        <v>3</v>
      </c>
      <c r="DH40" t="s">
        <v>3</v>
      </c>
      <c r="DI40" t="s">
        <v>3</v>
      </c>
      <c r="DJ40" t="s">
        <v>3</v>
      </c>
      <c r="DK40" t="s">
        <v>3</v>
      </c>
      <c r="DL40" t="s">
        <v>3</v>
      </c>
      <c r="DM40" t="s">
        <v>3</v>
      </c>
      <c r="DN40">
        <v>0</v>
      </c>
      <c r="DO40">
        <v>0</v>
      </c>
      <c r="DP40">
        <v>1</v>
      </c>
      <c r="DQ40">
        <v>1</v>
      </c>
      <c r="DU40">
        <v>1007</v>
      </c>
      <c r="DV40" t="s">
        <v>64</v>
      </c>
      <c r="DW40" t="s">
        <v>64</v>
      </c>
      <c r="DX40">
        <v>1</v>
      </c>
      <c r="EE40">
        <v>40977723</v>
      </c>
      <c r="EF40">
        <v>200</v>
      </c>
      <c r="EG40" t="s">
        <v>46</v>
      </c>
      <c r="EH40">
        <v>0</v>
      </c>
      <c r="EI40" t="s">
        <v>3</v>
      </c>
      <c r="EJ40">
        <v>1</v>
      </c>
      <c r="EK40">
        <v>1617</v>
      </c>
      <c r="EL40" t="s">
        <v>47</v>
      </c>
      <c r="EM40" t="s">
        <v>48</v>
      </c>
      <c r="EO40" t="s">
        <v>3</v>
      </c>
      <c r="EQ40">
        <v>0</v>
      </c>
      <c r="ER40">
        <v>475.68</v>
      </c>
      <c r="ES40">
        <v>475.68</v>
      </c>
      <c r="ET40">
        <v>0</v>
      </c>
      <c r="EU40">
        <v>0</v>
      </c>
      <c r="EV40">
        <v>0</v>
      </c>
      <c r="EW40">
        <v>0</v>
      </c>
      <c r="EX40">
        <v>0</v>
      </c>
      <c r="EY40">
        <v>0</v>
      </c>
      <c r="FQ40">
        <v>0</v>
      </c>
      <c r="FR40">
        <f t="shared" si="43"/>
        <v>0</v>
      </c>
      <c r="FS40">
        <v>0</v>
      </c>
      <c r="FX40">
        <v>0</v>
      </c>
      <c r="FY40">
        <v>0</v>
      </c>
      <c r="GA40" t="s">
        <v>3</v>
      </c>
      <c r="GD40">
        <v>0</v>
      </c>
      <c r="GF40">
        <v>-1474473045</v>
      </c>
      <c r="GG40">
        <v>2</v>
      </c>
      <c r="GH40">
        <v>1</v>
      </c>
      <c r="GI40">
        <v>3</v>
      </c>
      <c r="GJ40">
        <v>0</v>
      </c>
      <c r="GK40">
        <f>ROUND(R40*(S12)/100,2)</f>
        <v>0</v>
      </c>
      <c r="GL40">
        <f t="shared" si="44"/>
        <v>0</v>
      </c>
      <c r="GM40">
        <f t="shared" si="45"/>
        <v>736.35</v>
      </c>
      <c r="GN40">
        <f t="shared" si="46"/>
        <v>736.35</v>
      </c>
      <c r="GO40">
        <f t="shared" si="47"/>
        <v>0</v>
      </c>
      <c r="GP40">
        <f t="shared" si="48"/>
        <v>0</v>
      </c>
      <c r="GR40">
        <v>0</v>
      </c>
      <c r="GS40">
        <v>3</v>
      </c>
      <c r="GT40">
        <v>0</v>
      </c>
      <c r="GU40" t="s">
        <v>3</v>
      </c>
      <c r="GV40">
        <f t="shared" si="49"/>
        <v>0</v>
      </c>
      <c r="GW40">
        <v>1</v>
      </c>
      <c r="GX40">
        <f t="shared" si="50"/>
        <v>0</v>
      </c>
      <c r="HA40">
        <v>0</v>
      </c>
      <c r="HB40">
        <v>0</v>
      </c>
      <c r="HC40">
        <f t="shared" si="51"/>
        <v>0</v>
      </c>
      <c r="IK40">
        <v>0</v>
      </c>
    </row>
    <row r="41" spans="1:255" x14ac:dyDescent="0.2">
      <c r="A41" s="2">
        <v>17</v>
      </c>
      <c r="B41" s="2">
        <v>1</v>
      </c>
      <c r="C41" s="2">
        <f>ROW(SmtRes!A31)</f>
        <v>31</v>
      </c>
      <c r="D41" s="2">
        <f>ROW(EtalonRes!A38)</f>
        <v>38</v>
      </c>
      <c r="E41" s="2" t="s">
        <v>66</v>
      </c>
      <c r="F41" s="2" t="s">
        <v>67</v>
      </c>
      <c r="G41" s="2" t="s">
        <v>68</v>
      </c>
      <c r="H41" s="2" t="s">
        <v>69</v>
      </c>
      <c r="I41" s="2">
        <v>1</v>
      </c>
      <c r="J41" s="2">
        <v>0</v>
      </c>
      <c r="K41" s="2"/>
      <c r="L41" s="2"/>
      <c r="M41" s="2"/>
      <c r="N41" s="2"/>
      <c r="O41" s="2">
        <f t="shared" si="14"/>
        <v>757.76</v>
      </c>
      <c r="P41" s="2">
        <f t="shared" si="15"/>
        <v>223.59</v>
      </c>
      <c r="Q41" s="2">
        <f t="shared" si="16"/>
        <v>51.77</v>
      </c>
      <c r="R41" s="2">
        <f t="shared" si="17"/>
        <v>11.7</v>
      </c>
      <c r="S41" s="2">
        <f t="shared" si="18"/>
        <v>482.4</v>
      </c>
      <c r="T41" s="2">
        <f t="shared" si="19"/>
        <v>0</v>
      </c>
      <c r="U41" s="2">
        <f t="shared" si="20"/>
        <v>40.1</v>
      </c>
      <c r="V41" s="2">
        <f t="shared" si="21"/>
        <v>0</v>
      </c>
      <c r="W41" s="2">
        <f t="shared" si="22"/>
        <v>0</v>
      </c>
      <c r="X41" s="2">
        <f t="shared" si="23"/>
        <v>530.64</v>
      </c>
      <c r="Y41" s="2">
        <f t="shared" si="24"/>
        <v>356.98</v>
      </c>
      <c r="Z41" s="2"/>
      <c r="AA41" s="2">
        <v>46281617</v>
      </c>
      <c r="AB41" s="2">
        <f t="shared" si="25"/>
        <v>757.76</v>
      </c>
      <c r="AC41" s="2">
        <f t="shared" si="26"/>
        <v>223.59</v>
      </c>
      <c r="AD41" s="2">
        <f t="shared" si="27"/>
        <v>51.77</v>
      </c>
      <c r="AE41" s="2">
        <f t="shared" si="28"/>
        <v>11.7</v>
      </c>
      <c r="AF41" s="2">
        <f t="shared" si="29"/>
        <v>482.4</v>
      </c>
      <c r="AG41" s="2">
        <f t="shared" si="30"/>
        <v>0</v>
      </c>
      <c r="AH41" s="2">
        <f t="shared" si="31"/>
        <v>40.1</v>
      </c>
      <c r="AI41" s="2">
        <f t="shared" si="32"/>
        <v>0</v>
      </c>
      <c r="AJ41" s="2">
        <f t="shared" si="33"/>
        <v>0</v>
      </c>
      <c r="AK41" s="2">
        <v>757.76</v>
      </c>
      <c r="AL41" s="2">
        <v>223.59</v>
      </c>
      <c r="AM41" s="2">
        <v>51.77</v>
      </c>
      <c r="AN41" s="2">
        <v>11.7</v>
      </c>
      <c r="AO41" s="2">
        <v>482.4</v>
      </c>
      <c r="AP41" s="2">
        <v>0</v>
      </c>
      <c r="AQ41" s="2">
        <v>40.1</v>
      </c>
      <c r="AR41" s="2">
        <v>0</v>
      </c>
      <c r="AS41" s="2">
        <v>0</v>
      </c>
      <c r="AT41" s="2">
        <v>110</v>
      </c>
      <c r="AU41" s="2">
        <v>74</v>
      </c>
      <c r="AV41" s="2">
        <v>1</v>
      </c>
      <c r="AW41" s="2">
        <v>1</v>
      </c>
      <c r="AX41" s="2"/>
      <c r="AY41" s="2"/>
      <c r="AZ41" s="2">
        <v>1</v>
      </c>
      <c r="BA41" s="2">
        <v>1</v>
      </c>
      <c r="BB41" s="2">
        <v>1</v>
      </c>
      <c r="BC41" s="2">
        <v>1</v>
      </c>
      <c r="BD41" s="2" t="s">
        <v>3</v>
      </c>
      <c r="BE41" s="2" t="s">
        <v>3</v>
      </c>
      <c r="BF41" s="2" t="s">
        <v>3</v>
      </c>
      <c r="BG41" s="2" t="s">
        <v>3</v>
      </c>
      <c r="BH41" s="2">
        <v>0</v>
      </c>
      <c r="BI41" s="2">
        <v>1</v>
      </c>
      <c r="BJ41" s="2" t="s">
        <v>70</v>
      </c>
      <c r="BK41" s="2"/>
      <c r="BL41" s="2"/>
      <c r="BM41" s="2">
        <v>139</v>
      </c>
      <c r="BN41" s="2">
        <v>0</v>
      </c>
      <c r="BO41" s="2" t="s">
        <v>3</v>
      </c>
      <c r="BP41" s="2">
        <v>0</v>
      </c>
      <c r="BQ41" s="2">
        <v>30</v>
      </c>
      <c r="BR41" s="2">
        <v>0</v>
      </c>
      <c r="BS41" s="2">
        <v>1</v>
      </c>
      <c r="BT41" s="2">
        <v>1</v>
      </c>
      <c r="BU41" s="2">
        <v>1</v>
      </c>
      <c r="BV41" s="2">
        <v>1</v>
      </c>
      <c r="BW41" s="2">
        <v>1</v>
      </c>
      <c r="BX41" s="2">
        <v>1</v>
      </c>
      <c r="BY41" s="2" t="s">
        <v>3</v>
      </c>
      <c r="BZ41" s="2">
        <v>110</v>
      </c>
      <c r="CA41" s="2">
        <v>74</v>
      </c>
      <c r="CB41" s="2"/>
      <c r="CC41" s="2"/>
      <c r="CD41" s="2"/>
      <c r="CE41" s="2">
        <v>0</v>
      </c>
      <c r="CF41" s="2">
        <v>0</v>
      </c>
      <c r="CG41" s="2">
        <v>0</v>
      </c>
      <c r="CH41" s="2"/>
      <c r="CI41" s="2"/>
      <c r="CJ41" s="2"/>
      <c r="CK41" s="2"/>
      <c r="CL41" s="2"/>
      <c r="CM41" s="2">
        <v>0</v>
      </c>
      <c r="CN41" s="2" t="s">
        <v>3</v>
      </c>
      <c r="CO41" s="2">
        <v>0</v>
      </c>
      <c r="CP41" s="2">
        <f t="shared" si="34"/>
        <v>757.76</v>
      </c>
      <c r="CQ41" s="2">
        <f t="shared" si="35"/>
        <v>223.59</v>
      </c>
      <c r="CR41" s="2">
        <f t="shared" si="36"/>
        <v>51.77</v>
      </c>
      <c r="CS41" s="2">
        <f t="shared" si="37"/>
        <v>11.7</v>
      </c>
      <c r="CT41" s="2">
        <f t="shared" si="38"/>
        <v>482.4</v>
      </c>
      <c r="CU41" s="2">
        <f t="shared" si="39"/>
        <v>0</v>
      </c>
      <c r="CV41" s="2">
        <f t="shared" si="40"/>
        <v>40.1</v>
      </c>
      <c r="CW41" s="2">
        <f t="shared" si="41"/>
        <v>0</v>
      </c>
      <c r="CX41" s="2">
        <f t="shared" si="42"/>
        <v>0</v>
      </c>
      <c r="CY41" s="2">
        <f>((S41*BZ41)/100)</f>
        <v>530.64</v>
      </c>
      <c r="CZ41" s="2">
        <f>((S41*CA41)/100)</f>
        <v>356.976</v>
      </c>
      <c r="DA41" s="2"/>
      <c r="DB41" s="2"/>
      <c r="DC41" s="2" t="s">
        <v>3</v>
      </c>
      <c r="DD41" s="2" t="s">
        <v>3</v>
      </c>
      <c r="DE41" s="2" t="s">
        <v>3</v>
      </c>
      <c r="DF41" s="2" t="s">
        <v>3</v>
      </c>
      <c r="DG41" s="2" t="s">
        <v>3</v>
      </c>
      <c r="DH41" s="2" t="s">
        <v>3</v>
      </c>
      <c r="DI41" s="2" t="s">
        <v>3</v>
      </c>
      <c r="DJ41" s="2" t="s">
        <v>3</v>
      </c>
      <c r="DK41" s="2" t="s">
        <v>3</v>
      </c>
      <c r="DL41" s="2" t="s">
        <v>3</v>
      </c>
      <c r="DM41" s="2" t="s">
        <v>3</v>
      </c>
      <c r="DN41" s="2">
        <v>0</v>
      </c>
      <c r="DO41" s="2">
        <v>0</v>
      </c>
      <c r="DP41" s="2">
        <v>1</v>
      </c>
      <c r="DQ41" s="2">
        <v>1</v>
      </c>
      <c r="DR41" s="2"/>
      <c r="DS41" s="2"/>
      <c r="DT41" s="2"/>
      <c r="DU41" s="2">
        <v>1013</v>
      </c>
      <c r="DV41" s="2" t="s">
        <v>69</v>
      </c>
      <c r="DW41" s="2" t="s">
        <v>69</v>
      </c>
      <c r="DX41" s="2">
        <v>1</v>
      </c>
      <c r="DY41" s="2"/>
      <c r="DZ41" s="2"/>
      <c r="EA41" s="2"/>
      <c r="EB41" s="2"/>
      <c r="EC41" s="2"/>
      <c r="ED41" s="2"/>
      <c r="EE41" s="2">
        <v>40976245</v>
      </c>
      <c r="EF41" s="2">
        <v>30</v>
      </c>
      <c r="EG41" s="2" t="s">
        <v>71</v>
      </c>
      <c r="EH41" s="2">
        <v>0</v>
      </c>
      <c r="EI41" s="2" t="s">
        <v>3</v>
      </c>
      <c r="EJ41" s="2">
        <v>1</v>
      </c>
      <c r="EK41" s="2">
        <v>139</v>
      </c>
      <c r="EL41" s="2" t="s">
        <v>72</v>
      </c>
      <c r="EM41" s="2" t="s">
        <v>73</v>
      </c>
      <c r="EN41" s="2"/>
      <c r="EO41" s="2" t="s">
        <v>3</v>
      </c>
      <c r="EP41" s="2"/>
      <c r="EQ41" s="2">
        <v>0</v>
      </c>
      <c r="ER41" s="2">
        <v>757.76</v>
      </c>
      <c r="ES41" s="2">
        <v>223.59</v>
      </c>
      <c r="ET41" s="2">
        <v>51.77</v>
      </c>
      <c r="EU41" s="2">
        <v>11.7</v>
      </c>
      <c r="EV41" s="2">
        <v>482.4</v>
      </c>
      <c r="EW41" s="2">
        <v>40.1</v>
      </c>
      <c r="EX41" s="2">
        <v>0</v>
      </c>
      <c r="EY41" s="2">
        <v>0</v>
      </c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>
        <v>0</v>
      </c>
      <c r="FR41" s="2">
        <f t="shared" si="43"/>
        <v>0</v>
      </c>
      <c r="FS41" s="2">
        <v>0</v>
      </c>
      <c r="FT41" s="2"/>
      <c r="FU41" s="2"/>
      <c r="FV41" s="2"/>
      <c r="FW41" s="2"/>
      <c r="FX41" s="2">
        <v>110</v>
      </c>
      <c r="FY41" s="2">
        <v>74</v>
      </c>
      <c r="FZ41" s="2"/>
      <c r="GA41" s="2" t="s">
        <v>3</v>
      </c>
      <c r="GB41" s="2"/>
      <c r="GC41" s="2"/>
      <c r="GD41" s="2">
        <v>0</v>
      </c>
      <c r="GE41" s="2"/>
      <c r="GF41" s="2">
        <v>1199830281</v>
      </c>
      <c r="GG41" s="2">
        <v>2</v>
      </c>
      <c r="GH41" s="2">
        <v>1</v>
      </c>
      <c r="GI41" s="2">
        <v>3</v>
      </c>
      <c r="GJ41" s="2">
        <v>0</v>
      </c>
      <c r="GK41" s="2">
        <f>ROUND(R41*(R12)/100,2)</f>
        <v>20.48</v>
      </c>
      <c r="GL41" s="2">
        <f t="shared" si="44"/>
        <v>0</v>
      </c>
      <c r="GM41" s="2">
        <f t="shared" si="45"/>
        <v>1665.86</v>
      </c>
      <c r="GN41" s="2">
        <f t="shared" si="46"/>
        <v>1665.86</v>
      </c>
      <c r="GO41" s="2">
        <f t="shared" si="47"/>
        <v>0</v>
      </c>
      <c r="GP41" s="2">
        <f t="shared" si="48"/>
        <v>0</v>
      </c>
      <c r="GQ41" s="2"/>
      <c r="GR41" s="2">
        <v>0</v>
      </c>
      <c r="GS41" s="2">
        <v>3</v>
      </c>
      <c r="GT41" s="2">
        <v>0</v>
      </c>
      <c r="GU41" s="2" t="s">
        <v>3</v>
      </c>
      <c r="GV41" s="2">
        <f t="shared" si="49"/>
        <v>0</v>
      </c>
      <c r="GW41" s="2">
        <v>1</v>
      </c>
      <c r="GX41" s="2">
        <f t="shared" si="50"/>
        <v>0</v>
      </c>
      <c r="GY41" s="2"/>
      <c r="GZ41" s="2"/>
      <c r="HA41" s="2">
        <v>0</v>
      </c>
      <c r="HB41" s="2">
        <v>0</v>
      </c>
      <c r="HC41" s="2">
        <f t="shared" si="51"/>
        <v>0</v>
      </c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>
        <v>0</v>
      </c>
      <c r="IL41" s="2"/>
      <c r="IM41" s="2"/>
      <c r="IN41" s="2"/>
      <c r="IO41" s="2"/>
      <c r="IP41" s="2"/>
      <c r="IQ41" s="2"/>
      <c r="IR41" s="2"/>
      <c r="IS41" s="2"/>
      <c r="IT41" s="2"/>
      <c r="IU41" s="2"/>
    </row>
    <row r="42" spans="1:255" x14ac:dyDescent="0.2">
      <c r="A42">
        <v>17</v>
      </c>
      <c r="B42">
        <v>1</v>
      </c>
      <c r="C42">
        <f>ROW(SmtRes!A46)</f>
        <v>46</v>
      </c>
      <c r="D42">
        <f>ROW(EtalonRes!A54)</f>
        <v>54</v>
      </c>
      <c r="E42" t="s">
        <v>66</v>
      </c>
      <c r="F42" t="s">
        <v>67</v>
      </c>
      <c r="G42" t="s">
        <v>68</v>
      </c>
      <c r="H42" t="s">
        <v>69</v>
      </c>
      <c r="I42">
        <v>1</v>
      </c>
      <c r="J42">
        <v>0</v>
      </c>
      <c r="O42">
        <f t="shared" si="14"/>
        <v>12938.12</v>
      </c>
      <c r="P42">
        <f t="shared" si="15"/>
        <v>1117.95</v>
      </c>
      <c r="Q42">
        <f t="shared" si="16"/>
        <v>416.23</v>
      </c>
      <c r="R42">
        <f t="shared" si="17"/>
        <v>276.58999999999997</v>
      </c>
      <c r="S42">
        <f t="shared" si="18"/>
        <v>11403.94</v>
      </c>
      <c r="T42">
        <f t="shared" si="19"/>
        <v>0</v>
      </c>
      <c r="U42">
        <f t="shared" si="20"/>
        <v>40.1</v>
      </c>
      <c r="V42">
        <f t="shared" si="21"/>
        <v>0</v>
      </c>
      <c r="W42">
        <f t="shared" si="22"/>
        <v>0</v>
      </c>
      <c r="X42">
        <f t="shared" si="23"/>
        <v>10035.469999999999</v>
      </c>
      <c r="Y42">
        <f t="shared" si="24"/>
        <v>4675.62</v>
      </c>
      <c r="AA42">
        <v>46281618</v>
      </c>
      <c r="AB42">
        <f t="shared" si="25"/>
        <v>757.76</v>
      </c>
      <c r="AC42">
        <f t="shared" si="26"/>
        <v>223.59</v>
      </c>
      <c r="AD42">
        <f t="shared" si="27"/>
        <v>51.77</v>
      </c>
      <c r="AE42">
        <f t="shared" si="28"/>
        <v>11.7</v>
      </c>
      <c r="AF42">
        <f t="shared" si="29"/>
        <v>482.4</v>
      </c>
      <c r="AG42">
        <f t="shared" si="30"/>
        <v>0</v>
      </c>
      <c r="AH42">
        <f t="shared" si="31"/>
        <v>40.1</v>
      </c>
      <c r="AI42">
        <f t="shared" si="32"/>
        <v>0</v>
      </c>
      <c r="AJ42">
        <f t="shared" si="33"/>
        <v>0</v>
      </c>
      <c r="AK42">
        <v>757.76</v>
      </c>
      <c r="AL42">
        <v>223.59</v>
      </c>
      <c r="AM42">
        <v>51.77</v>
      </c>
      <c r="AN42">
        <v>11.7</v>
      </c>
      <c r="AO42">
        <v>482.4</v>
      </c>
      <c r="AP42">
        <v>0</v>
      </c>
      <c r="AQ42">
        <v>40.1</v>
      </c>
      <c r="AR42">
        <v>0</v>
      </c>
      <c r="AS42">
        <v>0</v>
      </c>
      <c r="AT42">
        <v>88</v>
      </c>
      <c r="AU42">
        <v>41</v>
      </c>
      <c r="AV42">
        <v>1</v>
      </c>
      <c r="AW42">
        <v>1</v>
      </c>
      <c r="AZ42">
        <v>1</v>
      </c>
      <c r="BA42">
        <v>23.64</v>
      </c>
      <c r="BB42">
        <v>8.0399999999999991</v>
      </c>
      <c r="BC42">
        <v>5</v>
      </c>
      <c r="BD42" t="s">
        <v>3</v>
      </c>
      <c r="BE42" t="s">
        <v>3</v>
      </c>
      <c r="BF42" t="s">
        <v>3</v>
      </c>
      <c r="BG42" t="s">
        <v>3</v>
      </c>
      <c r="BH42">
        <v>0</v>
      </c>
      <c r="BI42">
        <v>1</v>
      </c>
      <c r="BJ42" t="s">
        <v>70</v>
      </c>
      <c r="BM42">
        <v>139</v>
      </c>
      <c r="BN42">
        <v>0</v>
      </c>
      <c r="BO42" t="s">
        <v>67</v>
      </c>
      <c r="BP42">
        <v>1</v>
      </c>
      <c r="BQ42">
        <v>30</v>
      </c>
      <c r="BR42">
        <v>0</v>
      </c>
      <c r="BS42">
        <v>23.64</v>
      </c>
      <c r="BT42">
        <v>1</v>
      </c>
      <c r="BU42">
        <v>1</v>
      </c>
      <c r="BV42">
        <v>1</v>
      </c>
      <c r="BW42">
        <v>1</v>
      </c>
      <c r="BX42">
        <v>1</v>
      </c>
      <c r="BY42" t="s">
        <v>3</v>
      </c>
      <c r="BZ42">
        <v>88</v>
      </c>
      <c r="CA42">
        <v>41</v>
      </c>
      <c r="CE42">
        <v>0</v>
      </c>
      <c r="CF42">
        <v>0</v>
      </c>
      <c r="CG42">
        <v>0</v>
      </c>
      <c r="CM42">
        <v>0</v>
      </c>
      <c r="CN42" t="s">
        <v>3</v>
      </c>
      <c r="CO42">
        <v>0</v>
      </c>
      <c r="CP42">
        <f t="shared" si="34"/>
        <v>12938.12</v>
      </c>
      <c r="CQ42">
        <f t="shared" si="35"/>
        <v>1117.95</v>
      </c>
      <c r="CR42">
        <f t="shared" si="36"/>
        <v>416.23079999999999</v>
      </c>
      <c r="CS42">
        <f t="shared" si="37"/>
        <v>276.58799999999997</v>
      </c>
      <c r="CT42">
        <f t="shared" si="38"/>
        <v>11403.936</v>
      </c>
      <c r="CU42">
        <f t="shared" si="39"/>
        <v>0</v>
      </c>
      <c r="CV42">
        <f t="shared" si="40"/>
        <v>40.1</v>
      </c>
      <c r="CW42">
        <f t="shared" si="41"/>
        <v>0</v>
      </c>
      <c r="CX42">
        <f t="shared" si="42"/>
        <v>0</v>
      </c>
      <c r="CY42">
        <f>S42*(BZ42/100)</f>
        <v>10035.467200000001</v>
      </c>
      <c r="CZ42">
        <f>S42*(CA42/100)</f>
        <v>4675.6153999999997</v>
      </c>
      <c r="DC42" t="s">
        <v>3</v>
      </c>
      <c r="DD42" t="s">
        <v>3</v>
      </c>
      <c r="DE42" t="s">
        <v>3</v>
      </c>
      <c r="DF42" t="s">
        <v>3</v>
      </c>
      <c r="DG42" t="s">
        <v>3</v>
      </c>
      <c r="DH42" t="s">
        <v>3</v>
      </c>
      <c r="DI42" t="s">
        <v>3</v>
      </c>
      <c r="DJ42" t="s">
        <v>3</v>
      </c>
      <c r="DK42" t="s">
        <v>3</v>
      </c>
      <c r="DL42" t="s">
        <v>3</v>
      </c>
      <c r="DM42" t="s">
        <v>3</v>
      </c>
      <c r="DN42">
        <v>110</v>
      </c>
      <c r="DO42">
        <v>74</v>
      </c>
      <c r="DP42">
        <v>1.0669999999999999</v>
      </c>
      <c r="DQ42">
        <v>1</v>
      </c>
      <c r="DU42">
        <v>1013</v>
      </c>
      <c r="DV42" t="s">
        <v>69</v>
      </c>
      <c r="DW42" t="s">
        <v>69</v>
      </c>
      <c r="DX42">
        <v>1</v>
      </c>
      <c r="EE42">
        <v>40976245</v>
      </c>
      <c r="EF42">
        <v>30</v>
      </c>
      <c r="EG42" t="s">
        <v>71</v>
      </c>
      <c r="EH42">
        <v>0</v>
      </c>
      <c r="EI42" t="s">
        <v>3</v>
      </c>
      <c r="EJ42">
        <v>1</v>
      </c>
      <c r="EK42">
        <v>139</v>
      </c>
      <c r="EL42" t="s">
        <v>72</v>
      </c>
      <c r="EM42" t="s">
        <v>73</v>
      </c>
      <c r="EO42" t="s">
        <v>3</v>
      </c>
      <c r="EQ42">
        <v>0</v>
      </c>
      <c r="ER42">
        <v>757.76</v>
      </c>
      <c r="ES42">
        <v>223.59</v>
      </c>
      <c r="ET42">
        <v>51.77</v>
      </c>
      <c r="EU42">
        <v>11.7</v>
      </c>
      <c r="EV42">
        <v>482.4</v>
      </c>
      <c r="EW42">
        <v>40.1</v>
      </c>
      <c r="EX42">
        <v>0</v>
      </c>
      <c r="EY42">
        <v>0</v>
      </c>
      <c r="FQ42">
        <v>0</v>
      </c>
      <c r="FR42">
        <f t="shared" si="43"/>
        <v>0</v>
      </c>
      <c r="FS42">
        <v>0</v>
      </c>
      <c r="FX42">
        <v>110</v>
      </c>
      <c r="FY42">
        <v>74</v>
      </c>
      <c r="GA42" t="s">
        <v>3</v>
      </c>
      <c r="GD42">
        <v>0</v>
      </c>
      <c r="GF42">
        <v>1199830281</v>
      </c>
      <c r="GG42">
        <v>2</v>
      </c>
      <c r="GH42">
        <v>1</v>
      </c>
      <c r="GI42">
        <v>3</v>
      </c>
      <c r="GJ42">
        <v>0</v>
      </c>
      <c r="GK42">
        <f>ROUND(R42*(S12)/100,2)</f>
        <v>434.25</v>
      </c>
      <c r="GL42">
        <f t="shared" si="44"/>
        <v>0</v>
      </c>
      <c r="GM42">
        <f t="shared" si="45"/>
        <v>28083.46</v>
      </c>
      <c r="GN42">
        <f t="shared" si="46"/>
        <v>28083.46</v>
      </c>
      <c r="GO42">
        <f t="shared" si="47"/>
        <v>0</v>
      </c>
      <c r="GP42">
        <f t="shared" si="48"/>
        <v>0</v>
      </c>
      <c r="GR42">
        <v>0</v>
      </c>
      <c r="GS42">
        <v>3</v>
      </c>
      <c r="GT42">
        <v>0</v>
      </c>
      <c r="GU42" t="s">
        <v>3</v>
      </c>
      <c r="GV42">
        <f t="shared" si="49"/>
        <v>0</v>
      </c>
      <c r="GW42">
        <v>1</v>
      </c>
      <c r="GX42">
        <f t="shared" si="50"/>
        <v>0</v>
      </c>
      <c r="HA42">
        <v>0</v>
      </c>
      <c r="HB42">
        <v>0</v>
      </c>
      <c r="HC42">
        <f t="shared" si="51"/>
        <v>0</v>
      </c>
      <c r="IK42">
        <v>0</v>
      </c>
    </row>
    <row r="43" spans="1:255" x14ac:dyDescent="0.2">
      <c r="A43" s="2">
        <v>17</v>
      </c>
      <c r="B43" s="2">
        <v>1</v>
      </c>
      <c r="C43" s="2"/>
      <c r="D43" s="2"/>
      <c r="E43" s="2" t="s">
        <v>74</v>
      </c>
      <c r="F43" s="2" t="s">
        <v>75</v>
      </c>
      <c r="G43" s="2" t="s">
        <v>76</v>
      </c>
      <c r="H43" s="2" t="s">
        <v>44</v>
      </c>
      <c r="I43" s="2">
        <v>1</v>
      </c>
      <c r="J43" s="2">
        <v>0</v>
      </c>
      <c r="K43" s="2"/>
      <c r="L43" s="2"/>
      <c r="M43" s="2"/>
      <c r="N43" s="2"/>
      <c r="O43" s="2">
        <f t="shared" si="14"/>
        <v>330936.11</v>
      </c>
      <c r="P43" s="2">
        <f t="shared" si="15"/>
        <v>330936.11</v>
      </c>
      <c r="Q43" s="2">
        <f t="shared" si="16"/>
        <v>0</v>
      </c>
      <c r="R43" s="2">
        <f t="shared" si="17"/>
        <v>0</v>
      </c>
      <c r="S43" s="2">
        <f t="shared" si="18"/>
        <v>0</v>
      </c>
      <c r="T43" s="2">
        <f t="shared" si="19"/>
        <v>0</v>
      </c>
      <c r="U43" s="2">
        <f t="shared" si="20"/>
        <v>0</v>
      </c>
      <c r="V43" s="2">
        <f t="shared" si="21"/>
        <v>0</v>
      </c>
      <c r="W43" s="2">
        <f t="shared" si="22"/>
        <v>0</v>
      </c>
      <c r="X43" s="2">
        <f t="shared" si="23"/>
        <v>0</v>
      </c>
      <c r="Y43" s="2">
        <f t="shared" si="24"/>
        <v>0</v>
      </c>
      <c r="Z43" s="2"/>
      <c r="AA43" s="2">
        <v>46281617</v>
      </c>
      <c r="AB43" s="2">
        <f t="shared" si="25"/>
        <v>330936.11</v>
      </c>
      <c r="AC43" s="2">
        <f t="shared" si="26"/>
        <v>330936.11</v>
      </c>
      <c r="AD43" s="2">
        <f t="shared" si="27"/>
        <v>0</v>
      </c>
      <c r="AE43" s="2">
        <f t="shared" si="28"/>
        <v>0</v>
      </c>
      <c r="AF43" s="2">
        <f t="shared" si="29"/>
        <v>0</v>
      </c>
      <c r="AG43" s="2">
        <f t="shared" si="30"/>
        <v>0</v>
      </c>
      <c r="AH43" s="2">
        <f t="shared" si="31"/>
        <v>0</v>
      </c>
      <c r="AI43" s="2">
        <f t="shared" si="32"/>
        <v>0</v>
      </c>
      <c r="AJ43" s="2">
        <f t="shared" si="33"/>
        <v>0</v>
      </c>
      <c r="AK43" s="2">
        <v>330936.11</v>
      </c>
      <c r="AL43" s="2">
        <v>330936.11</v>
      </c>
      <c r="AM43" s="2">
        <v>0</v>
      </c>
      <c r="AN43" s="2">
        <v>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1</v>
      </c>
      <c r="AW43" s="2">
        <v>1</v>
      </c>
      <c r="AX43" s="2"/>
      <c r="AY43" s="2"/>
      <c r="AZ43" s="2">
        <v>1</v>
      </c>
      <c r="BA43" s="2">
        <v>1</v>
      </c>
      <c r="BB43" s="2">
        <v>1</v>
      </c>
      <c r="BC43" s="2">
        <v>1</v>
      </c>
      <c r="BD43" s="2" t="s">
        <v>3</v>
      </c>
      <c r="BE43" s="2" t="s">
        <v>3</v>
      </c>
      <c r="BF43" s="2" t="s">
        <v>3</v>
      </c>
      <c r="BG43" s="2" t="s">
        <v>3</v>
      </c>
      <c r="BH43" s="2">
        <v>3</v>
      </c>
      <c r="BI43" s="2">
        <v>1</v>
      </c>
      <c r="BJ43" s="2" t="s">
        <v>3</v>
      </c>
      <c r="BK43" s="2"/>
      <c r="BL43" s="2"/>
      <c r="BM43" s="2">
        <v>400002</v>
      </c>
      <c r="BN43" s="2">
        <v>0</v>
      </c>
      <c r="BO43" s="2" t="s">
        <v>3</v>
      </c>
      <c r="BP43" s="2">
        <v>0</v>
      </c>
      <c r="BQ43" s="2">
        <v>202</v>
      </c>
      <c r="BR43" s="2">
        <v>0</v>
      </c>
      <c r="BS43" s="2">
        <v>1</v>
      </c>
      <c r="BT43" s="2">
        <v>1</v>
      </c>
      <c r="BU43" s="2">
        <v>1</v>
      </c>
      <c r="BV43" s="2">
        <v>1</v>
      </c>
      <c r="BW43" s="2">
        <v>1</v>
      </c>
      <c r="BX43" s="2">
        <v>1</v>
      </c>
      <c r="BY43" s="2" t="s">
        <v>3</v>
      </c>
      <c r="BZ43" s="2">
        <v>0</v>
      </c>
      <c r="CA43" s="2">
        <v>0</v>
      </c>
      <c r="CB43" s="2"/>
      <c r="CC43" s="2"/>
      <c r="CD43" s="2"/>
      <c r="CE43" s="2">
        <v>0</v>
      </c>
      <c r="CF43" s="2">
        <v>0</v>
      </c>
      <c r="CG43" s="2">
        <v>0</v>
      </c>
      <c r="CH43" s="2"/>
      <c r="CI43" s="2"/>
      <c r="CJ43" s="2"/>
      <c r="CK43" s="2"/>
      <c r="CL43" s="2"/>
      <c r="CM43" s="2">
        <v>0</v>
      </c>
      <c r="CN43" s="2" t="s">
        <v>3</v>
      </c>
      <c r="CO43" s="2">
        <v>0</v>
      </c>
      <c r="CP43" s="2">
        <f t="shared" si="34"/>
        <v>330936.11</v>
      </c>
      <c r="CQ43" s="2">
        <f>AC43*BC43</f>
        <v>330936.11</v>
      </c>
      <c r="CR43" s="2">
        <f>AD43*BB43</f>
        <v>0</v>
      </c>
      <c r="CS43" s="2">
        <f>AE43*BS43</f>
        <v>0</v>
      </c>
      <c r="CT43" s="2">
        <f>AF43*BA43</f>
        <v>0</v>
      </c>
      <c r="CU43" s="2">
        <f t="shared" si="39"/>
        <v>0</v>
      </c>
      <c r="CV43" s="2">
        <f>AH43</f>
        <v>0</v>
      </c>
      <c r="CW43" s="2">
        <f t="shared" si="41"/>
        <v>0</v>
      </c>
      <c r="CX43" s="2">
        <f t="shared" si="42"/>
        <v>0</v>
      </c>
      <c r="CY43" s="2">
        <f>0</f>
        <v>0</v>
      </c>
      <c r="CZ43" s="2">
        <f>0</f>
        <v>0</v>
      </c>
      <c r="DA43" s="2"/>
      <c r="DB43" s="2"/>
      <c r="DC43" s="2" t="s">
        <v>3</v>
      </c>
      <c r="DD43" s="2" t="s">
        <v>3</v>
      </c>
      <c r="DE43" s="2" t="s">
        <v>3</v>
      </c>
      <c r="DF43" s="2" t="s">
        <v>3</v>
      </c>
      <c r="DG43" s="2" t="s">
        <v>3</v>
      </c>
      <c r="DH43" s="2" t="s">
        <v>3</v>
      </c>
      <c r="DI43" s="2" t="s">
        <v>3</v>
      </c>
      <c r="DJ43" s="2" t="s">
        <v>3</v>
      </c>
      <c r="DK43" s="2" t="s">
        <v>3</v>
      </c>
      <c r="DL43" s="2" t="s">
        <v>3</v>
      </c>
      <c r="DM43" s="2" t="s">
        <v>3</v>
      </c>
      <c r="DN43" s="2">
        <v>0</v>
      </c>
      <c r="DO43" s="2">
        <v>0</v>
      </c>
      <c r="DP43" s="2">
        <v>1</v>
      </c>
      <c r="DQ43" s="2">
        <v>1</v>
      </c>
      <c r="DR43" s="2"/>
      <c r="DS43" s="2"/>
      <c r="DT43" s="2"/>
      <c r="DU43" s="2">
        <v>1010</v>
      </c>
      <c r="DV43" s="2" t="s">
        <v>44</v>
      </c>
      <c r="DW43" s="2" t="s">
        <v>44</v>
      </c>
      <c r="DX43" s="2">
        <v>1</v>
      </c>
      <c r="DY43" s="2"/>
      <c r="DZ43" s="2"/>
      <c r="EA43" s="2"/>
      <c r="EB43" s="2"/>
      <c r="EC43" s="2"/>
      <c r="ED43" s="2"/>
      <c r="EE43" s="2">
        <v>45442020</v>
      </c>
      <c r="EF43" s="2">
        <v>202</v>
      </c>
      <c r="EG43" s="2" t="s">
        <v>77</v>
      </c>
      <c r="EH43" s="2">
        <v>0</v>
      </c>
      <c r="EI43" s="2" t="s">
        <v>3</v>
      </c>
      <c r="EJ43" s="2">
        <v>1</v>
      </c>
      <c r="EK43" s="2">
        <v>400002</v>
      </c>
      <c r="EL43" s="2" t="s">
        <v>78</v>
      </c>
      <c r="EM43" s="2" t="s">
        <v>77</v>
      </c>
      <c r="EN43" s="2"/>
      <c r="EO43" s="2" t="s">
        <v>3</v>
      </c>
      <c r="EP43" s="2"/>
      <c r="EQ43" s="2">
        <v>0</v>
      </c>
      <c r="ER43" s="2">
        <v>330936.11</v>
      </c>
      <c r="ES43" s="2">
        <v>330936.11</v>
      </c>
      <c r="ET43" s="2">
        <v>0</v>
      </c>
      <c r="EU43" s="2">
        <v>0</v>
      </c>
      <c r="EV43" s="2">
        <v>0</v>
      </c>
      <c r="EW43" s="2">
        <v>0</v>
      </c>
      <c r="EX43" s="2">
        <v>0</v>
      </c>
      <c r="EY43" s="2">
        <v>0</v>
      </c>
      <c r="EZ43" s="2">
        <v>5</v>
      </c>
      <c r="FA43" s="2"/>
      <c r="FB43" s="2"/>
      <c r="FC43" s="2">
        <v>1</v>
      </c>
      <c r="FD43" s="2">
        <v>18</v>
      </c>
      <c r="FE43" s="2"/>
      <c r="FF43" s="2">
        <v>397123.33</v>
      </c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>
        <v>0</v>
      </c>
      <c r="FR43" s="2">
        <f t="shared" si="43"/>
        <v>0</v>
      </c>
      <c r="FS43" s="2">
        <v>0</v>
      </c>
      <c r="FT43" s="2"/>
      <c r="FU43" s="2"/>
      <c r="FV43" s="2"/>
      <c r="FW43" s="2"/>
      <c r="FX43" s="2">
        <v>0</v>
      </c>
      <c r="FY43" s="2">
        <v>0</v>
      </c>
      <c r="FZ43" s="2"/>
      <c r="GA43" s="2" t="s">
        <v>79</v>
      </c>
      <c r="GB43" s="2"/>
      <c r="GC43" s="2"/>
      <c r="GD43" s="2">
        <v>0</v>
      </c>
      <c r="GE43" s="2"/>
      <c r="GF43" s="2">
        <v>-698496229</v>
      </c>
      <c r="GG43" s="2">
        <v>2</v>
      </c>
      <c r="GH43" s="2">
        <v>3</v>
      </c>
      <c r="GI43" s="2">
        <v>3</v>
      </c>
      <c r="GJ43" s="2">
        <v>0</v>
      </c>
      <c r="GK43" s="2">
        <f>ROUND(R43*(R12)/100,2)</f>
        <v>0</v>
      </c>
      <c r="GL43" s="2">
        <f t="shared" si="44"/>
        <v>0</v>
      </c>
      <c r="GM43" s="2">
        <f t="shared" si="45"/>
        <v>330936.11</v>
      </c>
      <c r="GN43" s="2">
        <f t="shared" si="46"/>
        <v>330936.11</v>
      </c>
      <c r="GO43" s="2">
        <f t="shared" si="47"/>
        <v>0</v>
      </c>
      <c r="GP43" s="2">
        <f t="shared" si="48"/>
        <v>0</v>
      </c>
      <c r="GQ43" s="2"/>
      <c r="GR43" s="2">
        <v>1</v>
      </c>
      <c r="GS43" s="2">
        <v>1</v>
      </c>
      <c r="GT43" s="2">
        <v>0</v>
      </c>
      <c r="GU43" s="2" t="s">
        <v>3</v>
      </c>
      <c r="GV43" s="2">
        <f t="shared" si="49"/>
        <v>0</v>
      </c>
      <c r="GW43" s="2">
        <v>1</v>
      </c>
      <c r="GX43" s="2">
        <f t="shared" si="50"/>
        <v>0</v>
      </c>
      <c r="GY43" s="2"/>
      <c r="GZ43" s="2"/>
      <c r="HA43" s="2">
        <v>0</v>
      </c>
      <c r="HB43" s="2">
        <v>0</v>
      </c>
      <c r="HC43" s="2">
        <f t="shared" si="51"/>
        <v>0</v>
      </c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>
        <v>0</v>
      </c>
      <c r="IL43" s="2"/>
      <c r="IM43" s="2"/>
      <c r="IN43" s="2"/>
      <c r="IO43" s="2"/>
      <c r="IP43" s="2"/>
      <c r="IQ43" s="2"/>
      <c r="IR43" s="2"/>
      <c r="IS43" s="2"/>
      <c r="IT43" s="2"/>
      <c r="IU43" s="2"/>
    </row>
    <row r="44" spans="1:255" x14ac:dyDescent="0.2">
      <c r="A44">
        <v>17</v>
      </c>
      <c r="B44">
        <v>1</v>
      </c>
      <c r="E44" t="s">
        <v>74</v>
      </c>
      <c r="F44" t="s">
        <v>75</v>
      </c>
      <c r="G44" t="s">
        <v>76</v>
      </c>
      <c r="H44" t="s">
        <v>44</v>
      </c>
      <c r="I44">
        <v>1</v>
      </c>
      <c r="J44">
        <v>0</v>
      </c>
      <c r="O44">
        <f t="shared" si="14"/>
        <v>330936.11</v>
      </c>
      <c r="P44">
        <f t="shared" si="15"/>
        <v>330936.11</v>
      </c>
      <c r="Q44">
        <f t="shared" si="16"/>
        <v>0</v>
      </c>
      <c r="R44">
        <f t="shared" si="17"/>
        <v>0</v>
      </c>
      <c r="S44">
        <f t="shared" si="18"/>
        <v>0</v>
      </c>
      <c r="T44">
        <f t="shared" si="19"/>
        <v>0</v>
      </c>
      <c r="U44">
        <f t="shared" si="20"/>
        <v>0</v>
      </c>
      <c r="V44">
        <f t="shared" si="21"/>
        <v>0</v>
      </c>
      <c r="W44">
        <f t="shared" si="22"/>
        <v>0</v>
      </c>
      <c r="X44">
        <f t="shared" si="23"/>
        <v>0</v>
      </c>
      <c r="Y44">
        <f t="shared" si="24"/>
        <v>0</v>
      </c>
      <c r="AA44">
        <v>46281618</v>
      </c>
      <c r="AB44">
        <f t="shared" si="25"/>
        <v>330936.11</v>
      </c>
      <c r="AC44">
        <f t="shared" si="26"/>
        <v>330936.11</v>
      </c>
      <c r="AD44">
        <f t="shared" si="27"/>
        <v>0</v>
      </c>
      <c r="AE44">
        <f t="shared" si="28"/>
        <v>0</v>
      </c>
      <c r="AF44">
        <f t="shared" si="29"/>
        <v>0</v>
      </c>
      <c r="AG44">
        <f t="shared" si="30"/>
        <v>0</v>
      </c>
      <c r="AH44">
        <f t="shared" si="31"/>
        <v>0</v>
      </c>
      <c r="AI44">
        <f t="shared" si="32"/>
        <v>0</v>
      </c>
      <c r="AJ44">
        <f t="shared" si="33"/>
        <v>0</v>
      </c>
      <c r="AK44">
        <v>330936.11</v>
      </c>
      <c r="AL44">
        <v>330936.11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1</v>
      </c>
      <c r="AW44">
        <v>1</v>
      </c>
      <c r="AZ44">
        <v>1</v>
      </c>
      <c r="BA44">
        <v>1</v>
      </c>
      <c r="BB44">
        <v>1</v>
      </c>
      <c r="BC44">
        <v>1</v>
      </c>
      <c r="BD44" t="s">
        <v>3</v>
      </c>
      <c r="BE44" t="s">
        <v>3</v>
      </c>
      <c r="BF44" t="s">
        <v>3</v>
      </c>
      <c r="BG44" t="s">
        <v>3</v>
      </c>
      <c r="BH44">
        <v>3</v>
      </c>
      <c r="BI44">
        <v>1</v>
      </c>
      <c r="BJ44" t="s">
        <v>3</v>
      </c>
      <c r="BM44">
        <v>400002</v>
      </c>
      <c r="BN44">
        <v>0</v>
      </c>
      <c r="BO44" t="s">
        <v>3</v>
      </c>
      <c r="BP44">
        <v>0</v>
      </c>
      <c r="BQ44">
        <v>202</v>
      </c>
      <c r="BR44">
        <v>0</v>
      </c>
      <c r="BS44">
        <v>1</v>
      </c>
      <c r="BT44">
        <v>1</v>
      </c>
      <c r="BU44">
        <v>1</v>
      </c>
      <c r="BV44">
        <v>1</v>
      </c>
      <c r="BW44">
        <v>1</v>
      </c>
      <c r="BX44">
        <v>1</v>
      </c>
      <c r="BY44" t="s">
        <v>3</v>
      </c>
      <c r="BZ44">
        <v>0</v>
      </c>
      <c r="CA44">
        <v>0</v>
      </c>
      <c r="CE44">
        <v>0</v>
      </c>
      <c r="CF44">
        <v>0</v>
      </c>
      <c r="CG44">
        <v>0</v>
      </c>
      <c r="CM44">
        <v>0</v>
      </c>
      <c r="CN44" t="s">
        <v>3</v>
      </c>
      <c r="CO44">
        <v>0</v>
      </c>
      <c r="CP44">
        <f t="shared" si="34"/>
        <v>330936.11</v>
      </c>
      <c r="CQ44">
        <f>AC44*BC44</f>
        <v>330936.11</v>
      </c>
      <c r="CR44">
        <f>AD44*BB44</f>
        <v>0</v>
      </c>
      <c r="CS44">
        <f>AE44*BS44</f>
        <v>0</v>
      </c>
      <c r="CT44">
        <f>AF44*BA44</f>
        <v>0</v>
      </c>
      <c r="CU44">
        <f t="shared" si="39"/>
        <v>0</v>
      </c>
      <c r="CV44">
        <f>AH44</f>
        <v>0</v>
      </c>
      <c r="CW44">
        <f t="shared" si="41"/>
        <v>0</v>
      </c>
      <c r="CX44">
        <f t="shared" si="42"/>
        <v>0</v>
      </c>
      <c r="CY44">
        <f>S44*(BZ44/100)</f>
        <v>0</v>
      </c>
      <c r="CZ44">
        <f>S44*(CA44/100)</f>
        <v>0</v>
      </c>
      <c r="DC44" t="s">
        <v>3</v>
      </c>
      <c r="DD44" t="s">
        <v>3</v>
      </c>
      <c r="DE44" t="s">
        <v>3</v>
      </c>
      <c r="DF44" t="s">
        <v>3</v>
      </c>
      <c r="DG44" t="s">
        <v>3</v>
      </c>
      <c r="DH44" t="s">
        <v>3</v>
      </c>
      <c r="DI44" t="s">
        <v>3</v>
      </c>
      <c r="DJ44" t="s">
        <v>3</v>
      </c>
      <c r="DK44" t="s">
        <v>3</v>
      </c>
      <c r="DL44" t="s">
        <v>3</v>
      </c>
      <c r="DM44" t="s">
        <v>3</v>
      </c>
      <c r="DN44">
        <v>0</v>
      </c>
      <c r="DO44">
        <v>0</v>
      </c>
      <c r="DP44">
        <v>1</v>
      </c>
      <c r="DQ44">
        <v>1</v>
      </c>
      <c r="DU44">
        <v>1010</v>
      </c>
      <c r="DV44" t="s">
        <v>44</v>
      </c>
      <c r="DW44" t="s">
        <v>44</v>
      </c>
      <c r="DX44">
        <v>1</v>
      </c>
      <c r="EE44">
        <v>45442020</v>
      </c>
      <c r="EF44">
        <v>202</v>
      </c>
      <c r="EG44" t="s">
        <v>77</v>
      </c>
      <c r="EH44">
        <v>0</v>
      </c>
      <c r="EI44" t="s">
        <v>3</v>
      </c>
      <c r="EJ44">
        <v>1</v>
      </c>
      <c r="EK44">
        <v>400002</v>
      </c>
      <c r="EL44" t="s">
        <v>78</v>
      </c>
      <c r="EM44" t="s">
        <v>77</v>
      </c>
      <c r="EO44" t="s">
        <v>3</v>
      </c>
      <c r="EQ44">
        <v>0</v>
      </c>
      <c r="ER44">
        <v>330936.11</v>
      </c>
      <c r="ES44">
        <v>330936.11</v>
      </c>
      <c r="ET44">
        <v>0</v>
      </c>
      <c r="EU44">
        <v>0</v>
      </c>
      <c r="EV44">
        <v>0</v>
      </c>
      <c r="EW44">
        <v>0</v>
      </c>
      <c r="EX44">
        <v>0</v>
      </c>
      <c r="EY44">
        <v>0</v>
      </c>
      <c r="EZ44">
        <v>5</v>
      </c>
      <c r="FC44">
        <v>1</v>
      </c>
      <c r="FD44">
        <v>18</v>
      </c>
      <c r="FF44">
        <v>397123.33</v>
      </c>
      <c r="FQ44">
        <v>0</v>
      </c>
      <c r="FR44">
        <f t="shared" si="43"/>
        <v>0</v>
      </c>
      <c r="FS44">
        <v>0</v>
      </c>
      <c r="FX44">
        <v>0</v>
      </c>
      <c r="FY44">
        <v>0</v>
      </c>
      <c r="GA44" t="s">
        <v>79</v>
      </c>
      <c r="GD44">
        <v>0</v>
      </c>
      <c r="GF44">
        <v>-698496229</v>
      </c>
      <c r="GG44">
        <v>2</v>
      </c>
      <c r="GH44">
        <v>3</v>
      </c>
      <c r="GI44">
        <v>3</v>
      </c>
      <c r="GJ44">
        <v>0</v>
      </c>
      <c r="GK44">
        <f>ROUND(R44*(S12)/100,2)</f>
        <v>0</v>
      </c>
      <c r="GL44">
        <f t="shared" si="44"/>
        <v>0</v>
      </c>
      <c r="GM44">
        <f t="shared" si="45"/>
        <v>330936.11</v>
      </c>
      <c r="GN44">
        <f t="shared" si="46"/>
        <v>330936.11</v>
      </c>
      <c r="GO44">
        <f t="shared" si="47"/>
        <v>0</v>
      </c>
      <c r="GP44">
        <f t="shared" si="48"/>
        <v>0</v>
      </c>
      <c r="GR44">
        <v>1</v>
      </c>
      <c r="GS44">
        <v>1</v>
      </c>
      <c r="GT44">
        <v>0</v>
      </c>
      <c r="GU44" t="s">
        <v>3</v>
      </c>
      <c r="GV44">
        <f t="shared" si="49"/>
        <v>0</v>
      </c>
      <c r="GW44">
        <v>1</v>
      </c>
      <c r="GX44">
        <f t="shared" si="50"/>
        <v>0</v>
      </c>
      <c r="HA44">
        <v>0</v>
      </c>
      <c r="HB44">
        <v>0</v>
      </c>
      <c r="HC44">
        <f t="shared" si="51"/>
        <v>0</v>
      </c>
      <c r="IK44">
        <v>0</v>
      </c>
    </row>
    <row r="45" spans="1:255" x14ac:dyDescent="0.2">
      <c r="A45" s="2">
        <v>17</v>
      </c>
      <c r="B45" s="2">
        <v>1</v>
      </c>
      <c r="C45" s="2"/>
      <c r="D45" s="2"/>
      <c r="E45" s="2" t="s">
        <v>80</v>
      </c>
      <c r="F45" s="2" t="s">
        <v>81</v>
      </c>
      <c r="G45" s="2" t="s">
        <v>82</v>
      </c>
      <c r="H45" s="2" t="s">
        <v>44</v>
      </c>
      <c r="I45" s="2">
        <v>1</v>
      </c>
      <c r="J45" s="2">
        <v>0</v>
      </c>
      <c r="K45" s="2"/>
      <c r="L45" s="2"/>
      <c r="M45" s="2"/>
      <c r="N45" s="2"/>
      <c r="O45" s="2">
        <f t="shared" si="14"/>
        <v>85.63</v>
      </c>
      <c r="P45" s="2">
        <f t="shared" si="15"/>
        <v>21.42</v>
      </c>
      <c r="Q45" s="2">
        <f t="shared" si="16"/>
        <v>4.42</v>
      </c>
      <c r="R45" s="2">
        <f t="shared" si="17"/>
        <v>0.65</v>
      </c>
      <c r="S45" s="2">
        <f t="shared" si="18"/>
        <v>59.79</v>
      </c>
      <c r="T45" s="2">
        <f t="shared" si="19"/>
        <v>0</v>
      </c>
      <c r="U45" s="2">
        <f t="shared" si="20"/>
        <v>5.15</v>
      </c>
      <c r="V45" s="2">
        <f t="shared" si="21"/>
        <v>0</v>
      </c>
      <c r="W45" s="2">
        <f t="shared" si="22"/>
        <v>0</v>
      </c>
      <c r="X45" s="2">
        <f t="shared" si="23"/>
        <v>68.16</v>
      </c>
      <c r="Y45" s="2">
        <f t="shared" si="24"/>
        <v>40.06</v>
      </c>
      <c r="Z45" s="2"/>
      <c r="AA45" s="2">
        <v>46281617</v>
      </c>
      <c r="AB45" s="2">
        <f t="shared" si="25"/>
        <v>85.63</v>
      </c>
      <c r="AC45" s="2">
        <f t="shared" si="26"/>
        <v>21.42</v>
      </c>
      <c r="AD45" s="2">
        <f t="shared" si="27"/>
        <v>4.42</v>
      </c>
      <c r="AE45" s="2">
        <f t="shared" si="28"/>
        <v>0.65</v>
      </c>
      <c r="AF45" s="2">
        <f t="shared" si="29"/>
        <v>59.79</v>
      </c>
      <c r="AG45" s="2">
        <f t="shared" si="30"/>
        <v>0</v>
      </c>
      <c r="AH45" s="2">
        <f t="shared" si="31"/>
        <v>5.15</v>
      </c>
      <c r="AI45" s="2">
        <f t="shared" si="32"/>
        <v>0</v>
      </c>
      <c r="AJ45" s="2">
        <f t="shared" si="33"/>
        <v>0</v>
      </c>
      <c r="AK45" s="2">
        <v>85.63</v>
      </c>
      <c r="AL45" s="2">
        <v>21.42</v>
      </c>
      <c r="AM45" s="2">
        <v>4.42</v>
      </c>
      <c r="AN45" s="2">
        <v>0.65</v>
      </c>
      <c r="AO45" s="2">
        <v>59.79</v>
      </c>
      <c r="AP45" s="2">
        <v>0</v>
      </c>
      <c r="AQ45" s="2">
        <v>5.15</v>
      </c>
      <c r="AR45" s="2">
        <v>0</v>
      </c>
      <c r="AS45" s="2">
        <v>0</v>
      </c>
      <c r="AT45" s="2">
        <v>114</v>
      </c>
      <c r="AU45" s="2">
        <v>67</v>
      </c>
      <c r="AV45" s="2">
        <v>1</v>
      </c>
      <c r="AW45" s="2">
        <v>1</v>
      </c>
      <c r="AX45" s="2"/>
      <c r="AY45" s="2"/>
      <c r="AZ45" s="2">
        <v>1</v>
      </c>
      <c r="BA45" s="2">
        <v>1</v>
      </c>
      <c r="BB45" s="2">
        <v>1</v>
      </c>
      <c r="BC45" s="2">
        <v>1</v>
      </c>
      <c r="BD45" s="2" t="s">
        <v>3</v>
      </c>
      <c r="BE45" s="2" t="s">
        <v>3</v>
      </c>
      <c r="BF45" s="2" t="s">
        <v>3</v>
      </c>
      <c r="BG45" s="2" t="s">
        <v>3</v>
      </c>
      <c r="BH45" s="2">
        <v>0</v>
      </c>
      <c r="BI45" s="2">
        <v>2</v>
      </c>
      <c r="BJ45" s="2" t="s">
        <v>83</v>
      </c>
      <c r="BK45" s="2"/>
      <c r="BL45" s="2"/>
      <c r="BM45" s="2">
        <v>355</v>
      </c>
      <c r="BN45" s="2">
        <v>0</v>
      </c>
      <c r="BO45" s="2" t="s">
        <v>3</v>
      </c>
      <c r="BP45" s="2">
        <v>0</v>
      </c>
      <c r="BQ45" s="2">
        <v>40</v>
      </c>
      <c r="BR45" s="2">
        <v>0</v>
      </c>
      <c r="BS45" s="2">
        <v>1</v>
      </c>
      <c r="BT45" s="2">
        <v>1</v>
      </c>
      <c r="BU45" s="2">
        <v>1</v>
      </c>
      <c r="BV45" s="2">
        <v>1</v>
      </c>
      <c r="BW45" s="2">
        <v>1</v>
      </c>
      <c r="BX45" s="2">
        <v>1</v>
      </c>
      <c r="BY45" s="2" t="s">
        <v>3</v>
      </c>
      <c r="BZ45" s="2">
        <v>114</v>
      </c>
      <c r="CA45" s="2">
        <v>67</v>
      </c>
      <c r="CB45" s="2"/>
      <c r="CC45" s="2"/>
      <c r="CD45" s="2"/>
      <c r="CE45" s="2">
        <v>0</v>
      </c>
      <c r="CF45" s="2">
        <v>0</v>
      </c>
      <c r="CG45" s="2">
        <v>0</v>
      </c>
      <c r="CH45" s="2"/>
      <c r="CI45" s="2"/>
      <c r="CJ45" s="2"/>
      <c r="CK45" s="2"/>
      <c r="CL45" s="2"/>
      <c r="CM45" s="2">
        <v>0</v>
      </c>
      <c r="CN45" s="2" t="s">
        <v>3</v>
      </c>
      <c r="CO45" s="2">
        <v>0</v>
      </c>
      <c r="CP45" s="2">
        <f t="shared" si="34"/>
        <v>85.63</v>
      </c>
      <c r="CQ45" s="2">
        <f>(AC45*BC45*AW45)</f>
        <v>21.42</v>
      </c>
      <c r="CR45" s="2">
        <f>(AD45*BB45*AV45)</f>
        <v>4.42</v>
      </c>
      <c r="CS45" s="2">
        <f>(AE45*BS45*AV45)</f>
        <v>0.65</v>
      </c>
      <c r="CT45" s="2">
        <f>(AF45*BA45*AV45)</f>
        <v>59.79</v>
      </c>
      <c r="CU45" s="2">
        <f t="shared" si="39"/>
        <v>0</v>
      </c>
      <c r="CV45" s="2">
        <f>(AH45*AV45)</f>
        <v>5.15</v>
      </c>
      <c r="CW45" s="2">
        <f t="shared" si="41"/>
        <v>0</v>
      </c>
      <c r="CX45" s="2">
        <f t="shared" si="42"/>
        <v>0</v>
      </c>
      <c r="CY45" s="2">
        <f>((S45*BZ45)/100)</f>
        <v>68.160599999999988</v>
      </c>
      <c r="CZ45" s="2">
        <f>((S45*CA45)/100)</f>
        <v>40.0593</v>
      </c>
      <c r="DA45" s="2"/>
      <c r="DB45" s="2"/>
      <c r="DC45" s="2" t="s">
        <v>3</v>
      </c>
      <c r="DD45" s="2" t="s">
        <v>3</v>
      </c>
      <c r="DE45" s="2" t="s">
        <v>3</v>
      </c>
      <c r="DF45" s="2" t="s">
        <v>3</v>
      </c>
      <c r="DG45" s="2" t="s">
        <v>3</v>
      </c>
      <c r="DH45" s="2" t="s">
        <v>3</v>
      </c>
      <c r="DI45" s="2" t="s">
        <v>3</v>
      </c>
      <c r="DJ45" s="2" t="s">
        <v>3</v>
      </c>
      <c r="DK45" s="2" t="s">
        <v>3</v>
      </c>
      <c r="DL45" s="2" t="s">
        <v>3</v>
      </c>
      <c r="DM45" s="2" t="s">
        <v>3</v>
      </c>
      <c r="DN45" s="2">
        <v>0</v>
      </c>
      <c r="DO45" s="2">
        <v>0</v>
      </c>
      <c r="DP45" s="2">
        <v>1</v>
      </c>
      <c r="DQ45" s="2">
        <v>1</v>
      </c>
      <c r="DR45" s="2"/>
      <c r="DS45" s="2"/>
      <c r="DT45" s="2"/>
      <c r="DU45" s="2">
        <v>1010</v>
      </c>
      <c r="DV45" s="2" t="s">
        <v>44</v>
      </c>
      <c r="DW45" s="2" t="s">
        <v>44</v>
      </c>
      <c r="DX45" s="2">
        <v>1</v>
      </c>
      <c r="DY45" s="2"/>
      <c r="DZ45" s="2"/>
      <c r="EA45" s="2"/>
      <c r="EB45" s="2"/>
      <c r="EC45" s="2"/>
      <c r="ED45" s="2"/>
      <c r="EE45" s="2">
        <v>40976461</v>
      </c>
      <c r="EF45" s="2">
        <v>40</v>
      </c>
      <c r="EG45" s="2" t="s">
        <v>84</v>
      </c>
      <c r="EH45" s="2">
        <v>0</v>
      </c>
      <c r="EI45" s="2" t="s">
        <v>3</v>
      </c>
      <c r="EJ45" s="2">
        <v>2</v>
      </c>
      <c r="EK45" s="2">
        <v>355</v>
      </c>
      <c r="EL45" s="2" t="s">
        <v>85</v>
      </c>
      <c r="EM45" s="2" t="s">
        <v>86</v>
      </c>
      <c r="EN45" s="2"/>
      <c r="EO45" s="2" t="s">
        <v>3</v>
      </c>
      <c r="EP45" s="2"/>
      <c r="EQ45" s="2">
        <v>0</v>
      </c>
      <c r="ER45" s="2">
        <v>85.63</v>
      </c>
      <c r="ES45" s="2">
        <v>21.42</v>
      </c>
      <c r="ET45" s="2">
        <v>4.42</v>
      </c>
      <c r="EU45" s="2">
        <v>0.65</v>
      </c>
      <c r="EV45" s="2">
        <v>59.79</v>
      </c>
      <c r="EW45" s="2">
        <v>5.15</v>
      </c>
      <c r="EX45" s="2">
        <v>0</v>
      </c>
      <c r="EY45" s="2">
        <v>0</v>
      </c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>
        <v>0</v>
      </c>
      <c r="FR45" s="2">
        <f t="shared" si="43"/>
        <v>0</v>
      </c>
      <c r="FS45" s="2">
        <v>0</v>
      </c>
      <c r="FT45" s="2"/>
      <c r="FU45" s="2"/>
      <c r="FV45" s="2"/>
      <c r="FW45" s="2"/>
      <c r="FX45" s="2">
        <v>114</v>
      </c>
      <c r="FY45" s="2">
        <v>67</v>
      </c>
      <c r="FZ45" s="2"/>
      <c r="GA45" s="2" t="s">
        <v>3</v>
      </c>
      <c r="GB45" s="2"/>
      <c r="GC45" s="2"/>
      <c r="GD45" s="2">
        <v>0</v>
      </c>
      <c r="GE45" s="2"/>
      <c r="GF45" s="2">
        <v>1120306881</v>
      </c>
      <c r="GG45" s="2">
        <v>2</v>
      </c>
      <c r="GH45" s="2">
        <v>1</v>
      </c>
      <c r="GI45" s="2">
        <v>3</v>
      </c>
      <c r="GJ45" s="2">
        <v>0</v>
      </c>
      <c r="GK45" s="2">
        <f>ROUND(R45*(R12)/100,2)</f>
        <v>1.1399999999999999</v>
      </c>
      <c r="GL45" s="2">
        <f t="shared" si="44"/>
        <v>0</v>
      </c>
      <c r="GM45" s="2">
        <f t="shared" si="45"/>
        <v>194.99</v>
      </c>
      <c r="GN45" s="2">
        <f t="shared" si="46"/>
        <v>0</v>
      </c>
      <c r="GO45" s="2">
        <f t="shared" si="47"/>
        <v>194.99</v>
      </c>
      <c r="GP45" s="2">
        <f t="shared" si="48"/>
        <v>0</v>
      </c>
      <c r="GQ45" s="2"/>
      <c r="GR45" s="2">
        <v>0</v>
      </c>
      <c r="GS45" s="2">
        <v>3</v>
      </c>
      <c r="GT45" s="2">
        <v>0</v>
      </c>
      <c r="GU45" s="2" t="s">
        <v>3</v>
      </c>
      <c r="GV45" s="2">
        <f t="shared" si="49"/>
        <v>0</v>
      </c>
      <c r="GW45" s="2">
        <v>1</v>
      </c>
      <c r="GX45" s="2">
        <f t="shared" si="50"/>
        <v>0</v>
      </c>
      <c r="GY45" s="2"/>
      <c r="GZ45" s="2"/>
      <c r="HA45" s="2">
        <v>0</v>
      </c>
      <c r="HB45" s="2">
        <v>0</v>
      </c>
      <c r="HC45" s="2">
        <f t="shared" si="51"/>
        <v>0</v>
      </c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>
        <v>0</v>
      </c>
      <c r="IL45" s="2"/>
      <c r="IM45" s="2"/>
      <c r="IN45" s="2"/>
      <c r="IO45" s="2"/>
      <c r="IP45" s="2"/>
      <c r="IQ45" s="2"/>
      <c r="IR45" s="2"/>
      <c r="IS45" s="2"/>
      <c r="IT45" s="2"/>
      <c r="IU45" s="2"/>
    </row>
    <row r="46" spans="1:255" x14ac:dyDescent="0.2">
      <c r="A46">
        <v>17</v>
      </c>
      <c r="B46">
        <v>1</v>
      </c>
      <c r="E46" t="s">
        <v>80</v>
      </c>
      <c r="F46" t="s">
        <v>81</v>
      </c>
      <c r="G46" t="s">
        <v>82</v>
      </c>
      <c r="H46" t="s">
        <v>44</v>
      </c>
      <c r="I46">
        <v>1</v>
      </c>
      <c r="J46">
        <v>0</v>
      </c>
      <c r="O46">
        <f t="shared" si="14"/>
        <v>1565.11</v>
      </c>
      <c r="P46">
        <f t="shared" si="15"/>
        <v>116.31</v>
      </c>
      <c r="Q46">
        <f t="shared" si="16"/>
        <v>35.36</v>
      </c>
      <c r="R46">
        <f t="shared" si="17"/>
        <v>15.37</v>
      </c>
      <c r="S46">
        <f t="shared" si="18"/>
        <v>1413.44</v>
      </c>
      <c r="T46">
        <f t="shared" si="19"/>
        <v>0</v>
      </c>
      <c r="U46">
        <f t="shared" si="20"/>
        <v>5.15</v>
      </c>
      <c r="V46">
        <f t="shared" si="21"/>
        <v>0</v>
      </c>
      <c r="W46">
        <f t="shared" si="22"/>
        <v>0</v>
      </c>
      <c r="X46">
        <f t="shared" si="23"/>
        <v>1088.3499999999999</v>
      </c>
      <c r="Y46">
        <f t="shared" si="24"/>
        <v>579.51</v>
      </c>
      <c r="AA46">
        <v>46281618</v>
      </c>
      <c r="AB46">
        <f t="shared" si="25"/>
        <v>85.63</v>
      </c>
      <c r="AC46">
        <f t="shared" si="26"/>
        <v>21.42</v>
      </c>
      <c r="AD46">
        <f t="shared" si="27"/>
        <v>4.42</v>
      </c>
      <c r="AE46">
        <f t="shared" si="28"/>
        <v>0.65</v>
      </c>
      <c r="AF46">
        <f t="shared" si="29"/>
        <v>59.79</v>
      </c>
      <c r="AG46">
        <f t="shared" si="30"/>
        <v>0</v>
      </c>
      <c r="AH46">
        <f t="shared" si="31"/>
        <v>5.15</v>
      </c>
      <c r="AI46">
        <f t="shared" si="32"/>
        <v>0</v>
      </c>
      <c r="AJ46">
        <f t="shared" si="33"/>
        <v>0</v>
      </c>
      <c r="AK46">
        <v>85.63</v>
      </c>
      <c r="AL46">
        <v>21.42</v>
      </c>
      <c r="AM46">
        <v>4.42</v>
      </c>
      <c r="AN46">
        <v>0.65</v>
      </c>
      <c r="AO46">
        <v>59.79</v>
      </c>
      <c r="AP46">
        <v>0</v>
      </c>
      <c r="AQ46">
        <v>5.15</v>
      </c>
      <c r="AR46">
        <v>0</v>
      </c>
      <c r="AS46">
        <v>0</v>
      </c>
      <c r="AT46">
        <v>77</v>
      </c>
      <c r="AU46">
        <v>41</v>
      </c>
      <c r="AV46">
        <v>1</v>
      </c>
      <c r="AW46">
        <v>1</v>
      </c>
      <c r="AZ46">
        <v>1</v>
      </c>
      <c r="BA46">
        <v>23.64</v>
      </c>
      <c r="BB46">
        <v>8</v>
      </c>
      <c r="BC46">
        <v>5.43</v>
      </c>
      <c r="BD46" t="s">
        <v>3</v>
      </c>
      <c r="BE46" t="s">
        <v>3</v>
      </c>
      <c r="BF46" t="s">
        <v>3</v>
      </c>
      <c r="BG46" t="s">
        <v>3</v>
      </c>
      <c r="BH46">
        <v>0</v>
      </c>
      <c r="BI46">
        <v>2</v>
      </c>
      <c r="BJ46" t="s">
        <v>83</v>
      </c>
      <c r="BM46">
        <v>355</v>
      </c>
      <c r="BN46">
        <v>0</v>
      </c>
      <c r="BO46" t="s">
        <v>81</v>
      </c>
      <c r="BP46">
        <v>1</v>
      </c>
      <c r="BQ46">
        <v>40</v>
      </c>
      <c r="BR46">
        <v>0</v>
      </c>
      <c r="BS46">
        <v>23.64</v>
      </c>
      <c r="BT46">
        <v>1</v>
      </c>
      <c r="BU46">
        <v>1</v>
      </c>
      <c r="BV46">
        <v>1</v>
      </c>
      <c r="BW46">
        <v>1</v>
      </c>
      <c r="BX46">
        <v>1</v>
      </c>
      <c r="BY46" t="s">
        <v>3</v>
      </c>
      <c r="BZ46">
        <v>77</v>
      </c>
      <c r="CA46">
        <v>41</v>
      </c>
      <c r="CE46">
        <v>0</v>
      </c>
      <c r="CF46">
        <v>0</v>
      </c>
      <c r="CG46">
        <v>0</v>
      </c>
      <c r="CM46">
        <v>0</v>
      </c>
      <c r="CN46" t="s">
        <v>3</v>
      </c>
      <c r="CO46">
        <v>0</v>
      </c>
      <c r="CP46">
        <f t="shared" si="34"/>
        <v>1565.1100000000001</v>
      </c>
      <c r="CQ46">
        <f>(AC46*BC46*AW46)</f>
        <v>116.31060000000001</v>
      </c>
      <c r="CR46">
        <f>(AD46*BB46*AV46)</f>
        <v>35.36</v>
      </c>
      <c r="CS46">
        <f>(AE46*BS46*AV46)</f>
        <v>15.366000000000001</v>
      </c>
      <c r="CT46">
        <f>(AF46*BA46*AV46)</f>
        <v>1413.4356</v>
      </c>
      <c r="CU46">
        <f t="shared" si="39"/>
        <v>0</v>
      </c>
      <c r="CV46">
        <f>(AH46*AV46)</f>
        <v>5.15</v>
      </c>
      <c r="CW46">
        <f t="shared" si="41"/>
        <v>0</v>
      </c>
      <c r="CX46">
        <f t="shared" si="42"/>
        <v>0</v>
      </c>
      <c r="CY46">
        <f>S46*(BZ46/100)</f>
        <v>1088.3488</v>
      </c>
      <c r="CZ46">
        <f>S46*(CA46/100)</f>
        <v>579.5104</v>
      </c>
      <c r="DC46" t="s">
        <v>3</v>
      </c>
      <c r="DD46" t="s">
        <v>3</v>
      </c>
      <c r="DE46" t="s">
        <v>3</v>
      </c>
      <c r="DF46" t="s">
        <v>3</v>
      </c>
      <c r="DG46" t="s">
        <v>3</v>
      </c>
      <c r="DH46" t="s">
        <v>3</v>
      </c>
      <c r="DI46" t="s">
        <v>3</v>
      </c>
      <c r="DJ46" t="s">
        <v>3</v>
      </c>
      <c r="DK46" t="s">
        <v>3</v>
      </c>
      <c r="DL46" t="s">
        <v>3</v>
      </c>
      <c r="DM46" t="s">
        <v>3</v>
      </c>
      <c r="DN46">
        <v>114</v>
      </c>
      <c r="DO46">
        <v>67</v>
      </c>
      <c r="DP46">
        <v>1.0469999999999999</v>
      </c>
      <c r="DQ46">
        <v>1</v>
      </c>
      <c r="DU46">
        <v>1010</v>
      </c>
      <c r="DV46" t="s">
        <v>44</v>
      </c>
      <c r="DW46" t="s">
        <v>44</v>
      </c>
      <c r="DX46">
        <v>1</v>
      </c>
      <c r="EE46">
        <v>40976461</v>
      </c>
      <c r="EF46">
        <v>40</v>
      </c>
      <c r="EG46" t="s">
        <v>84</v>
      </c>
      <c r="EH46">
        <v>0</v>
      </c>
      <c r="EI46" t="s">
        <v>3</v>
      </c>
      <c r="EJ46">
        <v>2</v>
      </c>
      <c r="EK46">
        <v>355</v>
      </c>
      <c r="EL46" t="s">
        <v>85</v>
      </c>
      <c r="EM46" t="s">
        <v>86</v>
      </c>
      <c r="EO46" t="s">
        <v>3</v>
      </c>
      <c r="EQ46">
        <v>0</v>
      </c>
      <c r="ER46">
        <v>85.63</v>
      </c>
      <c r="ES46">
        <v>21.42</v>
      </c>
      <c r="ET46">
        <v>4.42</v>
      </c>
      <c r="EU46">
        <v>0.65</v>
      </c>
      <c r="EV46">
        <v>59.79</v>
      </c>
      <c r="EW46">
        <v>5.15</v>
      </c>
      <c r="EX46">
        <v>0</v>
      </c>
      <c r="EY46">
        <v>0</v>
      </c>
      <c r="FQ46">
        <v>0</v>
      </c>
      <c r="FR46">
        <f t="shared" si="43"/>
        <v>0</v>
      </c>
      <c r="FS46">
        <v>0</v>
      </c>
      <c r="FX46">
        <v>114</v>
      </c>
      <c r="FY46">
        <v>67</v>
      </c>
      <c r="GA46" t="s">
        <v>3</v>
      </c>
      <c r="GD46">
        <v>0</v>
      </c>
      <c r="GF46">
        <v>1120306881</v>
      </c>
      <c r="GG46">
        <v>2</v>
      </c>
      <c r="GH46">
        <v>1</v>
      </c>
      <c r="GI46">
        <v>3</v>
      </c>
      <c r="GJ46">
        <v>0</v>
      </c>
      <c r="GK46">
        <f>ROUND(R46*(S12)/100,2)</f>
        <v>24.13</v>
      </c>
      <c r="GL46">
        <f t="shared" si="44"/>
        <v>0</v>
      </c>
      <c r="GM46">
        <f t="shared" si="45"/>
        <v>3257.1</v>
      </c>
      <c r="GN46">
        <f t="shared" si="46"/>
        <v>0</v>
      </c>
      <c r="GO46">
        <f t="shared" si="47"/>
        <v>3257.1</v>
      </c>
      <c r="GP46">
        <f t="shared" si="48"/>
        <v>0</v>
      </c>
      <c r="GR46">
        <v>0</v>
      </c>
      <c r="GS46">
        <v>3</v>
      </c>
      <c r="GT46">
        <v>0</v>
      </c>
      <c r="GU46" t="s">
        <v>3</v>
      </c>
      <c r="GV46">
        <f t="shared" si="49"/>
        <v>0</v>
      </c>
      <c r="GW46">
        <v>1</v>
      </c>
      <c r="GX46">
        <f t="shared" si="50"/>
        <v>0</v>
      </c>
      <c r="HA46">
        <v>0</v>
      </c>
      <c r="HB46">
        <v>0</v>
      </c>
      <c r="HC46">
        <f t="shared" si="51"/>
        <v>0</v>
      </c>
      <c r="IK46">
        <v>0</v>
      </c>
    </row>
    <row r="47" spans="1:255" x14ac:dyDescent="0.2">
      <c r="A47" s="2">
        <v>17</v>
      </c>
      <c r="B47" s="2">
        <v>1</v>
      </c>
      <c r="C47" s="2"/>
      <c r="D47" s="2"/>
      <c r="E47" s="2" t="s">
        <v>87</v>
      </c>
      <c r="F47" s="2" t="s">
        <v>75</v>
      </c>
      <c r="G47" s="2" t="s">
        <v>88</v>
      </c>
      <c r="H47" s="2" t="s">
        <v>44</v>
      </c>
      <c r="I47" s="2">
        <v>1</v>
      </c>
      <c r="J47" s="2">
        <v>0</v>
      </c>
      <c r="K47" s="2"/>
      <c r="L47" s="2"/>
      <c r="M47" s="2"/>
      <c r="N47" s="2"/>
      <c r="O47" s="2">
        <f t="shared" si="14"/>
        <v>105157.27</v>
      </c>
      <c r="P47" s="2">
        <f t="shared" si="15"/>
        <v>105157.27</v>
      </c>
      <c r="Q47" s="2">
        <f t="shared" si="16"/>
        <v>0</v>
      </c>
      <c r="R47" s="2">
        <f t="shared" si="17"/>
        <v>0</v>
      </c>
      <c r="S47" s="2">
        <f t="shared" si="18"/>
        <v>0</v>
      </c>
      <c r="T47" s="2">
        <f t="shared" si="19"/>
        <v>0</v>
      </c>
      <c r="U47" s="2">
        <f t="shared" si="20"/>
        <v>0</v>
      </c>
      <c r="V47" s="2">
        <f t="shared" si="21"/>
        <v>0</v>
      </c>
      <c r="W47" s="2">
        <f t="shared" si="22"/>
        <v>0</v>
      </c>
      <c r="X47" s="2">
        <f t="shared" si="23"/>
        <v>0</v>
      </c>
      <c r="Y47" s="2">
        <f t="shared" si="24"/>
        <v>0</v>
      </c>
      <c r="Z47" s="2"/>
      <c r="AA47" s="2">
        <v>46281617</v>
      </c>
      <c r="AB47" s="2">
        <f t="shared" si="25"/>
        <v>105157.27</v>
      </c>
      <c r="AC47" s="2">
        <f t="shared" si="26"/>
        <v>105157.27</v>
      </c>
      <c r="AD47" s="2">
        <f t="shared" si="27"/>
        <v>0</v>
      </c>
      <c r="AE47" s="2">
        <f t="shared" si="28"/>
        <v>0</v>
      </c>
      <c r="AF47" s="2">
        <f t="shared" si="29"/>
        <v>0</v>
      </c>
      <c r="AG47" s="2">
        <f t="shared" si="30"/>
        <v>0</v>
      </c>
      <c r="AH47" s="2">
        <f t="shared" si="31"/>
        <v>0</v>
      </c>
      <c r="AI47" s="2">
        <f t="shared" si="32"/>
        <v>0</v>
      </c>
      <c r="AJ47" s="2">
        <f t="shared" si="33"/>
        <v>0</v>
      </c>
      <c r="AK47" s="2">
        <v>105157.27</v>
      </c>
      <c r="AL47" s="2">
        <v>105157.27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0</v>
      </c>
      <c r="AV47" s="2">
        <v>1</v>
      </c>
      <c r="AW47" s="2">
        <v>1</v>
      </c>
      <c r="AX47" s="2"/>
      <c r="AY47" s="2"/>
      <c r="AZ47" s="2">
        <v>1</v>
      </c>
      <c r="BA47" s="2">
        <v>1</v>
      </c>
      <c r="BB47" s="2">
        <v>1</v>
      </c>
      <c r="BC47" s="2">
        <v>1</v>
      </c>
      <c r="BD47" s="2" t="s">
        <v>3</v>
      </c>
      <c r="BE47" s="2" t="s">
        <v>3</v>
      </c>
      <c r="BF47" s="2" t="s">
        <v>3</v>
      </c>
      <c r="BG47" s="2" t="s">
        <v>3</v>
      </c>
      <c r="BH47" s="2">
        <v>3</v>
      </c>
      <c r="BI47" s="2">
        <v>1</v>
      </c>
      <c r="BJ47" s="2" t="s">
        <v>3</v>
      </c>
      <c r="BK47" s="2"/>
      <c r="BL47" s="2"/>
      <c r="BM47" s="2">
        <v>400002</v>
      </c>
      <c r="BN47" s="2">
        <v>0</v>
      </c>
      <c r="BO47" s="2" t="s">
        <v>3</v>
      </c>
      <c r="BP47" s="2">
        <v>0</v>
      </c>
      <c r="BQ47" s="2">
        <v>202</v>
      </c>
      <c r="BR47" s="2">
        <v>0</v>
      </c>
      <c r="BS47" s="2">
        <v>1</v>
      </c>
      <c r="BT47" s="2">
        <v>1</v>
      </c>
      <c r="BU47" s="2">
        <v>1</v>
      </c>
      <c r="BV47" s="2">
        <v>1</v>
      </c>
      <c r="BW47" s="2">
        <v>1</v>
      </c>
      <c r="BX47" s="2">
        <v>1</v>
      </c>
      <c r="BY47" s="2" t="s">
        <v>3</v>
      </c>
      <c r="BZ47" s="2">
        <v>0</v>
      </c>
      <c r="CA47" s="2">
        <v>0</v>
      </c>
      <c r="CB47" s="2"/>
      <c r="CC47" s="2"/>
      <c r="CD47" s="2"/>
      <c r="CE47" s="2">
        <v>0</v>
      </c>
      <c r="CF47" s="2">
        <v>0</v>
      </c>
      <c r="CG47" s="2">
        <v>0</v>
      </c>
      <c r="CH47" s="2"/>
      <c r="CI47" s="2"/>
      <c r="CJ47" s="2"/>
      <c r="CK47" s="2"/>
      <c r="CL47" s="2"/>
      <c r="CM47" s="2">
        <v>0</v>
      </c>
      <c r="CN47" s="2" t="s">
        <v>3</v>
      </c>
      <c r="CO47" s="2">
        <v>0</v>
      </c>
      <c r="CP47" s="2">
        <f t="shared" si="34"/>
        <v>105157.27</v>
      </c>
      <c r="CQ47" s="2">
        <f>AC47*BC47</f>
        <v>105157.27</v>
      </c>
      <c r="CR47" s="2">
        <f>AD47*BB47</f>
        <v>0</v>
      </c>
      <c r="CS47" s="2">
        <f>AE47*BS47</f>
        <v>0</v>
      </c>
      <c r="CT47" s="2">
        <f>AF47*BA47</f>
        <v>0</v>
      </c>
      <c r="CU47" s="2">
        <f t="shared" si="39"/>
        <v>0</v>
      </c>
      <c r="CV47" s="2">
        <f>AH47</f>
        <v>0</v>
      </c>
      <c r="CW47" s="2">
        <f t="shared" si="41"/>
        <v>0</v>
      </c>
      <c r="CX47" s="2">
        <f t="shared" si="42"/>
        <v>0</v>
      </c>
      <c r="CY47" s="2">
        <f>0</f>
        <v>0</v>
      </c>
      <c r="CZ47" s="2">
        <f>0</f>
        <v>0</v>
      </c>
      <c r="DA47" s="2"/>
      <c r="DB47" s="2"/>
      <c r="DC47" s="2" t="s">
        <v>3</v>
      </c>
      <c r="DD47" s="2" t="s">
        <v>3</v>
      </c>
      <c r="DE47" s="2" t="s">
        <v>3</v>
      </c>
      <c r="DF47" s="2" t="s">
        <v>3</v>
      </c>
      <c r="DG47" s="2" t="s">
        <v>3</v>
      </c>
      <c r="DH47" s="2" t="s">
        <v>3</v>
      </c>
      <c r="DI47" s="2" t="s">
        <v>3</v>
      </c>
      <c r="DJ47" s="2" t="s">
        <v>3</v>
      </c>
      <c r="DK47" s="2" t="s">
        <v>3</v>
      </c>
      <c r="DL47" s="2" t="s">
        <v>3</v>
      </c>
      <c r="DM47" s="2" t="s">
        <v>3</v>
      </c>
      <c r="DN47" s="2">
        <v>0</v>
      </c>
      <c r="DO47" s="2">
        <v>0</v>
      </c>
      <c r="DP47" s="2">
        <v>1</v>
      </c>
      <c r="DQ47" s="2">
        <v>1</v>
      </c>
      <c r="DR47" s="2"/>
      <c r="DS47" s="2"/>
      <c r="DT47" s="2"/>
      <c r="DU47" s="2">
        <v>1010</v>
      </c>
      <c r="DV47" s="2" t="s">
        <v>44</v>
      </c>
      <c r="DW47" s="2" t="s">
        <v>44</v>
      </c>
      <c r="DX47" s="2">
        <v>1</v>
      </c>
      <c r="DY47" s="2"/>
      <c r="DZ47" s="2"/>
      <c r="EA47" s="2"/>
      <c r="EB47" s="2"/>
      <c r="EC47" s="2"/>
      <c r="ED47" s="2"/>
      <c r="EE47" s="2">
        <v>45442020</v>
      </c>
      <c r="EF47" s="2">
        <v>202</v>
      </c>
      <c r="EG47" s="2" t="s">
        <v>77</v>
      </c>
      <c r="EH47" s="2">
        <v>0</v>
      </c>
      <c r="EI47" s="2" t="s">
        <v>3</v>
      </c>
      <c r="EJ47" s="2">
        <v>1</v>
      </c>
      <c r="EK47" s="2">
        <v>400002</v>
      </c>
      <c r="EL47" s="2" t="s">
        <v>78</v>
      </c>
      <c r="EM47" s="2" t="s">
        <v>77</v>
      </c>
      <c r="EN47" s="2"/>
      <c r="EO47" s="2" t="s">
        <v>3</v>
      </c>
      <c r="EP47" s="2"/>
      <c r="EQ47" s="2">
        <v>0</v>
      </c>
      <c r="ER47" s="2">
        <v>105157.27</v>
      </c>
      <c r="ES47" s="2">
        <v>105157.27</v>
      </c>
      <c r="ET47" s="2">
        <v>0</v>
      </c>
      <c r="EU47" s="2">
        <v>0</v>
      </c>
      <c r="EV47" s="2">
        <v>0</v>
      </c>
      <c r="EW47" s="2">
        <v>0</v>
      </c>
      <c r="EX47" s="2">
        <v>0</v>
      </c>
      <c r="EY47" s="2">
        <v>0</v>
      </c>
      <c r="EZ47" s="2">
        <v>5</v>
      </c>
      <c r="FA47" s="2"/>
      <c r="FB47" s="2"/>
      <c r="FC47" s="2">
        <v>1</v>
      </c>
      <c r="FD47" s="2">
        <v>18</v>
      </c>
      <c r="FE47" s="2"/>
      <c r="FF47" s="2">
        <v>126188.72</v>
      </c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>
        <v>0</v>
      </c>
      <c r="FR47" s="2">
        <f t="shared" si="43"/>
        <v>0</v>
      </c>
      <c r="FS47" s="2">
        <v>0</v>
      </c>
      <c r="FT47" s="2"/>
      <c r="FU47" s="2"/>
      <c r="FV47" s="2"/>
      <c r="FW47" s="2"/>
      <c r="FX47" s="2">
        <v>0</v>
      </c>
      <c r="FY47" s="2">
        <v>0</v>
      </c>
      <c r="FZ47" s="2"/>
      <c r="GA47" s="2" t="s">
        <v>89</v>
      </c>
      <c r="GB47" s="2"/>
      <c r="GC47" s="2"/>
      <c r="GD47" s="2">
        <v>0</v>
      </c>
      <c r="GE47" s="2"/>
      <c r="GF47" s="2">
        <v>-1570146964</v>
      </c>
      <c r="GG47" s="2">
        <v>2</v>
      </c>
      <c r="GH47" s="2">
        <v>3</v>
      </c>
      <c r="GI47" s="2">
        <v>3</v>
      </c>
      <c r="GJ47" s="2">
        <v>0</v>
      </c>
      <c r="GK47" s="2">
        <f>ROUND(R47*(R12)/100,2)</f>
        <v>0</v>
      </c>
      <c r="GL47" s="2">
        <f t="shared" si="44"/>
        <v>0</v>
      </c>
      <c r="GM47" s="2">
        <f t="shared" si="45"/>
        <v>105157.27</v>
      </c>
      <c r="GN47" s="2">
        <f t="shared" si="46"/>
        <v>105157.27</v>
      </c>
      <c r="GO47" s="2">
        <f t="shared" si="47"/>
        <v>0</v>
      </c>
      <c r="GP47" s="2">
        <f t="shared" si="48"/>
        <v>0</v>
      </c>
      <c r="GQ47" s="2"/>
      <c r="GR47" s="2">
        <v>1</v>
      </c>
      <c r="GS47" s="2">
        <v>1</v>
      </c>
      <c r="GT47" s="2">
        <v>0</v>
      </c>
      <c r="GU47" s="2" t="s">
        <v>3</v>
      </c>
      <c r="GV47" s="2">
        <f t="shared" si="49"/>
        <v>0</v>
      </c>
      <c r="GW47" s="2">
        <v>1</v>
      </c>
      <c r="GX47" s="2">
        <f t="shared" si="50"/>
        <v>0</v>
      </c>
      <c r="GY47" s="2"/>
      <c r="GZ47" s="2"/>
      <c r="HA47" s="2">
        <v>0</v>
      </c>
      <c r="HB47" s="2">
        <v>0</v>
      </c>
      <c r="HC47" s="2">
        <f t="shared" si="51"/>
        <v>0</v>
      </c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>
        <v>0</v>
      </c>
      <c r="IL47" s="2"/>
      <c r="IM47" s="2"/>
      <c r="IN47" s="2"/>
      <c r="IO47" s="2"/>
      <c r="IP47" s="2"/>
      <c r="IQ47" s="2"/>
      <c r="IR47" s="2"/>
      <c r="IS47" s="2"/>
      <c r="IT47" s="2"/>
      <c r="IU47" s="2"/>
    </row>
    <row r="48" spans="1:255" x14ac:dyDescent="0.2">
      <c r="A48">
        <v>17</v>
      </c>
      <c r="B48">
        <v>1</v>
      </c>
      <c r="E48" t="s">
        <v>87</v>
      </c>
      <c r="F48" t="s">
        <v>75</v>
      </c>
      <c r="G48" t="s">
        <v>88</v>
      </c>
      <c r="H48" t="s">
        <v>44</v>
      </c>
      <c r="I48">
        <v>1</v>
      </c>
      <c r="J48">
        <v>0</v>
      </c>
      <c r="O48">
        <f t="shared" si="14"/>
        <v>105157.27</v>
      </c>
      <c r="P48">
        <f t="shared" si="15"/>
        <v>105157.27</v>
      </c>
      <c r="Q48">
        <f t="shared" si="16"/>
        <v>0</v>
      </c>
      <c r="R48">
        <f t="shared" si="17"/>
        <v>0</v>
      </c>
      <c r="S48">
        <f t="shared" si="18"/>
        <v>0</v>
      </c>
      <c r="T48">
        <f t="shared" si="19"/>
        <v>0</v>
      </c>
      <c r="U48">
        <f t="shared" si="20"/>
        <v>0</v>
      </c>
      <c r="V48">
        <f t="shared" si="21"/>
        <v>0</v>
      </c>
      <c r="W48">
        <f t="shared" si="22"/>
        <v>0</v>
      </c>
      <c r="X48">
        <f t="shared" si="23"/>
        <v>0</v>
      </c>
      <c r="Y48">
        <f t="shared" si="24"/>
        <v>0</v>
      </c>
      <c r="AA48">
        <v>46281618</v>
      </c>
      <c r="AB48">
        <f t="shared" si="25"/>
        <v>105157.27</v>
      </c>
      <c r="AC48">
        <f t="shared" si="26"/>
        <v>105157.27</v>
      </c>
      <c r="AD48">
        <f t="shared" si="27"/>
        <v>0</v>
      </c>
      <c r="AE48">
        <f t="shared" si="28"/>
        <v>0</v>
      </c>
      <c r="AF48">
        <f t="shared" si="29"/>
        <v>0</v>
      </c>
      <c r="AG48">
        <f t="shared" si="30"/>
        <v>0</v>
      </c>
      <c r="AH48">
        <f t="shared" si="31"/>
        <v>0</v>
      </c>
      <c r="AI48">
        <f t="shared" si="32"/>
        <v>0</v>
      </c>
      <c r="AJ48">
        <f t="shared" si="33"/>
        <v>0</v>
      </c>
      <c r="AK48">
        <v>105157.27</v>
      </c>
      <c r="AL48">
        <v>105157.27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1</v>
      </c>
      <c r="AW48">
        <v>1</v>
      </c>
      <c r="AZ48">
        <v>1</v>
      </c>
      <c r="BA48">
        <v>1</v>
      </c>
      <c r="BB48">
        <v>1</v>
      </c>
      <c r="BC48">
        <v>1</v>
      </c>
      <c r="BD48" t="s">
        <v>3</v>
      </c>
      <c r="BE48" t="s">
        <v>3</v>
      </c>
      <c r="BF48" t="s">
        <v>3</v>
      </c>
      <c r="BG48" t="s">
        <v>3</v>
      </c>
      <c r="BH48">
        <v>3</v>
      </c>
      <c r="BI48">
        <v>1</v>
      </c>
      <c r="BJ48" t="s">
        <v>3</v>
      </c>
      <c r="BM48">
        <v>400002</v>
      </c>
      <c r="BN48">
        <v>0</v>
      </c>
      <c r="BO48" t="s">
        <v>3</v>
      </c>
      <c r="BP48">
        <v>0</v>
      </c>
      <c r="BQ48">
        <v>202</v>
      </c>
      <c r="BR48">
        <v>0</v>
      </c>
      <c r="BS48">
        <v>1</v>
      </c>
      <c r="BT48">
        <v>1</v>
      </c>
      <c r="BU48">
        <v>1</v>
      </c>
      <c r="BV48">
        <v>1</v>
      </c>
      <c r="BW48">
        <v>1</v>
      </c>
      <c r="BX48">
        <v>1</v>
      </c>
      <c r="BY48" t="s">
        <v>3</v>
      </c>
      <c r="BZ48">
        <v>0</v>
      </c>
      <c r="CA48">
        <v>0</v>
      </c>
      <c r="CE48">
        <v>0</v>
      </c>
      <c r="CF48">
        <v>0</v>
      </c>
      <c r="CG48">
        <v>0</v>
      </c>
      <c r="CM48">
        <v>0</v>
      </c>
      <c r="CN48" t="s">
        <v>3</v>
      </c>
      <c r="CO48">
        <v>0</v>
      </c>
      <c r="CP48">
        <f t="shared" si="34"/>
        <v>105157.27</v>
      </c>
      <c r="CQ48">
        <f>AC48*BC48</f>
        <v>105157.27</v>
      </c>
      <c r="CR48">
        <f>AD48*BB48</f>
        <v>0</v>
      </c>
      <c r="CS48">
        <f>AE48*BS48</f>
        <v>0</v>
      </c>
      <c r="CT48">
        <f>AF48*BA48</f>
        <v>0</v>
      </c>
      <c r="CU48">
        <f t="shared" si="39"/>
        <v>0</v>
      </c>
      <c r="CV48">
        <f>AH48</f>
        <v>0</v>
      </c>
      <c r="CW48">
        <f t="shared" si="41"/>
        <v>0</v>
      </c>
      <c r="CX48">
        <f t="shared" si="42"/>
        <v>0</v>
      </c>
      <c r="CY48">
        <f>S48*(BZ48/100)</f>
        <v>0</v>
      </c>
      <c r="CZ48">
        <f>S48*(CA48/100)</f>
        <v>0</v>
      </c>
      <c r="DC48" t="s">
        <v>3</v>
      </c>
      <c r="DD48" t="s">
        <v>3</v>
      </c>
      <c r="DE48" t="s">
        <v>3</v>
      </c>
      <c r="DF48" t="s">
        <v>3</v>
      </c>
      <c r="DG48" t="s">
        <v>3</v>
      </c>
      <c r="DH48" t="s">
        <v>3</v>
      </c>
      <c r="DI48" t="s">
        <v>3</v>
      </c>
      <c r="DJ48" t="s">
        <v>3</v>
      </c>
      <c r="DK48" t="s">
        <v>3</v>
      </c>
      <c r="DL48" t="s">
        <v>3</v>
      </c>
      <c r="DM48" t="s">
        <v>3</v>
      </c>
      <c r="DN48">
        <v>0</v>
      </c>
      <c r="DO48">
        <v>0</v>
      </c>
      <c r="DP48">
        <v>1</v>
      </c>
      <c r="DQ48">
        <v>1</v>
      </c>
      <c r="DU48">
        <v>1010</v>
      </c>
      <c r="DV48" t="s">
        <v>44</v>
      </c>
      <c r="DW48" t="s">
        <v>44</v>
      </c>
      <c r="DX48">
        <v>1</v>
      </c>
      <c r="EE48">
        <v>45442020</v>
      </c>
      <c r="EF48">
        <v>202</v>
      </c>
      <c r="EG48" t="s">
        <v>77</v>
      </c>
      <c r="EH48">
        <v>0</v>
      </c>
      <c r="EI48" t="s">
        <v>3</v>
      </c>
      <c r="EJ48">
        <v>1</v>
      </c>
      <c r="EK48">
        <v>400002</v>
      </c>
      <c r="EL48" t="s">
        <v>78</v>
      </c>
      <c r="EM48" t="s">
        <v>77</v>
      </c>
      <c r="EO48" t="s">
        <v>3</v>
      </c>
      <c r="EQ48">
        <v>0</v>
      </c>
      <c r="ER48">
        <v>105157.27</v>
      </c>
      <c r="ES48">
        <v>105157.27</v>
      </c>
      <c r="ET48">
        <v>0</v>
      </c>
      <c r="EU48">
        <v>0</v>
      </c>
      <c r="EV48">
        <v>0</v>
      </c>
      <c r="EW48">
        <v>0</v>
      </c>
      <c r="EX48">
        <v>0</v>
      </c>
      <c r="EY48">
        <v>0</v>
      </c>
      <c r="EZ48">
        <v>5</v>
      </c>
      <c r="FC48">
        <v>1</v>
      </c>
      <c r="FD48">
        <v>18</v>
      </c>
      <c r="FF48">
        <v>126188.72</v>
      </c>
      <c r="FQ48">
        <v>0</v>
      </c>
      <c r="FR48">
        <f t="shared" si="43"/>
        <v>0</v>
      </c>
      <c r="FS48">
        <v>0</v>
      </c>
      <c r="FX48">
        <v>0</v>
      </c>
      <c r="FY48">
        <v>0</v>
      </c>
      <c r="GA48" t="s">
        <v>89</v>
      </c>
      <c r="GD48">
        <v>0</v>
      </c>
      <c r="GF48">
        <v>-1570146964</v>
      </c>
      <c r="GG48">
        <v>2</v>
      </c>
      <c r="GH48">
        <v>3</v>
      </c>
      <c r="GI48">
        <v>3</v>
      </c>
      <c r="GJ48">
        <v>0</v>
      </c>
      <c r="GK48">
        <f>ROUND(R48*(S12)/100,2)</f>
        <v>0</v>
      </c>
      <c r="GL48">
        <f t="shared" si="44"/>
        <v>0</v>
      </c>
      <c r="GM48">
        <f t="shared" si="45"/>
        <v>105157.27</v>
      </c>
      <c r="GN48">
        <f t="shared" si="46"/>
        <v>105157.27</v>
      </c>
      <c r="GO48">
        <f t="shared" si="47"/>
        <v>0</v>
      </c>
      <c r="GP48">
        <f t="shared" si="48"/>
        <v>0</v>
      </c>
      <c r="GR48">
        <v>1</v>
      </c>
      <c r="GS48">
        <v>1</v>
      </c>
      <c r="GT48">
        <v>0</v>
      </c>
      <c r="GU48" t="s">
        <v>3</v>
      </c>
      <c r="GV48">
        <f t="shared" si="49"/>
        <v>0</v>
      </c>
      <c r="GW48">
        <v>1</v>
      </c>
      <c r="GX48">
        <f t="shared" si="50"/>
        <v>0</v>
      </c>
      <c r="HA48">
        <v>0</v>
      </c>
      <c r="HB48">
        <v>0</v>
      </c>
      <c r="HC48">
        <f t="shared" si="51"/>
        <v>0</v>
      </c>
      <c r="IK48">
        <v>0</v>
      </c>
    </row>
    <row r="49" spans="1:255" x14ac:dyDescent="0.2">
      <c r="A49" s="2">
        <v>17</v>
      </c>
      <c r="B49" s="2">
        <v>1</v>
      </c>
      <c r="C49" s="2">
        <f>ROW(SmtRes!A53)</f>
        <v>53</v>
      </c>
      <c r="D49" s="2">
        <f>ROW(EtalonRes!A63)</f>
        <v>63</v>
      </c>
      <c r="E49" s="2" t="s">
        <v>90</v>
      </c>
      <c r="F49" s="2" t="s">
        <v>91</v>
      </c>
      <c r="G49" s="2" t="s">
        <v>92</v>
      </c>
      <c r="H49" s="2" t="s">
        <v>44</v>
      </c>
      <c r="I49" s="2">
        <v>1</v>
      </c>
      <c r="J49" s="2">
        <v>0</v>
      </c>
      <c r="K49" s="2"/>
      <c r="L49" s="2"/>
      <c r="M49" s="2"/>
      <c r="N49" s="2"/>
      <c r="O49" s="2">
        <f t="shared" si="14"/>
        <v>66.84</v>
      </c>
      <c r="P49" s="2">
        <f t="shared" si="15"/>
        <v>36.06</v>
      </c>
      <c r="Q49" s="2">
        <f t="shared" si="16"/>
        <v>5.44</v>
      </c>
      <c r="R49" s="2">
        <f t="shared" si="17"/>
        <v>0.78</v>
      </c>
      <c r="S49" s="2">
        <f t="shared" si="18"/>
        <v>25.34</v>
      </c>
      <c r="T49" s="2">
        <f t="shared" si="19"/>
        <v>0</v>
      </c>
      <c r="U49" s="2">
        <f t="shared" si="20"/>
        <v>1.98</v>
      </c>
      <c r="V49" s="2">
        <f t="shared" si="21"/>
        <v>0</v>
      </c>
      <c r="W49" s="2">
        <f t="shared" si="22"/>
        <v>0</v>
      </c>
      <c r="X49" s="2">
        <f t="shared" si="23"/>
        <v>27.87</v>
      </c>
      <c r="Y49" s="2">
        <f t="shared" si="24"/>
        <v>18.75</v>
      </c>
      <c r="Z49" s="2"/>
      <c r="AA49" s="2">
        <v>46281617</v>
      </c>
      <c r="AB49" s="2">
        <f t="shared" si="25"/>
        <v>66.84</v>
      </c>
      <c r="AC49" s="2">
        <f t="shared" si="26"/>
        <v>36.06</v>
      </c>
      <c r="AD49" s="2">
        <f t="shared" si="27"/>
        <v>5.44</v>
      </c>
      <c r="AE49" s="2">
        <f t="shared" si="28"/>
        <v>0.78</v>
      </c>
      <c r="AF49" s="2">
        <f t="shared" si="29"/>
        <v>25.34</v>
      </c>
      <c r="AG49" s="2">
        <f t="shared" si="30"/>
        <v>0</v>
      </c>
      <c r="AH49" s="2">
        <f t="shared" si="31"/>
        <v>1.98</v>
      </c>
      <c r="AI49" s="2">
        <f t="shared" si="32"/>
        <v>0</v>
      </c>
      <c r="AJ49" s="2">
        <f t="shared" si="33"/>
        <v>0</v>
      </c>
      <c r="AK49" s="2">
        <v>66.84</v>
      </c>
      <c r="AL49" s="2">
        <v>36.06</v>
      </c>
      <c r="AM49" s="2">
        <v>5.44</v>
      </c>
      <c r="AN49" s="2">
        <v>0.78</v>
      </c>
      <c r="AO49" s="2">
        <v>25.34</v>
      </c>
      <c r="AP49" s="2">
        <v>0</v>
      </c>
      <c r="AQ49" s="2">
        <v>1.98</v>
      </c>
      <c r="AR49" s="2">
        <v>0</v>
      </c>
      <c r="AS49" s="2">
        <v>0</v>
      </c>
      <c r="AT49" s="2">
        <v>110</v>
      </c>
      <c r="AU49" s="2">
        <v>74</v>
      </c>
      <c r="AV49" s="2">
        <v>1</v>
      </c>
      <c r="AW49" s="2">
        <v>1</v>
      </c>
      <c r="AX49" s="2"/>
      <c r="AY49" s="2"/>
      <c r="AZ49" s="2">
        <v>1</v>
      </c>
      <c r="BA49" s="2">
        <v>1</v>
      </c>
      <c r="BB49" s="2">
        <v>1</v>
      </c>
      <c r="BC49" s="2">
        <v>1</v>
      </c>
      <c r="BD49" s="2" t="s">
        <v>3</v>
      </c>
      <c r="BE49" s="2" t="s">
        <v>3</v>
      </c>
      <c r="BF49" s="2" t="s">
        <v>3</v>
      </c>
      <c r="BG49" s="2" t="s">
        <v>3</v>
      </c>
      <c r="BH49" s="2">
        <v>0</v>
      </c>
      <c r="BI49" s="2">
        <v>1</v>
      </c>
      <c r="BJ49" s="2" t="s">
        <v>93</v>
      </c>
      <c r="BK49" s="2"/>
      <c r="BL49" s="2"/>
      <c r="BM49" s="2">
        <v>137</v>
      </c>
      <c r="BN49" s="2">
        <v>0</v>
      </c>
      <c r="BO49" s="2" t="s">
        <v>3</v>
      </c>
      <c r="BP49" s="2">
        <v>0</v>
      </c>
      <c r="BQ49" s="2">
        <v>30</v>
      </c>
      <c r="BR49" s="2">
        <v>0</v>
      </c>
      <c r="BS49" s="2">
        <v>1</v>
      </c>
      <c r="BT49" s="2">
        <v>1</v>
      </c>
      <c r="BU49" s="2">
        <v>1</v>
      </c>
      <c r="BV49" s="2">
        <v>1</v>
      </c>
      <c r="BW49" s="2">
        <v>1</v>
      </c>
      <c r="BX49" s="2">
        <v>1</v>
      </c>
      <c r="BY49" s="2" t="s">
        <v>3</v>
      </c>
      <c r="BZ49" s="2">
        <v>110</v>
      </c>
      <c r="CA49" s="2">
        <v>74</v>
      </c>
      <c r="CB49" s="2"/>
      <c r="CC49" s="2"/>
      <c r="CD49" s="2"/>
      <c r="CE49" s="2">
        <v>0</v>
      </c>
      <c r="CF49" s="2">
        <v>0</v>
      </c>
      <c r="CG49" s="2">
        <v>0</v>
      </c>
      <c r="CH49" s="2"/>
      <c r="CI49" s="2"/>
      <c r="CJ49" s="2"/>
      <c r="CK49" s="2"/>
      <c r="CL49" s="2"/>
      <c r="CM49" s="2">
        <v>0</v>
      </c>
      <c r="CN49" s="2" t="s">
        <v>3</v>
      </c>
      <c r="CO49" s="2">
        <v>0</v>
      </c>
      <c r="CP49" s="2">
        <f t="shared" si="34"/>
        <v>66.84</v>
      </c>
      <c r="CQ49" s="2">
        <f t="shared" ref="CQ49:CQ66" si="52">(AC49*BC49*AW49)</f>
        <v>36.06</v>
      </c>
      <c r="CR49" s="2">
        <f t="shared" ref="CR49:CR66" si="53">(AD49*BB49*AV49)</f>
        <v>5.44</v>
      </c>
      <c r="CS49" s="2">
        <f t="shared" ref="CS49:CS66" si="54">(AE49*BS49*AV49)</f>
        <v>0.78</v>
      </c>
      <c r="CT49" s="2">
        <f t="shared" ref="CT49:CT66" si="55">(AF49*BA49*AV49)</f>
        <v>25.34</v>
      </c>
      <c r="CU49" s="2">
        <f t="shared" si="39"/>
        <v>0</v>
      </c>
      <c r="CV49" s="2">
        <f t="shared" ref="CV49:CV66" si="56">(AH49*AV49)</f>
        <v>1.98</v>
      </c>
      <c r="CW49" s="2">
        <f t="shared" si="41"/>
        <v>0</v>
      </c>
      <c r="CX49" s="2">
        <f t="shared" si="42"/>
        <v>0</v>
      </c>
      <c r="CY49" s="2">
        <f>((S49*BZ49)/100)</f>
        <v>27.874000000000002</v>
      </c>
      <c r="CZ49" s="2">
        <f>((S49*CA49)/100)</f>
        <v>18.7516</v>
      </c>
      <c r="DA49" s="2"/>
      <c r="DB49" s="2"/>
      <c r="DC49" s="2" t="s">
        <v>3</v>
      </c>
      <c r="DD49" s="2" t="s">
        <v>3</v>
      </c>
      <c r="DE49" s="2" t="s">
        <v>3</v>
      </c>
      <c r="DF49" s="2" t="s">
        <v>3</v>
      </c>
      <c r="DG49" s="2" t="s">
        <v>3</v>
      </c>
      <c r="DH49" s="2" t="s">
        <v>3</v>
      </c>
      <c r="DI49" s="2" t="s">
        <v>3</v>
      </c>
      <c r="DJ49" s="2" t="s">
        <v>3</v>
      </c>
      <c r="DK49" s="2" t="s">
        <v>3</v>
      </c>
      <c r="DL49" s="2" t="s">
        <v>3</v>
      </c>
      <c r="DM49" s="2" t="s">
        <v>3</v>
      </c>
      <c r="DN49" s="2">
        <v>0</v>
      </c>
      <c r="DO49" s="2">
        <v>0</v>
      </c>
      <c r="DP49" s="2">
        <v>1</v>
      </c>
      <c r="DQ49" s="2">
        <v>1</v>
      </c>
      <c r="DR49" s="2"/>
      <c r="DS49" s="2"/>
      <c r="DT49" s="2"/>
      <c r="DU49" s="2">
        <v>1010</v>
      </c>
      <c r="DV49" s="2" t="s">
        <v>44</v>
      </c>
      <c r="DW49" s="2" t="s">
        <v>44</v>
      </c>
      <c r="DX49" s="2">
        <v>1</v>
      </c>
      <c r="DY49" s="2"/>
      <c r="DZ49" s="2"/>
      <c r="EA49" s="2"/>
      <c r="EB49" s="2"/>
      <c r="EC49" s="2"/>
      <c r="ED49" s="2"/>
      <c r="EE49" s="2">
        <v>40976243</v>
      </c>
      <c r="EF49" s="2">
        <v>30</v>
      </c>
      <c r="EG49" s="2" t="s">
        <v>71</v>
      </c>
      <c r="EH49" s="2">
        <v>0</v>
      </c>
      <c r="EI49" s="2" t="s">
        <v>3</v>
      </c>
      <c r="EJ49" s="2">
        <v>1</v>
      </c>
      <c r="EK49" s="2">
        <v>137</v>
      </c>
      <c r="EL49" s="2" t="s">
        <v>94</v>
      </c>
      <c r="EM49" s="2" t="s">
        <v>95</v>
      </c>
      <c r="EN49" s="2"/>
      <c r="EO49" s="2" t="s">
        <v>3</v>
      </c>
      <c r="EP49" s="2"/>
      <c r="EQ49" s="2">
        <v>0</v>
      </c>
      <c r="ER49" s="2">
        <v>66.84</v>
      </c>
      <c r="ES49" s="2">
        <v>36.06</v>
      </c>
      <c r="ET49" s="2">
        <v>5.44</v>
      </c>
      <c r="EU49" s="2">
        <v>0.78</v>
      </c>
      <c r="EV49" s="2">
        <v>25.34</v>
      </c>
      <c r="EW49" s="2">
        <v>1.98</v>
      </c>
      <c r="EX49" s="2">
        <v>0</v>
      </c>
      <c r="EY49" s="2">
        <v>0</v>
      </c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>
        <v>0</v>
      </c>
      <c r="FR49" s="2">
        <f t="shared" si="43"/>
        <v>0</v>
      </c>
      <c r="FS49" s="2">
        <v>0</v>
      </c>
      <c r="FT49" s="2"/>
      <c r="FU49" s="2"/>
      <c r="FV49" s="2"/>
      <c r="FW49" s="2"/>
      <c r="FX49" s="2">
        <v>110</v>
      </c>
      <c r="FY49" s="2">
        <v>74</v>
      </c>
      <c r="FZ49" s="2"/>
      <c r="GA49" s="2" t="s">
        <v>3</v>
      </c>
      <c r="GB49" s="2"/>
      <c r="GC49" s="2"/>
      <c r="GD49" s="2">
        <v>0</v>
      </c>
      <c r="GE49" s="2"/>
      <c r="GF49" s="2">
        <v>1333826774</v>
      </c>
      <c r="GG49" s="2">
        <v>2</v>
      </c>
      <c r="GH49" s="2">
        <v>1</v>
      </c>
      <c r="GI49" s="2">
        <v>3</v>
      </c>
      <c r="GJ49" s="2">
        <v>0</v>
      </c>
      <c r="GK49" s="2">
        <f>ROUND(R49*(R12)/100,2)</f>
        <v>1.37</v>
      </c>
      <c r="GL49" s="2">
        <f t="shared" si="44"/>
        <v>0</v>
      </c>
      <c r="GM49" s="2">
        <f t="shared" si="45"/>
        <v>114.83</v>
      </c>
      <c r="GN49" s="2">
        <f t="shared" si="46"/>
        <v>114.83</v>
      </c>
      <c r="GO49" s="2">
        <f t="shared" si="47"/>
        <v>0</v>
      </c>
      <c r="GP49" s="2">
        <f t="shared" si="48"/>
        <v>0</v>
      </c>
      <c r="GQ49" s="2"/>
      <c r="GR49" s="2">
        <v>0</v>
      </c>
      <c r="GS49" s="2">
        <v>3</v>
      </c>
      <c r="GT49" s="2">
        <v>0</v>
      </c>
      <c r="GU49" s="2" t="s">
        <v>3</v>
      </c>
      <c r="GV49" s="2">
        <f t="shared" si="49"/>
        <v>0</v>
      </c>
      <c r="GW49" s="2">
        <v>1</v>
      </c>
      <c r="GX49" s="2">
        <f t="shared" si="50"/>
        <v>0</v>
      </c>
      <c r="GY49" s="2"/>
      <c r="GZ49" s="2"/>
      <c r="HA49" s="2">
        <v>0</v>
      </c>
      <c r="HB49" s="2">
        <v>0</v>
      </c>
      <c r="HC49" s="2">
        <f t="shared" si="51"/>
        <v>0</v>
      </c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>
        <v>0</v>
      </c>
      <c r="IL49" s="2"/>
      <c r="IM49" s="2"/>
      <c r="IN49" s="2"/>
      <c r="IO49" s="2"/>
      <c r="IP49" s="2"/>
      <c r="IQ49" s="2"/>
      <c r="IR49" s="2"/>
      <c r="IS49" s="2"/>
      <c r="IT49" s="2"/>
      <c r="IU49" s="2"/>
    </row>
    <row r="50" spans="1:255" x14ac:dyDescent="0.2">
      <c r="A50">
        <v>17</v>
      </c>
      <c r="B50">
        <v>1</v>
      </c>
      <c r="C50">
        <f>ROW(SmtRes!A60)</f>
        <v>60</v>
      </c>
      <c r="D50">
        <f>ROW(EtalonRes!A72)</f>
        <v>72</v>
      </c>
      <c r="E50" t="s">
        <v>90</v>
      </c>
      <c r="F50" t="s">
        <v>91</v>
      </c>
      <c r="G50" t="s">
        <v>92</v>
      </c>
      <c r="H50" t="s">
        <v>44</v>
      </c>
      <c r="I50">
        <v>1</v>
      </c>
      <c r="J50">
        <v>0</v>
      </c>
      <c r="O50">
        <f t="shared" si="14"/>
        <v>811.38</v>
      </c>
      <c r="P50">
        <f t="shared" si="15"/>
        <v>171.65</v>
      </c>
      <c r="Q50">
        <f t="shared" si="16"/>
        <v>40.69</v>
      </c>
      <c r="R50">
        <f t="shared" si="17"/>
        <v>18.440000000000001</v>
      </c>
      <c r="S50">
        <f t="shared" si="18"/>
        <v>599.04</v>
      </c>
      <c r="T50">
        <f t="shared" si="19"/>
        <v>0</v>
      </c>
      <c r="U50">
        <f t="shared" si="20"/>
        <v>1.98</v>
      </c>
      <c r="V50">
        <f t="shared" si="21"/>
        <v>0</v>
      </c>
      <c r="W50">
        <f t="shared" si="22"/>
        <v>0</v>
      </c>
      <c r="X50">
        <f t="shared" si="23"/>
        <v>527.16</v>
      </c>
      <c r="Y50">
        <f t="shared" si="24"/>
        <v>245.61</v>
      </c>
      <c r="AA50">
        <v>46281618</v>
      </c>
      <c r="AB50">
        <f t="shared" si="25"/>
        <v>66.84</v>
      </c>
      <c r="AC50">
        <f t="shared" si="26"/>
        <v>36.06</v>
      </c>
      <c r="AD50">
        <f t="shared" si="27"/>
        <v>5.44</v>
      </c>
      <c r="AE50">
        <f t="shared" si="28"/>
        <v>0.78</v>
      </c>
      <c r="AF50">
        <f t="shared" si="29"/>
        <v>25.34</v>
      </c>
      <c r="AG50">
        <f t="shared" si="30"/>
        <v>0</v>
      </c>
      <c r="AH50">
        <f t="shared" si="31"/>
        <v>1.98</v>
      </c>
      <c r="AI50">
        <f t="shared" si="32"/>
        <v>0</v>
      </c>
      <c r="AJ50">
        <f t="shared" si="33"/>
        <v>0</v>
      </c>
      <c r="AK50">
        <v>66.84</v>
      </c>
      <c r="AL50">
        <v>36.06</v>
      </c>
      <c r="AM50">
        <v>5.44</v>
      </c>
      <c r="AN50">
        <v>0.78</v>
      </c>
      <c r="AO50">
        <v>25.34</v>
      </c>
      <c r="AP50">
        <v>0</v>
      </c>
      <c r="AQ50">
        <v>1.98</v>
      </c>
      <c r="AR50">
        <v>0</v>
      </c>
      <c r="AS50">
        <v>0</v>
      </c>
      <c r="AT50">
        <v>88</v>
      </c>
      <c r="AU50">
        <v>41</v>
      </c>
      <c r="AV50">
        <v>1</v>
      </c>
      <c r="AW50">
        <v>1</v>
      </c>
      <c r="AZ50">
        <v>1</v>
      </c>
      <c r="BA50">
        <v>23.64</v>
      </c>
      <c r="BB50">
        <v>7.48</v>
      </c>
      <c r="BC50">
        <v>4.76</v>
      </c>
      <c r="BD50" t="s">
        <v>3</v>
      </c>
      <c r="BE50" t="s">
        <v>3</v>
      </c>
      <c r="BF50" t="s">
        <v>3</v>
      </c>
      <c r="BG50" t="s">
        <v>3</v>
      </c>
      <c r="BH50">
        <v>0</v>
      </c>
      <c r="BI50">
        <v>1</v>
      </c>
      <c r="BJ50" t="s">
        <v>93</v>
      </c>
      <c r="BM50">
        <v>137</v>
      </c>
      <c r="BN50">
        <v>0</v>
      </c>
      <c r="BO50" t="s">
        <v>91</v>
      </c>
      <c r="BP50">
        <v>1</v>
      </c>
      <c r="BQ50">
        <v>30</v>
      </c>
      <c r="BR50">
        <v>0</v>
      </c>
      <c r="BS50">
        <v>23.64</v>
      </c>
      <c r="BT50">
        <v>1</v>
      </c>
      <c r="BU50">
        <v>1</v>
      </c>
      <c r="BV50">
        <v>1</v>
      </c>
      <c r="BW50">
        <v>1</v>
      </c>
      <c r="BX50">
        <v>1</v>
      </c>
      <c r="BY50" t="s">
        <v>3</v>
      </c>
      <c r="BZ50">
        <v>88</v>
      </c>
      <c r="CA50">
        <v>41</v>
      </c>
      <c r="CE50">
        <v>0</v>
      </c>
      <c r="CF50">
        <v>0</v>
      </c>
      <c r="CG50">
        <v>0</v>
      </c>
      <c r="CM50">
        <v>0</v>
      </c>
      <c r="CN50" t="s">
        <v>3</v>
      </c>
      <c r="CO50">
        <v>0</v>
      </c>
      <c r="CP50">
        <f t="shared" si="34"/>
        <v>811.38</v>
      </c>
      <c r="CQ50">
        <f t="shared" si="52"/>
        <v>171.6456</v>
      </c>
      <c r="CR50">
        <f t="shared" si="53"/>
        <v>40.691200000000002</v>
      </c>
      <c r="CS50">
        <f t="shared" si="54"/>
        <v>18.4392</v>
      </c>
      <c r="CT50">
        <f t="shared" si="55"/>
        <v>599.0376</v>
      </c>
      <c r="CU50">
        <f t="shared" si="39"/>
        <v>0</v>
      </c>
      <c r="CV50">
        <f t="shared" si="56"/>
        <v>1.98</v>
      </c>
      <c r="CW50">
        <f t="shared" si="41"/>
        <v>0</v>
      </c>
      <c r="CX50">
        <f t="shared" si="42"/>
        <v>0</v>
      </c>
      <c r="CY50">
        <f>S50*(BZ50/100)</f>
        <v>527.15519999999992</v>
      </c>
      <c r="CZ50">
        <f>S50*(CA50/100)</f>
        <v>245.60639999999998</v>
      </c>
      <c r="DC50" t="s">
        <v>3</v>
      </c>
      <c r="DD50" t="s">
        <v>3</v>
      </c>
      <c r="DE50" t="s">
        <v>3</v>
      </c>
      <c r="DF50" t="s">
        <v>3</v>
      </c>
      <c r="DG50" t="s">
        <v>3</v>
      </c>
      <c r="DH50" t="s">
        <v>3</v>
      </c>
      <c r="DI50" t="s">
        <v>3</v>
      </c>
      <c r="DJ50" t="s">
        <v>3</v>
      </c>
      <c r="DK50" t="s">
        <v>3</v>
      </c>
      <c r="DL50" t="s">
        <v>3</v>
      </c>
      <c r="DM50" t="s">
        <v>3</v>
      </c>
      <c r="DN50">
        <v>110</v>
      </c>
      <c r="DO50">
        <v>74</v>
      </c>
      <c r="DP50">
        <v>1.0669999999999999</v>
      </c>
      <c r="DQ50">
        <v>1</v>
      </c>
      <c r="DU50">
        <v>1010</v>
      </c>
      <c r="DV50" t="s">
        <v>44</v>
      </c>
      <c r="DW50" t="s">
        <v>44</v>
      </c>
      <c r="DX50">
        <v>1</v>
      </c>
      <c r="EE50">
        <v>40976243</v>
      </c>
      <c r="EF50">
        <v>30</v>
      </c>
      <c r="EG50" t="s">
        <v>71</v>
      </c>
      <c r="EH50">
        <v>0</v>
      </c>
      <c r="EI50" t="s">
        <v>3</v>
      </c>
      <c r="EJ50">
        <v>1</v>
      </c>
      <c r="EK50">
        <v>137</v>
      </c>
      <c r="EL50" t="s">
        <v>94</v>
      </c>
      <c r="EM50" t="s">
        <v>95</v>
      </c>
      <c r="EO50" t="s">
        <v>3</v>
      </c>
      <c r="EQ50">
        <v>0</v>
      </c>
      <c r="ER50">
        <v>66.84</v>
      </c>
      <c r="ES50">
        <v>36.06</v>
      </c>
      <c r="ET50">
        <v>5.44</v>
      </c>
      <c r="EU50">
        <v>0.78</v>
      </c>
      <c r="EV50">
        <v>25.34</v>
      </c>
      <c r="EW50">
        <v>1.98</v>
      </c>
      <c r="EX50">
        <v>0</v>
      </c>
      <c r="EY50">
        <v>0</v>
      </c>
      <c r="FQ50">
        <v>0</v>
      </c>
      <c r="FR50">
        <f t="shared" si="43"/>
        <v>0</v>
      </c>
      <c r="FS50">
        <v>0</v>
      </c>
      <c r="FX50">
        <v>110</v>
      </c>
      <c r="FY50">
        <v>74</v>
      </c>
      <c r="GA50" t="s">
        <v>3</v>
      </c>
      <c r="GD50">
        <v>0</v>
      </c>
      <c r="GF50">
        <v>1333826774</v>
      </c>
      <c r="GG50">
        <v>2</v>
      </c>
      <c r="GH50">
        <v>1</v>
      </c>
      <c r="GI50">
        <v>3</v>
      </c>
      <c r="GJ50">
        <v>0</v>
      </c>
      <c r="GK50">
        <f>ROUND(R50*(S12)/100,2)</f>
        <v>28.95</v>
      </c>
      <c r="GL50">
        <f t="shared" si="44"/>
        <v>0</v>
      </c>
      <c r="GM50">
        <f t="shared" si="45"/>
        <v>1613.1</v>
      </c>
      <c r="GN50">
        <f t="shared" si="46"/>
        <v>1613.1</v>
      </c>
      <c r="GO50">
        <f t="shared" si="47"/>
        <v>0</v>
      </c>
      <c r="GP50">
        <f t="shared" si="48"/>
        <v>0</v>
      </c>
      <c r="GR50">
        <v>0</v>
      </c>
      <c r="GS50">
        <v>3</v>
      </c>
      <c r="GT50">
        <v>0</v>
      </c>
      <c r="GU50" t="s">
        <v>3</v>
      </c>
      <c r="GV50">
        <f t="shared" si="49"/>
        <v>0</v>
      </c>
      <c r="GW50">
        <v>1</v>
      </c>
      <c r="GX50">
        <f t="shared" si="50"/>
        <v>0</v>
      </c>
      <c r="HA50">
        <v>0</v>
      </c>
      <c r="HB50">
        <v>0</v>
      </c>
      <c r="HC50">
        <f t="shared" si="51"/>
        <v>0</v>
      </c>
      <c r="IK50">
        <v>0</v>
      </c>
    </row>
    <row r="51" spans="1:255" x14ac:dyDescent="0.2">
      <c r="A51" s="2">
        <v>17</v>
      </c>
      <c r="B51" s="2">
        <v>1</v>
      </c>
      <c r="C51" s="2"/>
      <c r="D51" s="2"/>
      <c r="E51" s="2" t="s">
        <v>96</v>
      </c>
      <c r="F51" s="2" t="s">
        <v>97</v>
      </c>
      <c r="G51" s="2" t="s">
        <v>98</v>
      </c>
      <c r="H51" s="2" t="s">
        <v>44</v>
      </c>
      <c r="I51" s="2">
        <v>3</v>
      </c>
      <c r="J51" s="2">
        <v>0</v>
      </c>
      <c r="K51" s="2"/>
      <c r="L51" s="2"/>
      <c r="M51" s="2"/>
      <c r="N51" s="2"/>
      <c r="O51" s="2">
        <f t="shared" si="14"/>
        <v>125.04</v>
      </c>
      <c r="P51" s="2">
        <f t="shared" si="15"/>
        <v>125.04</v>
      </c>
      <c r="Q51" s="2">
        <f t="shared" si="16"/>
        <v>0</v>
      </c>
      <c r="R51" s="2">
        <f t="shared" si="17"/>
        <v>0</v>
      </c>
      <c r="S51" s="2">
        <f t="shared" si="18"/>
        <v>0</v>
      </c>
      <c r="T51" s="2">
        <f t="shared" si="19"/>
        <v>0</v>
      </c>
      <c r="U51" s="2">
        <f t="shared" si="20"/>
        <v>0</v>
      </c>
      <c r="V51" s="2">
        <f t="shared" si="21"/>
        <v>0</v>
      </c>
      <c r="W51" s="2">
        <f t="shared" si="22"/>
        <v>0</v>
      </c>
      <c r="X51" s="2">
        <f t="shared" si="23"/>
        <v>0</v>
      </c>
      <c r="Y51" s="2">
        <f t="shared" si="24"/>
        <v>0</v>
      </c>
      <c r="Z51" s="2"/>
      <c r="AA51" s="2">
        <v>46281617</v>
      </c>
      <c r="AB51" s="2">
        <f t="shared" si="25"/>
        <v>41.68</v>
      </c>
      <c r="AC51" s="2">
        <f t="shared" si="26"/>
        <v>41.68</v>
      </c>
      <c r="AD51" s="2">
        <f t="shared" si="27"/>
        <v>0</v>
      </c>
      <c r="AE51" s="2">
        <f t="shared" si="28"/>
        <v>0</v>
      </c>
      <c r="AF51" s="2">
        <f t="shared" si="29"/>
        <v>0</v>
      </c>
      <c r="AG51" s="2">
        <f t="shared" si="30"/>
        <v>0</v>
      </c>
      <c r="AH51" s="2">
        <f t="shared" si="31"/>
        <v>0</v>
      </c>
      <c r="AI51" s="2">
        <f t="shared" si="32"/>
        <v>0</v>
      </c>
      <c r="AJ51" s="2">
        <f t="shared" si="33"/>
        <v>0</v>
      </c>
      <c r="AK51" s="2">
        <v>41.68</v>
      </c>
      <c r="AL51" s="2">
        <v>41.68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1</v>
      </c>
      <c r="AW51" s="2">
        <v>1</v>
      </c>
      <c r="AX51" s="2"/>
      <c r="AY51" s="2"/>
      <c r="AZ51" s="2">
        <v>1</v>
      </c>
      <c r="BA51" s="2">
        <v>1</v>
      </c>
      <c r="BB51" s="2">
        <v>1</v>
      </c>
      <c r="BC51" s="2">
        <v>1</v>
      </c>
      <c r="BD51" s="2" t="s">
        <v>3</v>
      </c>
      <c r="BE51" s="2" t="s">
        <v>3</v>
      </c>
      <c r="BF51" s="2" t="s">
        <v>3</v>
      </c>
      <c r="BG51" s="2" t="s">
        <v>3</v>
      </c>
      <c r="BH51" s="2">
        <v>3</v>
      </c>
      <c r="BI51" s="2">
        <v>1</v>
      </c>
      <c r="BJ51" s="2" t="s">
        <v>99</v>
      </c>
      <c r="BK51" s="2"/>
      <c r="BL51" s="2"/>
      <c r="BM51" s="2">
        <v>1617</v>
      </c>
      <c r="BN51" s="2">
        <v>0</v>
      </c>
      <c r="BO51" s="2" t="s">
        <v>3</v>
      </c>
      <c r="BP51" s="2">
        <v>0</v>
      </c>
      <c r="BQ51" s="2">
        <v>200</v>
      </c>
      <c r="BR51" s="2">
        <v>0</v>
      </c>
      <c r="BS51" s="2">
        <v>1</v>
      </c>
      <c r="BT51" s="2">
        <v>1</v>
      </c>
      <c r="BU51" s="2">
        <v>1</v>
      </c>
      <c r="BV51" s="2">
        <v>1</v>
      </c>
      <c r="BW51" s="2">
        <v>1</v>
      </c>
      <c r="BX51" s="2">
        <v>1</v>
      </c>
      <c r="BY51" s="2" t="s">
        <v>3</v>
      </c>
      <c r="BZ51" s="2">
        <v>0</v>
      </c>
      <c r="CA51" s="2">
        <v>0</v>
      </c>
      <c r="CB51" s="2"/>
      <c r="CC51" s="2"/>
      <c r="CD51" s="2"/>
      <c r="CE51" s="2">
        <v>0</v>
      </c>
      <c r="CF51" s="2">
        <v>0</v>
      </c>
      <c r="CG51" s="2">
        <v>0</v>
      </c>
      <c r="CH51" s="2"/>
      <c r="CI51" s="2"/>
      <c r="CJ51" s="2"/>
      <c r="CK51" s="2"/>
      <c r="CL51" s="2"/>
      <c r="CM51" s="2">
        <v>0</v>
      </c>
      <c r="CN51" s="2" t="s">
        <v>3</v>
      </c>
      <c r="CO51" s="2">
        <v>0</v>
      </c>
      <c r="CP51" s="2">
        <f t="shared" si="34"/>
        <v>125.04</v>
      </c>
      <c r="CQ51" s="2">
        <f t="shared" si="52"/>
        <v>41.68</v>
      </c>
      <c r="CR51" s="2">
        <f t="shared" si="53"/>
        <v>0</v>
      </c>
      <c r="CS51" s="2">
        <f t="shared" si="54"/>
        <v>0</v>
      </c>
      <c r="CT51" s="2">
        <f t="shared" si="55"/>
        <v>0</v>
      </c>
      <c r="CU51" s="2">
        <f t="shared" si="39"/>
        <v>0</v>
      </c>
      <c r="CV51" s="2">
        <f t="shared" si="56"/>
        <v>0</v>
      </c>
      <c r="CW51" s="2">
        <f t="shared" si="41"/>
        <v>0</v>
      </c>
      <c r="CX51" s="2">
        <f t="shared" si="42"/>
        <v>0</v>
      </c>
      <c r="CY51" s="2">
        <f>((S51*BZ51)/100)</f>
        <v>0</v>
      </c>
      <c r="CZ51" s="2">
        <f>((S51*CA51)/100)</f>
        <v>0</v>
      </c>
      <c r="DA51" s="2"/>
      <c r="DB51" s="2"/>
      <c r="DC51" s="2" t="s">
        <v>3</v>
      </c>
      <c r="DD51" s="2" t="s">
        <v>3</v>
      </c>
      <c r="DE51" s="2" t="s">
        <v>3</v>
      </c>
      <c r="DF51" s="2" t="s">
        <v>3</v>
      </c>
      <c r="DG51" s="2" t="s">
        <v>3</v>
      </c>
      <c r="DH51" s="2" t="s">
        <v>3</v>
      </c>
      <c r="DI51" s="2" t="s">
        <v>3</v>
      </c>
      <c r="DJ51" s="2" t="s">
        <v>3</v>
      </c>
      <c r="DK51" s="2" t="s">
        <v>3</v>
      </c>
      <c r="DL51" s="2" t="s">
        <v>3</v>
      </c>
      <c r="DM51" s="2" t="s">
        <v>3</v>
      </c>
      <c r="DN51" s="2">
        <v>0</v>
      </c>
      <c r="DO51" s="2">
        <v>0</v>
      </c>
      <c r="DP51" s="2">
        <v>1</v>
      </c>
      <c r="DQ51" s="2">
        <v>1</v>
      </c>
      <c r="DR51" s="2"/>
      <c r="DS51" s="2"/>
      <c r="DT51" s="2"/>
      <c r="DU51" s="2">
        <v>1010</v>
      </c>
      <c r="DV51" s="2" t="s">
        <v>44</v>
      </c>
      <c r="DW51" s="2" t="s">
        <v>44</v>
      </c>
      <c r="DX51" s="2">
        <v>1</v>
      </c>
      <c r="DY51" s="2"/>
      <c r="DZ51" s="2"/>
      <c r="EA51" s="2"/>
      <c r="EB51" s="2"/>
      <c r="EC51" s="2"/>
      <c r="ED51" s="2"/>
      <c r="EE51" s="2">
        <v>40977723</v>
      </c>
      <c r="EF51" s="2">
        <v>200</v>
      </c>
      <c r="EG51" s="2" t="s">
        <v>46</v>
      </c>
      <c r="EH51" s="2">
        <v>0</v>
      </c>
      <c r="EI51" s="2" t="s">
        <v>3</v>
      </c>
      <c r="EJ51" s="2">
        <v>1</v>
      </c>
      <c r="EK51" s="2">
        <v>1617</v>
      </c>
      <c r="EL51" s="2" t="s">
        <v>47</v>
      </c>
      <c r="EM51" s="2" t="s">
        <v>48</v>
      </c>
      <c r="EN51" s="2"/>
      <c r="EO51" s="2" t="s">
        <v>3</v>
      </c>
      <c r="EP51" s="2"/>
      <c r="EQ51" s="2">
        <v>0</v>
      </c>
      <c r="ER51" s="2">
        <v>41.68</v>
      </c>
      <c r="ES51" s="2">
        <v>41.68</v>
      </c>
      <c r="ET51" s="2">
        <v>0</v>
      </c>
      <c r="EU51" s="2">
        <v>0</v>
      </c>
      <c r="EV51" s="2">
        <v>0</v>
      </c>
      <c r="EW51" s="2">
        <v>0</v>
      </c>
      <c r="EX51" s="2">
        <v>0</v>
      </c>
      <c r="EY51" s="2">
        <v>0</v>
      </c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>
        <v>0</v>
      </c>
      <c r="FR51" s="2">
        <f t="shared" si="43"/>
        <v>0</v>
      </c>
      <c r="FS51" s="2">
        <v>0</v>
      </c>
      <c r="FT51" s="2"/>
      <c r="FU51" s="2"/>
      <c r="FV51" s="2"/>
      <c r="FW51" s="2"/>
      <c r="FX51" s="2">
        <v>0</v>
      </c>
      <c r="FY51" s="2">
        <v>0</v>
      </c>
      <c r="FZ51" s="2"/>
      <c r="GA51" s="2" t="s">
        <v>3</v>
      </c>
      <c r="GB51" s="2"/>
      <c r="GC51" s="2"/>
      <c r="GD51" s="2">
        <v>0</v>
      </c>
      <c r="GE51" s="2"/>
      <c r="GF51" s="2">
        <v>-2013105491</v>
      </c>
      <c r="GG51" s="2">
        <v>2</v>
      </c>
      <c r="GH51" s="2">
        <v>1</v>
      </c>
      <c r="GI51" s="2">
        <v>3</v>
      </c>
      <c r="GJ51" s="2">
        <v>0</v>
      </c>
      <c r="GK51" s="2">
        <f>ROUND(R51*(R12)/100,2)</f>
        <v>0</v>
      </c>
      <c r="GL51" s="2">
        <f t="shared" si="44"/>
        <v>0</v>
      </c>
      <c r="GM51" s="2">
        <f t="shared" si="45"/>
        <v>125.04</v>
      </c>
      <c r="GN51" s="2">
        <f t="shared" si="46"/>
        <v>125.04</v>
      </c>
      <c r="GO51" s="2">
        <f t="shared" si="47"/>
        <v>0</v>
      </c>
      <c r="GP51" s="2">
        <f t="shared" si="48"/>
        <v>0</v>
      </c>
      <c r="GQ51" s="2"/>
      <c r="GR51" s="2">
        <v>0</v>
      </c>
      <c r="GS51" s="2">
        <v>3</v>
      </c>
      <c r="GT51" s="2">
        <v>0</v>
      </c>
      <c r="GU51" s="2" t="s">
        <v>3</v>
      </c>
      <c r="GV51" s="2">
        <f t="shared" si="49"/>
        <v>0</v>
      </c>
      <c r="GW51" s="2">
        <v>1</v>
      </c>
      <c r="GX51" s="2">
        <f t="shared" si="50"/>
        <v>0</v>
      </c>
      <c r="GY51" s="2"/>
      <c r="GZ51" s="2"/>
      <c r="HA51" s="2">
        <v>0</v>
      </c>
      <c r="HB51" s="2">
        <v>0</v>
      </c>
      <c r="HC51" s="2">
        <f t="shared" si="51"/>
        <v>0</v>
      </c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>
        <v>0</v>
      </c>
      <c r="IL51" s="2"/>
      <c r="IM51" s="2"/>
      <c r="IN51" s="2"/>
      <c r="IO51" s="2"/>
      <c r="IP51" s="2"/>
      <c r="IQ51" s="2"/>
      <c r="IR51" s="2"/>
      <c r="IS51" s="2"/>
      <c r="IT51" s="2"/>
      <c r="IU51" s="2"/>
    </row>
    <row r="52" spans="1:255" x14ac:dyDescent="0.2">
      <c r="A52">
        <v>17</v>
      </c>
      <c r="B52">
        <v>1</v>
      </c>
      <c r="E52" t="s">
        <v>96</v>
      </c>
      <c r="F52" t="s">
        <v>97</v>
      </c>
      <c r="G52" t="s">
        <v>98</v>
      </c>
      <c r="H52" t="s">
        <v>44</v>
      </c>
      <c r="I52">
        <v>3</v>
      </c>
      <c r="J52">
        <v>0</v>
      </c>
      <c r="O52">
        <f t="shared" si="14"/>
        <v>407.63</v>
      </c>
      <c r="P52">
        <f t="shared" si="15"/>
        <v>407.63</v>
      </c>
      <c r="Q52">
        <f t="shared" si="16"/>
        <v>0</v>
      </c>
      <c r="R52">
        <f t="shared" si="17"/>
        <v>0</v>
      </c>
      <c r="S52">
        <f t="shared" si="18"/>
        <v>0</v>
      </c>
      <c r="T52">
        <f t="shared" si="19"/>
        <v>0</v>
      </c>
      <c r="U52">
        <f t="shared" si="20"/>
        <v>0</v>
      </c>
      <c r="V52">
        <f t="shared" si="21"/>
        <v>0</v>
      </c>
      <c r="W52">
        <f t="shared" si="22"/>
        <v>0</v>
      </c>
      <c r="X52">
        <f t="shared" si="23"/>
        <v>0</v>
      </c>
      <c r="Y52">
        <f t="shared" si="24"/>
        <v>0</v>
      </c>
      <c r="AA52">
        <v>46281618</v>
      </c>
      <c r="AB52">
        <f t="shared" si="25"/>
        <v>41.68</v>
      </c>
      <c r="AC52">
        <f t="shared" si="26"/>
        <v>41.68</v>
      </c>
      <c r="AD52">
        <f t="shared" si="27"/>
        <v>0</v>
      </c>
      <c r="AE52">
        <f t="shared" si="28"/>
        <v>0</v>
      </c>
      <c r="AF52">
        <f t="shared" si="29"/>
        <v>0</v>
      </c>
      <c r="AG52">
        <f t="shared" si="30"/>
        <v>0</v>
      </c>
      <c r="AH52">
        <f t="shared" si="31"/>
        <v>0</v>
      </c>
      <c r="AI52">
        <f t="shared" si="32"/>
        <v>0</v>
      </c>
      <c r="AJ52">
        <f t="shared" si="33"/>
        <v>0</v>
      </c>
      <c r="AK52">
        <v>41.68</v>
      </c>
      <c r="AL52">
        <v>41.68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1</v>
      </c>
      <c r="AW52">
        <v>1</v>
      </c>
      <c r="AZ52">
        <v>1</v>
      </c>
      <c r="BA52">
        <v>1</v>
      </c>
      <c r="BB52">
        <v>1</v>
      </c>
      <c r="BC52">
        <v>3.26</v>
      </c>
      <c r="BD52" t="s">
        <v>3</v>
      </c>
      <c r="BE52" t="s">
        <v>3</v>
      </c>
      <c r="BF52" t="s">
        <v>3</v>
      </c>
      <c r="BG52" t="s">
        <v>3</v>
      </c>
      <c r="BH52">
        <v>3</v>
      </c>
      <c r="BI52">
        <v>1</v>
      </c>
      <c r="BJ52" t="s">
        <v>99</v>
      </c>
      <c r="BM52">
        <v>1617</v>
      </c>
      <c r="BN52">
        <v>0</v>
      </c>
      <c r="BO52" t="s">
        <v>97</v>
      </c>
      <c r="BP52">
        <v>1</v>
      </c>
      <c r="BQ52">
        <v>200</v>
      </c>
      <c r="BR52">
        <v>0</v>
      </c>
      <c r="BS52">
        <v>1</v>
      </c>
      <c r="BT52">
        <v>1</v>
      </c>
      <c r="BU52">
        <v>1</v>
      </c>
      <c r="BV52">
        <v>1</v>
      </c>
      <c r="BW52">
        <v>1</v>
      </c>
      <c r="BX52">
        <v>1</v>
      </c>
      <c r="BY52" t="s">
        <v>3</v>
      </c>
      <c r="BZ52">
        <v>0</v>
      </c>
      <c r="CA52">
        <v>0</v>
      </c>
      <c r="CE52">
        <v>0</v>
      </c>
      <c r="CF52">
        <v>0</v>
      </c>
      <c r="CG52">
        <v>0</v>
      </c>
      <c r="CM52">
        <v>0</v>
      </c>
      <c r="CN52" t="s">
        <v>3</v>
      </c>
      <c r="CO52">
        <v>0</v>
      </c>
      <c r="CP52">
        <f t="shared" si="34"/>
        <v>407.63</v>
      </c>
      <c r="CQ52">
        <f t="shared" si="52"/>
        <v>135.8768</v>
      </c>
      <c r="CR52">
        <f t="shared" si="53"/>
        <v>0</v>
      </c>
      <c r="CS52">
        <f t="shared" si="54"/>
        <v>0</v>
      </c>
      <c r="CT52">
        <f t="shared" si="55"/>
        <v>0</v>
      </c>
      <c r="CU52">
        <f t="shared" si="39"/>
        <v>0</v>
      </c>
      <c r="CV52">
        <f t="shared" si="56"/>
        <v>0</v>
      </c>
      <c r="CW52">
        <f t="shared" si="41"/>
        <v>0</v>
      </c>
      <c r="CX52">
        <f t="shared" si="42"/>
        <v>0</v>
      </c>
      <c r="CY52">
        <f>S52*(BZ52/100)</f>
        <v>0</v>
      </c>
      <c r="CZ52">
        <f>S52*(CA52/100)</f>
        <v>0</v>
      </c>
      <c r="DC52" t="s">
        <v>3</v>
      </c>
      <c r="DD52" t="s">
        <v>3</v>
      </c>
      <c r="DE52" t="s">
        <v>3</v>
      </c>
      <c r="DF52" t="s">
        <v>3</v>
      </c>
      <c r="DG52" t="s">
        <v>3</v>
      </c>
      <c r="DH52" t="s">
        <v>3</v>
      </c>
      <c r="DI52" t="s">
        <v>3</v>
      </c>
      <c r="DJ52" t="s">
        <v>3</v>
      </c>
      <c r="DK52" t="s">
        <v>3</v>
      </c>
      <c r="DL52" t="s">
        <v>3</v>
      </c>
      <c r="DM52" t="s">
        <v>3</v>
      </c>
      <c r="DN52">
        <v>0</v>
      </c>
      <c r="DO52">
        <v>0</v>
      </c>
      <c r="DP52">
        <v>1</v>
      </c>
      <c r="DQ52">
        <v>1</v>
      </c>
      <c r="DU52">
        <v>1010</v>
      </c>
      <c r="DV52" t="s">
        <v>44</v>
      </c>
      <c r="DW52" t="s">
        <v>44</v>
      </c>
      <c r="DX52">
        <v>1</v>
      </c>
      <c r="EE52">
        <v>40977723</v>
      </c>
      <c r="EF52">
        <v>200</v>
      </c>
      <c r="EG52" t="s">
        <v>46</v>
      </c>
      <c r="EH52">
        <v>0</v>
      </c>
      <c r="EI52" t="s">
        <v>3</v>
      </c>
      <c r="EJ52">
        <v>1</v>
      </c>
      <c r="EK52">
        <v>1617</v>
      </c>
      <c r="EL52" t="s">
        <v>47</v>
      </c>
      <c r="EM52" t="s">
        <v>48</v>
      </c>
      <c r="EO52" t="s">
        <v>3</v>
      </c>
      <c r="EQ52">
        <v>0</v>
      </c>
      <c r="ER52">
        <v>41.68</v>
      </c>
      <c r="ES52">
        <v>41.68</v>
      </c>
      <c r="ET52">
        <v>0</v>
      </c>
      <c r="EU52">
        <v>0</v>
      </c>
      <c r="EV52">
        <v>0</v>
      </c>
      <c r="EW52">
        <v>0</v>
      </c>
      <c r="EX52">
        <v>0</v>
      </c>
      <c r="EY52">
        <v>0</v>
      </c>
      <c r="FQ52">
        <v>0</v>
      </c>
      <c r="FR52">
        <f t="shared" si="43"/>
        <v>0</v>
      </c>
      <c r="FS52">
        <v>0</v>
      </c>
      <c r="FX52">
        <v>0</v>
      </c>
      <c r="FY52">
        <v>0</v>
      </c>
      <c r="GA52" t="s">
        <v>3</v>
      </c>
      <c r="GD52">
        <v>0</v>
      </c>
      <c r="GF52">
        <v>-2013105491</v>
      </c>
      <c r="GG52">
        <v>2</v>
      </c>
      <c r="GH52">
        <v>1</v>
      </c>
      <c r="GI52">
        <v>3</v>
      </c>
      <c r="GJ52">
        <v>0</v>
      </c>
      <c r="GK52">
        <f>ROUND(R52*(S12)/100,2)</f>
        <v>0</v>
      </c>
      <c r="GL52">
        <f t="shared" si="44"/>
        <v>0</v>
      </c>
      <c r="GM52">
        <f t="shared" si="45"/>
        <v>407.63</v>
      </c>
      <c r="GN52">
        <f t="shared" si="46"/>
        <v>407.63</v>
      </c>
      <c r="GO52">
        <f t="shared" si="47"/>
        <v>0</v>
      </c>
      <c r="GP52">
        <f t="shared" si="48"/>
        <v>0</v>
      </c>
      <c r="GR52">
        <v>0</v>
      </c>
      <c r="GS52">
        <v>3</v>
      </c>
      <c r="GT52">
        <v>0</v>
      </c>
      <c r="GU52" t="s">
        <v>3</v>
      </c>
      <c r="GV52">
        <f t="shared" si="49"/>
        <v>0</v>
      </c>
      <c r="GW52">
        <v>1</v>
      </c>
      <c r="GX52">
        <f t="shared" si="50"/>
        <v>0</v>
      </c>
      <c r="HA52">
        <v>0</v>
      </c>
      <c r="HB52">
        <v>0</v>
      </c>
      <c r="HC52">
        <f t="shared" si="51"/>
        <v>0</v>
      </c>
      <c r="IK52">
        <v>0</v>
      </c>
    </row>
    <row r="53" spans="1:255" x14ac:dyDescent="0.2">
      <c r="A53" s="2">
        <v>17</v>
      </c>
      <c r="B53" s="2">
        <v>1</v>
      </c>
      <c r="C53" s="2"/>
      <c r="D53" s="2"/>
      <c r="E53" s="2" t="s">
        <v>100</v>
      </c>
      <c r="F53" s="2" t="s">
        <v>75</v>
      </c>
      <c r="G53" s="2" t="s">
        <v>101</v>
      </c>
      <c r="H53" s="2" t="s">
        <v>44</v>
      </c>
      <c r="I53" s="2">
        <v>1</v>
      </c>
      <c r="J53" s="2">
        <v>0</v>
      </c>
      <c r="K53" s="2"/>
      <c r="L53" s="2"/>
      <c r="M53" s="2"/>
      <c r="N53" s="2"/>
      <c r="O53" s="2">
        <f t="shared" si="14"/>
        <v>27877.54</v>
      </c>
      <c r="P53" s="2">
        <f t="shared" si="15"/>
        <v>27877.54</v>
      </c>
      <c r="Q53" s="2">
        <f t="shared" si="16"/>
        <v>0</v>
      </c>
      <c r="R53" s="2">
        <f t="shared" si="17"/>
        <v>0</v>
      </c>
      <c r="S53" s="2">
        <f t="shared" si="18"/>
        <v>0</v>
      </c>
      <c r="T53" s="2">
        <f t="shared" si="19"/>
        <v>0</v>
      </c>
      <c r="U53" s="2">
        <f t="shared" si="20"/>
        <v>0</v>
      </c>
      <c r="V53" s="2">
        <f t="shared" si="21"/>
        <v>0</v>
      </c>
      <c r="W53" s="2">
        <f t="shared" si="22"/>
        <v>0</v>
      </c>
      <c r="X53" s="2">
        <f t="shared" si="23"/>
        <v>0</v>
      </c>
      <c r="Y53" s="2">
        <f t="shared" si="24"/>
        <v>0</v>
      </c>
      <c r="Z53" s="2"/>
      <c r="AA53" s="2">
        <v>46281617</v>
      </c>
      <c r="AB53" s="2">
        <f t="shared" si="25"/>
        <v>27877.54</v>
      </c>
      <c r="AC53" s="2">
        <f t="shared" si="26"/>
        <v>27877.54</v>
      </c>
      <c r="AD53" s="2">
        <f t="shared" si="27"/>
        <v>0</v>
      </c>
      <c r="AE53" s="2">
        <f t="shared" si="28"/>
        <v>0</v>
      </c>
      <c r="AF53" s="2">
        <f t="shared" si="29"/>
        <v>0</v>
      </c>
      <c r="AG53" s="2">
        <f t="shared" si="30"/>
        <v>0</v>
      </c>
      <c r="AH53" s="2">
        <f t="shared" si="31"/>
        <v>0</v>
      </c>
      <c r="AI53" s="2">
        <f t="shared" si="32"/>
        <v>0</v>
      </c>
      <c r="AJ53" s="2">
        <f t="shared" si="33"/>
        <v>0</v>
      </c>
      <c r="AK53" s="2">
        <v>27877.54</v>
      </c>
      <c r="AL53" s="2">
        <v>27877.54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  <c r="AT53" s="2">
        <v>0</v>
      </c>
      <c r="AU53" s="2">
        <v>0</v>
      </c>
      <c r="AV53" s="2">
        <v>1</v>
      </c>
      <c r="AW53" s="2">
        <v>1</v>
      </c>
      <c r="AX53" s="2"/>
      <c r="AY53" s="2"/>
      <c r="AZ53" s="2">
        <v>1</v>
      </c>
      <c r="BA53" s="2">
        <v>1</v>
      </c>
      <c r="BB53" s="2">
        <v>1</v>
      </c>
      <c r="BC53" s="2">
        <v>1</v>
      </c>
      <c r="BD53" s="2" t="s">
        <v>3</v>
      </c>
      <c r="BE53" s="2" t="s">
        <v>3</v>
      </c>
      <c r="BF53" s="2" t="s">
        <v>3</v>
      </c>
      <c r="BG53" s="2" t="s">
        <v>3</v>
      </c>
      <c r="BH53" s="2">
        <v>3</v>
      </c>
      <c r="BI53" s="2">
        <v>1</v>
      </c>
      <c r="BJ53" s="2" t="s">
        <v>3</v>
      </c>
      <c r="BK53" s="2"/>
      <c r="BL53" s="2"/>
      <c r="BM53" s="2">
        <v>400002</v>
      </c>
      <c r="BN53" s="2">
        <v>0</v>
      </c>
      <c r="BO53" s="2" t="s">
        <v>3</v>
      </c>
      <c r="BP53" s="2">
        <v>0</v>
      </c>
      <c r="BQ53" s="2">
        <v>202</v>
      </c>
      <c r="BR53" s="2">
        <v>0</v>
      </c>
      <c r="BS53" s="2">
        <v>1</v>
      </c>
      <c r="BT53" s="2">
        <v>1</v>
      </c>
      <c r="BU53" s="2">
        <v>1</v>
      </c>
      <c r="BV53" s="2">
        <v>1</v>
      </c>
      <c r="BW53" s="2">
        <v>1</v>
      </c>
      <c r="BX53" s="2">
        <v>1</v>
      </c>
      <c r="BY53" s="2" t="s">
        <v>3</v>
      </c>
      <c r="BZ53" s="2">
        <v>0</v>
      </c>
      <c r="CA53" s="2">
        <v>0</v>
      </c>
      <c r="CB53" s="2"/>
      <c r="CC53" s="2"/>
      <c r="CD53" s="2"/>
      <c r="CE53" s="2">
        <v>0</v>
      </c>
      <c r="CF53" s="2">
        <v>0</v>
      </c>
      <c r="CG53" s="2">
        <v>0</v>
      </c>
      <c r="CH53" s="2"/>
      <c r="CI53" s="2"/>
      <c r="CJ53" s="2"/>
      <c r="CK53" s="2"/>
      <c r="CL53" s="2"/>
      <c r="CM53" s="2">
        <v>0</v>
      </c>
      <c r="CN53" s="2" t="s">
        <v>3</v>
      </c>
      <c r="CO53" s="2">
        <v>0</v>
      </c>
      <c r="CP53" s="2">
        <f t="shared" si="34"/>
        <v>27877.54</v>
      </c>
      <c r="CQ53" s="2">
        <f t="shared" si="52"/>
        <v>27877.54</v>
      </c>
      <c r="CR53" s="2">
        <f t="shared" si="53"/>
        <v>0</v>
      </c>
      <c r="CS53" s="2">
        <f t="shared" si="54"/>
        <v>0</v>
      </c>
      <c r="CT53" s="2">
        <f t="shared" si="55"/>
        <v>0</v>
      </c>
      <c r="CU53" s="2">
        <f t="shared" si="39"/>
        <v>0</v>
      </c>
      <c r="CV53" s="2">
        <f t="shared" si="56"/>
        <v>0</v>
      </c>
      <c r="CW53" s="2">
        <f t="shared" si="41"/>
        <v>0</v>
      </c>
      <c r="CX53" s="2">
        <f t="shared" si="42"/>
        <v>0</v>
      </c>
      <c r="CY53" s="2">
        <f>((S53*BZ53)/100)</f>
        <v>0</v>
      </c>
      <c r="CZ53" s="2">
        <f>((S53*CA53)/100)</f>
        <v>0</v>
      </c>
      <c r="DA53" s="2"/>
      <c r="DB53" s="2"/>
      <c r="DC53" s="2" t="s">
        <v>3</v>
      </c>
      <c r="DD53" s="2" t="s">
        <v>3</v>
      </c>
      <c r="DE53" s="2" t="s">
        <v>3</v>
      </c>
      <c r="DF53" s="2" t="s">
        <v>3</v>
      </c>
      <c r="DG53" s="2" t="s">
        <v>3</v>
      </c>
      <c r="DH53" s="2" t="s">
        <v>3</v>
      </c>
      <c r="DI53" s="2" t="s">
        <v>3</v>
      </c>
      <c r="DJ53" s="2" t="s">
        <v>3</v>
      </c>
      <c r="DK53" s="2" t="s">
        <v>3</v>
      </c>
      <c r="DL53" s="2" t="s">
        <v>3</v>
      </c>
      <c r="DM53" s="2" t="s">
        <v>3</v>
      </c>
      <c r="DN53" s="2">
        <v>0</v>
      </c>
      <c r="DO53" s="2">
        <v>0</v>
      </c>
      <c r="DP53" s="2">
        <v>1</v>
      </c>
      <c r="DQ53" s="2">
        <v>1</v>
      </c>
      <c r="DR53" s="2"/>
      <c r="DS53" s="2"/>
      <c r="DT53" s="2"/>
      <c r="DU53" s="2">
        <v>1010</v>
      </c>
      <c r="DV53" s="2" t="s">
        <v>44</v>
      </c>
      <c r="DW53" s="2" t="s">
        <v>44</v>
      </c>
      <c r="DX53" s="2">
        <v>1</v>
      </c>
      <c r="DY53" s="2"/>
      <c r="DZ53" s="2"/>
      <c r="EA53" s="2"/>
      <c r="EB53" s="2"/>
      <c r="EC53" s="2"/>
      <c r="ED53" s="2"/>
      <c r="EE53" s="2">
        <v>45442020</v>
      </c>
      <c r="EF53" s="2">
        <v>202</v>
      </c>
      <c r="EG53" s="2" t="s">
        <v>77</v>
      </c>
      <c r="EH53" s="2">
        <v>0</v>
      </c>
      <c r="EI53" s="2" t="s">
        <v>3</v>
      </c>
      <c r="EJ53" s="2">
        <v>1</v>
      </c>
      <c r="EK53" s="2">
        <v>400002</v>
      </c>
      <c r="EL53" s="2" t="s">
        <v>78</v>
      </c>
      <c r="EM53" s="2" t="s">
        <v>77</v>
      </c>
      <c r="EN53" s="2"/>
      <c r="EO53" s="2" t="s">
        <v>3</v>
      </c>
      <c r="EP53" s="2"/>
      <c r="EQ53" s="2">
        <v>0</v>
      </c>
      <c r="ER53" s="2">
        <v>27877.54</v>
      </c>
      <c r="ES53" s="2">
        <v>27877.54</v>
      </c>
      <c r="ET53" s="2">
        <v>0</v>
      </c>
      <c r="EU53" s="2">
        <v>0</v>
      </c>
      <c r="EV53" s="2">
        <v>0</v>
      </c>
      <c r="EW53" s="2">
        <v>0</v>
      </c>
      <c r="EX53" s="2">
        <v>0</v>
      </c>
      <c r="EY53" s="2">
        <v>0</v>
      </c>
      <c r="EZ53" s="2">
        <v>5</v>
      </c>
      <c r="FA53" s="2"/>
      <c r="FB53" s="2"/>
      <c r="FC53" s="2">
        <v>1</v>
      </c>
      <c r="FD53" s="2">
        <v>18</v>
      </c>
      <c r="FE53" s="2"/>
      <c r="FF53" s="2">
        <v>33453.050000000003</v>
      </c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>
        <v>0</v>
      </c>
      <c r="FR53" s="2">
        <f t="shared" si="43"/>
        <v>0</v>
      </c>
      <c r="FS53" s="2">
        <v>0</v>
      </c>
      <c r="FT53" s="2"/>
      <c r="FU53" s="2"/>
      <c r="FV53" s="2"/>
      <c r="FW53" s="2"/>
      <c r="FX53" s="2">
        <v>0</v>
      </c>
      <c r="FY53" s="2">
        <v>0</v>
      </c>
      <c r="FZ53" s="2"/>
      <c r="GA53" s="2" t="s">
        <v>102</v>
      </c>
      <c r="GB53" s="2"/>
      <c r="GC53" s="2"/>
      <c r="GD53" s="2">
        <v>0</v>
      </c>
      <c r="GE53" s="2"/>
      <c r="GF53" s="2">
        <v>-1132211430</v>
      </c>
      <c r="GG53" s="2">
        <v>2</v>
      </c>
      <c r="GH53" s="2">
        <v>3</v>
      </c>
      <c r="GI53" s="2">
        <v>3</v>
      </c>
      <c r="GJ53" s="2">
        <v>0</v>
      </c>
      <c r="GK53" s="2">
        <f>ROUND(R53*(R12)/100,2)</f>
        <v>0</v>
      </c>
      <c r="GL53" s="2">
        <f t="shared" si="44"/>
        <v>0</v>
      </c>
      <c r="GM53" s="2">
        <f t="shared" si="45"/>
        <v>27877.54</v>
      </c>
      <c r="GN53" s="2">
        <f t="shared" si="46"/>
        <v>27877.54</v>
      </c>
      <c r="GO53" s="2">
        <f t="shared" si="47"/>
        <v>0</v>
      </c>
      <c r="GP53" s="2">
        <f t="shared" si="48"/>
        <v>0</v>
      </c>
      <c r="GQ53" s="2"/>
      <c r="GR53" s="2">
        <v>1</v>
      </c>
      <c r="GS53" s="2">
        <v>1</v>
      </c>
      <c r="GT53" s="2">
        <v>0</v>
      </c>
      <c r="GU53" s="2" t="s">
        <v>3</v>
      </c>
      <c r="GV53" s="2">
        <f t="shared" si="49"/>
        <v>0</v>
      </c>
      <c r="GW53" s="2">
        <v>1</v>
      </c>
      <c r="GX53" s="2">
        <f t="shared" si="50"/>
        <v>0</v>
      </c>
      <c r="GY53" s="2"/>
      <c r="GZ53" s="2"/>
      <c r="HA53" s="2">
        <v>0</v>
      </c>
      <c r="HB53" s="2">
        <v>0</v>
      </c>
      <c r="HC53" s="2">
        <f t="shared" si="51"/>
        <v>0</v>
      </c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>
        <v>0</v>
      </c>
      <c r="IL53" s="2"/>
      <c r="IM53" s="2"/>
      <c r="IN53" s="2"/>
      <c r="IO53" s="2"/>
      <c r="IP53" s="2"/>
      <c r="IQ53" s="2"/>
      <c r="IR53" s="2"/>
      <c r="IS53" s="2"/>
      <c r="IT53" s="2"/>
      <c r="IU53" s="2"/>
    </row>
    <row r="54" spans="1:255" x14ac:dyDescent="0.2">
      <c r="A54">
        <v>17</v>
      </c>
      <c r="B54">
        <v>1</v>
      </c>
      <c r="E54" t="s">
        <v>100</v>
      </c>
      <c r="F54" t="s">
        <v>75</v>
      </c>
      <c r="G54" t="s">
        <v>101</v>
      </c>
      <c r="H54" t="s">
        <v>44</v>
      </c>
      <c r="I54">
        <v>1</v>
      </c>
      <c r="J54">
        <v>0</v>
      </c>
      <c r="O54">
        <f t="shared" si="14"/>
        <v>27877.54</v>
      </c>
      <c r="P54">
        <f t="shared" si="15"/>
        <v>27877.54</v>
      </c>
      <c r="Q54">
        <f t="shared" si="16"/>
        <v>0</v>
      </c>
      <c r="R54">
        <f t="shared" si="17"/>
        <v>0</v>
      </c>
      <c r="S54">
        <f t="shared" si="18"/>
        <v>0</v>
      </c>
      <c r="T54">
        <f t="shared" si="19"/>
        <v>0</v>
      </c>
      <c r="U54">
        <f t="shared" si="20"/>
        <v>0</v>
      </c>
      <c r="V54">
        <f t="shared" si="21"/>
        <v>0</v>
      </c>
      <c r="W54">
        <f t="shared" si="22"/>
        <v>0</v>
      </c>
      <c r="X54">
        <f t="shared" si="23"/>
        <v>0</v>
      </c>
      <c r="Y54">
        <f t="shared" si="24"/>
        <v>0</v>
      </c>
      <c r="AA54">
        <v>46281618</v>
      </c>
      <c r="AB54">
        <f t="shared" si="25"/>
        <v>27877.54</v>
      </c>
      <c r="AC54">
        <f t="shared" si="26"/>
        <v>27877.54</v>
      </c>
      <c r="AD54">
        <f t="shared" si="27"/>
        <v>0</v>
      </c>
      <c r="AE54">
        <f t="shared" si="28"/>
        <v>0</v>
      </c>
      <c r="AF54">
        <f t="shared" si="29"/>
        <v>0</v>
      </c>
      <c r="AG54">
        <f t="shared" si="30"/>
        <v>0</v>
      </c>
      <c r="AH54">
        <f t="shared" si="31"/>
        <v>0</v>
      </c>
      <c r="AI54">
        <f t="shared" si="32"/>
        <v>0</v>
      </c>
      <c r="AJ54">
        <f t="shared" si="33"/>
        <v>0</v>
      </c>
      <c r="AK54">
        <v>27877.54</v>
      </c>
      <c r="AL54">
        <v>27877.54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1</v>
      </c>
      <c r="AW54">
        <v>1</v>
      </c>
      <c r="AZ54">
        <v>1</v>
      </c>
      <c r="BA54">
        <v>1</v>
      </c>
      <c r="BB54">
        <v>1</v>
      </c>
      <c r="BC54">
        <v>1</v>
      </c>
      <c r="BD54" t="s">
        <v>3</v>
      </c>
      <c r="BE54" t="s">
        <v>3</v>
      </c>
      <c r="BF54" t="s">
        <v>3</v>
      </c>
      <c r="BG54" t="s">
        <v>3</v>
      </c>
      <c r="BH54">
        <v>3</v>
      </c>
      <c r="BI54">
        <v>1</v>
      </c>
      <c r="BJ54" t="s">
        <v>3</v>
      </c>
      <c r="BM54">
        <v>400002</v>
      </c>
      <c r="BN54">
        <v>0</v>
      </c>
      <c r="BO54" t="s">
        <v>3</v>
      </c>
      <c r="BP54">
        <v>0</v>
      </c>
      <c r="BQ54">
        <v>202</v>
      </c>
      <c r="BR54">
        <v>0</v>
      </c>
      <c r="BS54">
        <v>1</v>
      </c>
      <c r="BT54">
        <v>1</v>
      </c>
      <c r="BU54">
        <v>1</v>
      </c>
      <c r="BV54">
        <v>1</v>
      </c>
      <c r="BW54">
        <v>1</v>
      </c>
      <c r="BX54">
        <v>1</v>
      </c>
      <c r="BY54" t="s">
        <v>3</v>
      </c>
      <c r="BZ54">
        <v>0</v>
      </c>
      <c r="CA54">
        <v>0</v>
      </c>
      <c r="CE54">
        <v>0</v>
      </c>
      <c r="CF54">
        <v>0</v>
      </c>
      <c r="CG54">
        <v>0</v>
      </c>
      <c r="CM54">
        <v>0</v>
      </c>
      <c r="CN54" t="s">
        <v>3</v>
      </c>
      <c r="CO54">
        <v>0</v>
      </c>
      <c r="CP54">
        <f t="shared" si="34"/>
        <v>27877.54</v>
      </c>
      <c r="CQ54">
        <f t="shared" si="52"/>
        <v>27877.54</v>
      </c>
      <c r="CR54">
        <f t="shared" si="53"/>
        <v>0</v>
      </c>
      <c r="CS54">
        <f t="shared" si="54"/>
        <v>0</v>
      </c>
      <c r="CT54">
        <f t="shared" si="55"/>
        <v>0</v>
      </c>
      <c r="CU54">
        <f t="shared" si="39"/>
        <v>0</v>
      </c>
      <c r="CV54">
        <f t="shared" si="56"/>
        <v>0</v>
      </c>
      <c r="CW54">
        <f t="shared" si="41"/>
        <v>0</v>
      </c>
      <c r="CX54">
        <f t="shared" si="42"/>
        <v>0</v>
      </c>
      <c r="CY54">
        <f>S54*(BZ54/100)</f>
        <v>0</v>
      </c>
      <c r="CZ54">
        <f>S54*(CA54/100)</f>
        <v>0</v>
      </c>
      <c r="DC54" t="s">
        <v>3</v>
      </c>
      <c r="DD54" t="s">
        <v>3</v>
      </c>
      <c r="DE54" t="s">
        <v>3</v>
      </c>
      <c r="DF54" t="s">
        <v>3</v>
      </c>
      <c r="DG54" t="s">
        <v>3</v>
      </c>
      <c r="DH54" t="s">
        <v>3</v>
      </c>
      <c r="DI54" t="s">
        <v>3</v>
      </c>
      <c r="DJ54" t="s">
        <v>3</v>
      </c>
      <c r="DK54" t="s">
        <v>3</v>
      </c>
      <c r="DL54" t="s">
        <v>3</v>
      </c>
      <c r="DM54" t="s">
        <v>3</v>
      </c>
      <c r="DN54">
        <v>0</v>
      </c>
      <c r="DO54">
        <v>0</v>
      </c>
      <c r="DP54">
        <v>1</v>
      </c>
      <c r="DQ54">
        <v>1</v>
      </c>
      <c r="DU54">
        <v>1010</v>
      </c>
      <c r="DV54" t="s">
        <v>44</v>
      </c>
      <c r="DW54" t="s">
        <v>44</v>
      </c>
      <c r="DX54">
        <v>1</v>
      </c>
      <c r="EE54">
        <v>45442020</v>
      </c>
      <c r="EF54">
        <v>202</v>
      </c>
      <c r="EG54" t="s">
        <v>77</v>
      </c>
      <c r="EH54">
        <v>0</v>
      </c>
      <c r="EI54" t="s">
        <v>3</v>
      </c>
      <c r="EJ54">
        <v>1</v>
      </c>
      <c r="EK54">
        <v>400002</v>
      </c>
      <c r="EL54" t="s">
        <v>78</v>
      </c>
      <c r="EM54" t="s">
        <v>77</v>
      </c>
      <c r="EO54" t="s">
        <v>3</v>
      </c>
      <c r="EQ54">
        <v>0</v>
      </c>
      <c r="ER54">
        <v>27877.54</v>
      </c>
      <c r="ES54">
        <v>27877.54</v>
      </c>
      <c r="ET54">
        <v>0</v>
      </c>
      <c r="EU54">
        <v>0</v>
      </c>
      <c r="EV54">
        <v>0</v>
      </c>
      <c r="EW54">
        <v>0</v>
      </c>
      <c r="EX54">
        <v>0</v>
      </c>
      <c r="EY54">
        <v>0</v>
      </c>
      <c r="EZ54">
        <v>5</v>
      </c>
      <c r="FC54">
        <v>1</v>
      </c>
      <c r="FD54">
        <v>18</v>
      </c>
      <c r="FF54">
        <v>33453.050000000003</v>
      </c>
      <c r="FQ54">
        <v>0</v>
      </c>
      <c r="FR54">
        <f t="shared" si="43"/>
        <v>0</v>
      </c>
      <c r="FS54">
        <v>0</v>
      </c>
      <c r="FX54">
        <v>0</v>
      </c>
      <c r="FY54">
        <v>0</v>
      </c>
      <c r="GA54" t="s">
        <v>102</v>
      </c>
      <c r="GD54">
        <v>0</v>
      </c>
      <c r="GF54">
        <v>-1132211430</v>
      </c>
      <c r="GG54">
        <v>2</v>
      </c>
      <c r="GH54">
        <v>3</v>
      </c>
      <c r="GI54">
        <v>3</v>
      </c>
      <c r="GJ54">
        <v>0</v>
      </c>
      <c r="GK54">
        <f>ROUND(R54*(S12)/100,2)</f>
        <v>0</v>
      </c>
      <c r="GL54">
        <f t="shared" si="44"/>
        <v>0</v>
      </c>
      <c r="GM54">
        <f t="shared" si="45"/>
        <v>27877.54</v>
      </c>
      <c r="GN54">
        <f t="shared" si="46"/>
        <v>27877.54</v>
      </c>
      <c r="GO54">
        <f t="shared" si="47"/>
        <v>0</v>
      </c>
      <c r="GP54">
        <f t="shared" si="48"/>
        <v>0</v>
      </c>
      <c r="GR54">
        <v>1</v>
      </c>
      <c r="GS54">
        <v>1</v>
      </c>
      <c r="GT54">
        <v>0</v>
      </c>
      <c r="GU54" t="s">
        <v>3</v>
      </c>
      <c r="GV54">
        <f t="shared" si="49"/>
        <v>0</v>
      </c>
      <c r="GW54">
        <v>1</v>
      </c>
      <c r="GX54">
        <f t="shared" si="50"/>
        <v>0</v>
      </c>
      <c r="HA54">
        <v>0</v>
      </c>
      <c r="HB54">
        <v>0</v>
      </c>
      <c r="HC54">
        <f t="shared" si="51"/>
        <v>0</v>
      </c>
      <c r="IK54">
        <v>0</v>
      </c>
    </row>
    <row r="55" spans="1:255" x14ac:dyDescent="0.2">
      <c r="A55" s="2">
        <v>17</v>
      </c>
      <c r="B55" s="2">
        <v>1</v>
      </c>
      <c r="C55" s="2">
        <f>ROW(SmtRes!A70)</f>
        <v>70</v>
      </c>
      <c r="D55" s="2">
        <f>ROW(EtalonRes!A87)</f>
        <v>87</v>
      </c>
      <c r="E55" s="2" t="s">
        <v>103</v>
      </c>
      <c r="F55" s="2" t="s">
        <v>104</v>
      </c>
      <c r="G55" s="2" t="s">
        <v>105</v>
      </c>
      <c r="H55" s="2" t="s">
        <v>24</v>
      </c>
      <c r="I55" s="2">
        <v>1.1200000000000001</v>
      </c>
      <c r="J55" s="2">
        <v>0</v>
      </c>
      <c r="K55" s="2"/>
      <c r="L55" s="2"/>
      <c r="M55" s="2"/>
      <c r="N55" s="2"/>
      <c r="O55" s="2">
        <f t="shared" si="14"/>
        <v>1693.81</v>
      </c>
      <c r="P55" s="2">
        <f t="shared" si="15"/>
        <v>458.88</v>
      </c>
      <c r="Q55" s="2">
        <f t="shared" si="16"/>
        <v>71.05</v>
      </c>
      <c r="R55" s="2">
        <f t="shared" si="17"/>
        <v>16.84</v>
      </c>
      <c r="S55" s="2">
        <f t="shared" si="18"/>
        <v>1163.8800000000001</v>
      </c>
      <c r="T55" s="2">
        <f t="shared" si="19"/>
        <v>0</v>
      </c>
      <c r="U55" s="2">
        <f t="shared" si="20"/>
        <v>102.816</v>
      </c>
      <c r="V55" s="2">
        <f t="shared" si="21"/>
        <v>0</v>
      </c>
      <c r="W55" s="2">
        <f t="shared" si="22"/>
        <v>0</v>
      </c>
      <c r="X55" s="2">
        <f t="shared" si="23"/>
        <v>1280.27</v>
      </c>
      <c r="Y55" s="2">
        <f t="shared" si="24"/>
        <v>861.27</v>
      </c>
      <c r="Z55" s="2"/>
      <c r="AA55" s="2">
        <v>46281617</v>
      </c>
      <c r="AB55" s="2">
        <f t="shared" si="25"/>
        <v>1512.33</v>
      </c>
      <c r="AC55" s="2">
        <f t="shared" si="26"/>
        <v>409.71</v>
      </c>
      <c r="AD55" s="2">
        <f t="shared" si="27"/>
        <v>63.44</v>
      </c>
      <c r="AE55" s="2">
        <f t="shared" si="28"/>
        <v>15.04</v>
      </c>
      <c r="AF55" s="2">
        <f t="shared" si="29"/>
        <v>1039.18</v>
      </c>
      <c r="AG55" s="2">
        <f t="shared" si="30"/>
        <v>0</v>
      </c>
      <c r="AH55" s="2">
        <f t="shared" si="31"/>
        <v>91.8</v>
      </c>
      <c r="AI55" s="2">
        <f t="shared" si="32"/>
        <v>0</v>
      </c>
      <c r="AJ55" s="2">
        <f t="shared" si="33"/>
        <v>0</v>
      </c>
      <c r="AK55" s="2">
        <v>1512.33</v>
      </c>
      <c r="AL55" s="2">
        <v>409.71</v>
      </c>
      <c r="AM55" s="2">
        <v>63.44</v>
      </c>
      <c r="AN55" s="2">
        <v>15.04</v>
      </c>
      <c r="AO55" s="2">
        <v>1039.18</v>
      </c>
      <c r="AP55" s="2">
        <v>0</v>
      </c>
      <c r="AQ55" s="2">
        <v>91.8</v>
      </c>
      <c r="AR55" s="2">
        <v>0</v>
      </c>
      <c r="AS55" s="2">
        <v>0</v>
      </c>
      <c r="AT55" s="2">
        <v>110</v>
      </c>
      <c r="AU55" s="2">
        <v>74</v>
      </c>
      <c r="AV55" s="2">
        <v>1</v>
      </c>
      <c r="AW55" s="2">
        <v>1</v>
      </c>
      <c r="AX55" s="2"/>
      <c r="AY55" s="2"/>
      <c r="AZ55" s="2">
        <v>1</v>
      </c>
      <c r="BA55" s="2">
        <v>1</v>
      </c>
      <c r="BB55" s="2">
        <v>1</v>
      </c>
      <c r="BC55" s="2">
        <v>1</v>
      </c>
      <c r="BD55" s="2" t="s">
        <v>3</v>
      </c>
      <c r="BE55" s="2" t="s">
        <v>3</v>
      </c>
      <c r="BF55" s="2" t="s">
        <v>3</v>
      </c>
      <c r="BG55" s="2" t="s">
        <v>3</v>
      </c>
      <c r="BH55" s="2">
        <v>0</v>
      </c>
      <c r="BI55" s="2">
        <v>1</v>
      </c>
      <c r="BJ55" s="2" t="s">
        <v>106</v>
      </c>
      <c r="BK55" s="2"/>
      <c r="BL55" s="2"/>
      <c r="BM55" s="2">
        <v>139</v>
      </c>
      <c r="BN55" s="2">
        <v>0</v>
      </c>
      <c r="BO55" s="2" t="s">
        <v>3</v>
      </c>
      <c r="BP55" s="2">
        <v>0</v>
      </c>
      <c r="BQ55" s="2">
        <v>30</v>
      </c>
      <c r="BR55" s="2">
        <v>0</v>
      </c>
      <c r="BS55" s="2">
        <v>1</v>
      </c>
      <c r="BT55" s="2">
        <v>1</v>
      </c>
      <c r="BU55" s="2">
        <v>1</v>
      </c>
      <c r="BV55" s="2">
        <v>1</v>
      </c>
      <c r="BW55" s="2">
        <v>1</v>
      </c>
      <c r="BX55" s="2">
        <v>1</v>
      </c>
      <c r="BY55" s="2" t="s">
        <v>3</v>
      </c>
      <c r="BZ55" s="2">
        <v>110</v>
      </c>
      <c r="CA55" s="2">
        <v>74</v>
      </c>
      <c r="CB55" s="2"/>
      <c r="CC55" s="2"/>
      <c r="CD55" s="2"/>
      <c r="CE55" s="2">
        <v>0</v>
      </c>
      <c r="CF55" s="2">
        <v>0</v>
      </c>
      <c r="CG55" s="2">
        <v>0</v>
      </c>
      <c r="CH55" s="2"/>
      <c r="CI55" s="2"/>
      <c r="CJ55" s="2"/>
      <c r="CK55" s="2"/>
      <c r="CL55" s="2"/>
      <c r="CM55" s="2">
        <v>0</v>
      </c>
      <c r="CN55" s="2" t="s">
        <v>3</v>
      </c>
      <c r="CO55" s="2">
        <v>0</v>
      </c>
      <c r="CP55" s="2">
        <f t="shared" si="34"/>
        <v>1693.81</v>
      </c>
      <c r="CQ55" s="2">
        <f t="shared" si="52"/>
        <v>409.71</v>
      </c>
      <c r="CR55" s="2">
        <f t="shared" si="53"/>
        <v>63.44</v>
      </c>
      <c r="CS55" s="2">
        <f t="shared" si="54"/>
        <v>15.04</v>
      </c>
      <c r="CT55" s="2">
        <f t="shared" si="55"/>
        <v>1039.18</v>
      </c>
      <c r="CU55" s="2">
        <f t="shared" si="39"/>
        <v>0</v>
      </c>
      <c r="CV55" s="2">
        <f t="shared" si="56"/>
        <v>91.8</v>
      </c>
      <c r="CW55" s="2">
        <f t="shared" si="41"/>
        <v>0</v>
      </c>
      <c r="CX55" s="2">
        <f t="shared" si="42"/>
        <v>0</v>
      </c>
      <c r="CY55" s="2">
        <f>((S55*BZ55)/100)</f>
        <v>1280.2680000000003</v>
      </c>
      <c r="CZ55" s="2">
        <f>((S55*CA55)/100)</f>
        <v>861.27120000000014</v>
      </c>
      <c r="DA55" s="2"/>
      <c r="DB55" s="2"/>
      <c r="DC55" s="2" t="s">
        <v>3</v>
      </c>
      <c r="DD55" s="2" t="s">
        <v>3</v>
      </c>
      <c r="DE55" s="2" t="s">
        <v>3</v>
      </c>
      <c r="DF55" s="2" t="s">
        <v>3</v>
      </c>
      <c r="DG55" s="2" t="s">
        <v>3</v>
      </c>
      <c r="DH55" s="2" t="s">
        <v>3</v>
      </c>
      <c r="DI55" s="2" t="s">
        <v>3</v>
      </c>
      <c r="DJ55" s="2" t="s">
        <v>3</v>
      </c>
      <c r="DK55" s="2" t="s">
        <v>3</v>
      </c>
      <c r="DL55" s="2" t="s">
        <v>3</v>
      </c>
      <c r="DM55" s="2" t="s">
        <v>3</v>
      </c>
      <c r="DN55" s="2">
        <v>0</v>
      </c>
      <c r="DO55" s="2">
        <v>0</v>
      </c>
      <c r="DP55" s="2">
        <v>1</v>
      </c>
      <c r="DQ55" s="2">
        <v>1</v>
      </c>
      <c r="DR55" s="2"/>
      <c r="DS55" s="2"/>
      <c r="DT55" s="2"/>
      <c r="DU55" s="2">
        <v>1005</v>
      </c>
      <c r="DV55" s="2" t="s">
        <v>24</v>
      </c>
      <c r="DW55" s="2" t="s">
        <v>24</v>
      </c>
      <c r="DX55" s="2">
        <v>100</v>
      </c>
      <c r="DY55" s="2"/>
      <c r="DZ55" s="2"/>
      <c r="EA55" s="2"/>
      <c r="EB55" s="2"/>
      <c r="EC55" s="2"/>
      <c r="ED55" s="2"/>
      <c r="EE55" s="2">
        <v>40976245</v>
      </c>
      <c r="EF55" s="2">
        <v>30</v>
      </c>
      <c r="EG55" s="2" t="s">
        <v>71</v>
      </c>
      <c r="EH55" s="2">
        <v>0</v>
      </c>
      <c r="EI55" s="2" t="s">
        <v>3</v>
      </c>
      <c r="EJ55" s="2">
        <v>1</v>
      </c>
      <c r="EK55" s="2">
        <v>139</v>
      </c>
      <c r="EL55" s="2" t="s">
        <v>72</v>
      </c>
      <c r="EM55" s="2" t="s">
        <v>73</v>
      </c>
      <c r="EN55" s="2"/>
      <c r="EO55" s="2" t="s">
        <v>3</v>
      </c>
      <c r="EP55" s="2"/>
      <c r="EQ55" s="2">
        <v>0</v>
      </c>
      <c r="ER55" s="2">
        <v>1512.33</v>
      </c>
      <c r="ES55" s="2">
        <v>409.71</v>
      </c>
      <c r="ET55" s="2">
        <v>63.44</v>
      </c>
      <c r="EU55" s="2">
        <v>15.04</v>
      </c>
      <c r="EV55" s="2">
        <v>1039.18</v>
      </c>
      <c r="EW55" s="2">
        <v>91.8</v>
      </c>
      <c r="EX55" s="2">
        <v>0</v>
      </c>
      <c r="EY55" s="2">
        <v>0</v>
      </c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>
        <v>0</v>
      </c>
      <c r="FR55" s="2">
        <f t="shared" si="43"/>
        <v>0</v>
      </c>
      <c r="FS55" s="2">
        <v>0</v>
      </c>
      <c r="FT55" s="2"/>
      <c r="FU55" s="2"/>
      <c r="FV55" s="2"/>
      <c r="FW55" s="2"/>
      <c r="FX55" s="2">
        <v>110</v>
      </c>
      <c r="FY55" s="2">
        <v>74</v>
      </c>
      <c r="FZ55" s="2"/>
      <c r="GA55" s="2" t="s">
        <v>3</v>
      </c>
      <c r="GB55" s="2"/>
      <c r="GC55" s="2"/>
      <c r="GD55" s="2">
        <v>0</v>
      </c>
      <c r="GE55" s="2"/>
      <c r="GF55" s="2">
        <v>-2109055076</v>
      </c>
      <c r="GG55" s="2">
        <v>2</v>
      </c>
      <c r="GH55" s="2">
        <v>1</v>
      </c>
      <c r="GI55" s="2">
        <v>3</v>
      </c>
      <c r="GJ55" s="2">
        <v>0</v>
      </c>
      <c r="GK55" s="2">
        <f>ROUND(R55*(R12)/100,2)</f>
        <v>29.47</v>
      </c>
      <c r="GL55" s="2">
        <f t="shared" si="44"/>
        <v>0</v>
      </c>
      <c r="GM55" s="2">
        <f t="shared" si="45"/>
        <v>3864.82</v>
      </c>
      <c r="GN55" s="2">
        <f t="shared" si="46"/>
        <v>3864.82</v>
      </c>
      <c r="GO55" s="2">
        <f t="shared" si="47"/>
        <v>0</v>
      </c>
      <c r="GP55" s="2">
        <f t="shared" si="48"/>
        <v>0</v>
      </c>
      <c r="GQ55" s="2"/>
      <c r="GR55" s="2">
        <v>0</v>
      </c>
      <c r="GS55" s="2">
        <v>3</v>
      </c>
      <c r="GT55" s="2">
        <v>0</v>
      </c>
      <c r="GU55" s="2" t="s">
        <v>3</v>
      </c>
      <c r="GV55" s="2">
        <f t="shared" si="49"/>
        <v>0</v>
      </c>
      <c r="GW55" s="2">
        <v>1</v>
      </c>
      <c r="GX55" s="2">
        <f t="shared" si="50"/>
        <v>0</v>
      </c>
      <c r="GY55" s="2"/>
      <c r="GZ55" s="2"/>
      <c r="HA55" s="2">
        <v>0</v>
      </c>
      <c r="HB55" s="2">
        <v>0</v>
      </c>
      <c r="HC55" s="2">
        <f t="shared" si="51"/>
        <v>0</v>
      </c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>
        <v>0</v>
      </c>
      <c r="IL55" s="2"/>
      <c r="IM55" s="2"/>
      <c r="IN55" s="2"/>
      <c r="IO55" s="2"/>
      <c r="IP55" s="2"/>
      <c r="IQ55" s="2"/>
      <c r="IR55" s="2"/>
      <c r="IS55" s="2"/>
      <c r="IT55" s="2"/>
      <c r="IU55" s="2"/>
    </row>
    <row r="56" spans="1:255" x14ac:dyDescent="0.2">
      <c r="A56">
        <v>17</v>
      </c>
      <c r="B56">
        <v>1</v>
      </c>
      <c r="C56">
        <f>ROW(SmtRes!A80)</f>
        <v>80</v>
      </c>
      <c r="D56">
        <f>ROW(EtalonRes!A102)</f>
        <v>102</v>
      </c>
      <c r="E56" t="s">
        <v>103</v>
      </c>
      <c r="F56" t="s">
        <v>104</v>
      </c>
      <c r="G56" t="s">
        <v>105</v>
      </c>
      <c r="H56" t="s">
        <v>24</v>
      </c>
      <c r="I56">
        <v>1.1200000000000001</v>
      </c>
      <c r="J56">
        <v>0</v>
      </c>
      <c r="O56">
        <f t="shared" si="14"/>
        <v>29601.52</v>
      </c>
      <c r="P56">
        <f t="shared" si="15"/>
        <v>1509.7</v>
      </c>
      <c r="Q56">
        <f t="shared" si="16"/>
        <v>577.66</v>
      </c>
      <c r="R56">
        <f t="shared" si="17"/>
        <v>398.21</v>
      </c>
      <c r="S56">
        <f t="shared" si="18"/>
        <v>27514.16</v>
      </c>
      <c r="T56">
        <f t="shared" si="19"/>
        <v>0</v>
      </c>
      <c r="U56">
        <f t="shared" si="20"/>
        <v>102.816</v>
      </c>
      <c r="V56">
        <f t="shared" si="21"/>
        <v>0</v>
      </c>
      <c r="W56">
        <f t="shared" si="22"/>
        <v>0</v>
      </c>
      <c r="X56">
        <f t="shared" si="23"/>
        <v>24212.46</v>
      </c>
      <c r="Y56">
        <f t="shared" si="24"/>
        <v>11280.81</v>
      </c>
      <c r="AA56">
        <v>46281618</v>
      </c>
      <c r="AB56">
        <f t="shared" si="25"/>
        <v>1512.33</v>
      </c>
      <c r="AC56">
        <f t="shared" si="26"/>
        <v>409.71</v>
      </c>
      <c r="AD56">
        <f t="shared" si="27"/>
        <v>63.44</v>
      </c>
      <c r="AE56">
        <f t="shared" si="28"/>
        <v>15.04</v>
      </c>
      <c r="AF56">
        <f t="shared" si="29"/>
        <v>1039.18</v>
      </c>
      <c r="AG56">
        <f t="shared" si="30"/>
        <v>0</v>
      </c>
      <c r="AH56">
        <f t="shared" si="31"/>
        <v>91.8</v>
      </c>
      <c r="AI56">
        <f t="shared" si="32"/>
        <v>0</v>
      </c>
      <c r="AJ56">
        <f t="shared" si="33"/>
        <v>0</v>
      </c>
      <c r="AK56">
        <v>1512.33</v>
      </c>
      <c r="AL56">
        <v>409.71</v>
      </c>
      <c r="AM56">
        <v>63.44</v>
      </c>
      <c r="AN56">
        <v>15.04</v>
      </c>
      <c r="AO56">
        <v>1039.18</v>
      </c>
      <c r="AP56">
        <v>0</v>
      </c>
      <c r="AQ56">
        <v>91.8</v>
      </c>
      <c r="AR56">
        <v>0</v>
      </c>
      <c r="AS56">
        <v>0</v>
      </c>
      <c r="AT56">
        <v>88</v>
      </c>
      <c r="AU56">
        <v>41</v>
      </c>
      <c r="AV56">
        <v>1</v>
      </c>
      <c r="AW56">
        <v>1</v>
      </c>
      <c r="AZ56">
        <v>1</v>
      </c>
      <c r="BA56">
        <v>23.64</v>
      </c>
      <c r="BB56">
        <v>8.1300000000000008</v>
      </c>
      <c r="BC56">
        <v>3.29</v>
      </c>
      <c r="BD56" t="s">
        <v>3</v>
      </c>
      <c r="BE56" t="s">
        <v>3</v>
      </c>
      <c r="BF56" t="s">
        <v>3</v>
      </c>
      <c r="BG56" t="s">
        <v>3</v>
      </c>
      <c r="BH56">
        <v>0</v>
      </c>
      <c r="BI56">
        <v>1</v>
      </c>
      <c r="BJ56" t="s">
        <v>106</v>
      </c>
      <c r="BM56">
        <v>139</v>
      </c>
      <c r="BN56">
        <v>0</v>
      </c>
      <c r="BO56" t="s">
        <v>104</v>
      </c>
      <c r="BP56">
        <v>1</v>
      </c>
      <c r="BQ56">
        <v>30</v>
      </c>
      <c r="BR56">
        <v>0</v>
      </c>
      <c r="BS56">
        <v>23.64</v>
      </c>
      <c r="BT56">
        <v>1</v>
      </c>
      <c r="BU56">
        <v>1</v>
      </c>
      <c r="BV56">
        <v>1</v>
      </c>
      <c r="BW56">
        <v>1</v>
      </c>
      <c r="BX56">
        <v>1</v>
      </c>
      <c r="BY56" t="s">
        <v>3</v>
      </c>
      <c r="BZ56">
        <v>88</v>
      </c>
      <c r="CA56">
        <v>41</v>
      </c>
      <c r="CE56">
        <v>0</v>
      </c>
      <c r="CF56">
        <v>0</v>
      </c>
      <c r="CG56">
        <v>0</v>
      </c>
      <c r="CM56">
        <v>0</v>
      </c>
      <c r="CN56" t="s">
        <v>3</v>
      </c>
      <c r="CO56">
        <v>0</v>
      </c>
      <c r="CP56">
        <f t="shared" si="34"/>
        <v>29601.52</v>
      </c>
      <c r="CQ56">
        <f t="shared" si="52"/>
        <v>1347.9458999999999</v>
      </c>
      <c r="CR56">
        <f t="shared" si="53"/>
        <v>515.7672</v>
      </c>
      <c r="CS56">
        <f t="shared" si="54"/>
        <v>355.54559999999998</v>
      </c>
      <c r="CT56">
        <f t="shared" si="55"/>
        <v>24566.215200000002</v>
      </c>
      <c r="CU56">
        <f t="shared" si="39"/>
        <v>0</v>
      </c>
      <c r="CV56">
        <f t="shared" si="56"/>
        <v>91.8</v>
      </c>
      <c r="CW56">
        <f t="shared" si="41"/>
        <v>0</v>
      </c>
      <c r="CX56">
        <f t="shared" si="42"/>
        <v>0</v>
      </c>
      <c r="CY56">
        <f>S56*(BZ56/100)</f>
        <v>24212.460800000001</v>
      </c>
      <c r="CZ56">
        <f>S56*(CA56/100)</f>
        <v>11280.8056</v>
      </c>
      <c r="DC56" t="s">
        <v>3</v>
      </c>
      <c r="DD56" t="s">
        <v>3</v>
      </c>
      <c r="DE56" t="s">
        <v>3</v>
      </c>
      <c r="DF56" t="s">
        <v>3</v>
      </c>
      <c r="DG56" t="s">
        <v>3</v>
      </c>
      <c r="DH56" t="s">
        <v>3</v>
      </c>
      <c r="DI56" t="s">
        <v>3</v>
      </c>
      <c r="DJ56" t="s">
        <v>3</v>
      </c>
      <c r="DK56" t="s">
        <v>3</v>
      </c>
      <c r="DL56" t="s">
        <v>3</v>
      </c>
      <c r="DM56" t="s">
        <v>3</v>
      </c>
      <c r="DN56">
        <v>110</v>
      </c>
      <c r="DO56">
        <v>74</v>
      </c>
      <c r="DP56">
        <v>1.0669999999999999</v>
      </c>
      <c r="DQ56">
        <v>1</v>
      </c>
      <c r="DU56">
        <v>1005</v>
      </c>
      <c r="DV56" t="s">
        <v>24</v>
      </c>
      <c r="DW56" t="s">
        <v>24</v>
      </c>
      <c r="DX56">
        <v>100</v>
      </c>
      <c r="EE56">
        <v>40976245</v>
      </c>
      <c r="EF56">
        <v>30</v>
      </c>
      <c r="EG56" t="s">
        <v>71</v>
      </c>
      <c r="EH56">
        <v>0</v>
      </c>
      <c r="EI56" t="s">
        <v>3</v>
      </c>
      <c r="EJ56">
        <v>1</v>
      </c>
      <c r="EK56">
        <v>139</v>
      </c>
      <c r="EL56" t="s">
        <v>72</v>
      </c>
      <c r="EM56" t="s">
        <v>73</v>
      </c>
      <c r="EO56" t="s">
        <v>3</v>
      </c>
      <c r="EQ56">
        <v>0</v>
      </c>
      <c r="ER56">
        <v>1512.33</v>
      </c>
      <c r="ES56">
        <v>409.71</v>
      </c>
      <c r="ET56">
        <v>63.44</v>
      </c>
      <c r="EU56">
        <v>15.04</v>
      </c>
      <c r="EV56">
        <v>1039.18</v>
      </c>
      <c r="EW56">
        <v>91.8</v>
      </c>
      <c r="EX56">
        <v>0</v>
      </c>
      <c r="EY56">
        <v>0</v>
      </c>
      <c r="FQ56">
        <v>0</v>
      </c>
      <c r="FR56">
        <f t="shared" si="43"/>
        <v>0</v>
      </c>
      <c r="FS56">
        <v>0</v>
      </c>
      <c r="FX56">
        <v>110</v>
      </c>
      <c r="FY56">
        <v>74</v>
      </c>
      <c r="GA56" t="s">
        <v>3</v>
      </c>
      <c r="GD56">
        <v>0</v>
      </c>
      <c r="GF56">
        <v>-2109055076</v>
      </c>
      <c r="GG56">
        <v>2</v>
      </c>
      <c r="GH56">
        <v>1</v>
      </c>
      <c r="GI56">
        <v>3</v>
      </c>
      <c r="GJ56">
        <v>0</v>
      </c>
      <c r="GK56">
        <f>ROUND(R56*(S12)/100,2)</f>
        <v>625.19000000000005</v>
      </c>
      <c r="GL56">
        <f t="shared" si="44"/>
        <v>0</v>
      </c>
      <c r="GM56">
        <f t="shared" si="45"/>
        <v>65719.98</v>
      </c>
      <c r="GN56">
        <f t="shared" si="46"/>
        <v>65719.98</v>
      </c>
      <c r="GO56">
        <f t="shared" si="47"/>
        <v>0</v>
      </c>
      <c r="GP56">
        <f t="shared" si="48"/>
        <v>0</v>
      </c>
      <c r="GR56">
        <v>0</v>
      </c>
      <c r="GS56">
        <v>3</v>
      </c>
      <c r="GT56">
        <v>0</v>
      </c>
      <c r="GU56" t="s">
        <v>3</v>
      </c>
      <c r="GV56">
        <f t="shared" si="49"/>
        <v>0</v>
      </c>
      <c r="GW56">
        <v>1</v>
      </c>
      <c r="GX56">
        <f t="shared" si="50"/>
        <v>0</v>
      </c>
      <c r="HA56">
        <v>0</v>
      </c>
      <c r="HB56">
        <v>0</v>
      </c>
      <c r="HC56">
        <f t="shared" si="51"/>
        <v>0</v>
      </c>
      <c r="IK56">
        <v>0</v>
      </c>
    </row>
    <row r="57" spans="1:255" x14ac:dyDescent="0.2">
      <c r="A57" s="2">
        <v>17</v>
      </c>
      <c r="B57" s="2">
        <v>1</v>
      </c>
      <c r="C57" s="2"/>
      <c r="D57" s="2"/>
      <c r="E57" s="2" t="s">
        <v>107</v>
      </c>
      <c r="F57" s="2" t="s">
        <v>108</v>
      </c>
      <c r="G57" s="2" t="s">
        <v>109</v>
      </c>
      <c r="H57" s="2" t="s">
        <v>110</v>
      </c>
      <c r="I57" s="2">
        <v>82</v>
      </c>
      <c r="J57" s="2">
        <v>0</v>
      </c>
      <c r="K57" s="2"/>
      <c r="L57" s="2"/>
      <c r="M57" s="2"/>
      <c r="N57" s="2"/>
      <c r="O57" s="2">
        <f t="shared" ref="O57:O88" si="57">ROUND(CP57,2)</f>
        <v>12918.28</v>
      </c>
      <c r="P57" s="2">
        <f t="shared" ref="P57:P88" si="58">ROUND(CQ57*I57,2)</f>
        <v>12918.28</v>
      </c>
      <c r="Q57" s="2">
        <f t="shared" ref="Q57:Q88" si="59">ROUND(CR57*I57,2)</f>
        <v>0</v>
      </c>
      <c r="R57" s="2">
        <f t="shared" ref="R57:R88" si="60">ROUND(CS57*I57,2)</f>
        <v>0</v>
      </c>
      <c r="S57" s="2">
        <f t="shared" ref="S57:S88" si="61">ROUND(CT57*I57,2)</f>
        <v>0</v>
      </c>
      <c r="T57" s="2">
        <f t="shared" ref="T57:T88" si="62">ROUND(CU57*I57,2)</f>
        <v>0</v>
      </c>
      <c r="U57" s="2">
        <f t="shared" ref="U57:U88" si="63">CV57*I57</f>
        <v>0</v>
      </c>
      <c r="V57" s="2">
        <f t="shared" ref="V57:V88" si="64">CW57*I57</f>
        <v>0</v>
      </c>
      <c r="W57" s="2">
        <f t="shared" ref="W57:W88" si="65">ROUND(CX57*I57,2)</f>
        <v>0</v>
      </c>
      <c r="X57" s="2">
        <f t="shared" ref="X57:X88" si="66">ROUND(CY57,2)</f>
        <v>0</v>
      </c>
      <c r="Y57" s="2">
        <f t="shared" ref="Y57:Y88" si="67">ROUND(CZ57,2)</f>
        <v>0</v>
      </c>
      <c r="Z57" s="2"/>
      <c r="AA57" s="2">
        <v>46281617</v>
      </c>
      <c r="AB57" s="2">
        <f t="shared" ref="AB57:AB88" si="68">ROUND((AC57+AD57+AF57),6)</f>
        <v>157.54</v>
      </c>
      <c r="AC57" s="2">
        <f t="shared" ref="AC57:AC88" si="69">ROUND((ES57),6)</f>
        <v>157.54</v>
      </c>
      <c r="AD57" s="2">
        <f t="shared" ref="AD57:AD88" si="70">ROUND((ET57),6)</f>
        <v>0</v>
      </c>
      <c r="AE57" s="2">
        <f t="shared" ref="AE57:AE88" si="71">ROUND((EU57),6)</f>
        <v>0</v>
      </c>
      <c r="AF57" s="2">
        <f t="shared" ref="AF57:AF88" si="72">ROUND((EV57),6)</f>
        <v>0</v>
      </c>
      <c r="AG57" s="2">
        <f t="shared" ref="AG57:AG88" si="73">ROUND((AP57),6)</f>
        <v>0</v>
      </c>
      <c r="AH57" s="2">
        <f t="shared" ref="AH57:AH88" si="74">(EW57)</f>
        <v>0</v>
      </c>
      <c r="AI57" s="2">
        <f t="shared" ref="AI57:AI88" si="75">(EX57)</f>
        <v>0</v>
      </c>
      <c r="AJ57" s="2">
        <f t="shared" ref="AJ57:AJ88" si="76">(AS57)</f>
        <v>0</v>
      </c>
      <c r="AK57" s="2">
        <v>157.54</v>
      </c>
      <c r="AL57" s="2">
        <v>157.54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1</v>
      </c>
      <c r="AW57" s="2">
        <v>1</v>
      </c>
      <c r="AX57" s="2"/>
      <c r="AY57" s="2"/>
      <c r="AZ57" s="2">
        <v>1</v>
      </c>
      <c r="BA57" s="2">
        <v>1</v>
      </c>
      <c r="BB57" s="2">
        <v>1</v>
      </c>
      <c r="BC57" s="2">
        <v>1</v>
      </c>
      <c r="BD57" s="2" t="s">
        <v>3</v>
      </c>
      <c r="BE57" s="2" t="s">
        <v>3</v>
      </c>
      <c r="BF57" s="2" t="s">
        <v>3</v>
      </c>
      <c r="BG57" s="2" t="s">
        <v>3</v>
      </c>
      <c r="BH57" s="2">
        <v>3</v>
      </c>
      <c r="BI57" s="2">
        <v>1</v>
      </c>
      <c r="BJ57" s="2" t="s">
        <v>111</v>
      </c>
      <c r="BK57" s="2"/>
      <c r="BL57" s="2"/>
      <c r="BM57" s="2">
        <v>1617</v>
      </c>
      <c r="BN57" s="2">
        <v>0</v>
      </c>
      <c r="BO57" s="2" t="s">
        <v>3</v>
      </c>
      <c r="BP57" s="2">
        <v>0</v>
      </c>
      <c r="BQ57" s="2">
        <v>200</v>
      </c>
      <c r="BR57" s="2">
        <v>0</v>
      </c>
      <c r="BS57" s="2">
        <v>1</v>
      </c>
      <c r="BT57" s="2">
        <v>1</v>
      </c>
      <c r="BU57" s="2">
        <v>1</v>
      </c>
      <c r="BV57" s="2">
        <v>1</v>
      </c>
      <c r="BW57" s="2">
        <v>1</v>
      </c>
      <c r="BX57" s="2">
        <v>1</v>
      </c>
      <c r="BY57" s="2" t="s">
        <v>3</v>
      </c>
      <c r="BZ57" s="2">
        <v>0</v>
      </c>
      <c r="CA57" s="2">
        <v>0</v>
      </c>
      <c r="CB57" s="2"/>
      <c r="CC57" s="2"/>
      <c r="CD57" s="2"/>
      <c r="CE57" s="2">
        <v>0</v>
      </c>
      <c r="CF57" s="2">
        <v>0</v>
      </c>
      <c r="CG57" s="2">
        <v>0</v>
      </c>
      <c r="CH57" s="2"/>
      <c r="CI57" s="2"/>
      <c r="CJ57" s="2"/>
      <c r="CK57" s="2"/>
      <c r="CL57" s="2"/>
      <c r="CM57" s="2">
        <v>0</v>
      </c>
      <c r="CN57" s="2" t="s">
        <v>3</v>
      </c>
      <c r="CO57" s="2">
        <v>0</v>
      </c>
      <c r="CP57" s="2">
        <f t="shared" ref="CP57:CP88" si="77">(P57+Q57+S57)</f>
        <v>12918.28</v>
      </c>
      <c r="CQ57" s="2">
        <f t="shared" si="52"/>
        <v>157.54</v>
      </c>
      <c r="CR57" s="2">
        <f t="shared" si="53"/>
        <v>0</v>
      </c>
      <c r="CS57" s="2">
        <f t="shared" si="54"/>
        <v>0</v>
      </c>
      <c r="CT57" s="2">
        <f t="shared" si="55"/>
        <v>0</v>
      </c>
      <c r="CU57" s="2">
        <f t="shared" ref="CU57:CU88" si="78">AG57</f>
        <v>0</v>
      </c>
      <c r="CV57" s="2">
        <f t="shared" si="56"/>
        <v>0</v>
      </c>
      <c r="CW57" s="2">
        <f t="shared" ref="CW57:CW88" si="79">AI57</f>
        <v>0</v>
      </c>
      <c r="CX57" s="2">
        <f t="shared" ref="CX57:CX88" si="80">AJ57</f>
        <v>0</v>
      </c>
      <c r="CY57" s="2">
        <f>((S57*BZ57)/100)</f>
        <v>0</v>
      </c>
      <c r="CZ57" s="2">
        <f>((S57*CA57)/100)</f>
        <v>0</v>
      </c>
      <c r="DA57" s="2"/>
      <c r="DB57" s="2"/>
      <c r="DC57" s="2" t="s">
        <v>3</v>
      </c>
      <c r="DD57" s="2" t="s">
        <v>3</v>
      </c>
      <c r="DE57" s="2" t="s">
        <v>3</v>
      </c>
      <c r="DF57" s="2" t="s">
        <v>3</v>
      </c>
      <c r="DG57" s="2" t="s">
        <v>3</v>
      </c>
      <c r="DH57" s="2" t="s">
        <v>3</v>
      </c>
      <c r="DI57" s="2" t="s">
        <v>3</v>
      </c>
      <c r="DJ57" s="2" t="s">
        <v>3</v>
      </c>
      <c r="DK57" s="2" t="s">
        <v>3</v>
      </c>
      <c r="DL57" s="2" t="s">
        <v>3</v>
      </c>
      <c r="DM57" s="2" t="s">
        <v>3</v>
      </c>
      <c r="DN57" s="2">
        <v>0</v>
      </c>
      <c r="DO57" s="2">
        <v>0</v>
      </c>
      <c r="DP57" s="2">
        <v>1</v>
      </c>
      <c r="DQ57" s="2">
        <v>1</v>
      </c>
      <c r="DR57" s="2"/>
      <c r="DS57" s="2"/>
      <c r="DT57" s="2"/>
      <c r="DU57" s="2">
        <v>1005</v>
      </c>
      <c r="DV57" s="2" t="s">
        <v>110</v>
      </c>
      <c r="DW57" s="2" t="s">
        <v>110</v>
      </c>
      <c r="DX57" s="2">
        <v>1</v>
      </c>
      <c r="DY57" s="2"/>
      <c r="DZ57" s="2"/>
      <c r="EA57" s="2"/>
      <c r="EB57" s="2"/>
      <c r="EC57" s="2"/>
      <c r="ED57" s="2"/>
      <c r="EE57" s="2">
        <v>40977723</v>
      </c>
      <c r="EF57" s="2">
        <v>200</v>
      </c>
      <c r="EG57" s="2" t="s">
        <v>46</v>
      </c>
      <c r="EH57" s="2">
        <v>0</v>
      </c>
      <c r="EI57" s="2" t="s">
        <v>3</v>
      </c>
      <c r="EJ57" s="2">
        <v>1</v>
      </c>
      <c r="EK57" s="2">
        <v>1617</v>
      </c>
      <c r="EL57" s="2" t="s">
        <v>47</v>
      </c>
      <c r="EM57" s="2" t="s">
        <v>48</v>
      </c>
      <c r="EN57" s="2"/>
      <c r="EO57" s="2" t="s">
        <v>3</v>
      </c>
      <c r="EP57" s="2"/>
      <c r="EQ57" s="2">
        <v>0</v>
      </c>
      <c r="ER57" s="2">
        <v>157.54</v>
      </c>
      <c r="ES57" s="2">
        <v>157.54</v>
      </c>
      <c r="ET57" s="2">
        <v>0</v>
      </c>
      <c r="EU57" s="2">
        <v>0</v>
      </c>
      <c r="EV57" s="2">
        <v>0</v>
      </c>
      <c r="EW57" s="2">
        <v>0</v>
      </c>
      <c r="EX57" s="2">
        <v>0</v>
      </c>
      <c r="EY57" s="2">
        <v>0</v>
      </c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>
        <v>0</v>
      </c>
      <c r="FR57" s="2">
        <f t="shared" ref="FR57:FR88" si="81">ROUND(IF(AND(BH57=3,BI57=3),P57,0),2)</f>
        <v>0</v>
      </c>
      <c r="FS57" s="2">
        <v>0</v>
      </c>
      <c r="FT57" s="2"/>
      <c r="FU57" s="2"/>
      <c r="FV57" s="2"/>
      <c r="FW57" s="2"/>
      <c r="FX57" s="2">
        <v>0</v>
      </c>
      <c r="FY57" s="2">
        <v>0</v>
      </c>
      <c r="FZ57" s="2"/>
      <c r="GA57" s="2" t="s">
        <v>3</v>
      </c>
      <c r="GB57" s="2"/>
      <c r="GC57" s="2"/>
      <c r="GD57" s="2">
        <v>0</v>
      </c>
      <c r="GE57" s="2"/>
      <c r="GF57" s="2">
        <v>1696119470</v>
      </c>
      <c r="GG57" s="2">
        <v>2</v>
      </c>
      <c r="GH57" s="2">
        <v>1</v>
      </c>
      <c r="GI57" s="2">
        <v>3</v>
      </c>
      <c r="GJ57" s="2">
        <v>0</v>
      </c>
      <c r="GK57" s="2">
        <f>ROUND(R57*(R12)/100,2)</f>
        <v>0</v>
      </c>
      <c r="GL57" s="2">
        <f t="shared" ref="GL57:GL88" si="82">ROUND(IF(AND(BH57=3,BI57=3,FS57&lt;&gt;0),P57,0),2)</f>
        <v>0</v>
      </c>
      <c r="GM57" s="2">
        <f t="shared" ref="GM57:GM88" si="83">ROUND(O57+X57+Y57+GK57,2)+GX57</f>
        <v>12918.28</v>
      </c>
      <c r="GN57" s="2">
        <f t="shared" ref="GN57:GN88" si="84">IF(OR(BI57=0,BI57=1),ROUND(O57+X57+Y57+GK57,2),0)</f>
        <v>12918.28</v>
      </c>
      <c r="GO57" s="2">
        <f t="shared" ref="GO57:GO88" si="85">IF(BI57=2,ROUND(O57+X57+Y57+GK57,2),0)</f>
        <v>0</v>
      </c>
      <c r="GP57" s="2">
        <f t="shared" ref="GP57:GP88" si="86">IF(BI57=4,ROUND(O57+X57+Y57+GK57,2)+GX57,0)</f>
        <v>0</v>
      </c>
      <c r="GQ57" s="2"/>
      <c r="GR57" s="2">
        <v>0</v>
      </c>
      <c r="GS57" s="2">
        <v>3</v>
      </c>
      <c r="GT57" s="2">
        <v>0</v>
      </c>
      <c r="GU57" s="2" t="s">
        <v>3</v>
      </c>
      <c r="GV57" s="2">
        <f t="shared" ref="GV57:GV88" si="87">ROUND((GT57),6)</f>
        <v>0</v>
      </c>
      <c r="GW57" s="2">
        <v>1</v>
      </c>
      <c r="GX57" s="2">
        <f t="shared" ref="GX57:GX88" si="88">ROUND(HC57*I57,2)</f>
        <v>0</v>
      </c>
      <c r="GY57" s="2"/>
      <c r="GZ57" s="2"/>
      <c r="HA57" s="2">
        <v>0</v>
      </c>
      <c r="HB57" s="2">
        <v>0</v>
      </c>
      <c r="HC57" s="2">
        <f t="shared" ref="HC57:HC88" si="89">GV57*GW57</f>
        <v>0</v>
      </c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>
        <v>0</v>
      </c>
      <c r="IL57" s="2"/>
      <c r="IM57" s="2"/>
      <c r="IN57" s="2"/>
      <c r="IO57" s="2"/>
      <c r="IP57" s="2"/>
      <c r="IQ57" s="2"/>
      <c r="IR57" s="2"/>
      <c r="IS57" s="2"/>
      <c r="IT57" s="2"/>
      <c r="IU57" s="2"/>
    </row>
    <row r="58" spans="1:255" x14ac:dyDescent="0.2">
      <c r="A58">
        <v>17</v>
      </c>
      <c r="B58">
        <v>1</v>
      </c>
      <c r="E58" t="s">
        <v>107</v>
      </c>
      <c r="F58" t="s">
        <v>108</v>
      </c>
      <c r="G58" t="s">
        <v>109</v>
      </c>
      <c r="H58" t="s">
        <v>110</v>
      </c>
      <c r="I58">
        <v>82</v>
      </c>
      <c r="J58">
        <v>0</v>
      </c>
      <c r="O58">
        <f t="shared" si="57"/>
        <v>39659.120000000003</v>
      </c>
      <c r="P58">
        <f t="shared" si="58"/>
        <v>39659.120000000003</v>
      </c>
      <c r="Q58">
        <f t="shared" si="59"/>
        <v>0</v>
      </c>
      <c r="R58">
        <f t="shared" si="60"/>
        <v>0</v>
      </c>
      <c r="S58">
        <f t="shared" si="61"/>
        <v>0</v>
      </c>
      <c r="T58">
        <f t="shared" si="62"/>
        <v>0</v>
      </c>
      <c r="U58">
        <f t="shared" si="63"/>
        <v>0</v>
      </c>
      <c r="V58">
        <f t="shared" si="64"/>
        <v>0</v>
      </c>
      <c r="W58">
        <f t="shared" si="65"/>
        <v>0</v>
      </c>
      <c r="X58">
        <f t="shared" si="66"/>
        <v>0</v>
      </c>
      <c r="Y58">
        <f t="shared" si="67"/>
        <v>0</v>
      </c>
      <c r="AA58">
        <v>46281618</v>
      </c>
      <c r="AB58">
        <f t="shared" si="68"/>
        <v>157.54</v>
      </c>
      <c r="AC58">
        <f t="shared" si="69"/>
        <v>157.54</v>
      </c>
      <c r="AD58">
        <f t="shared" si="70"/>
        <v>0</v>
      </c>
      <c r="AE58">
        <f t="shared" si="71"/>
        <v>0</v>
      </c>
      <c r="AF58">
        <f t="shared" si="72"/>
        <v>0</v>
      </c>
      <c r="AG58">
        <f t="shared" si="73"/>
        <v>0</v>
      </c>
      <c r="AH58">
        <f t="shared" si="74"/>
        <v>0</v>
      </c>
      <c r="AI58">
        <f t="shared" si="75"/>
        <v>0</v>
      </c>
      <c r="AJ58">
        <f t="shared" si="76"/>
        <v>0</v>
      </c>
      <c r="AK58">
        <v>157.54</v>
      </c>
      <c r="AL58">
        <v>157.54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1</v>
      </c>
      <c r="AW58">
        <v>1</v>
      </c>
      <c r="AZ58">
        <v>1</v>
      </c>
      <c r="BA58">
        <v>1</v>
      </c>
      <c r="BB58">
        <v>1</v>
      </c>
      <c r="BC58">
        <v>3.07</v>
      </c>
      <c r="BD58" t="s">
        <v>3</v>
      </c>
      <c r="BE58" t="s">
        <v>3</v>
      </c>
      <c r="BF58" t="s">
        <v>3</v>
      </c>
      <c r="BG58" t="s">
        <v>3</v>
      </c>
      <c r="BH58">
        <v>3</v>
      </c>
      <c r="BI58">
        <v>1</v>
      </c>
      <c r="BJ58" t="s">
        <v>111</v>
      </c>
      <c r="BM58">
        <v>1617</v>
      </c>
      <c r="BN58">
        <v>0</v>
      </c>
      <c r="BO58" t="s">
        <v>108</v>
      </c>
      <c r="BP58">
        <v>1</v>
      </c>
      <c r="BQ58">
        <v>200</v>
      </c>
      <c r="BR58">
        <v>0</v>
      </c>
      <c r="BS58">
        <v>1</v>
      </c>
      <c r="BT58">
        <v>1</v>
      </c>
      <c r="BU58">
        <v>1</v>
      </c>
      <c r="BV58">
        <v>1</v>
      </c>
      <c r="BW58">
        <v>1</v>
      </c>
      <c r="BX58">
        <v>1</v>
      </c>
      <c r="BY58" t="s">
        <v>3</v>
      </c>
      <c r="BZ58">
        <v>0</v>
      </c>
      <c r="CA58">
        <v>0</v>
      </c>
      <c r="CE58">
        <v>0</v>
      </c>
      <c r="CF58">
        <v>0</v>
      </c>
      <c r="CG58">
        <v>0</v>
      </c>
      <c r="CM58">
        <v>0</v>
      </c>
      <c r="CN58" t="s">
        <v>3</v>
      </c>
      <c r="CO58">
        <v>0</v>
      </c>
      <c r="CP58">
        <f t="shared" si="77"/>
        <v>39659.120000000003</v>
      </c>
      <c r="CQ58">
        <f t="shared" si="52"/>
        <v>483.64779999999996</v>
      </c>
      <c r="CR58">
        <f t="shared" si="53"/>
        <v>0</v>
      </c>
      <c r="CS58">
        <f t="shared" si="54"/>
        <v>0</v>
      </c>
      <c r="CT58">
        <f t="shared" si="55"/>
        <v>0</v>
      </c>
      <c r="CU58">
        <f t="shared" si="78"/>
        <v>0</v>
      </c>
      <c r="CV58">
        <f t="shared" si="56"/>
        <v>0</v>
      </c>
      <c r="CW58">
        <f t="shared" si="79"/>
        <v>0</v>
      </c>
      <c r="CX58">
        <f t="shared" si="80"/>
        <v>0</v>
      </c>
      <c r="CY58">
        <f>S58*(BZ58/100)</f>
        <v>0</v>
      </c>
      <c r="CZ58">
        <f>S58*(CA58/100)</f>
        <v>0</v>
      </c>
      <c r="DC58" t="s">
        <v>3</v>
      </c>
      <c r="DD58" t="s">
        <v>3</v>
      </c>
      <c r="DE58" t="s">
        <v>3</v>
      </c>
      <c r="DF58" t="s">
        <v>3</v>
      </c>
      <c r="DG58" t="s">
        <v>3</v>
      </c>
      <c r="DH58" t="s">
        <v>3</v>
      </c>
      <c r="DI58" t="s">
        <v>3</v>
      </c>
      <c r="DJ58" t="s">
        <v>3</v>
      </c>
      <c r="DK58" t="s">
        <v>3</v>
      </c>
      <c r="DL58" t="s">
        <v>3</v>
      </c>
      <c r="DM58" t="s">
        <v>3</v>
      </c>
      <c r="DN58">
        <v>0</v>
      </c>
      <c r="DO58">
        <v>0</v>
      </c>
      <c r="DP58">
        <v>1</v>
      </c>
      <c r="DQ58">
        <v>1</v>
      </c>
      <c r="DU58">
        <v>1005</v>
      </c>
      <c r="DV58" t="s">
        <v>110</v>
      </c>
      <c r="DW58" t="s">
        <v>110</v>
      </c>
      <c r="DX58">
        <v>1</v>
      </c>
      <c r="EE58">
        <v>40977723</v>
      </c>
      <c r="EF58">
        <v>200</v>
      </c>
      <c r="EG58" t="s">
        <v>46</v>
      </c>
      <c r="EH58">
        <v>0</v>
      </c>
      <c r="EI58" t="s">
        <v>3</v>
      </c>
      <c r="EJ58">
        <v>1</v>
      </c>
      <c r="EK58">
        <v>1617</v>
      </c>
      <c r="EL58" t="s">
        <v>47</v>
      </c>
      <c r="EM58" t="s">
        <v>48</v>
      </c>
      <c r="EO58" t="s">
        <v>3</v>
      </c>
      <c r="EQ58">
        <v>0</v>
      </c>
      <c r="ER58">
        <v>157.54</v>
      </c>
      <c r="ES58">
        <v>157.54</v>
      </c>
      <c r="ET58">
        <v>0</v>
      </c>
      <c r="EU58">
        <v>0</v>
      </c>
      <c r="EV58">
        <v>0</v>
      </c>
      <c r="EW58">
        <v>0</v>
      </c>
      <c r="EX58">
        <v>0</v>
      </c>
      <c r="EY58">
        <v>0</v>
      </c>
      <c r="FQ58">
        <v>0</v>
      </c>
      <c r="FR58">
        <f t="shared" si="81"/>
        <v>0</v>
      </c>
      <c r="FS58">
        <v>0</v>
      </c>
      <c r="FX58">
        <v>0</v>
      </c>
      <c r="FY58">
        <v>0</v>
      </c>
      <c r="GA58" t="s">
        <v>3</v>
      </c>
      <c r="GD58">
        <v>0</v>
      </c>
      <c r="GF58">
        <v>1696119470</v>
      </c>
      <c r="GG58">
        <v>2</v>
      </c>
      <c r="GH58">
        <v>1</v>
      </c>
      <c r="GI58">
        <v>3</v>
      </c>
      <c r="GJ58">
        <v>0</v>
      </c>
      <c r="GK58">
        <f>ROUND(R58*(S12)/100,2)</f>
        <v>0</v>
      </c>
      <c r="GL58">
        <f t="shared" si="82"/>
        <v>0</v>
      </c>
      <c r="GM58">
        <f t="shared" si="83"/>
        <v>39659.120000000003</v>
      </c>
      <c r="GN58">
        <f t="shared" si="84"/>
        <v>39659.120000000003</v>
      </c>
      <c r="GO58">
        <f t="shared" si="85"/>
        <v>0</v>
      </c>
      <c r="GP58">
        <f t="shared" si="86"/>
        <v>0</v>
      </c>
      <c r="GR58">
        <v>0</v>
      </c>
      <c r="GS58">
        <v>3</v>
      </c>
      <c r="GT58">
        <v>0</v>
      </c>
      <c r="GU58" t="s">
        <v>3</v>
      </c>
      <c r="GV58">
        <f t="shared" si="87"/>
        <v>0</v>
      </c>
      <c r="GW58">
        <v>1</v>
      </c>
      <c r="GX58">
        <f t="shared" si="88"/>
        <v>0</v>
      </c>
      <c r="HA58">
        <v>0</v>
      </c>
      <c r="HB58">
        <v>0</v>
      </c>
      <c r="HC58">
        <f t="shared" si="89"/>
        <v>0</v>
      </c>
      <c r="IK58">
        <v>0</v>
      </c>
    </row>
    <row r="59" spans="1:255" x14ac:dyDescent="0.2">
      <c r="A59" s="2">
        <v>17</v>
      </c>
      <c r="B59" s="2">
        <v>1</v>
      </c>
      <c r="C59" s="2"/>
      <c r="D59" s="2"/>
      <c r="E59" s="2" t="s">
        <v>112</v>
      </c>
      <c r="F59" s="2" t="s">
        <v>113</v>
      </c>
      <c r="G59" s="2" t="s">
        <v>114</v>
      </c>
      <c r="H59" s="2" t="s">
        <v>110</v>
      </c>
      <c r="I59" s="2">
        <v>30</v>
      </c>
      <c r="J59" s="2">
        <v>0</v>
      </c>
      <c r="K59" s="2"/>
      <c r="L59" s="2"/>
      <c r="M59" s="2"/>
      <c r="N59" s="2"/>
      <c r="O59" s="2">
        <f t="shared" si="57"/>
        <v>14190</v>
      </c>
      <c r="P59" s="2">
        <f t="shared" si="58"/>
        <v>14190</v>
      </c>
      <c r="Q59" s="2">
        <f t="shared" si="59"/>
        <v>0</v>
      </c>
      <c r="R59" s="2">
        <f t="shared" si="60"/>
        <v>0</v>
      </c>
      <c r="S59" s="2">
        <f t="shared" si="61"/>
        <v>0</v>
      </c>
      <c r="T59" s="2">
        <f t="shared" si="62"/>
        <v>0</v>
      </c>
      <c r="U59" s="2">
        <f t="shared" si="63"/>
        <v>0</v>
      </c>
      <c r="V59" s="2">
        <f t="shared" si="64"/>
        <v>0</v>
      </c>
      <c r="W59" s="2">
        <f t="shared" si="65"/>
        <v>0</v>
      </c>
      <c r="X59" s="2">
        <f t="shared" si="66"/>
        <v>0</v>
      </c>
      <c r="Y59" s="2">
        <f t="shared" si="67"/>
        <v>0</v>
      </c>
      <c r="Z59" s="2"/>
      <c r="AA59" s="2">
        <v>46281617</v>
      </c>
      <c r="AB59" s="2">
        <f t="shared" si="68"/>
        <v>473</v>
      </c>
      <c r="AC59" s="2">
        <f t="shared" si="69"/>
        <v>473</v>
      </c>
      <c r="AD59" s="2">
        <f t="shared" si="70"/>
        <v>0</v>
      </c>
      <c r="AE59" s="2">
        <f t="shared" si="71"/>
        <v>0</v>
      </c>
      <c r="AF59" s="2">
        <f t="shared" si="72"/>
        <v>0</v>
      </c>
      <c r="AG59" s="2">
        <f t="shared" si="73"/>
        <v>0</v>
      </c>
      <c r="AH59" s="2">
        <f t="shared" si="74"/>
        <v>0</v>
      </c>
      <c r="AI59" s="2">
        <f t="shared" si="75"/>
        <v>0</v>
      </c>
      <c r="AJ59" s="2">
        <f t="shared" si="76"/>
        <v>0</v>
      </c>
      <c r="AK59" s="2">
        <v>473</v>
      </c>
      <c r="AL59" s="2">
        <v>473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1</v>
      </c>
      <c r="AW59" s="2">
        <v>1</v>
      </c>
      <c r="AX59" s="2"/>
      <c r="AY59" s="2"/>
      <c r="AZ59" s="2">
        <v>1</v>
      </c>
      <c r="BA59" s="2">
        <v>1</v>
      </c>
      <c r="BB59" s="2">
        <v>1</v>
      </c>
      <c r="BC59" s="2">
        <v>1</v>
      </c>
      <c r="BD59" s="2" t="s">
        <v>3</v>
      </c>
      <c r="BE59" s="2" t="s">
        <v>3</v>
      </c>
      <c r="BF59" s="2" t="s">
        <v>3</v>
      </c>
      <c r="BG59" s="2" t="s">
        <v>3</v>
      </c>
      <c r="BH59" s="2">
        <v>3</v>
      </c>
      <c r="BI59" s="2">
        <v>1</v>
      </c>
      <c r="BJ59" s="2" t="s">
        <v>115</v>
      </c>
      <c r="BK59" s="2"/>
      <c r="BL59" s="2"/>
      <c r="BM59" s="2">
        <v>1617</v>
      </c>
      <c r="BN59" s="2">
        <v>0</v>
      </c>
      <c r="BO59" s="2" t="s">
        <v>3</v>
      </c>
      <c r="BP59" s="2">
        <v>0</v>
      </c>
      <c r="BQ59" s="2">
        <v>200</v>
      </c>
      <c r="BR59" s="2">
        <v>0</v>
      </c>
      <c r="BS59" s="2">
        <v>1</v>
      </c>
      <c r="BT59" s="2">
        <v>1</v>
      </c>
      <c r="BU59" s="2">
        <v>1</v>
      </c>
      <c r="BV59" s="2">
        <v>1</v>
      </c>
      <c r="BW59" s="2">
        <v>1</v>
      </c>
      <c r="BX59" s="2">
        <v>1</v>
      </c>
      <c r="BY59" s="2" t="s">
        <v>3</v>
      </c>
      <c r="BZ59" s="2">
        <v>0</v>
      </c>
      <c r="CA59" s="2">
        <v>0</v>
      </c>
      <c r="CB59" s="2"/>
      <c r="CC59" s="2"/>
      <c r="CD59" s="2"/>
      <c r="CE59" s="2">
        <v>0</v>
      </c>
      <c r="CF59" s="2">
        <v>0</v>
      </c>
      <c r="CG59" s="2">
        <v>0</v>
      </c>
      <c r="CH59" s="2"/>
      <c r="CI59" s="2"/>
      <c r="CJ59" s="2"/>
      <c r="CK59" s="2"/>
      <c r="CL59" s="2"/>
      <c r="CM59" s="2">
        <v>0</v>
      </c>
      <c r="CN59" s="2" t="s">
        <v>3</v>
      </c>
      <c r="CO59" s="2">
        <v>0</v>
      </c>
      <c r="CP59" s="2">
        <f t="shared" si="77"/>
        <v>14190</v>
      </c>
      <c r="CQ59" s="2">
        <f t="shared" si="52"/>
        <v>473</v>
      </c>
      <c r="CR59" s="2">
        <f t="shared" si="53"/>
        <v>0</v>
      </c>
      <c r="CS59" s="2">
        <f t="shared" si="54"/>
        <v>0</v>
      </c>
      <c r="CT59" s="2">
        <f t="shared" si="55"/>
        <v>0</v>
      </c>
      <c r="CU59" s="2">
        <f t="shared" si="78"/>
        <v>0</v>
      </c>
      <c r="CV59" s="2">
        <f t="shared" si="56"/>
        <v>0</v>
      </c>
      <c r="CW59" s="2">
        <f t="shared" si="79"/>
        <v>0</v>
      </c>
      <c r="CX59" s="2">
        <f t="shared" si="80"/>
        <v>0</v>
      </c>
      <c r="CY59" s="2">
        <f>((S59*BZ59)/100)</f>
        <v>0</v>
      </c>
      <c r="CZ59" s="2">
        <f>((S59*CA59)/100)</f>
        <v>0</v>
      </c>
      <c r="DA59" s="2"/>
      <c r="DB59" s="2"/>
      <c r="DC59" s="2" t="s">
        <v>3</v>
      </c>
      <c r="DD59" s="2" t="s">
        <v>3</v>
      </c>
      <c r="DE59" s="2" t="s">
        <v>3</v>
      </c>
      <c r="DF59" s="2" t="s">
        <v>3</v>
      </c>
      <c r="DG59" s="2" t="s">
        <v>3</v>
      </c>
      <c r="DH59" s="2" t="s">
        <v>3</v>
      </c>
      <c r="DI59" s="2" t="s">
        <v>3</v>
      </c>
      <c r="DJ59" s="2" t="s">
        <v>3</v>
      </c>
      <c r="DK59" s="2" t="s">
        <v>3</v>
      </c>
      <c r="DL59" s="2" t="s">
        <v>3</v>
      </c>
      <c r="DM59" s="2" t="s">
        <v>3</v>
      </c>
      <c r="DN59" s="2">
        <v>0</v>
      </c>
      <c r="DO59" s="2">
        <v>0</v>
      </c>
      <c r="DP59" s="2">
        <v>1</v>
      </c>
      <c r="DQ59" s="2">
        <v>1</v>
      </c>
      <c r="DR59" s="2"/>
      <c r="DS59" s="2"/>
      <c r="DT59" s="2"/>
      <c r="DU59" s="2">
        <v>1005</v>
      </c>
      <c r="DV59" s="2" t="s">
        <v>110</v>
      </c>
      <c r="DW59" s="2" t="s">
        <v>110</v>
      </c>
      <c r="DX59" s="2">
        <v>1</v>
      </c>
      <c r="DY59" s="2"/>
      <c r="DZ59" s="2"/>
      <c r="EA59" s="2"/>
      <c r="EB59" s="2"/>
      <c r="EC59" s="2"/>
      <c r="ED59" s="2"/>
      <c r="EE59" s="2">
        <v>40977723</v>
      </c>
      <c r="EF59" s="2">
        <v>200</v>
      </c>
      <c r="EG59" s="2" t="s">
        <v>46</v>
      </c>
      <c r="EH59" s="2">
        <v>0</v>
      </c>
      <c r="EI59" s="2" t="s">
        <v>3</v>
      </c>
      <c r="EJ59" s="2">
        <v>1</v>
      </c>
      <c r="EK59" s="2">
        <v>1617</v>
      </c>
      <c r="EL59" s="2" t="s">
        <v>47</v>
      </c>
      <c r="EM59" s="2" t="s">
        <v>48</v>
      </c>
      <c r="EN59" s="2"/>
      <c r="EO59" s="2" t="s">
        <v>3</v>
      </c>
      <c r="EP59" s="2"/>
      <c r="EQ59" s="2">
        <v>0</v>
      </c>
      <c r="ER59" s="2">
        <v>473</v>
      </c>
      <c r="ES59" s="2">
        <v>473</v>
      </c>
      <c r="ET59" s="2">
        <v>0</v>
      </c>
      <c r="EU59" s="2">
        <v>0</v>
      </c>
      <c r="EV59" s="2">
        <v>0</v>
      </c>
      <c r="EW59" s="2">
        <v>0</v>
      </c>
      <c r="EX59" s="2">
        <v>0</v>
      </c>
      <c r="EY59" s="2">
        <v>0</v>
      </c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>
        <v>0</v>
      </c>
      <c r="FR59" s="2">
        <f t="shared" si="81"/>
        <v>0</v>
      </c>
      <c r="FS59" s="2">
        <v>0</v>
      </c>
      <c r="FT59" s="2"/>
      <c r="FU59" s="2"/>
      <c r="FV59" s="2"/>
      <c r="FW59" s="2"/>
      <c r="FX59" s="2">
        <v>0</v>
      </c>
      <c r="FY59" s="2">
        <v>0</v>
      </c>
      <c r="FZ59" s="2"/>
      <c r="GA59" s="2" t="s">
        <v>3</v>
      </c>
      <c r="GB59" s="2"/>
      <c r="GC59" s="2"/>
      <c r="GD59" s="2">
        <v>0</v>
      </c>
      <c r="GE59" s="2"/>
      <c r="GF59" s="2">
        <v>1036356310</v>
      </c>
      <c r="GG59" s="2">
        <v>2</v>
      </c>
      <c r="GH59" s="2">
        <v>1</v>
      </c>
      <c r="GI59" s="2">
        <v>3</v>
      </c>
      <c r="GJ59" s="2">
        <v>0</v>
      </c>
      <c r="GK59" s="2">
        <f>ROUND(R59*(R12)/100,2)</f>
        <v>0</v>
      </c>
      <c r="GL59" s="2">
        <f t="shared" si="82"/>
        <v>0</v>
      </c>
      <c r="GM59" s="2">
        <f t="shared" si="83"/>
        <v>14190</v>
      </c>
      <c r="GN59" s="2">
        <f t="shared" si="84"/>
        <v>14190</v>
      </c>
      <c r="GO59" s="2">
        <f t="shared" si="85"/>
        <v>0</v>
      </c>
      <c r="GP59" s="2">
        <f t="shared" si="86"/>
        <v>0</v>
      </c>
      <c r="GQ59" s="2"/>
      <c r="GR59" s="2">
        <v>0</v>
      </c>
      <c r="GS59" s="2">
        <v>3</v>
      </c>
      <c r="GT59" s="2">
        <v>0</v>
      </c>
      <c r="GU59" s="2" t="s">
        <v>3</v>
      </c>
      <c r="GV59" s="2">
        <f t="shared" si="87"/>
        <v>0</v>
      </c>
      <c r="GW59" s="2">
        <v>1</v>
      </c>
      <c r="GX59" s="2">
        <f t="shared" si="88"/>
        <v>0</v>
      </c>
      <c r="GY59" s="2"/>
      <c r="GZ59" s="2"/>
      <c r="HA59" s="2">
        <v>0</v>
      </c>
      <c r="HB59" s="2">
        <v>0</v>
      </c>
      <c r="HC59" s="2">
        <f t="shared" si="89"/>
        <v>0</v>
      </c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>
        <v>0</v>
      </c>
      <c r="IL59" s="2"/>
      <c r="IM59" s="2"/>
      <c r="IN59" s="2"/>
      <c r="IO59" s="2"/>
      <c r="IP59" s="2"/>
      <c r="IQ59" s="2"/>
      <c r="IR59" s="2"/>
      <c r="IS59" s="2"/>
      <c r="IT59" s="2"/>
      <c r="IU59" s="2"/>
    </row>
    <row r="60" spans="1:255" x14ac:dyDescent="0.2">
      <c r="A60">
        <v>17</v>
      </c>
      <c r="B60">
        <v>1</v>
      </c>
      <c r="E60" t="s">
        <v>112</v>
      </c>
      <c r="F60" t="s">
        <v>113</v>
      </c>
      <c r="G60" t="s">
        <v>114</v>
      </c>
      <c r="H60" t="s">
        <v>110</v>
      </c>
      <c r="I60">
        <v>30</v>
      </c>
      <c r="J60">
        <v>0</v>
      </c>
      <c r="O60">
        <f t="shared" si="57"/>
        <v>34765.5</v>
      </c>
      <c r="P60">
        <f t="shared" si="58"/>
        <v>34765.5</v>
      </c>
      <c r="Q60">
        <f t="shared" si="59"/>
        <v>0</v>
      </c>
      <c r="R60">
        <f t="shared" si="60"/>
        <v>0</v>
      </c>
      <c r="S60">
        <f t="shared" si="61"/>
        <v>0</v>
      </c>
      <c r="T60">
        <f t="shared" si="62"/>
        <v>0</v>
      </c>
      <c r="U60">
        <f t="shared" si="63"/>
        <v>0</v>
      </c>
      <c r="V60">
        <f t="shared" si="64"/>
        <v>0</v>
      </c>
      <c r="W60">
        <f t="shared" si="65"/>
        <v>0</v>
      </c>
      <c r="X60">
        <f t="shared" si="66"/>
        <v>0</v>
      </c>
      <c r="Y60">
        <f t="shared" si="67"/>
        <v>0</v>
      </c>
      <c r="AA60">
        <v>46281618</v>
      </c>
      <c r="AB60">
        <f t="shared" si="68"/>
        <v>473</v>
      </c>
      <c r="AC60">
        <f t="shared" si="69"/>
        <v>473</v>
      </c>
      <c r="AD60">
        <f t="shared" si="70"/>
        <v>0</v>
      </c>
      <c r="AE60">
        <f t="shared" si="71"/>
        <v>0</v>
      </c>
      <c r="AF60">
        <f t="shared" si="72"/>
        <v>0</v>
      </c>
      <c r="AG60">
        <f t="shared" si="73"/>
        <v>0</v>
      </c>
      <c r="AH60">
        <f t="shared" si="74"/>
        <v>0</v>
      </c>
      <c r="AI60">
        <f t="shared" si="75"/>
        <v>0</v>
      </c>
      <c r="AJ60">
        <f t="shared" si="76"/>
        <v>0</v>
      </c>
      <c r="AK60">
        <v>473</v>
      </c>
      <c r="AL60">
        <v>473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1</v>
      </c>
      <c r="AW60">
        <v>1</v>
      </c>
      <c r="AZ60">
        <v>1</v>
      </c>
      <c r="BA60">
        <v>1</v>
      </c>
      <c r="BB60">
        <v>1</v>
      </c>
      <c r="BC60">
        <v>2.4500000000000002</v>
      </c>
      <c r="BD60" t="s">
        <v>3</v>
      </c>
      <c r="BE60" t="s">
        <v>3</v>
      </c>
      <c r="BF60" t="s">
        <v>3</v>
      </c>
      <c r="BG60" t="s">
        <v>3</v>
      </c>
      <c r="BH60">
        <v>3</v>
      </c>
      <c r="BI60">
        <v>1</v>
      </c>
      <c r="BJ60" t="s">
        <v>115</v>
      </c>
      <c r="BM60">
        <v>1617</v>
      </c>
      <c r="BN60">
        <v>0</v>
      </c>
      <c r="BO60" t="s">
        <v>113</v>
      </c>
      <c r="BP60">
        <v>1</v>
      </c>
      <c r="BQ60">
        <v>200</v>
      </c>
      <c r="BR60">
        <v>0</v>
      </c>
      <c r="BS60">
        <v>1</v>
      </c>
      <c r="BT60">
        <v>1</v>
      </c>
      <c r="BU60">
        <v>1</v>
      </c>
      <c r="BV60">
        <v>1</v>
      </c>
      <c r="BW60">
        <v>1</v>
      </c>
      <c r="BX60">
        <v>1</v>
      </c>
      <c r="BY60" t="s">
        <v>3</v>
      </c>
      <c r="BZ60">
        <v>0</v>
      </c>
      <c r="CA60">
        <v>0</v>
      </c>
      <c r="CE60">
        <v>0</v>
      </c>
      <c r="CF60">
        <v>0</v>
      </c>
      <c r="CG60">
        <v>0</v>
      </c>
      <c r="CM60">
        <v>0</v>
      </c>
      <c r="CN60" t="s">
        <v>3</v>
      </c>
      <c r="CO60">
        <v>0</v>
      </c>
      <c r="CP60">
        <f t="shared" si="77"/>
        <v>34765.5</v>
      </c>
      <c r="CQ60">
        <f t="shared" si="52"/>
        <v>1158.8500000000001</v>
      </c>
      <c r="CR60">
        <f t="shared" si="53"/>
        <v>0</v>
      </c>
      <c r="CS60">
        <f t="shared" si="54"/>
        <v>0</v>
      </c>
      <c r="CT60">
        <f t="shared" si="55"/>
        <v>0</v>
      </c>
      <c r="CU60">
        <f t="shared" si="78"/>
        <v>0</v>
      </c>
      <c r="CV60">
        <f t="shared" si="56"/>
        <v>0</v>
      </c>
      <c r="CW60">
        <f t="shared" si="79"/>
        <v>0</v>
      </c>
      <c r="CX60">
        <f t="shared" si="80"/>
        <v>0</v>
      </c>
      <c r="CY60">
        <f>S60*(BZ60/100)</f>
        <v>0</v>
      </c>
      <c r="CZ60">
        <f>S60*(CA60/100)</f>
        <v>0</v>
      </c>
      <c r="DC60" t="s">
        <v>3</v>
      </c>
      <c r="DD60" t="s">
        <v>3</v>
      </c>
      <c r="DE60" t="s">
        <v>3</v>
      </c>
      <c r="DF60" t="s">
        <v>3</v>
      </c>
      <c r="DG60" t="s">
        <v>3</v>
      </c>
      <c r="DH60" t="s">
        <v>3</v>
      </c>
      <c r="DI60" t="s">
        <v>3</v>
      </c>
      <c r="DJ60" t="s">
        <v>3</v>
      </c>
      <c r="DK60" t="s">
        <v>3</v>
      </c>
      <c r="DL60" t="s">
        <v>3</v>
      </c>
      <c r="DM60" t="s">
        <v>3</v>
      </c>
      <c r="DN60">
        <v>0</v>
      </c>
      <c r="DO60">
        <v>0</v>
      </c>
      <c r="DP60">
        <v>1</v>
      </c>
      <c r="DQ60">
        <v>1</v>
      </c>
      <c r="DU60">
        <v>1005</v>
      </c>
      <c r="DV60" t="s">
        <v>110</v>
      </c>
      <c r="DW60" t="s">
        <v>110</v>
      </c>
      <c r="DX60">
        <v>1</v>
      </c>
      <c r="EE60">
        <v>40977723</v>
      </c>
      <c r="EF60">
        <v>200</v>
      </c>
      <c r="EG60" t="s">
        <v>46</v>
      </c>
      <c r="EH60">
        <v>0</v>
      </c>
      <c r="EI60" t="s">
        <v>3</v>
      </c>
      <c r="EJ60">
        <v>1</v>
      </c>
      <c r="EK60">
        <v>1617</v>
      </c>
      <c r="EL60" t="s">
        <v>47</v>
      </c>
      <c r="EM60" t="s">
        <v>48</v>
      </c>
      <c r="EO60" t="s">
        <v>3</v>
      </c>
      <c r="EQ60">
        <v>0</v>
      </c>
      <c r="ER60">
        <v>473</v>
      </c>
      <c r="ES60">
        <v>473</v>
      </c>
      <c r="ET60">
        <v>0</v>
      </c>
      <c r="EU60">
        <v>0</v>
      </c>
      <c r="EV60">
        <v>0</v>
      </c>
      <c r="EW60">
        <v>0</v>
      </c>
      <c r="EX60">
        <v>0</v>
      </c>
      <c r="EY60">
        <v>0</v>
      </c>
      <c r="FQ60">
        <v>0</v>
      </c>
      <c r="FR60">
        <f t="shared" si="81"/>
        <v>0</v>
      </c>
      <c r="FS60">
        <v>0</v>
      </c>
      <c r="FX60">
        <v>0</v>
      </c>
      <c r="FY60">
        <v>0</v>
      </c>
      <c r="GA60" t="s">
        <v>3</v>
      </c>
      <c r="GD60">
        <v>0</v>
      </c>
      <c r="GF60">
        <v>1036356310</v>
      </c>
      <c r="GG60">
        <v>2</v>
      </c>
      <c r="GH60">
        <v>1</v>
      </c>
      <c r="GI60">
        <v>3</v>
      </c>
      <c r="GJ60">
        <v>0</v>
      </c>
      <c r="GK60">
        <f>ROUND(R60*(S12)/100,2)</f>
        <v>0</v>
      </c>
      <c r="GL60">
        <f t="shared" si="82"/>
        <v>0</v>
      </c>
      <c r="GM60">
        <f t="shared" si="83"/>
        <v>34765.5</v>
      </c>
      <c r="GN60">
        <f t="shared" si="84"/>
        <v>34765.5</v>
      </c>
      <c r="GO60">
        <f t="shared" si="85"/>
        <v>0</v>
      </c>
      <c r="GP60">
        <f t="shared" si="86"/>
        <v>0</v>
      </c>
      <c r="GR60">
        <v>0</v>
      </c>
      <c r="GS60">
        <v>3</v>
      </c>
      <c r="GT60">
        <v>0</v>
      </c>
      <c r="GU60" t="s">
        <v>3</v>
      </c>
      <c r="GV60">
        <f t="shared" si="87"/>
        <v>0</v>
      </c>
      <c r="GW60">
        <v>1</v>
      </c>
      <c r="GX60">
        <f t="shared" si="88"/>
        <v>0</v>
      </c>
      <c r="HA60">
        <v>0</v>
      </c>
      <c r="HB60">
        <v>0</v>
      </c>
      <c r="HC60">
        <f t="shared" si="89"/>
        <v>0</v>
      </c>
      <c r="IK60">
        <v>0</v>
      </c>
    </row>
    <row r="61" spans="1:255" x14ac:dyDescent="0.2">
      <c r="A61" s="2">
        <v>17</v>
      </c>
      <c r="B61" s="2">
        <v>1</v>
      </c>
      <c r="C61" s="2"/>
      <c r="D61" s="2"/>
      <c r="E61" s="2" t="s">
        <v>116</v>
      </c>
      <c r="F61" s="2" t="s">
        <v>117</v>
      </c>
      <c r="G61" s="2" t="s">
        <v>118</v>
      </c>
      <c r="H61" s="2" t="s">
        <v>119</v>
      </c>
      <c r="I61" s="2">
        <v>85</v>
      </c>
      <c r="J61" s="2">
        <v>0</v>
      </c>
      <c r="K61" s="2"/>
      <c r="L61" s="2"/>
      <c r="M61" s="2"/>
      <c r="N61" s="2"/>
      <c r="O61" s="2">
        <f t="shared" si="57"/>
        <v>2463.3000000000002</v>
      </c>
      <c r="P61" s="2">
        <f t="shared" si="58"/>
        <v>2463.3000000000002</v>
      </c>
      <c r="Q61" s="2">
        <f t="shared" si="59"/>
        <v>0</v>
      </c>
      <c r="R61" s="2">
        <f t="shared" si="60"/>
        <v>0</v>
      </c>
      <c r="S61" s="2">
        <f t="shared" si="61"/>
        <v>0</v>
      </c>
      <c r="T61" s="2">
        <f t="shared" si="62"/>
        <v>0</v>
      </c>
      <c r="U61" s="2">
        <f t="shared" si="63"/>
        <v>0</v>
      </c>
      <c r="V61" s="2">
        <f t="shared" si="64"/>
        <v>0</v>
      </c>
      <c r="W61" s="2">
        <f t="shared" si="65"/>
        <v>0</v>
      </c>
      <c r="X61" s="2">
        <f t="shared" si="66"/>
        <v>0</v>
      </c>
      <c r="Y61" s="2">
        <f t="shared" si="67"/>
        <v>0</v>
      </c>
      <c r="Z61" s="2"/>
      <c r="AA61" s="2">
        <v>46281617</v>
      </c>
      <c r="AB61" s="2">
        <f t="shared" si="68"/>
        <v>28.98</v>
      </c>
      <c r="AC61" s="2">
        <f t="shared" si="69"/>
        <v>28.98</v>
      </c>
      <c r="AD61" s="2">
        <f t="shared" si="70"/>
        <v>0</v>
      </c>
      <c r="AE61" s="2">
        <f t="shared" si="71"/>
        <v>0</v>
      </c>
      <c r="AF61" s="2">
        <f t="shared" si="72"/>
        <v>0</v>
      </c>
      <c r="AG61" s="2">
        <f t="shared" si="73"/>
        <v>0</v>
      </c>
      <c r="AH61" s="2">
        <f t="shared" si="74"/>
        <v>0</v>
      </c>
      <c r="AI61" s="2">
        <f t="shared" si="75"/>
        <v>0</v>
      </c>
      <c r="AJ61" s="2">
        <f t="shared" si="76"/>
        <v>0</v>
      </c>
      <c r="AK61" s="2">
        <v>28.98</v>
      </c>
      <c r="AL61" s="2">
        <v>28.98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2">
        <v>1</v>
      </c>
      <c r="AW61" s="2">
        <v>1</v>
      </c>
      <c r="AX61" s="2"/>
      <c r="AY61" s="2"/>
      <c r="AZ61" s="2">
        <v>1</v>
      </c>
      <c r="BA61" s="2">
        <v>1</v>
      </c>
      <c r="BB61" s="2">
        <v>1</v>
      </c>
      <c r="BC61" s="2">
        <v>1</v>
      </c>
      <c r="BD61" s="2" t="s">
        <v>3</v>
      </c>
      <c r="BE61" s="2" t="s">
        <v>3</v>
      </c>
      <c r="BF61" s="2" t="s">
        <v>3</v>
      </c>
      <c r="BG61" s="2" t="s">
        <v>3</v>
      </c>
      <c r="BH61" s="2">
        <v>3</v>
      </c>
      <c r="BI61" s="2">
        <v>1</v>
      </c>
      <c r="BJ61" s="2" t="s">
        <v>120</v>
      </c>
      <c r="BK61" s="2"/>
      <c r="BL61" s="2"/>
      <c r="BM61" s="2">
        <v>1617</v>
      </c>
      <c r="BN61" s="2">
        <v>0</v>
      </c>
      <c r="BO61" s="2" t="s">
        <v>3</v>
      </c>
      <c r="BP61" s="2">
        <v>0</v>
      </c>
      <c r="BQ61" s="2">
        <v>200</v>
      </c>
      <c r="BR61" s="2">
        <v>0</v>
      </c>
      <c r="BS61" s="2">
        <v>1</v>
      </c>
      <c r="BT61" s="2">
        <v>1</v>
      </c>
      <c r="BU61" s="2">
        <v>1</v>
      </c>
      <c r="BV61" s="2">
        <v>1</v>
      </c>
      <c r="BW61" s="2">
        <v>1</v>
      </c>
      <c r="BX61" s="2">
        <v>1</v>
      </c>
      <c r="BY61" s="2" t="s">
        <v>3</v>
      </c>
      <c r="BZ61" s="2">
        <v>0</v>
      </c>
      <c r="CA61" s="2">
        <v>0</v>
      </c>
      <c r="CB61" s="2"/>
      <c r="CC61" s="2"/>
      <c r="CD61" s="2"/>
      <c r="CE61" s="2">
        <v>0</v>
      </c>
      <c r="CF61" s="2">
        <v>0</v>
      </c>
      <c r="CG61" s="2">
        <v>0</v>
      </c>
      <c r="CH61" s="2"/>
      <c r="CI61" s="2"/>
      <c r="CJ61" s="2"/>
      <c r="CK61" s="2"/>
      <c r="CL61" s="2"/>
      <c r="CM61" s="2">
        <v>0</v>
      </c>
      <c r="CN61" s="2" t="s">
        <v>3</v>
      </c>
      <c r="CO61" s="2">
        <v>0</v>
      </c>
      <c r="CP61" s="2">
        <f t="shared" si="77"/>
        <v>2463.3000000000002</v>
      </c>
      <c r="CQ61" s="2">
        <f t="shared" si="52"/>
        <v>28.98</v>
      </c>
      <c r="CR61" s="2">
        <f t="shared" si="53"/>
        <v>0</v>
      </c>
      <c r="CS61" s="2">
        <f t="shared" si="54"/>
        <v>0</v>
      </c>
      <c r="CT61" s="2">
        <f t="shared" si="55"/>
        <v>0</v>
      </c>
      <c r="CU61" s="2">
        <f t="shared" si="78"/>
        <v>0</v>
      </c>
      <c r="CV61" s="2">
        <f t="shared" si="56"/>
        <v>0</v>
      </c>
      <c r="CW61" s="2">
        <f t="shared" si="79"/>
        <v>0</v>
      </c>
      <c r="CX61" s="2">
        <f t="shared" si="80"/>
        <v>0</v>
      </c>
      <c r="CY61" s="2">
        <f>((S61*BZ61)/100)</f>
        <v>0</v>
      </c>
      <c r="CZ61" s="2">
        <f>((S61*CA61)/100)</f>
        <v>0</v>
      </c>
      <c r="DA61" s="2"/>
      <c r="DB61" s="2"/>
      <c r="DC61" s="2" t="s">
        <v>3</v>
      </c>
      <c r="DD61" s="2" t="s">
        <v>3</v>
      </c>
      <c r="DE61" s="2" t="s">
        <v>3</v>
      </c>
      <c r="DF61" s="2" t="s">
        <v>3</v>
      </c>
      <c r="DG61" s="2" t="s">
        <v>3</v>
      </c>
      <c r="DH61" s="2" t="s">
        <v>3</v>
      </c>
      <c r="DI61" s="2" t="s">
        <v>3</v>
      </c>
      <c r="DJ61" s="2" t="s">
        <v>3</v>
      </c>
      <c r="DK61" s="2" t="s">
        <v>3</v>
      </c>
      <c r="DL61" s="2" t="s">
        <v>3</v>
      </c>
      <c r="DM61" s="2" t="s">
        <v>3</v>
      </c>
      <c r="DN61" s="2">
        <v>0</v>
      </c>
      <c r="DO61" s="2">
        <v>0</v>
      </c>
      <c r="DP61" s="2">
        <v>1</v>
      </c>
      <c r="DQ61" s="2">
        <v>1</v>
      </c>
      <c r="DR61" s="2"/>
      <c r="DS61" s="2"/>
      <c r="DT61" s="2"/>
      <c r="DU61" s="2">
        <v>1009</v>
      </c>
      <c r="DV61" s="2" t="s">
        <v>119</v>
      </c>
      <c r="DW61" s="2" t="s">
        <v>119</v>
      </c>
      <c r="DX61" s="2">
        <v>1</v>
      </c>
      <c r="DY61" s="2"/>
      <c r="DZ61" s="2"/>
      <c r="EA61" s="2"/>
      <c r="EB61" s="2"/>
      <c r="EC61" s="2"/>
      <c r="ED61" s="2"/>
      <c r="EE61" s="2">
        <v>40977723</v>
      </c>
      <c r="EF61" s="2">
        <v>200</v>
      </c>
      <c r="EG61" s="2" t="s">
        <v>46</v>
      </c>
      <c r="EH61" s="2">
        <v>0</v>
      </c>
      <c r="EI61" s="2" t="s">
        <v>3</v>
      </c>
      <c r="EJ61" s="2">
        <v>1</v>
      </c>
      <c r="EK61" s="2">
        <v>1617</v>
      </c>
      <c r="EL61" s="2" t="s">
        <v>47</v>
      </c>
      <c r="EM61" s="2" t="s">
        <v>48</v>
      </c>
      <c r="EN61" s="2"/>
      <c r="EO61" s="2" t="s">
        <v>3</v>
      </c>
      <c r="EP61" s="2"/>
      <c r="EQ61" s="2">
        <v>0</v>
      </c>
      <c r="ER61" s="2">
        <v>28.98</v>
      </c>
      <c r="ES61" s="2">
        <v>28.98</v>
      </c>
      <c r="ET61" s="2">
        <v>0</v>
      </c>
      <c r="EU61" s="2">
        <v>0</v>
      </c>
      <c r="EV61" s="2">
        <v>0</v>
      </c>
      <c r="EW61" s="2">
        <v>0</v>
      </c>
      <c r="EX61" s="2">
        <v>0</v>
      </c>
      <c r="EY61" s="2">
        <v>0</v>
      </c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>
        <v>0</v>
      </c>
      <c r="FR61" s="2">
        <f t="shared" si="81"/>
        <v>0</v>
      </c>
      <c r="FS61" s="2">
        <v>0</v>
      </c>
      <c r="FT61" s="2"/>
      <c r="FU61" s="2"/>
      <c r="FV61" s="2"/>
      <c r="FW61" s="2"/>
      <c r="FX61" s="2">
        <v>0</v>
      </c>
      <c r="FY61" s="2">
        <v>0</v>
      </c>
      <c r="FZ61" s="2"/>
      <c r="GA61" s="2" t="s">
        <v>3</v>
      </c>
      <c r="GB61" s="2"/>
      <c r="GC61" s="2"/>
      <c r="GD61" s="2">
        <v>0</v>
      </c>
      <c r="GE61" s="2"/>
      <c r="GF61" s="2">
        <v>-1450859399</v>
      </c>
      <c r="GG61" s="2">
        <v>2</v>
      </c>
      <c r="GH61" s="2">
        <v>1</v>
      </c>
      <c r="GI61" s="2">
        <v>3</v>
      </c>
      <c r="GJ61" s="2">
        <v>0</v>
      </c>
      <c r="GK61" s="2">
        <f>ROUND(R61*(R12)/100,2)</f>
        <v>0</v>
      </c>
      <c r="GL61" s="2">
        <f t="shared" si="82"/>
        <v>0</v>
      </c>
      <c r="GM61" s="2">
        <f t="shared" si="83"/>
        <v>2463.3000000000002</v>
      </c>
      <c r="GN61" s="2">
        <f t="shared" si="84"/>
        <v>2463.3000000000002</v>
      </c>
      <c r="GO61" s="2">
        <f t="shared" si="85"/>
        <v>0</v>
      </c>
      <c r="GP61" s="2">
        <f t="shared" si="86"/>
        <v>0</v>
      </c>
      <c r="GQ61" s="2"/>
      <c r="GR61" s="2">
        <v>0</v>
      </c>
      <c r="GS61" s="2">
        <v>3</v>
      </c>
      <c r="GT61" s="2">
        <v>0</v>
      </c>
      <c r="GU61" s="2" t="s">
        <v>3</v>
      </c>
      <c r="GV61" s="2">
        <f t="shared" si="87"/>
        <v>0</v>
      </c>
      <c r="GW61" s="2">
        <v>1</v>
      </c>
      <c r="GX61" s="2">
        <f t="shared" si="88"/>
        <v>0</v>
      </c>
      <c r="GY61" s="2"/>
      <c r="GZ61" s="2"/>
      <c r="HA61" s="2">
        <v>0</v>
      </c>
      <c r="HB61" s="2">
        <v>0</v>
      </c>
      <c r="HC61" s="2">
        <f t="shared" si="89"/>
        <v>0</v>
      </c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>
        <v>0</v>
      </c>
      <c r="IL61" s="2"/>
      <c r="IM61" s="2"/>
      <c r="IN61" s="2"/>
      <c r="IO61" s="2"/>
      <c r="IP61" s="2"/>
      <c r="IQ61" s="2"/>
      <c r="IR61" s="2"/>
      <c r="IS61" s="2"/>
      <c r="IT61" s="2"/>
      <c r="IU61" s="2"/>
    </row>
    <row r="62" spans="1:255" x14ac:dyDescent="0.2">
      <c r="A62">
        <v>17</v>
      </c>
      <c r="B62">
        <v>1</v>
      </c>
      <c r="E62" t="s">
        <v>116</v>
      </c>
      <c r="F62" t="s">
        <v>117</v>
      </c>
      <c r="G62" t="s">
        <v>118</v>
      </c>
      <c r="H62" t="s">
        <v>119</v>
      </c>
      <c r="I62">
        <v>85</v>
      </c>
      <c r="J62">
        <v>0</v>
      </c>
      <c r="O62">
        <f t="shared" si="57"/>
        <v>9138.84</v>
      </c>
      <c r="P62">
        <f t="shared" si="58"/>
        <v>9138.84</v>
      </c>
      <c r="Q62">
        <f t="shared" si="59"/>
        <v>0</v>
      </c>
      <c r="R62">
        <f t="shared" si="60"/>
        <v>0</v>
      </c>
      <c r="S62">
        <f t="shared" si="61"/>
        <v>0</v>
      </c>
      <c r="T62">
        <f t="shared" si="62"/>
        <v>0</v>
      </c>
      <c r="U62">
        <f t="shared" si="63"/>
        <v>0</v>
      </c>
      <c r="V62">
        <f t="shared" si="64"/>
        <v>0</v>
      </c>
      <c r="W62">
        <f t="shared" si="65"/>
        <v>0</v>
      </c>
      <c r="X62">
        <f t="shared" si="66"/>
        <v>0</v>
      </c>
      <c r="Y62">
        <f t="shared" si="67"/>
        <v>0</v>
      </c>
      <c r="AA62">
        <v>46281618</v>
      </c>
      <c r="AB62">
        <f t="shared" si="68"/>
        <v>28.98</v>
      </c>
      <c r="AC62">
        <f t="shared" si="69"/>
        <v>28.98</v>
      </c>
      <c r="AD62">
        <f t="shared" si="70"/>
        <v>0</v>
      </c>
      <c r="AE62">
        <f t="shared" si="71"/>
        <v>0</v>
      </c>
      <c r="AF62">
        <f t="shared" si="72"/>
        <v>0</v>
      </c>
      <c r="AG62">
        <f t="shared" si="73"/>
        <v>0</v>
      </c>
      <c r="AH62">
        <f t="shared" si="74"/>
        <v>0</v>
      </c>
      <c r="AI62">
        <f t="shared" si="75"/>
        <v>0</v>
      </c>
      <c r="AJ62">
        <f t="shared" si="76"/>
        <v>0</v>
      </c>
      <c r="AK62">
        <v>28.98</v>
      </c>
      <c r="AL62">
        <v>28.98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1</v>
      </c>
      <c r="AW62">
        <v>1</v>
      </c>
      <c r="AZ62">
        <v>1</v>
      </c>
      <c r="BA62">
        <v>1</v>
      </c>
      <c r="BB62">
        <v>1</v>
      </c>
      <c r="BC62">
        <v>3.71</v>
      </c>
      <c r="BD62" t="s">
        <v>3</v>
      </c>
      <c r="BE62" t="s">
        <v>3</v>
      </c>
      <c r="BF62" t="s">
        <v>3</v>
      </c>
      <c r="BG62" t="s">
        <v>3</v>
      </c>
      <c r="BH62">
        <v>3</v>
      </c>
      <c r="BI62">
        <v>1</v>
      </c>
      <c r="BJ62" t="s">
        <v>120</v>
      </c>
      <c r="BM62">
        <v>1617</v>
      </c>
      <c r="BN62">
        <v>0</v>
      </c>
      <c r="BO62" t="s">
        <v>117</v>
      </c>
      <c r="BP62">
        <v>1</v>
      </c>
      <c r="BQ62">
        <v>200</v>
      </c>
      <c r="BR62">
        <v>0</v>
      </c>
      <c r="BS62">
        <v>1</v>
      </c>
      <c r="BT62">
        <v>1</v>
      </c>
      <c r="BU62">
        <v>1</v>
      </c>
      <c r="BV62">
        <v>1</v>
      </c>
      <c r="BW62">
        <v>1</v>
      </c>
      <c r="BX62">
        <v>1</v>
      </c>
      <c r="BY62" t="s">
        <v>3</v>
      </c>
      <c r="BZ62">
        <v>0</v>
      </c>
      <c r="CA62">
        <v>0</v>
      </c>
      <c r="CE62">
        <v>0</v>
      </c>
      <c r="CF62">
        <v>0</v>
      </c>
      <c r="CG62">
        <v>0</v>
      </c>
      <c r="CM62">
        <v>0</v>
      </c>
      <c r="CN62" t="s">
        <v>3</v>
      </c>
      <c r="CO62">
        <v>0</v>
      </c>
      <c r="CP62">
        <f t="shared" si="77"/>
        <v>9138.84</v>
      </c>
      <c r="CQ62">
        <f t="shared" si="52"/>
        <v>107.5158</v>
      </c>
      <c r="CR62">
        <f t="shared" si="53"/>
        <v>0</v>
      </c>
      <c r="CS62">
        <f t="shared" si="54"/>
        <v>0</v>
      </c>
      <c r="CT62">
        <f t="shared" si="55"/>
        <v>0</v>
      </c>
      <c r="CU62">
        <f t="shared" si="78"/>
        <v>0</v>
      </c>
      <c r="CV62">
        <f t="shared" si="56"/>
        <v>0</v>
      </c>
      <c r="CW62">
        <f t="shared" si="79"/>
        <v>0</v>
      </c>
      <c r="CX62">
        <f t="shared" si="80"/>
        <v>0</v>
      </c>
      <c r="CY62">
        <f>S62*(BZ62/100)</f>
        <v>0</v>
      </c>
      <c r="CZ62">
        <f>S62*(CA62/100)</f>
        <v>0</v>
      </c>
      <c r="DC62" t="s">
        <v>3</v>
      </c>
      <c r="DD62" t="s">
        <v>3</v>
      </c>
      <c r="DE62" t="s">
        <v>3</v>
      </c>
      <c r="DF62" t="s">
        <v>3</v>
      </c>
      <c r="DG62" t="s">
        <v>3</v>
      </c>
      <c r="DH62" t="s">
        <v>3</v>
      </c>
      <c r="DI62" t="s">
        <v>3</v>
      </c>
      <c r="DJ62" t="s">
        <v>3</v>
      </c>
      <c r="DK62" t="s">
        <v>3</v>
      </c>
      <c r="DL62" t="s">
        <v>3</v>
      </c>
      <c r="DM62" t="s">
        <v>3</v>
      </c>
      <c r="DN62">
        <v>0</v>
      </c>
      <c r="DO62">
        <v>0</v>
      </c>
      <c r="DP62">
        <v>1</v>
      </c>
      <c r="DQ62">
        <v>1</v>
      </c>
      <c r="DU62">
        <v>1009</v>
      </c>
      <c r="DV62" t="s">
        <v>119</v>
      </c>
      <c r="DW62" t="s">
        <v>119</v>
      </c>
      <c r="DX62">
        <v>1</v>
      </c>
      <c r="EE62">
        <v>40977723</v>
      </c>
      <c r="EF62">
        <v>200</v>
      </c>
      <c r="EG62" t="s">
        <v>46</v>
      </c>
      <c r="EH62">
        <v>0</v>
      </c>
      <c r="EI62" t="s">
        <v>3</v>
      </c>
      <c r="EJ62">
        <v>1</v>
      </c>
      <c r="EK62">
        <v>1617</v>
      </c>
      <c r="EL62" t="s">
        <v>47</v>
      </c>
      <c r="EM62" t="s">
        <v>48</v>
      </c>
      <c r="EO62" t="s">
        <v>3</v>
      </c>
      <c r="EQ62">
        <v>0</v>
      </c>
      <c r="ER62">
        <v>28.98</v>
      </c>
      <c r="ES62">
        <v>28.98</v>
      </c>
      <c r="ET62">
        <v>0</v>
      </c>
      <c r="EU62">
        <v>0</v>
      </c>
      <c r="EV62">
        <v>0</v>
      </c>
      <c r="EW62">
        <v>0</v>
      </c>
      <c r="EX62">
        <v>0</v>
      </c>
      <c r="EY62">
        <v>0</v>
      </c>
      <c r="FQ62">
        <v>0</v>
      </c>
      <c r="FR62">
        <f t="shared" si="81"/>
        <v>0</v>
      </c>
      <c r="FS62">
        <v>0</v>
      </c>
      <c r="FX62">
        <v>0</v>
      </c>
      <c r="FY62">
        <v>0</v>
      </c>
      <c r="GA62" t="s">
        <v>3</v>
      </c>
      <c r="GD62">
        <v>0</v>
      </c>
      <c r="GF62">
        <v>-1450859399</v>
      </c>
      <c r="GG62">
        <v>2</v>
      </c>
      <c r="GH62">
        <v>1</v>
      </c>
      <c r="GI62">
        <v>3</v>
      </c>
      <c r="GJ62">
        <v>0</v>
      </c>
      <c r="GK62">
        <f>ROUND(R62*(S12)/100,2)</f>
        <v>0</v>
      </c>
      <c r="GL62">
        <f t="shared" si="82"/>
        <v>0</v>
      </c>
      <c r="GM62">
        <f t="shared" si="83"/>
        <v>9138.84</v>
      </c>
      <c r="GN62">
        <f t="shared" si="84"/>
        <v>9138.84</v>
      </c>
      <c r="GO62">
        <f t="shared" si="85"/>
        <v>0</v>
      </c>
      <c r="GP62">
        <f t="shared" si="86"/>
        <v>0</v>
      </c>
      <c r="GR62">
        <v>0</v>
      </c>
      <c r="GS62">
        <v>3</v>
      </c>
      <c r="GT62">
        <v>0</v>
      </c>
      <c r="GU62" t="s">
        <v>3</v>
      </c>
      <c r="GV62">
        <f t="shared" si="87"/>
        <v>0</v>
      </c>
      <c r="GW62">
        <v>1</v>
      </c>
      <c r="GX62">
        <f t="shared" si="88"/>
        <v>0</v>
      </c>
      <c r="HA62">
        <v>0</v>
      </c>
      <c r="HB62">
        <v>0</v>
      </c>
      <c r="HC62">
        <f t="shared" si="89"/>
        <v>0</v>
      </c>
      <c r="IK62">
        <v>0</v>
      </c>
    </row>
    <row r="63" spans="1:255" x14ac:dyDescent="0.2">
      <c r="A63" s="2">
        <v>17</v>
      </c>
      <c r="B63" s="2">
        <v>1</v>
      </c>
      <c r="C63" s="2">
        <f>ROW(SmtRes!A83)</f>
        <v>83</v>
      </c>
      <c r="D63" s="2">
        <f>ROW(EtalonRes!A107)</f>
        <v>107</v>
      </c>
      <c r="E63" s="2" t="s">
        <v>121</v>
      </c>
      <c r="F63" s="2" t="s">
        <v>122</v>
      </c>
      <c r="G63" s="2" t="s">
        <v>123</v>
      </c>
      <c r="H63" s="2" t="s">
        <v>110</v>
      </c>
      <c r="I63" s="2">
        <v>85</v>
      </c>
      <c r="J63" s="2">
        <v>0</v>
      </c>
      <c r="K63" s="2"/>
      <c r="L63" s="2"/>
      <c r="M63" s="2"/>
      <c r="N63" s="2"/>
      <c r="O63" s="2">
        <f t="shared" si="57"/>
        <v>535.5</v>
      </c>
      <c r="P63" s="2">
        <f t="shared" si="58"/>
        <v>10.199999999999999</v>
      </c>
      <c r="Q63" s="2">
        <f t="shared" si="59"/>
        <v>39.1</v>
      </c>
      <c r="R63" s="2">
        <f t="shared" si="60"/>
        <v>7.65</v>
      </c>
      <c r="S63" s="2">
        <f t="shared" si="61"/>
        <v>486.2</v>
      </c>
      <c r="T63" s="2">
        <f t="shared" si="62"/>
        <v>0</v>
      </c>
      <c r="U63" s="2">
        <f t="shared" si="63"/>
        <v>37.4</v>
      </c>
      <c r="V63" s="2">
        <f t="shared" si="64"/>
        <v>0</v>
      </c>
      <c r="W63" s="2">
        <f t="shared" si="65"/>
        <v>0</v>
      </c>
      <c r="X63" s="2">
        <f t="shared" si="66"/>
        <v>442.44</v>
      </c>
      <c r="Y63" s="2">
        <f t="shared" si="67"/>
        <v>340.34</v>
      </c>
      <c r="Z63" s="2"/>
      <c r="AA63" s="2">
        <v>46281617</v>
      </c>
      <c r="AB63" s="2">
        <f t="shared" si="68"/>
        <v>6.3</v>
      </c>
      <c r="AC63" s="2">
        <f t="shared" si="69"/>
        <v>0.12</v>
      </c>
      <c r="AD63" s="2">
        <f t="shared" si="70"/>
        <v>0.46</v>
      </c>
      <c r="AE63" s="2">
        <f t="shared" si="71"/>
        <v>0.09</v>
      </c>
      <c r="AF63" s="2">
        <f t="shared" si="72"/>
        <v>5.72</v>
      </c>
      <c r="AG63" s="2">
        <f t="shared" si="73"/>
        <v>0</v>
      </c>
      <c r="AH63" s="2">
        <f t="shared" si="74"/>
        <v>0.44</v>
      </c>
      <c r="AI63" s="2">
        <f t="shared" si="75"/>
        <v>0</v>
      </c>
      <c r="AJ63" s="2">
        <f t="shared" si="76"/>
        <v>0</v>
      </c>
      <c r="AK63" s="2">
        <v>6.3</v>
      </c>
      <c r="AL63" s="2">
        <v>0.12</v>
      </c>
      <c r="AM63" s="2">
        <v>0.46</v>
      </c>
      <c r="AN63" s="2">
        <v>0.09</v>
      </c>
      <c r="AO63" s="2">
        <v>5.72</v>
      </c>
      <c r="AP63" s="2">
        <v>0</v>
      </c>
      <c r="AQ63" s="2">
        <v>0.44</v>
      </c>
      <c r="AR63" s="2">
        <v>0</v>
      </c>
      <c r="AS63" s="2">
        <v>0</v>
      </c>
      <c r="AT63" s="2">
        <v>91</v>
      </c>
      <c r="AU63" s="2">
        <v>70</v>
      </c>
      <c r="AV63" s="2">
        <v>1</v>
      </c>
      <c r="AW63" s="2">
        <v>1</v>
      </c>
      <c r="AX63" s="2"/>
      <c r="AY63" s="2"/>
      <c r="AZ63" s="2">
        <v>1</v>
      </c>
      <c r="BA63" s="2">
        <v>1</v>
      </c>
      <c r="BB63" s="2">
        <v>1</v>
      </c>
      <c r="BC63" s="2">
        <v>1</v>
      </c>
      <c r="BD63" s="2" t="s">
        <v>3</v>
      </c>
      <c r="BE63" s="2" t="s">
        <v>3</v>
      </c>
      <c r="BF63" s="2" t="s">
        <v>3</v>
      </c>
      <c r="BG63" s="2" t="s">
        <v>3</v>
      </c>
      <c r="BH63" s="2">
        <v>0</v>
      </c>
      <c r="BI63" s="2">
        <v>1</v>
      </c>
      <c r="BJ63" s="2" t="s">
        <v>124</v>
      </c>
      <c r="BK63" s="2"/>
      <c r="BL63" s="2"/>
      <c r="BM63" s="2">
        <v>143</v>
      </c>
      <c r="BN63" s="2">
        <v>0</v>
      </c>
      <c r="BO63" s="2" t="s">
        <v>3</v>
      </c>
      <c r="BP63" s="2">
        <v>0</v>
      </c>
      <c r="BQ63" s="2">
        <v>30</v>
      </c>
      <c r="BR63" s="2">
        <v>0</v>
      </c>
      <c r="BS63" s="2">
        <v>1</v>
      </c>
      <c r="BT63" s="2">
        <v>1</v>
      </c>
      <c r="BU63" s="2">
        <v>1</v>
      </c>
      <c r="BV63" s="2">
        <v>1</v>
      </c>
      <c r="BW63" s="2">
        <v>1</v>
      </c>
      <c r="BX63" s="2">
        <v>1</v>
      </c>
      <c r="BY63" s="2" t="s">
        <v>3</v>
      </c>
      <c r="BZ63" s="2">
        <v>91</v>
      </c>
      <c r="CA63" s="2">
        <v>70</v>
      </c>
      <c r="CB63" s="2"/>
      <c r="CC63" s="2"/>
      <c r="CD63" s="2"/>
      <c r="CE63" s="2">
        <v>0</v>
      </c>
      <c r="CF63" s="2">
        <v>0</v>
      </c>
      <c r="CG63" s="2">
        <v>0</v>
      </c>
      <c r="CH63" s="2"/>
      <c r="CI63" s="2"/>
      <c r="CJ63" s="2"/>
      <c r="CK63" s="2"/>
      <c r="CL63" s="2"/>
      <c r="CM63" s="2">
        <v>0</v>
      </c>
      <c r="CN63" s="2" t="s">
        <v>3</v>
      </c>
      <c r="CO63" s="2">
        <v>0</v>
      </c>
      <c r="CP63" s="2">
        <f t="shared" si="77"/>
        <v>535.5</v>
      </c>
      <c r="CQ63" s="2">
        <f t="shared" si="52"/>
        <v>0.12</v>
      </c>
      <c r="CR63" s="2">
        <f t="shared" si="53"/>
        <v>0.46</v>
      </c>
      <c r="CS63" s="2">
        <f t="shared" si="54"/>
        <v>0.09</v>
      </c>
      <c r="CT63" s="2">
        <f t="shared" si="55"/>
        <v>5.72</v>
      </c>
      <c r="CU63" s="2">
        <f t="shared" si="78"/>
        <v>0</v>
      </c>
      <c r="CV63" s="2">
        <f t="shared" si="56"/>
        <v>0.44</v>
      </c>
      <c r="CW63" s="2">
        <f t="shared" si="79"/>
        <v>0</v>
      </c>
      <c r="CX63" s="2">
        <f t="shared" si="80"/>
        <v>0</v>
      </c>
      <c r="CY63" s="2">
        <f>((S63*BZ63)/100)</f>
        <v>442.44199999999995</v>
      </c>
      <c r="CZ63" s="2">
        <f>((S63*CA63)/100)</f>
        <v>340.34</v>
      </c>
      <c r="DA63" s="2"/>
      <c r="DB63" s="2"/>
      <c r="DC63" s="2" t="s">
        <v>3</v>
      </c>
      <c r="DD63" s="2" t="s">
        <v>3</v>
      </c>
      <c r="DE63" s="2" t="s">
        <v>3</v>
      </c>
      <c r="DF63" s="2" t="s">
        <v>3</v>
      </c>
      <c r="DG63" s="2" t="s">
        <v>3</v>
      </c>
      <c r="DH63" s="2" t="s">
        <v>3</v>
      </c>
      <c r="DI63" s="2" t="s">
        <v>3</v>
      </c>
      <c r="DJ63" s="2" t="s">
        <v>3</v>
      </c>
      <c r="DK63" s="2" t="s">
        <v>3</v>
      </c>
      <c r="DL63" s="2" t="s">
        <v>3</v>
      </c>
      <c r="DM63" s="2" t="s">
        <v>3</v>
      </c>
      <c r="DN63" s="2">
        <v>0</v>
      </c>
      <c r="DO63" s="2">
        <v>0</v>
      </c>
      <c r="DP63" s="2">
        <v>1</v>
      </c>
      <c r="DQ63" s="2">
        <v>1</v>
      </c>
      <c r="DR63" s="2"/>
      <c r="DS63" s="2"/>
      <c r="DT63" s="2"/>
      <c r="DU63" s="2">
        <v>1005</v>
      </c>
      <c r="DV63" s="2" t="s">
        <v>110</v>
      </c>
      <c r="DW63" s="2" t="s">
        <v>110</v>
      </c>
      <c r="DX63" s="2">
        <v>1</v>
      </c>
      <c r="DY63" s="2"/>
      <c r="DZ63" s="2"/>
      <c r="EA63" s="2"/>
      <c r="EB63" s="2"/>
      <c r="EC63" s="2"/>
      <c r="ED63" s="2"/>
      <c r="EE63" s="2">
        <v>40976249</v>
      </c>
      <c r="EF63" s="2">
        <v>30</v>
      </c>
      <c r="EG63" s="2" t="s">
        <v>71</v>
      </c>
      <c r="EH63" s="2">
        <v>0</v>
      </c>
      <c r="EI63" s="2" t="s">
        <v>3</v>
      </c>
      <c r="EJ63" s="2">
        <v>1</v>
      </c>
      <c r="EK63" s="2">
        <v>143</v>
      </c>
      <c r="EL63" s="2" t="s">
        <v>125</v>
      </c>
      <c r="EM63" s="2" t="s">
        <v>126</v>
      </c>
      <c r="EN63" s="2"/>
      <c r="EO63" s="2" t="s">
        <v>3</v>
      </c>
      <c r="EP63" s="2"/>
      <c r="EQ63" s="2">
        <v>0</v>
      </c>
      <c r="ER63" s="2">
        <v>6.3</v>
      </c>
      <c r="ES63" s="2">
        <v>0.12</v>
      </c>
      <c r="ET63" s="2">
        <v>0.46</v>
      </c>
      <c r="EU63" s="2">
        <v>0.09</v>
      </c>
      <c r="EV63" s="2">
        <v>5.72</v>
      </c>
      <c r="EW63" s="2">
        <v>0.44</v>
      </c>
      <c r="EX63" s="2">
        <v>0</v>
      </c>
      <c r="EY63" s="2">
        <v>0</v>
      </c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>
        <v>0</v>
      </c>
      <c r="FR63" s="2">
        <f t="shared" si="81"/>
        <v>0</v>
      </c>
      <c r="FS63" s="2">
        <v>0</v>
      </c>
      <c r="FT63" s="2"/>
      <c r="FU63" s="2"/>
      <c r="FV63" s="2"/>
      <c r="FW63" s="2"/>
      <c r="FX63" s="2">
        <v>91</v>
      </c>
      <c r="FY63" s="2">
        <v>70</v>
      </c>
      <c r="FZ63" s="2"/>
      <c r="GA63" s="2" t="s">
        <v>3</v>
      </c>
      <c r="GB63" s="2"/>
      <c r="GC63" s="2"/>
      <c r="GD63" s="2">
        <v>0</v>
      </c>
      <c r="GE63" s="2"/>
      <c r="GF63" s="2">
        <v>-2095281012</v>
      </c>
      <c r="GG63" s="2">
        <v>2</v>
      </c>
      <c r="GH63" s="2">
        <v>1</v>
      </c>
      <c r="GI63" s="2">
        <v>3</v>
      </c>
      <c r="GJ63" s="2">
        <v>0</v>
      </c>
      <c r="GK63" s="2">
        <f>ROUND(R63*(R12)/100,2)</f>
        <v>13.39</v>
      </c>
      <c r="GL63" s="2">
        <f t="shared" si="82"/>
        <v>0</v>
      </c>
      <c r="GM63" s="2">
        <f t="shared" si="83"/>
        <v>1331.67</v>
      </c>
      <c r="GN63" s="2">
        <f t="shared" si="84"/>
        <v>1331.67</v>
      </c>
      <c r="GO63" s="2">
        <f t="shared" si="85"/>
        <v>0</v>
      </c>
      <c r="GP63" s="2">
        <f t="shared" si="86"/>
        <v>0</v>
      </c>
      <c r="GQ63" s="2"/>
      <c r="GR63" s="2">
        <v>0</v>
      </c>
      <c r="GS63" s="2">
        <v>3</v>
      </c>
      <c r="GT63" s="2">
        <v>0</v>
      </c>
      <c r="GU63" s="2" t="s">
        <v>3</v>
      </c>
      <c r="GV63" s="2">
        <f t="shared" si="87"/>
        <v>0</v>
      </c>
      <c r="GW63" s="2">
        <v>1</v>
      </c>
      <c r="GX63" s="2">
        <f t="shared" si="88"/>
        <v>0</v>
      </c>
      <c r="GY63" s="2"/>
      <c r="GZ63" s="2"/>
      <c r="HA63" s="2">
        <v>0</v>
      </c>
      <c r="HB63" s="2">
        <v>0</v>
      </c>
      <c r="HC63" s="2">
        <f t="shared" si="89"/>
        <v>0</v>
      </c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>
        <v>0</v>
      </c>
      <c r="IL63" s="2"/>
      <c r="IM63" s="2"/>
      <c r="IN63" s="2"/>
      <c r="IO63" s="2"/>
      <c r="IP63" s="2"/>
      <c r="IQ63" s="2"/>
      <c r="IR63" s="2"/>
      <c r="IS63" s="2"/>
      <c r="IT63" s="2"/>
      <c r="IU63" s="2"/>
    </row>
    <row r="64" spans="1:255" x14ac:dyDescent="0.2">
      <c r="A64">
        <v>17</v>
      </c>
      <c r="B64">
        <v>1</v>
      </c>
      <c r="C64">
        <f>ROW(SmtRes!A86)</f>
        <v>86</v>
      </c>
      <c r="D64">
        <f>ROW(EtalonRes!A112)</f>
        <v>112</v>
      </c>
      <c r="E64" t="s">
        <v>121</v>
      </c>
      <c r="F64" t="s">
        <v>122</v>
      </c>
      <c r="G64" t="s">
        <v>123</v>
      </c>
      <c r="H64" t="s">
        <v>110</v>
      </c>
      <c r="I64">
        <v>85</v>
      </c>
      <c r="J64">
        <v>0</v>
      </c>
      <c r="O64">
        <f t="shared" si="57"/>
        <v>11896.65</v>
      </c>
      <c r="P64">
        <f t="shared" si="58"/>
        <v>55.28</v>
      </c>
      <c r="Q64">
        <f t="shared" si="59"/>
        <v>347.6</v>
      </c>
      <c r="R64">
        <f t="shared" si="60"/>
        <v>180.85</v>
      </c>
      <c r="S64">
        <f t="shared" si="61"/>
        <v>11493.77</v>
      </c>
      <c r="T64">
        <f t="shared" si="62"/>
        <v>0</v>
      </c>
      <c r="U64">
        <f t="shared" si="63"/>
        <v>37.4</v>
      </c>
      <c r="V64">
        <f t="shared" si="64"/>
        <v>0</v>
      </c>
      <c r="W64">
        <f t="shared" si="65"/>
        <v>0</v>
      </c>
      <c r="X64">
        <f t="shared" si="66"/>
        <v>8390.4500000000007</v>
      </c>
      <c r="Y64">
        <f t="shared" si="67"/>
        <v>4712.45</v>
      </c>
      <c r="AA64">
        <v>46281618</v>
      </c>
      <c r="AB64">
        <f t="shared" si="68"/>
        <v>6.3</v>
      </c>
      <c r="AC64">
        <f t="shared" si="69"/>
        <v>0.12</v>
      </c>
      <c r="AD64">
        <f t="shared" si="70"/>
        <v>0.46</v>
      </c>
      <c r="AE64">
        <f t="shared" si="71"/>
        <v>0.09</v>
      </c>
      <c r="AF64">
        <f t="shared" si="72"/>
        <v>5.72</v>
      </c>
      <c r="AG64">
        <f t="shared" si="73"/>
        <v>0</v>
      </c>
      <c r="AH64">
        <f t="shared" si="74"/>
        <v>0.44</v>
      </c>
      <c r="AI64">
        <f t="shared" si="75"/>
        <v>0</v>
      </c>
      <c r="AJ64">
        <f t="shared" si="76"/>
        <v>0</v>
      </c>
      <c r="AK64">
        <v>6.3</v>
      </c>
      <c r="AL64">
        <v>0.12</v>
      </c>
      <c r="AM64">
        <v>0.46</v>
      </c>
      <c r="AN64">
        <v>0.09</v>
      </c>
      <c r="AO64">
        <v>5.72</v>
      </c>
      <c r="AP64">
        <v>0</v>
      </c>
      <c r="AQ64">
        <v>0.44</v>
      </c>
      <c r="AR64">
        <v>0</v>
      </c>
      <c r="AS64">
        <v>0</v>
      </c>
      <c r="AT64">
        <v>73</v>
      </c>
      <c r="AU64">
        <v>41</v>
      </c>
      <c r="AV64">
        <v>1</v>
      </c>
      <c r="AW64">
        <v>1</v>
      </c>
      <c r="AZ64">
        <v>1</v>
      </c>
      <c r="BA64">
        <v>23.64</v>
      </c>
      <c r="BB64">
        <v>8.89</v>
      </c>
      <c r="BC64">
        <v>5.42</v>
      </c>
      <c r="BD64" t="s">
        <v>3</v>
      </c>
      <c r="BE64" t="s">
        <v>3</v>
      </c>
      <c r="BF64" t="s">
        <v>3</v>
      </c>
      <c r="BG64" t="s">
        <v>3</v>
      </c>
      <c r="BH64">
        <v>0</v>
      </c>
      <c r="BI64">
        <v>1</v>
      </c>
      <c r="BJ64" t="s">
        <v>124</v>
      </c>
      <c r="BM64">
        <v>143</v>
      </c>
      <c r="BN64">
        <v>0</v>
      </c>
      <c r="BO64" t="s">
        <v>122</v>
      </c>
      <c r="BP64">
        <v>1</v>
      </c>
      <c r="BQ64">
        <v>30</v>
      </c>
      <c r="BR64">
        <v>0</v>
      </c>
      <c r="BS64">
        <v>23.64</v>
      </c>
      <c r="BT64">
        <v>1</v>
      </c>
      <c r="BU64">
        <v>1</v>
      </c>
      <c r="BV64">
        <v>1</v>
      </c>
      <c r="BW64">
        <v>1</v>
      </c>
      <c r="BX64">
        <v>1</v>
      </c>
      <c r="BY64" t="s">
        <v>3</v>
      </c>
      <c r="BZ64">
        <v>73</v>
      </c>
      <c r="CA64">
        <v>41</v>
      </c>
      <c r="CE64">
        <v>0</v>
      </c>
      <c r="CF64">
        <v>0</v>
      </c>
      <c r="CG64">
        <v>0</v>
      </c>
      <c r="CM64">
        <v>0</v>
      </c>
      <c r="CN64" t="s">
        <v>3</v>
      </c>
      <c r="CO64">
        <v>0</v>
      </c>
      <c r="CP64">
        <f t="shared" si="77"/>
        <v>11896.65</v>
      </c>
      <c r="CQ64">
        <f t="shared" si="52"/>
        <v>0.65039999999999998</v>
      </c>
      <c r="CR64">
        <f t="shared" si="53"/>
        <v>4.0894000000000004</v>
      </c>
      <c r="CS64">
        <f t="shared" si="54"/>
        <v>2.1276000000000002</v>
      </c>
      <c r="CT64">
        <f t="shared" si="55"/>
        <v>135.2208</v>
      </c>
      <c r="CU64">
        <f t="shared" si="78"/>
        <v>0</v>
      </c>
      <c r="CV64">
        <f t="shared" si="56"/>
        <v>0.44</v>
      </c>
      <c r="CW64">
        <f t="shared" si="79"/>
        <v>0</v>
      </c>
      <c r="CX64">
        <f t="shared" si="80"/>
        <v>0</v>
      </c>
      <c r="CY64">
        <f>S64*(BZ64/100)</f>
        <v>8390.4521000000004</v>
      </c>
      <c r="CZ64">
        <f>S64*(CA64/100)</f>
        <v>4712.4457000000002</v>
      </c>
      <c r="DC64" t="s">
        <v>3</v>
      </c>
      <c r="DD64" t="s">
        <v>3</v>
      </c>
      <c r="DE64" t="s">
        <v>3</v>
      </c>
      <c r="DF64" t="s">
        <v>3</v>
      </c>
      <c r="DG64" t="s">
        <v>3</v>
      </c>
      <c r="DH64" t="s">
        <v>3</v>
      </c>
      <c r="DI64" t="s">
        <v>3</v>
      </c>
      <c r="DJ64" t="s">
        <v>3</v>
      </c>
      <c r="DK64" t="s">
        <v>3</v>
      </c>
      <c r="DL64" t="s">
        <v>3</v>
      </c>
      <c r="DM64" t="s">
        <v>3</v>
      </c>
      <c r="DN64">
        <v>91</v>
      </c>
      <c r="DO64">
        <v>70</v>
      </c>
      <c r="DP64">
        <v>1.0469999999999999</v>
      </c>
      <c r="DQ64">
        <v>1.0189999999999999</v>
      </c>
      <c r="DU64">
        <v>1005</v>
      </c>
      <c r="DV64" t="s">
        <v>110</v>
      </c>
      <c r="DW64" t="s">
        <v>110</v>
      </c>
      <c r="DX64">
        <v>1</v>
      </c>
      <c r="EE64">
        <v>40976249</v>
      </c>
      <c r="EF64">
        <v>30</v>
      </c>
      <c r="EG64" t="s">
        <v>71</v>
      </c>
      <c r="EH64">
        <v>0</v>
      </c>
      <c r="EI64" t="s">
        <v>3</v>
      </c>
      <c r="EJ64">
        <v>1</v>
      </c>
      <c r="EK64">
        <v>143</v>
      </c>
      <c r="EL64" t="s">
        <v>125</v>
      </c>
      <c r="EM64" t="s">
        <v>126</v>
      </c>
      <c r="EO64" t="s">
        <v>3</v>
      </c>
      <c r="EQ64">
        <v>0</v>
      </c>
      <c r="ER64">
        <v>6.3</v>
      </c>
      <c r="ES64">
        <v>0.12</v>
      </c>
      <c r="ET64">
        <v>0.46</v>
      </c>
      <c r="EU64">
        <v>0.09</v>
      </c>
      <c r="EV64">
        <v>5.72</v>
      </c>
      <c r="EW64">
        <v>0.44</v>
      </c>
      <c r="EX64">
        <v>0</v>
      </c>
      <c r="EY64">
        <v>0</v>
      </c>
      <c r="FQ64">
        <v>0</v>
      </c>
      <c r="FR64">
        <f t="shared" si="81"/>
        <v>0</v>
      </c>
      <c r="FS64">
        <v>0</v>
      </c>
      <c r="FX64">
        <v>91</v>
      </c>
      <c r="FY64">
        <v>70</v>
      </c>
      <c r="GA64" t="s">
        <v>3</v>
      </c>
      <c r="GD64">
        <v>0</v>
      </c>
      <c r="GF64">
        <v>-2095281012</v>
      </c>
      <c r="GG64">
        <v>2</v>
      </c>
      <c r="GH64">
        <v>1</v>
      </c>
      <c r="GI64">
        <v>3</v>
      </c>
      <c r="GJ64">
        <v>0</v>
      </c>
      <c r="GK64">
        <f>ROUND(R64*(S12)/100,2)</f>
        <v>283.93</v>
      </c>
      <c r="GL64">
        <f t="shared" si="82"/>
        <v>0</v>
      </c>
      <c r="GM64">
        <f t="shared" si="83"/>
        <v>25283.48</v>
      </c>
      <c r="GN64">
        <f t="shared" si="84"/>
        <v>25283.48</v>
      </c>
      <c r="GO64">
        <f t="shared" si="85"/>
        <v>0</v>
      </c>
      <c r="GP64">
        <f t="shared" si="86"/>
        <v>0</v>
      </c>
      <c r="GR64">
        <v>0</v>
      </c>
      <c r="GS64">
        <v>3</v>
      </c>
      <c r="GT64">
        <v>0</v>
      </c>
      <c r="GU64" t="s">
        <v>3</v>
      </c>
      <c r="GV64">
        <f t="shared" si="87"/>
        <v>0</v>
      </c>
      <c r="GW64">
        <v>1</v>
      </c>
      <c r="GX64">
        <f t="shared" si="88"/>
        <v>0</v>
      </c>
      <c r="HA64">
        <v>0</v>
      </c>
      <c r="HB64">
        <v>0</v>
      </c>
      <c r="HC64">
        <f t="shared" si="89"/>
        <v>0</v>
      </c>
      <c r="IK64">
        <v>0</v>
      </c>
    </row>
    <row r="65" spans="1:255" x14ac:dyDescent="0.2">
      <c r="A65" s="2">
        <v>17</v>
      </c>
      <c r="B65" s="2">
        <v>1</v>
      </c>
      <c r="C65" s="2"/>
      <c r="D65" s="2"/>
      <c r="E65" s="2" t="s">
        <v>127</v>
      </c>
      <c r="F65" s="2" t="s">
        <v>75</v>
      </c>
      <c r="G65" s="2" t="s">
        <v>128</v>
      </c>
      <c r="H65" s="2" t="s">
        <v>110</v>
      </c>
      <c r="I65" s="2">
        <v>85</v>
      </c>
      <c r="J65" s="2">
        <v>0</v>
      </c>
      <c r="K65" s="2"/>
      <c r="L65" s="2"/>
      <c r="M65" s="2"/>
      <c r="N65" s="2"/>
      <c r="O65" s="2">
        <f t="shared" si="57"/>
        <v>12820.55</v>
      </c>
      <c r="P65" s="2">
        <f t="shared" si="58"/>
        <v>12820.55</v>
      </c>
      <c r="Q65" s="2">
        <f t="shared" si="59"/>
        <v>0</v>
      </c>
      <c r="R65" s="2">
        <f t="shared" si="60"/>
        <v>0</v>
      </c>
      <c r="S65" s="2">
        <f t="shared" si="61"/>
        <v>0</v>
      </c>
      <c r="T65" s="2">
        <f t="shared" si="62"/>
        <v>0</v>
      </c>
      <c r="U65" s="2">
        <f t="shared" si="63"/>
        <v>0</v>
      </c>
      <c r="V65" s="2">
        <f t="shared" si="64"/>
        <v>0</v>
      </c>
      <c r="W65" s="2">
        <f t="shared" si="65"/>
        <v>0</v>
      </c>
      <c r="X65" s="2">
        <f t="shared" si="66"/>
        <v>0</v>
      </c>
      <c r="Y65" s="2">
        <f t="shared" si="67"/>
        <v>0</v>
      </c>
      <c r="Z65" s="2"/>
      <c r="AA65" s="2">
        <v>46281617</v>
      </c>
      <c r="AB65" s="2">
        <f t="shared" si="68"/>
        <v>150.83000000000001</v>
      </c>
      <c r="AC65" s="2">
        <f t="shared" si="69"/>
        <v>150.83000000000001</v>
      </c>
      <c r="AD65" s="2">
        <f t="shared" si="70"/>
        <v>0</v>
      </c>
      <c r="AE65" s="2">
        <f t="shared" si="71"/>
        <v>0</v>
      </c>
      <c r="AF65" s="2">
        <f t="shared" si="72"/>
        <v>0</v>
      </c>
      <c r="AG65" s="2">
        <f t="shared" si="73"/>
        <v>0</v>
      </c>
      <c r="AH65" s="2">
        <f t="shared" si="74"/>
        <v>0</v>
      </c>
      <c r="AI65" s="2">
        <f t="shared" si="75"/>
        <v>0</v>
      </c>
      <c r="AJ65" s="2">
        <f t="shared" si="76"/>
        <v>0</v>
      </c>
      <c r="AK65" s="2">
        <v>150.83000000000001</v>
      </c>
      <c r="AL65" s="2">
        <v>150.83000000000001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1</v>
      </c>
      <c r="AW65" s="2">
        <v>1</v>
      </c>
      <c r="AX65" s="2"/>
      <c r="AY65" s="2"/>
      <c r="AZ65" s="2">
        <v>1</v>
      </c>
      <c r="BA65" s="2">
        <v>1</v>
      </c>
      <c r="BB65" s="2">
        <v>1</v>
      </c>
      <c r="BC65" s="2">
        <v>1</v>
      </c>
      <c r="BD65" s="2" t="s">
        <v>3</v>
      </c>
      <c r="BE65" s="2" t="s">
        <v>3</v>
      </c>
      <c r="BF65" s="2" t="s">
        <v>3</v>
      </c>
      <c r="BG65" s="2" t="s">
        <v>3</v>
      </c>
      <c r="BH65" s="2">
        <v>3</v>
      </c>
      <c r="BI65" s="2">
        <v>1</v>
      </c>
      <c r="BJ65" s="2" t="s">
        <v>3</v>
      </c>
      <c r="BK65" s="2"/>
      <c r="BL65" s="2"/>
      <c r="BM65" s="2">
        <v>400002</v>
      </c>
      <c r="BN65" s="2">
        <v>0</v>
      </c>
      <c r="BO65" s="2" t="s">
        <v>3</v>
      </c>
      <c r="BP65" s="2">
        <v>0</v>
      </c>
      <c r="BQ65" s="2">
        <v>202</v>
      </c>
      <c r="BR65" s="2">
        <v>0</v>
      </c>
      <c r="BS65" s="2">
        <v>1</v>
      </c>
      <c r="BT65" s="2">
        <v>1</v>
      </c>
      <c r="BU65" s="2">
        <v>1</v>
      </c>
      <c r="BV65" s="2">
        <v>1</v>
      </c>
      <c r="BW65" s="2">
        <v>1</v>
      </c>
      <c r="BX65" s="2">
        <v>1</v>
      </c>
      <c r="BY65" s="2" t="s">
        <v>3</v>
      </c>
      <c r="BZ65" s="2">
        <v>0</v>
      </c>
      <c r="CA65" s="2">
        <v>0</v>
      </c>
      <c r="CB65" s="2"/>
      <c r="CC65" s="2"/>
      <c r="CD65" s="2"/>
      <c r="CE65" s="2">
        <v>0</v>
      </c>
      <c r="CF65" s="2">
        <v>0</v>
      </c>
      <c r="CG65" s="2">
        <v>0</v>
      </c>
      <c r="CH65" s="2"/>
      <c r="CI65" s="2"/>
      <c r="CJ65" s="2"/>
      <c r="CK65" s="2"/>
      <c r="CL65" s="2"/>
      <c r="CM65" s="2">
        <v>0</v>
      </c>
      <c r="CN65" s="2" t="s">
        <v>3</v>
      </c>
      <c r="CO65" s="2">
        <v>0</v>
      </c>
      <c r="CP65" s="2">
        <f t="shared" si="77"/>
        <v>12820.55</v>
      </c>
      <c r="CQ65" s="2">
        <f t="shared" si="52"/>
        <v>150.83000000000001</v>
      </c>
      <c r="CR65" s="2">
        <f t="shared" si="53"/>
        <v>0</v>
      </c>
      <c r="CS65" s="2">
        <f t="shared" si="54"/>
        <v>0</v>
      </c>
      <c r="CT65" s="2">
        <f t="shared" si="55"/>
        <v>0</v>
      </c>
      <c r="CU65" s="2">
        <f t="shared" si="78"/>
        <v>0</v>
      </c>
      <c r="CV65" s="2">
        <f t="shared" si="56"/>
        <v>0</v>
      </c>
      <c r="CW65" s="2">
        <f t="shared" si="79"/>
        <v>0</v>
      </c>
      <c r="CX65" s="2">
        <f t="shared" si="80"/>
        <v>0</v>
      </c>
      <c r="CY65" s="2">
        <f>((S65*BZ65)/100)</f>
        <v>0</v>
      </c>
      <c r="CZ65" s="2">
        <f>((S65*CA65)/100)</f>
        <v>0</v>
      </c>
      <c r="DA65" s="2"/>
      <c r="DB65" s="2"/>
      <c r="DC65" s="2" t="s">
        <v>3</v>
      </c>
      <c r="DD65" s="2" t="s">
        <v>3</v>
      </c>
      <c r="DE65" s="2" t="s">
        <v>3</v>
      </c>
      <c r="DF65" s="2" t="s">
        <v>3</v>
      </c>
      <c r="DG65" s="2" t="s">
        <v>3</v>
      </c>
      <c r="DH65" s="2" t="s">
        <v>3</v>
      </c>
      <c r="DI65" s="2" t="s">
        <v>3</v>
      </c>
      <c r="DJ65" s="2" t="s">
        <v>3</v>
      </c>
      <c r="DK65" s="2" t="s">
        <v>3</v>
      </c>
      <c r="DL65" s="2" t="s">
        <v>3</v>
      </c>
      <c r="DM65" s="2" t="s">
        <v>3</v>
      </c>
      <c r="DN65" s="2">
        <v>0</v>
      </c>
      <c r="DO65" s="2">
        <v>0</v>
      </c>
      <c r="DP65" s="2">
        <v>1</v>
      </c>
      <c r="DQ65" s="2">
        <v>1</v>
      </c>
      <c r="DR65" s="2"/>
      <c r="DS65" s="2"/>
      <c r="DT65" s="2"/>
      <c r="DU65" s="2">
        <v>1005</v>
      </c>
      <c r="DV65" s="2" t="s">
        <v>110</v>
      </c>
      <c r="DW65" s="2" t="s">
        <v>110</v>
      </c>
      <c r="DX65" s="2">
        <v>1</v>
      </c>
      <c r="DY65" s="2"/>
      <c r="DZ65" s="2"/>
      <c r="EA65" s="2"/>
      <c r="EB65" s="2"/>
      <c r="EC65" s="2"/>
      <c r="ED65" s="2"/>
      <c r="EE65" s="2">
        <v>45442020</v>
      </c>
      <c r="EF65" s="2">
        <v>202</v>
      </c>
      <c r="EG65" s="2" t="s">
        <v>77</v>
      </c>
      <c r="EH65" s="2">
        <v>0</v>
      </c>
      <c r="EI65" s="2" t="s">
        <v>3</v>
      </c>
      <c r="EJ65" s="2">
        <v>1</v>
      </c>
      <c r="EK65" s="2">
        <v>400002</v>
      </c>
      <c r="EL65" s="2" t="s">
        <v>78</v>
      </c>
      <c r="EM65" s="2" t="s">
        <v>77</v>
      </c>
      <c r="EN65" s="2"/>
      <c r="EO65" s="2" t="s">
        <v>3</v>
      </c>
      <c r="EP65" s="2"/>
      <c r="EQ65" s="2">
        <v>0</v>
      </c>
      <c r="ER65" s="2">
        <v>150.83000000000001</v>
      </c>
      <c r="ES65" s="2">
        <v>150.83000000000001</v>
      </c>
      <c r="ET65" s="2">
        <v>0</v>
      </c>
      <c r="EU65" s="2">
        <v>0</v>
      </c>
      <c r="EV65" s="2">
        <v>0</v>
      </c>
      <c r="EW65" s="2">
        <v>0</v>
      </c>
      <c r="EX65" s="2">
        <v>0</v>
      </c>
      <c r="EY65" s="2">
        <v>0</v>
      </c>
      <c r="EZ65" s="2">
        <v>5</v>
      </c>
      <c r="FA65" s="2"/>
      <c r="FB65" s="2"/>
      <c r="FC65" s="2">
        <v>1</v>
      </c>
      <c r="FD65" s="2">
        <v>18</v>
      </c>
      <c r="FE65" s="2"/>
      <c r="FF65" s="2">
        <v>181</v>
      </c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>
        <v>0</v>
      </c>
      <c r="FR65" s="2">
        <f t="shared" si="81"/>
        <v>0</v>
      </c>
      <c r="FS65" s="2">
        <v>0</v>
      </c>
      <c r="FT65" s="2"/>
      <c r="FU65" s="2"/>
      <c r="FV65" s="2"/>
      <c r="FW65" s="2"/>
      <c r="FX65" s="2">
        <v>0</v>
      </c>
      <c r="FY65" s="2">
        <v>0</v>
      </c>
      <c r="FZ65" s="2"/>
      <c r="GA65" s="2" t="s">
        <v>129</v>
      </c>
      <c r="GB65" s="2"/>
      <c r="GC65" s="2"/>
      <c r="GD65" s="2">
        <v>0</v>
      </c>
      <c r="GE65" s="2"/>
      <c r="GF65" s="2">
        <v>641775480</v>
      </c>
      <c r="GG65" s="2">
        <v>2</v>
      </c>
      <c r="GH65" s="2">
        <v>3</v>
      </c>
      <c r="GI65" s="2">
        <v>3</v>
      </c>
      <c r="GJ65" s="2">
        <v>0</v>
      </c>
      <c r="GK65" s="2">
        <f>ROUND(R65*(R12)/100,2)</f>
        <v>0</v>
      </c>
      <c r="GL65" s="2">
        <f t="shared" si="82"/>
        <v>0</v>
      </c>
      <c r="GM65" s="2">
        <f t="shared" si="83"/>
        <v>12820.55</v>
      </c>
      <c r="GN65" s="2">
        <f t="shared" si="84"/>
        <v>12820.55</v>
      </c>
      <c r="GO65" s="2">
        <f t="shared" si="85"/>
        <v>0</v>
      </c>
      <c r="GP65" s="2">
        <f t="shared" si="86"/>
        <v>0</v>
      </c>
      <c r="GQ65" s="2"/>
      <c r="GR65" s="2">
        <v>1</v>
      </c>
      <c r="GS65" s="2">
        <v>1</v>
      </c>
      <c r="GT65" s="2">
        <v>0</v>
      </c>
      <c r="GU65" s="2" t="s">
        <v>3</v>
      </c>
      <c r="GV65" s="2">
        <f t="shared" si="87"/>
        <v>0</v>
      </c>
      <c r="GW65" s="2">
        <v>1</v>
      </c>
      <c r="GX65" s="2">
        <f t="shared" si="88"/>
        <v>0</v>
      </c>
      <c r="GY65" s="2"/>
      <c r="GZ65" s="2"/>
      <c r="HA65" s="2">
        <v>0</v>
      </c>
      <c r="HB65" s="2">
        <v>0</v>
      </c>
      <c r="HC65" s="2">
        <f t="shared" si="89"/>
        <v>0</v>
      </c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>
        <v>0</v>
      </c>
      <c r="IL65" s="2"/>
      <c r="IM65" s="2"/>
      <c r="IN65" s="2"/>
      <c r="IO65" s="2"/>
      <c r="IP65" s="2"/>
      <c r="IQ65" s="2"/>
      <c r="IR65" s="2"/>
      <c r="IS65" s="2"/>
      <c r="IT65" s="2"/>
      <c r="IU65" s="2"/>
    </row>
    <row r="66" spans="1:255" x14ac:dyDescent="0.2">
      <c r="A66">
        <v>17</v>
      </c>
      <c r="B66">
        <v>1</v>
      </c>
      <c r="E66" t="s">
        <v>127</v>
      </c>
      <c r="F66" t="s">
        <v>75</v>
      </c>
      <c r="G66" t="s">
        <v>128</v>
      </c>
      <c r="H66" t="s">
        <v>110</v>
      </c>
      <c r="I66">
        <v>85</v>
      </c>
      <c r="J66">
        <v>0</v>
      </c>
      <c r="O66">
        <f t="shared" si="57"/>
        <v>12820.55</v>
      </c>
      <c r="P66">
        <f t="shared" si="58"/>
        <v>12820.55</v>
      </c>
      <c r="Q66">
        <f t="shared" si="59"/>
        <v>0</v>
      </c>
      <c r="R66">
        <f t="shared" si="60"/>
        <v>0</v>
      </c>
      <c r="S66">
        <f t="shared" si="61"/>
        <v>0</v>
      </c>
      <c r="T66">
        <f t="shared" si="62"/>
        <v>0</v>
      </c>
      <c r="U66">
        <f t="shared" si="63"/>
        <v>0</v>
      </c>
      <c r="V66">
        <f t="shared" si="64"/>
        <v>0</v>
      </c>
      <c r="W66">
        <f t="shared" si="65"/>
        <v>0</v>
      </c>
      <c r="X66">
        <f t="shared" si="66"/>
        <v>0</v>
      </c>
      <c r="Y66">
        <f t="shared" si="67"/>
        <v>0</v>
      </c>
      <c r="AA66">
        <v>46281618</v>
      </c>
      <c r="AB66">
        <f t="shared" si="68"/>
        <v>150.83000000000001</v>
      </c>
      <c r="AC66">
        <f t="shared" si="69"/>
        <v>150.83000000000001</v>
      </c>
      <c r="AD66">
        <f t="shared" si="70"/>
        <v>0</v>
      </c>
      <c r="AE66">
        <f t="shared" si="71"/>
        <v>0</v>
      </c>
      <c r="AF66">
        <f t="shared" si="72"/>
        <v>0</v>
      </c>
      <c r="AG66">
        <f t="shared" si="73"/>
        <v>0</v>
      </c>
      <c r="AH66">
        <f t="shared" si="74"/>
        <v>0</v>
      </c>
      <c r="AI66">
        <f t="shared" si="75"/>
        <v>0</v>
      </c>
      <c r="AJ66">
        <f t="shared" si="76"/>
        <v>0</v>
      </c>
      <c r="AK66">
        <v>150.83000000000001</v>
      </c>
      <c r="AL66">
        <v>150.83000000000001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1</v>
      </c>
      <c r="AW66">
        <v>1</v>
      </c>
      <c r="AZ66">
        <v>1</v>
      </c>
      <c r="BA66">
        <v>1</v>
      </c>
      <c r="BB66">
        <v>1</v>
      </c>
      <c r="BC66">
        <v>1</v>
      </c>
      <c r="BD66" t="s">
        <v>3</v>
      </c>
      <c r="BE66" t="s">
        <v>3</v>
      </c>
      <c r="BF66" t="s">
        <v>3</v>
      </c>
      <c r="BG66" t="s">
        <v>3</v>
      </c>
      <c r="BH66">
        <v>3</v>
      </c>
      <c r="BI66">
        <v>1</v>
      </c>
      <c r="BJ66" t="s">
        <v>3</v>
      </c>
      <c r="BM66">
        <v>400002</v>
      </c>
      <c r="BN66">
        <v>0</v>
      </c>
      <c r="BO66" t="s">
        <v>3</v>
      </c>
      <c r="BP66">
        <v>0</v>
      </c>
      <c r="BQ66">
        <v>202</v>
      </c>
      <c r="BR66">
        <v>0</v>
      </c>
      <c r="BS66">
        <v>1</v>
      </c>
      <c r="BT66">
        <v>1</v>
      </c>
      <c r="BU66">
        <v>1</v>
      </c>
      <c r="BV66">
        <v>1</v>
      </c>
      <c r="BW66">
        <v>1</v>
      </c>
      <c r="BX66">
        <v>1</v>
      </c>
      <c r="BY66" t="s">
        <v>3</v>
      </c>
      <c r="BZ66">
        <v>0</v>
      </c>
      <c r="CA66">
        <v>0</v>
      </c>
      <c r="CE66">
        <v>0</v>
      </c>
      <c r="CF66">
        <v>0</v>
      </c>
      <c r="CG66">
        <v>0</v>
      </c>
      <c r="CM66">
        <v>0</v>
      </c>
      <c r="CN66" t="s">
        <v>3</v>
      </c>
      <c r="CO66">
        <v>0</v>
      </c>
      <c r="CP66">
        <f t="shared" si="77"/>
        <v>12820.55</v>
      </c>
      <c r="CQ66">
        <f t="shared" si="52"/>
        <v>150.83000000000001</v>
      </c>
      <c r="CR66">
        <f t="shared" si="53"/>
        <v>0</v>
      </c>
      <c r="CS66">
        <f t="shared" si="54"/>
        <v>0</v>
      </c>
      <c r="CT66">
        <f t="shared" si="55"/>
        <v>0</v>
      </c>
      <c r="CU66">
        <f t="shared" si="78"/>
        <v>0</v>
      </c>
      <c r="CV66">
        <f t="shared" si="56"/>
        <v>0</v>
      </c>
      <c r="CW66">
        <f t="shared" si="79"/>
        <v>0</v>
      </c>
      <c r="CX66">
        <f t="shared" si="80"/>
        <v>0</v>
      </c>
      <c r="CY66">
        <f>S66*(BZ66/100)</f>
        <v>0</v>
      </c>
      <c r="CZ66">
        <f>S66*(CA66/100)</f>
        <v>0</v>
      </c>
      <c r="DC66" t="s">
        <v>3</v>
      </c>
      <c r="DD66" t="s">
        <v>3</v>
      </c>
      <c r="DE66" t="s">
        <v>3</v>
      </c>
      <c r="DF66" t="s">
        <v>3</v>
      </c>
      <c r="DG66" t="s">
        <v>3</v>
      </c>
      <c r="DH66" t="s">
        <v>3</v>
      </c>
      <c r="DI66" t="s">
        <v>3</v>
      </c>
      <c r="DJ66" t="s">
        <v>3</v>
      </c>
      <c r="DK66" t="s">
        <v>3</v>
      </c>
      <c r="DL66" t="s">
        <v>3</v>
      </c>
      <c r="DM66" t="s">
        <v>3</v>
      </c>
      <c r="DN66">
        <v>0</v>
      </c>
      <c r="DO66">
        <v>0</v>
      </c>
      <c r="DP66">
        <v>1</v>
      </c>
      <c r="DQ66">
        <v>1</v>
      </c>
      <c r="DU66">
        <v>1005</v>
      </c>
      <c r="DV66" t="s">
        <v>110</v>
      </c>
      <c r="DW66" t="s">
        <v>110</v>
      </c>
      <c r="DX66">
        <v>1</v>
      </c>
      <c r="EE66">
        <v>45442020</v>
      </c>
      <c r="EF66">
        <v>202</v>
      </c>
      <c r="EG66" t="s">
        <v>77</v>
      </c>
      <c r="EH66">
        <v>0</v>
      </c>
      <c r="EI66" t="s">
        <v>3</v>
      </c>
      <c r="EJ66">
        <v>1</v>
      </c>
      <c r="EK66">
        <v>400002</v>
      </c>
      <c r="EL66" t="s">
        <v>78</v>
      </c>
      <c r="EM66" t="s">
        <v>77</v>
      </c>
      <c r="EO66" t="s">
        <v>3</v>
      </c>
      <c r="EQ66">
        <v>0</v>
      </c>
      <c r="ER66">
        <v>150.83000000000001</v>
      </c>
      <c r="ES66">
        <v>150.83000000000001</v>
      </c>
      <c r="ET66">
        <v>0</v>
      </c>
      <c r="EU66">
        <v>0</v>
      </c>
      <c r="EV66">
        <v>0</v>
      </c>
      <c r="EW66">
        <v>0</v>
      </c>
      <c r="EX66">
        <v>0</v>
      </c>
      <c r="EY66">
        <v>0</v>
      </c>
      <c r="EZ66">
        <v>5</v>
      </c>
      <c r="FC66">
        <v>1</v>
      </c>
      <c r="FD66">
        <v>18</v>
      </c>
      <c r="FF66">
        <v>181</v>
      </c>
      <c r="FQ66">
        <v>0</v>
      </c>
      <c r="FR66">
        <f t="shared" si="81"/>
        <v>0</v>
      </c>
      <c r="FS66">
        <v>0</v>
      </c>
      <c r="FX66">
        <v>0</v>
      </c>
      <c r="FY66">
        <v>0</v>
      </c>
      <c r="GA66" t="s">
        <v>129</v>
      </c>
      <c r="GD66">
        <v>0</v>
      </c>
      <c r="GF66">
        <v>641775480</v>
      </c>
      <c r="GG66">
        <v>2</v>
      </c>
      <c r="GH66">
        <v>3</v>
      </c>
      <c r="GI66">
        <v>3</v>
      </c>
      <c r="GJ66">
        <v>0</v>
      </c>
      <c r="GK66">
        <f>ROUND(R66*(S12)/100,2)</f>
        <v>0</v>
      </c>
      <c r="GL66">
        <f t="shared" si="82"/>
        <v>0</v>
      </c>
      <c r="GM66">
        <f t="shared" si="83"/>
        <v>12820.55</v>
      </c>
      <c r="GN66">
        <f t="shared" si="84"/>
        <v>12820.55</v>
      </c>
      <c r="GO66">
        <f t="shared" si="85"/>
        <v>0</v>
      </c>
      <c r="GP66">
        <f t="shared" si="86"/>
        <v>0</v>
      </c>
      <c r="GR66">
        <v>1</v>
      </c>
      <c r="GS66">
        <v>1</v>
      </c>
      <c r="GT66">
        <v>0</v>
      </c>
      <c r="GU66" t="s">
        <v>3</v>
      </c>
      <c r="GV66">
        <f t="shared" si="87"/>
        <v>0</v>
      </c>
      <c r="GW66">
        <v>1</v>
      </c>
      <c r="GX66">
        <f t="shared" si="88"/>
        <v>0</v>
      </c>
      <c r="HA66">
        <v>0</v>
      </c>
      <c r="HB66">
        <v>0</v>
      </c>
      <c r="HC66">
        <f t="shared" si="89"/>
        <v>0</v>
      </c>
      <c r="IK66">
        <v>0</v>
      </c>
    </row>
    <row r="67" spans="1:255" x14ac:dyDescent="0.2">
      <c r="A67" s="2">
        <v>17</v>
      </c>
      <c r="B67" s="2">
        <v>1</v>
      </c>
      <c r="C67" s="2"/>
      <c r="D67" s="2"/>
      <c r="E67" s="2" t="s">
        <v>130</v>
      </c>
      <c r="F67" s="2" t="s">
        <v>75</v>
      </c>
      <c r="G67" s="2" t="s">
        <v>131</v>
      </c>
      <c r="H67" s="2" t="s">
        <v>44</v>
      </c>
      <c r="I67" s="2">
        <v>3</v>
      </c>
      <c r="J67" s="2">
        <v>0</v>
      </c>
      <c r="K67" s="2"/>
      <c r="L67" s="2"/>
      <c r="M67" s="2"/>
      <c r="N67" s="2"/>
      <c r="O67" s="2">
        <f t="shared" si="57"/>
        <v>1820.01</v>
      </c>
      <c r="P67" s="2">
        <f t="shared" si="58"/>
        <v>1820.01</v>
      </c>
      <c r="Q67" s="2">
        <f t="shared" si="59"/>
        <v>0</v>
      </c>
      <c r="R67" s="2">
        <f t="shared" si="60"/>
        <v>0</v>
      </c>
      <c r="S67" s="2">
        <f t="shared" si="61"/>
        <v>0</v>
      </c>
      <c r="T67" s="2">
        <f t="shared" si="62"/>
        <v>0</v>
      </c>
      <c r="U67" s="2">
        <f t="shared" si="63"/>
        <v>0</v>
      </c>
      <c r="V67" s="2">
        <f t="shared" si="64"/>
        <v>0</v>
      </c>
      <c r="W67" s="2">
        <f t="shared" si="65"/>
        <v>0</v>
      </c>
      <c r="X67" s="2">
        <f t="shared" si="66"/>
        <v>0</v>
      </c>
      <c r="Y67" s="2">
        <f t="shared" si="67"/>
        <v>0</v>
      </c>
      <c r="Z67" s="2"/>
      <c r="AA67" s="2">
        <v>46281617</v>
      </c>
      <c r="AB67" s="2">
        <f t="shared" si="68"/>
        <v>606.66999999999996</v>
      </c>
      <c r="AC67" s="2">
        <f t="shared" si="69"/>
        <v>606.66999999999996</v>
      </c>
      <c r="AD67" s="2">
        <f t="shared" si="70"/>
        <v>0</v>
      </c>
      <c r="AE67" s="2">
        <f t="shared" si="71"/>
        <v>0</v>
      </c>
      <c r="AF67" s="2">
        <f t="shared" si="72"/>
        <v>0</v>
      </c>
      <c r="AG67" s="2">
        <f t="shared" si="73"/>
        <v>0</v>
      </c>
      <c r="AH67" s="2">
        <f t="shared" si="74"/>
        <v>0</v>
      </c>
      <c r="AI67" s="2">
        <f t="shared" si="75"/>
        <v>0</v>
      </c>
      <c r="AJ67" s="2">
        <f t="shared" si="76"/>
        <v>0</v>
      </c>
      <c r="AK67" s="2">
        <v>606.66999999999996</v>
      </c>
      <c r="AL67" s="2">
        <v>606.66999999999996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1</v>
      </c>
      <c r="AW67" s="2">
        <v>1</v>
      </c>
      <c r="AX67" s="2"/>
      <c r="AY67" s="2"/>
      <c r="AZ67" s="2">
        <v>1</v>
      </c>
      <c r="BA67" s="2">
        <v>1</v>
      </c>
      <c r="BB67" s="2">
        <v>1</v>
      </c>
      <c r="BC67" s="2">
        <v>1</v>
      </c>
      <c r="BD67" s="2" t="s">
        <v>3</v>
      </c>
      <c r="BE67" s="2" t="s">
        <v>3</v>
      </c>
      <c r="BF67" s="2" t="s">
        <v>3</v>
      </c>
      <c r="BG67" s="2" t="s">
        <v>3</v>
      </c>
      <c r="BH67" s="2">
        <v>3</v>
      </c>
      <c r="BI67" s="2">
        <v>1</v>
      </c>
      <c r="BJ67" s="2" t="s">
        <v>3</v>
      </c>
      <c r="BK67" s="2"/>
      <c r="BL67" s="2"/>
      <c r="BM67" s="2">
        <v>400002</v>
      </c>
      <c r="BN67" s="2">
        <v>0</v>
      </c>
      <c r="BO67" s="2" t="s">
        <v>3</v>
      </c>
      <c r="BP67" s="2">
        <v>0</v>
      </c>
      <c r="BQ67" s="2">
        <v>202</v>
      </c>
      <c r="BR67" s="2">
        <v>0</v>
      </c>
      <c r="BS67" s="2">
        <v>1</v>
      </c>
      <c r="BT67" s="2">
        <v>1</v>
      </c>
      <c r="BU67" s="2">
        <v>1</v>
      </c>
      <c r="BV67" s="2">
        <v>1</v>
      </c>
      <c r="BW67" s="2">
        <v>1</v>
      </c>
      <c r="BX67" s="2">
        <v>1</v>
      </c>
      <c r="BY67" s="2" t="s">
        <v>3</v>
      </c>
      <c r="BZ67" s="2">
        <v>0</v>
      </c>
      <c r="CA67" s="2">
        <v>0</v>
      </c>
      <c r="CB67" s="2"/>
      <c r="CC67" s="2"/>
      <c r="CD67" s="2"/>
      <c r="CE67" s="2">
        <v>0</v>
      </c>
      <c r="CF67" s="2">
        <v>0</v>
      </c>
      <c r="CG67" s="2">
        <v>0</v>
      </c>
      <c r="CH67" s="2"/>
      <c r="CI67" s="2"/>
      <c r="CJ67" s="2"/>
      <c r="CK67" s="2"/>
      <c r="CL67" s="2"/>
      <c r="CM67" s="2">
        <v>0</v>
      </c>
      <c r="CN67" s="2" t="s">
        <v>3</v>
      </c>
      <c r="CO67" s="2">
        <v>0</v>
      </c>
      <c r="CP67" s="2">
        <f t="shared" si="77"/>
        <v>1820.01</v>
      </c>
      <c r="CQ67" s="2">
        <f>AC67*BC67</f>
        <v>606.66999999999996</v>
      </c>
      <c r="CR67" s="2">
        <f>AD67*BB67</f>
        <v>0</v>
      </c>
      <c r="CS67" s="2">
        <f>AE67*BS67</f>
        <v>0</v>
      </c>
      <c r="CT67" s="2">
        <f>AF67*BA67</f>
        <v>0</v>
      </c>
      <c r="CU67" s="2">
        <f t="shared" si="78"/>
        <v>0</v>
      </c>
      <c r="CV67" s="2">
        <f>AH67</f>
        <v>0</v>
      </c>
      <c r="CW67" s="2">
        <f t="shared" si="79"/>
        <v>0</v>
      </c>
      <c r="CX67" s="2">
        <f t="shared" si="80"/>
        <v>0</v>
      </c>
      <c r="CY67" s="2">
        <f>0</f>
        <v>0</v>
      </c>
      <c r="CZ67" s="2">
        <f>0</f>
        <v>0</v>
      </c>
      <c r="DA67" s="2"/>
      <c r="DB67" s="2"/>
      <c r="DC67" s="2" t="s">
        <v>3</v>
      </c>
      <c r="DD67" s="2" t="s">
        <v>3</v>
      </c>
      <c r="DE67" s="2" t="s">
        <v>3</v>
      </c>
      <c r="DF67" s="2" t="s">
        <v>3</v>
      </c>
      <c r="DG67" s="2" t="s">
        <v>3</v>
      </c>
      <c r="DH67" s="2" t="s">
        <v>3</v>
      </c>
      <c r="DI67" s="2" t="s">
        <v>3</v>
      </c>
      <c r="DJ67" s="2" t="s">
        <v>3</v>
      </c>
      <c r="DK67" s="2" t="s">
        <v>3</v>
      </c>
      <c r="DL67" s="2" t="s">
        <v>3</v>
      </c>
      <c r="DM67" s="2" t="s">
        <v>3</v>
      </c>
      <c r="DN67" s="2">
        <v>0</v>
      </c>
      <c r="DO67" s="2">
        <v>0</v>
      </c>
      <c r="DP67" s="2">
        <v>1</v>
      </c>
      <c r="DQ67" s="2">
        <v>1</v>
      </c>
      <c r="DR67" s="2"/>
      <c r="DS67" s="2"/>
      <c r="DT67" s="2"/>
      <c r="DU67" s="2">
        <v>1010</v>
      </c>
      <c r="DV67" s="2" t="s">
        <v>44</v>
      </c>
      <c r="DW67" s="2" t="s">
        <v>44</v>
      </c>
      <c r="DX67" s="2">
        <v>1</v>
      </c>
      <c r="DY67" s="2"/>
      <c r="DZ67" s="2"/>
      <c r="EA67" s="2"/>
      <c r="EB67" s="2"/>
      <c r="EC67" s="2"/>
      <c r="ED67" s="2"/>
      <c r="EE67" s="2">
        <v>45442020</v>
      </c>
      <c r="EF67" s="2">
        <v>202</v>
      </c>
      <c r="EG67" s="2" t="s">
        <v>77</v>
      </c>
      <c r="EH67" s="2">
        <v>0</v>
      </c>
      <c r="EI67" s="2" t="s">
        <v>3</v>
      </c>
      <c r="EJ67" s="2">
        <v>1</v>
      </c>
      <c r="EK67" s="2">
        <v>400002</v>
      </c>
      <c r="EL67" s="2" t="s">
        <v>78</v>
      </c>
      <c r="EM67" s="2" t="s">
        <v>77</v>
      </c>
      <c r="EN67" s="2"/>
      <c r="EO67" s="2" t="s">
        <v>3</v>
      </c>
      <c r="EP67" s="2"/>
      <c r="EQ67" s="2">
        <v>0</v>
      </c>
      <c r="ER67" s="2">
        <v>606.66999999999996</v>
      </c>
      <c r="ES67" s="2">
        <v>606.66999999999996</v>
      </c>
      <c r="ET67" s="2">
        <v>0</v>
      </c>
      <c r="EU67" s="2">
        <v>0</v>
      </c>
      <c r="EV67" s="2">
        <v>0</v>
      </c>
      <c r="EW67" s="2">
        <v>0</v>
      </c>
      <c r="EX67" s="2">
        <v>0</v>
      </c>
      <c r="EY67" s="2">
        <v>0</v>
      </c>
      <c r="EZ67" s="2">
        <v>5</v>
      </c>
      <c r="FA67" s="2"/>
      <c r="FB67" s="2"/>
      <c r="FC67" s="2">
        <v>1</v>
      </c>
      <c r="FD67" s="2">
        <v>18</v>
      </c>
      <c r="FE67" s="2"/>
      <c r="FF67" s="2">
        <v>728</v>
      </c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>
        <v>0</v>
      </c>
      <c r="FR67" s="2">
        <f t="shared" si="81"/>
        <v>0</v>
      </c>
      <c r="FS67" s="2">
        <v>0</v>
      </c>
      <c r="FT67" s="2"/>
      <c r="FU67" s="2"/>
      <c r="FV67" s="2"/>
      <c r="FW67" s="2"/>
      <c r="FX67" s="2">
        <v>0</v>
      </c>
      <c r="FY67" s="2">
        <v>0</v>
      </c>
      <c r="FZ67" s="2"/>
      <c r="GA67" s="2" t="s">
        <v>132</v>
      </c>
      <c r="GB67" s="2"/>
      <c r="GC67" s="2"/>
      <c r="GD67" s="2">
        <v>0</v>
      </c>
      <c r="GE67" s="2"/>
      <c r="GF67" s="2">
        <v>43107102</v>
      </c>
      <c r="GG67" s="2">
        <v>2</v>
      </c>
      <c r="GH67" s="2">
        <v>3</v>
      </c>
      <c r="GI67" s="2">
        <v>3</v>
      </c>
      <c r="GJ67" s="2">
        <v>0</v>
      </c>
      <c r="GK67" s="2">
        <f>ROUND(R67*(R12)/100,2)</f>
        <v>0</v>
      </c>
      <c r="GL67" s="2">
        <f t="shared" si="82"/>
        <v>0</v>
      </c>
      <c r="GM67" s="2">
        <f t="shared" si="83"/>
        <v>1820.01</v>
      </c>
      <c r="GN67" s="2">
        <f t="shared" si="84"/>
        <v>1820.01</v>
      </c>
      <c r="GO67" s="2">
        <f t="shared" si="85"/>
        <v>0</v>
      </c>
      <c r="GP67" s="2">
        <f t="shared" si="86"/>
        <v>0</v>
      </c>
      <c r="GQ67" s="2"/>
      <c r="GR67" s="2">
        <v>1</v>
      </c>
      <c r="GS67" s="2">
        <v>1</v>
      </c>
      <c r="GT67" s="2">
        <v>0</v>
      </c>
      <c r="GU67" s="2" t="s">
        <v>3</v>
      </c>
      <c r="GV67" s="2">
        <f t="shared" si="87"/>
        <v>0</v>
      </c>
      <c r="GW67" s="2">
        <v>1</v>
      </c>
      <c r="GX67" s="2">
        <f t="shared" si="88"/>
        <v>0</v>
      </c>
      <c r="GY67" s="2"/>
      <c r="GZ67" s="2"/>
      <c r="HA67" s="2">
        <v>0</v>
      </c>
      <c r="HB67" s="2">
        <v>0</v>
      </c>
      <c r="HC67" s="2">
        <f t="shared" si="89"/>
        <v>0</v>
      </c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>
        <v>0</v>
      </c>
      <c r="IL67" s="2"/>
      <c r="IM67" s="2"/>
      <c r="IN67" s="2"/>
      <c r="IO67" s="2"/>
      <c r="IP67" s="2"/>
      <c r="IQ67" s="2"/>
      <c r="IR67" s="2"/>
      <c r="IS67" s="2"/>
      <c r="IT67" s="2"/>
      <c r="IU67" s="2"/>
    </row>
    <row r="68" spans="1:255" x14ac:dyDescent="0.2">
      <c r="A68">
        <v>17</v>
      </c>
      <c r="B68">
        <v>1</v>
      </c>
      <c r="E68" t="s">
        <v>130</v>
      </c>
      <c r="F68" t="s">
        <v>75</v>
      </c>
      <c r="G68" t="s">
        <v>131</v>
      </c>
      <c r="H68" t="s">
        <v>44</v>
      </c>
      <c r="I68">
        <v>3</v>
      </c>
      <c r="J68">
        <v>0</v>
      </c>
      <c r="O68">
        <f t="shared" si="57"/>
        <v>1820.01</v>
      </c>
      <c r="P68">
        <f t="shared" si="58"/>
        <v>1820.01</v>
      </c>
      <c r="Q68">
        <f t="shared" si="59"/>
        <v>0</v>
      </c>
      <c r="R68">
        <f t="shared" si="60"/>
        <v>0</v>
      </c>
      <c r="S68">
        <f t="shared" si="61"/>
        <v>0</v>
      </c>
      <c r="T68">
        <f t="shared" si="62"/>
        <v>0</v>
      </c>
      <c r="U68">
        <f t="shared" si="63"/>
        <v>0</v>
      </c>
      <c r="V68">
        <f t="shared" si="64"/>
        <v>0</v>
      </c>
      <c r="W68">
        <f t="shared" si="65"/>
        <v>0</v>
      </c>
      <c r="X68">
        <f t="shared" si="66"/>
        <v>0</v>
      </c>
      <c r="Y68">
        <f t="shared" si="67"/>
        <v>0</v>
      </c>
      <c r="AA68">
        <v>46281618</v>
      </c>
      <c r="AB68">
        <f t="shared" si="68"/>
        <v>606.66999999999996</v>
      </c>
      <c r="AC68">
        <f t="shared" si="69"/>
        <v>606.66999999999996</v>
      </c>
      <c r="AD68">
        <f t="shared" si="70"/>
        <v>0</v>
      </c>
      <c r="AE68">
        <f t="shared" si="71"/>
        <v>0</v>
      </c>
      <c r="AF68">
        <f t="shared" si="72"/>
        <v>0</v>
      </c>
      <c r="AG68">
        <f t="shared" si="73"/>
        <v>0</v>
      </c>
      <c r="AH68">
        <f t="shared" si="74"/>
        <v>0</v>
      </c>
      <c r="AI68">
        <f t="shared" si="75"/>
        <v>0</v>
      </c>
      <c r="AJ68">
        <f t="shared" si="76"/>
        <v>0</v>
      </c>
      <c r="AK68">
        <v>606.66999999999996</v>
      </c>
      <c r="AL68">
        <v>606.66999999999996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1</v>
      </c>
      <c r="AW68">
        <v>1</v>
      </c>
      <c r="AZ68">
        <v>1</v>
      </c>
      <c r="BA68">
        <v>1</v>
      </c>
      <c r="BB68">
        <v>1</v>
      </c>
      <c r="BC68">
        <v>1</v>
      </c>
      <c r="BD68" t="s">
        <v>3</v>
      </c>
      <c r="BE68" t="s">
        <v>3</v>
      </c>
      <c r="BF68" t="s">
        <v>3</v>
      </c>
      <c r="BG68" t="s">
        <v>3</v>
      </c>
      <c r="BH68">
        <v>3</v>
      </c>
      <c r="BI68">
        <v>1</v>
      </c>
      <c r="BJ68" t="s">
        <v>3</v>
      </c>
      <c r="BM68">
        <v>400002</v>
      </c>
      <c r="BN68">
        <v>0</v>
      </c>
      <c r="BO68" t="s">
        <v>3</v>
      </c>
      <c r="BP68">
        <v>0</v>
      </c>
      <c r="BQ68">
        <v>202</v>
      </c>
      <c r="BR68">
        <v>0</v>
      </c>
      <c r="BS68">
        <v>1</v>
      </c>
      <c r="BT68">
        <v>1</v>
      </c>
      <c r="BU68">
        <v>1</v>
      </c>
      <c r="BV68">
        <v>1</v>
      </c>
      <c r="BW68">
        <v>1</v>
      </c>
      <c r="BX68">
        <v>1</v>
      </c>
      <c r="BY68" t="s">
        <v>3</v>
      </c>
      <c r="BZ68">
        <v>0</v>
      </c>
      <c r="CA68">
        <v>0</v>
      </c>
      <c r="CE68">
        <v>0</v>
      </c>
      <c r="CF68">
        <v>0</v>
      </c>
      <c r="CG68">
        <v>0</v>
      </c>
      <c r="CM68">
        <v>0</v>
      </c>
      <c r="CN68" t="s">
        <v>3</v>
      </c>
      <c r="CO68">
        <v>0</v>
      </c>
      <c r="CP68">
        <f t="shared" si="77"/>
        <v>1820.01</v>
      </c>
      <c r="CQ68">
        <f>AC68*BC68</f>
        <v>606.66999999999996</v>
      </c>
      <c r="CR68">
        <f>AD68*BB68</f>
        <v>0</v>
      </c>
      <c r="CS68">
        <f>AE68*BS68</f>
        <v>0</v>
      </c>
      <c r="CT68">
        <f>AF68*BA68</f>
        <v>0</v>
      </c>
      <c r="CU68">
        <f t="shared" si="78"/>
        <v>0</v>
      </c>
      <c r="CV68">
        <f>AH68</f>
        <v>0</v>
      </c>
      <c r="CW68">
        <f t="shared" si="79"/>
        <v>0</v>
      </c>
      <c r="CX68">
        <f t="shared" si="80"/>
        <v>0</v>
      </c>
      <c r="CY68">
        <f>S68*(BZ68/100)</f>
        <v>0</v>
      </c>
      <c r="CZ68">
        <f>S68*(CA68/100)</f>
        <v>0</v>
      </c>
      <c r="DC68" t="s">
        <v>3</v>
      </c>
      <c r="DD68" t="s">
        <v>3</v>
      </c>
      <c r="DE68" t="s">
        <v>3</v>
      </c>
      <c r="DF68" t="s">
        <v>3</v>
      </c>
      <c r="DG68" t="s">
        <v>3</v>
      </c>
      <c r="DH68" t="s">
        <v>3</v>
      </c>
      <c r="DI68" t="s">
        <v>3</v>
      </c>
      <c r="DJ68" t="s">
        <v>3</v>
      </c>
      <c r="DK68" t="s">
        <v>3</v>
      </c>
      <c r="DL68" t="s">
        <v>3</v>
      </c>
      <c r="DM68" t="s">
        <v>3</v>
      </c>
      <c r="DN68">
        <v>0</v>
      </c>
      <c r="DO68">
        <v>0</v>
      </c>
      <c r="DP68">
        <v>1</v>
      </c>
      <c r="DQ68">
        <v>1</v>
      </c>
      <c r="DU68">
        <v>1010</v>
      </c>
      <c r="DV68" t="s">
        <v>44</v>
      </c>
      <c r="DW68" t="s">
        <v>44</v>
      </c>
      <c r="DX68">
        <v>1</v>
      </c>
      <c r="EE68">
        <v>45442020</v>
      </c>
      <c r="EF68">
        <v>202</v>
      </c>
      <c r="EG68" t="s">
        <v>77</v>
      </c>
      <c r="EH68">
        <v>0</v>
      </c>
      <c r="EI68" t="s">
        <v>3</v>
      </c>
      <c r="EJ68">
        <v>1</v>
      </c>
      <c r="EK68">
        <v>400002</v>
      </c>
      <c r="EL68" t="s">
        <v>78</v>
      </c>
      <c r="EM68" t="s">
        <v>77</v>
      </c>
      <c r="EO68" t="s">
        <v>3</v>
      </c>
      <c r="EQ68">
        <v>0</v>
      </c>
      <c r="ER68">
        <v>606.66999999999996</v>
      </c>
      <c r="ES68">
        <v>606.66999999999996</v>
      </c>
      <c r="ET68">
        <v>0</v>
      </c>
      <c r="EU68">
        <v>0</v>
      </c>
      <c r="EV68">
        <v>0</v>
      </c>
      <c r="EW68">
        <v>0</v>
      </c>
      <c r="EX68">
        <v>0</v>
      </c>
      <c r="EY68">
        <v>0</v>
      </c>
      <c r="EZ68">
        <v>5</v>
      </c>
      <c r="FC68">
        <v>1</v>
      </c>
      <c r="FD68">
        <v>18</v>
      </c>
      <c r="FF68">
        <v>728</v>
      </c>
      <c r="FQ68">
        <v>0</v>
      </c>
      <c r="FR68">
        <f t="shared" si="81"/>
        <v>0</v>
      </c>
      <c r="FS68">
        <v>0</v>
      </c>
      <c r="FX68">
        <v>0</v>
      </c>
      <c r="FY68">
        <v>0</v>
      </c>
      <c r="GA68" t="s">
        <v>132</v>
      </c>
      <c r="GD68">
        <v>0</v>
      </c>
      <c r="GF68">
        <v>43107102</v>
      </c>
      <c r="GG68">
        <v>2</v>
      </c>
      <c r="GH68">
        <v>3</v>
      </c>
      <c r="GI68">
        <v>3</v>
      </c>
      <c r="GJ68">
        <v>0</v>
      </c>
      <c r="GK68">
        <f>ROUND(R68*(S12)/100,2)</f>
        <v>0</v>
      </c>
      <c r="GL68">
        <f t="shared" si="82"/>
        <v>0</v>
      </c>
      <c r="GM68">
        <f t="shared" si="83"/>
        <v>1820.01</v>
      </c>
      <c r="GN68">
        <f t="shared" si="84"/>
        <v>1820.01</v>
      </c>
      <c r="GO68">
        <f t="shared" si="85"/>
        <v>0</v>
      </c>
      <c r="GP68">
        <f t="shared" si="86"/>
        <v>0</v>
      </c>
      <c r="GR68">
        <v>1</v>
      </c>
      <c r="GS68">
        <v>1</v>
      </c>
      <c r="GT68">
        <v>0</v>
      </c>
      <c r="GU68" t="s">
        <v>3</v>
      </c>
      <c r="GV68">
        <f t="shared" si="87"/>
        <v>0</v>
      </c>
      <c r="GW68">
        <v>1</v>
      </c>
      <c r="GX68">
        <f t="shared" si="88"/>
        <v>0</v>
      </c>
      <c r="HA68">
        <v>0</v>
      </c>
      <c r="HB68">
        <v>0</v>
      </c>
      <c r="HC68">
        <f t="shared" si="89"/>
        <v>0</v>
      </c>
      <c r="IK68">
        <v>0</v>
      </c>
    </row>
    <row r="69" spans="1:255" x14ac:dyDescent="0.2">
      <c r="A69" s="2">
        <v>17</v>
      </c>
      <c r="B69" s="2">
        <v>1</v>
      </c>
      <c r="C69" s="2">
        <f>ROW(SmtRes!A89)</f>
        <v>89</v>
      </c>
      <c r="D69" s="2">
        <f>ROW(EtalonRes!A118)</f>
        <v>118</v>
      </c>
      <c r="E69" s="2" t="s">
        <v>133</v>
      </c>
      <c r="F69" s="2" t="s">
        <v>134</v>
      </c>
      <c r="G69" s="2" t="s">
        <v>135</v>
      </c>
      <c r="H69" s="2" t="s">
        <v>136</v>
      </c>
      <c r="I69" s="2">
        <v>0.28000000000000003</v>
      </c>
      <c r="J69" s="2">
        <v>0</v>
      </c>
      <c r="K69" s="2"/>
      <c r="L69" s="2"/>
      <c r="M69" s="2"/>
      <c r="N69" s="2"/>
      <c r="O69" s="2">
        <f t="shared" si="57"/>
        <v>121.03</v>
      </c>
      <c r="P69" s="2">
        <f t="shared" si="58"/>
        <v>5.08</v>
      </c>
      <c r="Q69" s="2">
        <f t="shared" si="59"/>
        <v>12.08</v>
      </c>
      <c r="R69" s="2">
        <f t="shared" si="60"/>
        <v>2.41</v>
      </c>
      <c r="S69" s="2">
        <f t="shared" si="61"/>
        <v>103.87</v>
      </c>
      <c r="T69" s="2">
        <f t="shared" si="62"/>
        <v>0</v>
      </c>
      <c r="U69" s="2">
        <f t="shared" si="63"/>
        <v>8.3160000000000007</v>
      </c>
      <c r="V69" s="2">
        <f t="shared" si="64"/>
        <v>0</v>
      </c>
      <c r="W69" s="2">
        <f t="shared" si="65"/>
        <v>0</v>
      </c>
      <c r="X69" s="2">
        <f t="shared" si="66"/>
        <v>114.26</v>
      </c>
      <c r="Y69" s="2">
        <f t="shared" si="67"/>
        <v>76.86</v>
      </c>
      <c r="Z69" s="2"/>
      <c r="AA69" s="2">
        <v>46281617</v>
      </c>
      <c r="AB69" s="2">
        <f t="shared" si="68"/>
        <v>432.24</v>
      </c>
      <c r="AC69" s="2">
        <f t="shared" si="69"/>
        <v>18.13</v>
      </c>
      <c r="AD69" s="2">
        <f t="shared" si="70"/>
        <v>43.16</v>
      </c>
      <c r="AE69" s="2">
        <f t="shared" si="71"/>
        <v>8.59</v>
      </c>
      <c r="AF69" s="2">
        <f t="shared" si="72"/>
        <v>370.95</v>
      </c>
      <c r="AG69" s="2">
        <f t="shared" si="73"/>
        <v>0</v>
      </c>
      <c r="AH69" s="2">
        <f t="shared" si="74"/>
        <v>29.7</v>
      </c>
      <c r="AI69" s="2">
        <f t="shared" si="75"/>
        <v>0</v>
      </c>
      <c r="AJ69" s="2">
        <f t="shared" si="76"/>
        <v>0</v>
      </c>
      <c r="AK69" s="2">
        <v>432.24</v>
      </c>
      <c r="AL69" s="2">
        <v>18.13</v>
      </c>
      <c r="AM69" s="2">
        <v>43.16</v>
      </c>
      <c r="AN69" s="2">
        <v>8.59</v>
      </c>
      <c r="AO69" s="2">
        <v>370.95</v>
      </c>
      <c r="AP69" s="2">
        <v>0</v>
      </c>
      <c r="AQ69" s="2">
        <v>29.7</v>
      </c>
      <c r="AR69" s="2">
        <v>0</v>
      </c>
      <c r="AS69" s="2">
        <v>0</v>
      </c>
      <c r="AT69" s="2">
        <v>110</v>
      </c>
      <c r="AU69" s="2">
        <v>74</v>
      </c>
      <c r="AV69" s="2">
        <v>1</v>
      </c>
      <c r="AW69" s="2">
        <v>1</v>
      </c>
      <c r="AX69" s="2"/>
      <c r="AY69" s="2"/>
      <c r="AZ69" s="2">
        <v>1</v>
      </c>
      <c r="BA69" s="2">
        <v>1</v>
      </c>
      <c r="BB69" s="2">
        <v>1</v>
      </c>
      <c r="BC69" s="2">
        <v>1</v>
      </c>
      <c r="BD69" s="2" t="s">
        <v>3</v>
      </c>
      <c r="BE69" s="2" t="s">
        <v>3</v>
      </c>
      <c r="BF69" s="2" t="s">
        <v>3</v>
      </c>
      <c r="BG69" s="2" t="s">
        <v>3</v>
      </c>
      <c r="BH69" s="2">
        <v>0</v>
      </c>
      <c r="BI69" s="2">
        <v>1</v>
      </c>
      <c r="BJ69" s="2" t="s">
        <v>137</v>
      </c>
      <c r="BK69" s="2"/>
      <c r="BL69" s="2"/>
      <c r="BM69" s="2">
        <v>1623</v>
      </c>
      <c r="BN69" s="2">
        <v>0</v>
      </c>
      <c r="BO69" s="2" t="s">
        <v>3</v>
      </c>
      <c r="BP69" s="2">
        <v>0</v>
      </c>
      <c r="BQ69" s="2">
        <v>30</v>
      </c>
      <c r="BR69" s="2">
        <v>0</v>
      </c>
      <c r="BS69" s="2">
        <v>1</v>
      </c>
      <c r="BT69" s="2">
        <v>1</v>
      </c>
      <c r="BU69" s="2">
        <v>1</v>
      </c>
      <c r="BV69" s="2">
        <v>1</v>
      </c>
      <c r="BW69" s="2">
        <v>1</v>
      </c>
      <c r="BX69" s="2">
        <v>1</v>
      </c>
      <c r="BY69" s="2" t="s">
        <v>3</v>
      </c>
      <c r="BZ69" s="2">
        <v>110</v>
      </c>
      <c r="CA69" s="2">
        <v>74</v>
      </c>
      <c r="CB69" s="2"/>
      <c r="CC69" s="2"/>
      <c r="CD69" s="2"/>
      <c r="CE69" s="2">
        <v>0</v>
      </c>
      <c r="CF69" s="2">
        <v>0</v>
      </c>
      <c r="CG69" s="2">
        <v>0</v>
      </c>
      <c r="CH69" s="2"/>
      <c r="CI69" s="2"/>
      <c r="CJ69" s="2"/>
      <c r="CK69" s="2"/>
      <c r="CL69" s="2"/>
      <c r="CM69" s="2">
        <v>0</v>
      </c>
      <c r="CN69" s="2" t="s">
        <v>3</v>
      </c>
      <c r="CO69" s="2">
        <v>0</v>
      </c>
      <c r="CP69" s="2">
        <f t="shared" si="77"/>
        <v>121.03</v>
      </c>
      <c r="CQ69" s="2">
        <f t="shared" ref="CQ69:CQ108" si="90">(AC69*BC69*AW69)</f>
        <v>18.13</v>
      </c>
      <c r="CR69" s="2">
        <f t="shared" ref="CR69:CR108" si="91">(AD69*BB69*AV69)</f>
        <v>43.16</v>
      </c>
      <c r="CS69" s="2">
        <f t="shared" ref="CS69:CS108" si="92">(AE69*BS69*AV69)</f>
        <v>8.59</v>
      </c>
      <c r="CT69" s="2">
        <f t="shared" ref="CT69:CT108" si="93">(AF69*BA69*AV69)</f>
        <v>370.95</v>
      </c>
      <c r="CU69" s="2">
        <f t="shared" si="78"/>
        <v>0</v>
      </c>
      <c r="CV69" s="2">
        <f t="shared" ref="CV69:CV108" si="94">(AH69*AV69)</f>
        <v>29.7</v>
      </c>
      <c r="CW69" s="2">
        <f t="shared" si="79"/>
        <v>0</v>
      </c>
      <c r="CX69" s="2">
        <f t="shared" si="80"/>
        <v>0</v>
      </c>
      <c r="CY69" s="2">
        <f>((S69*BZ69)/100)</f>
        <v>114.25700000000001</v>
      </c>
      <c r="CZ69" s="2">
        <f>((S69*CA69)/100)</f>
        <v>76.863799999999998</v>
      </c>
      <c r="DA69" s="2"/>
      <c r="DB69" s="2"/>
      <c r="DC69" s="2" t="s">
        <v>3</v>
      </c>
      <c r="DD69" s="2" t="s">
        <v>3</v>
      </c>
      <c r="DE69" s="2" t="s">
        <v>3</v>
      </c>
      <c r="DF69" s="2" t="s">
        <v>3</v>
      </c>
      <c r="DG69" s="2" t="s">
        <v>3</v>
      </c>
      <c r="DH69" s="2" t="s">
        <v>3</v>
      </c>
      <c r="DI69" s="2" t="s">
        <v>3</v>
      </c>
      <c r="DJ69" s="2" t="s">
        <v>3</v>
      </c>
      <c r="DK69" s="2" t="s">
        <v>3</v>
      </c>
      <c r="DL69" s="2" t="s">
        <v>3</v>
      </c>
      <c r="DM69" s="2" t="s">
        <v>3</v>
      </c>
      <c r="DN69" s="2">
        <v>0</v>
      </c>
      <c r="DO69" s="2">
        <v>0</v>
      </c>
      <c r="DP69" s="2">
        <v>1</v>
      </c>
      <c r="DQ69" s="2">
        <v>1</v>
      </c>
      <c r="DR69" s="2"/>
      <c r="DS69" s="2"/>
      <c r="DT69" s="2"/>
      <c r="DU69" s="2">
        <v>1003</v>
      </c>
      <c r="DV69" s="2" t="s">
        <v>136</v>
      </c>
      <c r="DW69" s="2" t="s">
        <v>136</v>
      </c>
      <c r="DX69" s="2">
        <v>100</v>
      </c>
      <c r="DY69" s="2"/>
      <c r="DZ69" s="2"/>
      <c r="EA69" s="2"/>
      <c r="EB69" s="2"/>
      <c r="EC69" s="2"/>
      <c r="ED69" s="2"/>
      <c r="EE69" s="2">
        <v>40977729</v>
      </c>
      <c r="EF69" s="2">
        <v>30</v>
      </c>
      <c r="EG69" s="2" t="s">
        <v>71</v>
      </c>
      <c r="EH69" s="2">
        <v>0</v>
      </c>
      <c r="EI69" s="2" t="s">
        <v>3</v>
      </c>
      <c r="EJ69" s="2">
        <v>1</v>
      </c>
      <c r="EK69" s="2">
        <v>1623</v>
      </c>
      <c r="EL69" s="2" t="s">
        <v>138</v>
      </c>
      <c r="EM69" s="2" t="s">
        <v>139</v>
      </c>
      <c r="EN69" s="2"/>
      <c r="EO69" s="2" t="s">
        <v>3</v>
      </c>
      <c r="EP69" s="2"/>
      <c r="EQ69" s="2">
        <v>0</v>
      </c>
      <c r="ER69" s="2">
        <v>432.24</v>
      </c>
      <c r="ES69" s="2">
        <v>18.13</v>
      </c>
      <c r="ET69" s="2">
        <v>43.16</v>
      </c>
      <c r="EU69" s="2">
        <v>8.59</v>
      </c>
      <c r="EV69" s="2">
        <v>370.95</v>
      </c>
      <c r="EW69" s="2">
        <v>29.7</v>
      </c>
      <c r="EX69" s="2">
        <v>0</v>
      </c>
      <c r="EY69" s="2">
        <v>0</v>
      </c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>
        <v>0</v>
      </c>
      <c r="FR69" s="2">
        <f t="shared" si="81"/>
        <v>0</v>
      </c>
      <c r="FS69" s="2">
        <v>0</v>
      </c>
      <c r="FT69" s="2"/>
      <c r="FU69" s="2"/>
      <c r="FV69" s="2"/>
      <c r="FW69" s="2"/>
      <c r="FX69" s="2">
        <v>110</v>
      </c>
      <c r="FY69" s="2">
        <v>74</v>
      </c>
      <c r="FZ69" s="2"/>
      <c r="GA69" s="2" t="s">
        <v>3</v>
      </c>
      <c r="GB69" s="2"/>
      <c r="GC69" s="2"/>
      <c r="GD69" s="2">
        <v>0</v>
      </c>
      <c r="GE69" s="2"/>
      <c r="GF69" s="2">
        <v>1321436680</v>
      </c>
      <c r="GG69" s="2">
        <v>2</v>
      </c>
      <c r="GH69" s="2">
        <v>1</v>
      </c>
      <c r="GI69" s="2">
        <v>3</v>
      </c>
      <c r="GJ69" s="2">
        <v>0</v>
      </c>
      <c r="GK69" s="2">
        <f>ROUND(R69*(R12)/100,2)</f>
        <v>4.22</v>
      </c>
      <c r="GL69" s="2">
        <f t="shared" si="82"/>
        <v>0</v>
      </c>
      <c r="GM69" s="2">
        <f t="shared" si="83"/>
        <v>316.37</v>
      </c>
      <c r="GN69" s="2">
        <f t="shared" si="84"/>
        <v>316.37</v>
      </c>
      <c r="GO69" s="2">
        <f t="shared" si="85"/>
        <v>0</v>
      </c>
      <c r="GP69" s="2">
        <f t="shared" si="86"/>
        <v>0</v>
      </c>
      <c r="GQ69" s="2"/>
      <c r="GR69" s="2">
        <v>0</v>
      </c>
      <c r="GS69" s="2">
        <v>3</v>
      </c>
      <c r="GT69" s="2">
        <v>0</v>
      </c>
      <c r="GU69" s="2" t="s">
        <v>3</v>
      </c>
      <c r="GV69" s="2">
        <f t="shared" si="87"/>
        <v>0</v>
      </c>
      <c r="GW69" s="2">
        <v>1</v>
      </c>
      <c r="GX69" s="2">
        <f t="shared" si="88"/>
        <v>0</v>
      </c>
      <c r="GY69" s="2"/>
      <c r="GZ69" s="2"/>
      <c r="HA69" s="2">
        <v>0</v>
      </c>
      <c r="HB69" s="2">
        <v>0</v>
      </c>
      <c r="HC69" s="2">
        <f t="shared" si="89"/>
        <v>0</v>
      </c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>
        <v>0</v>
      </c>
      <c r="IL69" s="2"/>
      <c r="IM69" s="2"/>
      <c r="IN69" s="2"/>
      <c r="IO69" s="2"/>
      <c r="IP69" s="2"/>
      <c r="IQ69" s="2"/>
      <c r="IR69" s="2"/>
      <c r="IS69" s="2"/>
      <c r="IT69" s="2"/>
      <c r="IU69" s="2"/>
    </row>
    <row r="70" spans="1:255" x14ac:dyDescent="0.2">
      <c r="A70">
        <v>17</v>
      </c>
      <c r="B70">
        <v>1</v>
      </c>
      <c r="C70">
        <f>ROW(SmtRes!A92)</f>
        <v>92</v>
      </c>
      <c r="D70">
        <f>ROW(EtalonRes!A124)</f>
        <v>124</v>
      </c>
      <c r="E70" t="s">
        <v>133</v>
      </c>
      <c r="F70" t="s">
        <v>134</v>
      </c>
      <c r="G70" t="s">
        <v>135</v>
      </c>
      <c r="H70" t="s">
        <v>136</v>
      </c>
      <c r="I70">
        <v>0.28000000000000003</v>
      </c>
      <c r="J70">
        <v>0</v>
      </c>
      <c r="O70">
        <f t="shared" si="57"/>
        <v>2591.11</v>
      </c>
      <c r="P70">
        <f t="shared" si="58"/>
        <v>27.56</v>
      </c>
      <c r="Q70">
        <f t="shared" si="59"/>
        <v>108.16</v>
      </c>
      <c r="R70">
        <f t="shared" si="60"/>
        <v>56.86</v>
      </c>
      <c r="S70">
        <f t="shared" si="61"/>
        <v>2455.39</v>
      </c>
      <c r="T70">
        <f t="shared" si="62"/>
        <v>0</v>
      </c>
      <c r="U70">
        <f t="shared" si="63"/>
        <v>8.3160000000000007</v>
      </c>
      <c r="V70">
        <f t="shared" si="64"/>
        <v>0</v>
      </c>
      <c r="W70">
        <f t="shared" si="65"/>
        <v>0</v>
      </c>
      <c r="X70">
        <f t="shared" si="66"/>
        <v>2160.7399999999998</v>
      </c>
      <c r="Y70">
        <f t="shared" si="67"/>
        <v>1006.71</v>
      </c>
      <c r="AA70">
        <v>46281618</v>
      </c>
      <c r="AB70">
        <f t="shared" si="68"/>
        <v>432.24</v>
      </c>
      <c r="AC70">
        <f t="shared" si="69"/>
        <v>18.13</v>
      </c>
      <c r="AD70">
        <f t="shared" si="70"/>
        <v>43.16</v>
      </c>
      <c r="AE70">
        <f t="shared" si="71"/>
        <v>8.59</v>
      </c>
      <c r="AF70">
        <f t="shared" si="72"/>
        <v>370.95</v>
      </c>
      <c r="AG70">
        <f t="shared" si="73"/>
        <v>0</v>
      </c>
      <c r="AH70">
        <f t="shared" si="74"/>
        <v>29.7</v>
      </c>
      <c r="AI70">
        <f t="shared" si="75"/>
        <v>0</v>
      </c>
      <c r="AJ70">
        <f t="shared" si="76"/>
        <v>0</v>
      </c>
      <c r="AK70">
        <v>432.24</v>
      </c>
      <c r="AL70">
        <v>18.13</v>
      </c>
      <c r="AM70">
        <v>43.16</v>
      </c>
      <c r="AN70">
        <v>8.59</v>
      </c>
      <c r="AO70">
        <v>370.95</v>
      </c>
      <c r="AP70">
        <v>0</v>
      </c>
      <c r="AQ70">
        <v>29.7</v>
      </c>
      <c r="AR70">
        <v>0</v>
      </c>
      <c r="AS70">
        <v>0</v>
      </c>
      <c r="AT70">
        <v>88</v>
      </c>
      <c r="AU70">
        <v>41</v>
      </c>
      <c r="AV70">
        <v>1</v>
      </c>
      <c r="AW70">
        <v>1</v>
      </c>
      <c r="AZ70">
        <v>1</v>
      </c>
      <c r="BA70">
        <v>23.64</v>
      </c>
      <c r="BB70">
        <v>8.9499999999999993</v>
      </c>
      <c r="BC70">
        <v>5.43</v>
      </c>
      <c r="BD70" t="s">
        <v>3</v>
      </c>
      <c r="BE70" t="s">
        <v>3</v>
      </c>
      <c r="BF70" t="s">
        <v>3</v>
      </c>
      <c r="BG70" t="s">
        <v>3</v>
      </c>
      <c r="BH70">
        <v>0</v>
      </c>
      <c r="BI70">
        <v>1</v>
      </c>
      <c r="BJ70" t="s">
        <v>137</v>
      </c>
      <c r="BM70">
        <v>1623</v>
      </c>
      <c r="BN70">
        <v>0</v>
      </c>
      <c r="BO70" t="s">
        <v>134</v>
      </c>
      <c r="BP70">
        <v>1</v>
      </c>
      <c r="BQ70">
        <v>30</v>
      </c>
      <c r="BR70">
        <v>0</v>
      </c>
      <c r="BS70">
        <v>23.64</v>
      </c>
      <c r="BT70">
        <v>1</v>
      </c>
      <c r="BU70">
        <v>1</v>
      </c>
      <c r="BV70">
        <v>1</v>
      </c>
      <c r="BW70">
        <v>1</v>
      </c>
      <c r="BX70">
        <v>1</v>
      </c>
      <c r="BY70" t="s">
        <v>3</v>
      </c>
      <c r="BZ70">
        <v>88</v>
      </c>
      <c r="CA70">
        <v>41</v>
      </c>
      <c r="CE70">
        <v>0</v>
      </c>
      <c r="CF70">
        <v>0</v>
      </c>
      <c r="CG70">
        <v>0</v>
      </c>
      <c r="CM70">
        <v>0</v>
      </c>
      <c r="CN70" t="s">
        <v>3</v>
      </c>
      <c r="CO70">
        <v>0</v>
      </c>
      <c r="CP70">
        <f t="shared" si="77"/>
        <v>2591.1099999999997</v>
      </c>
      <c r="CQ70">
        <f t="shared" si="90"/>
        <v>98.445899999999995</v>
      </c>
      <c r="CR70">
        <f t="shared" si="91"/>
        <v>386.28199999999993</v>
      </c>
      <c r="CS70">
        <f t="shared" si="92"/>
        <v>203.0676</v>
      </c>
      <c r="CT70">
        <f t="shared" si="93"/>
        <v>8769.2579999999998</v>
      </c>
      <c r="CU70">
        <f t="shared" si="78"/>
        <v>0</v>
      </c>
      <c r="CV70">
        <f t="shared" si="94"/>
        <v>29.7</v>
      </c>
      <c r="CW70">
        <f t="shared" si="79"/>
        <v>0</v>
      </c>
      <c r="CX70">
        <f t="shared" si="80"/>
        <v>0</v>
      </c>
      <c r="CY70">
        <f>S70*(BZ70/100)</f>
        <v>2160.7431999999999</v>
      </c>
      <c r="CZ70">
        <f>S70*(CA70/100)</f>
        <v>1006.7098999999998</v>
      </c>
      <c r="DC70" t="s">
        <v>3</v>
      </c>
      <c r="DD70" t="s">
        <v>3</v>
      </c>
      <c r="DE70" t="s">
        <v>3</v>
      </c>
      <c r="DF70" t="s">
        <v>3</v>
      </c>
      <c r="DG70" t="s">
        <v>3</v>
      </c>
      <c r="DH70" t="s">
        <v>3</v>
      </c>
      <c r="DI70" t="s">
        <v>3</v>
      </c>
      <c r="DJ70" t="s">
        <v>3</v>
      </c>
      <c r="DK70" t="s">
        <v>3</v>
      </c>
      <c r="DL70" t="s">
        <v>3</v>
      </c>
      <c r="DM70" t="s">
        <v>3</v>
      </c>
      <c r="DN70">
        <v>110</v>
      </c>
      <c r="DO70">
        <v>74</v>
      </c>
      <c r="DP70">
        <v>1.0669999999999999</v>
      </c>
      <c r="DQ70">
        <v>1</v>
      </c>
      <c r="DU70">
        <v>1003</v>
      </c>
      <c r="DV70" t="s">
        <v>136</v>
      </c>
      <c r="DW70" t="s">
        <v>136</v>
      </c>
      <c r="DX70">
        <v>100</v>
      </c>
      <c r="EE70">
        <v>40977729</v>
      </c>
      <c r="EF70">
        <v>30</v>
      </c>
      <c r="EG70" t="s">
        <v>71</v>
      </c>
      <c r="EH70">
        <v>0</v>
      </c>
      <c r="EI70" t="s">
        <v>3</v>
      </c>
      <c r="EJ70">
        <v>1</v>
      </c>
      <c r="EK70">
        <v>1623</v>
      </c>
      <c r="EL70" t="s">
        <v>138</v>
      </c>
      <c r="EM70" t="s">
        <v>139</v>
      </c>
      <c r="EO70" t="s">
        <v>3</v>
      </c>
      <c r="EQ70">
        <v>0</v>
      </c>
      <c r="ER70">
        <v>432.24</v>
      </c>
      <c r="ES70">
        <v>18.13</v>
      </c>
      <c r="ET70">
        <v>43.16</v>
      </c>
      <c r="EU70">
        <v>8.59</v>
      </c>
      <c r="EV70">
        <v>370.95</v>
      </c>
      <c r="EW70">
        <v>29.7</v>
      </c>
      <c r="EX70">
        <v>0</v>
      </c>
      <c r="EY70">
        <v>0</v>
      </c>
      <c r="FQ70">
        <v>0</v>
      </c>
      <c r="FR70">
        <f t="shared" si="81"/>
        <v>0</v>
      </c>
      <c r="FS70">
        <v>0</v>
      </c>
      <c r="FX70">
        <v>110</v>
      </c>
      <c r="FY70">
        <v>74</v>
      </c>
      <c r="GA70" t="s">
        <v>3</v>
      </c>
      <c r="GD70">
        <v>0</v>
      </c>
      <c r="GF70">
        <v>1321436680</v>
      </c>
      <c r="GG70">
        <v>2</v>
      </c>
      <c r="GH70">
        <v>1</v>
      </c>
      <c r="GI70">
        <v>3</v>
      </c>
      <c r="GJ70">
        <v>0</v>
      </c>
      <c r="GK70">
        <f>ROUND(R70*(S12)/100,2)</f>
        <v>89.27</v>
      </c>
      <c r="GL70">
        <f t="shared" si="82"/>
        <v>0</v>
      </c>
      <c r="GM70">
        <f t="shared" si="83"/>
        <v>5847.83</v>
      </c>
      <c r="GN70">
        <f t="shared" si="84"/>
        <v>5847.83</v>
      </c>
      <c r="GO70">
        <f t="shared" si="85"/>
        <v>0</v>
      </c>
      <c r="GP70">
        <f t="shared" si="86"/>
        <v>0</v>
      </c>
      <c r="GR70">
        <v>0</v>
      </c>
      <c r="GS70">
        <v>3</v>
      </c>
      <c r="GT70">
        <v>0</v>
      </c>
      <c r="GU70" t="s">
        <v>3</v>
      </c>
      <c r="GV70">
        <f t="shared" si="87"/>
        <v>0</v>
      </c>
      <c r="GW70">
        <v>1</v>
      </c>
      <c r="GX70">
        <f t="shared" si="88"/>
        <v>0</v>
      </c>
      <c r="HA70">
        <v>0</v>
      </c>
      <c r="HB70">
        <v>0</v>
      </c>
      <c r="HC70">
        <f t="shared" si="89"/>
        <v>0</v>
      </c>
      <c r="IK70">
        <v>0</v>
      </c>
    </row>
    <row r="71" spans="1:255" x14ac:dyDescent="0.2">
      <c r="A71" s="2">
        <v>17</v>
      </c>
      <c r="B71" s="2">
        <v>1</v>
      </c>
      <c r="C71" s="2"/>
      <c r="D71" s="2"/>
      <c r="E71" s="2" t="s">
        <v>140</v>
      </c>
      <c r="F71" s="2" t="s">
        <v>141</v>
      </c>
      <c r="G71" s="2" t="s">
        <v>142</v>
      </c>
      <c r="H71" s="2" t="s">
        <v>143</v>
      </c>
      <c r="I71" s="2">
        <v>28</v>
      </c>
      <c r="J71" s="2">
        <v>0</v>
      </c>
      <c r="K71" s="2"/>
      <c r="L71" s="2"/>
      <c r="M71" s="2"/>
      <c r="N71" s="2"/>
      <c r="O71" s="2">
        <f t="shared" si="57"/>
        <v>932.68</v>
      </c>
      <c r="P71" s="2">
        <f t="shared" si="58"/>
        <v>932.68</v>
      </c>
      <c r="Q71" s="2">
        <f t="shared" si="59"/>
        <v>0</v>
      </c>
      <c r="R71" s="2">
        <f t="shared" si="60"/>
        <v>0</v>
      </c>
      <c r="S71" s="2">
        <f t="shared" si="61"/>
        <v>0</v>
      </c>
      <c r="T71" s="2">
        <f t="shared" si="62"/>
        <v>0</v>
      </c>
      <c r="U71" s="2">
        <f t="shared" si="63"/>
        <v>0</v>
      </c>
      <c r="V71" s="2">
        <f t="shared" si="64"/>
        <v>0</v>
      </c>
      <c r="W71" s="2">
        <f t="shared" si="65"/>
        <v>0</v>
      </c>
      <c r="X71" s="2">
        <f t="shared" si="66"/>
        <v>0</v>
      </c>
      <c r="Y71" s="2">
        <f t="shared" si="67"/>
        <v>0</v>
      </c>
      <c r="Z71" s="2"/>
      <c r="AA71" s="2">
        <v>46281617</v>
      </c>
      <c r="AB71" s="2">
        <f t="shared" si="68"/>
        <v>33.31</v>
      </c>
      <c r="AC71" s="2">
        <f t="shared" si="69"/>
        <v>33.31</v>
      </c>
      <c r="AD71" s="2">
        <f t="shared" si="70"/>
        <v>0</v>
      </c>
      <c r="AE71" s="2">
        <f t="shared" si="71"/>
        <v>0</v>
      </c>
      <c r="AF71" s="2">
        <f t="shared" si="72"/>
        <v>0</v>
      </c>
      <c r="AG71" s="2">
        <f t="shared" si="73"/>
        <v>0</v>
      </c>
      <c r="AH71" s="2">
        <f t="shared" si="74"/>
        <v>0</v>
      </c>
      <c r="AI71" s="2">
        <f t="shared" si="75"/>
        <v>0</v>
      </c>
      <c r="AJ71" s="2">
        <f t="shared" si="76"/>
        <v>0</v>
      </c>
      <c r="AK71" s="2">
        <v>33.31</v>
      </c>
      <c r="AL71" s="2">
        <v>33.31</v>
      </c>
      <c r="AM71" s="2">
        <v>0</v>
      </c>
      <c r="AN71" s="2">
        <v>0</v>
      </c>
      <c r="AO71" s="2">
        <v>0</v>
      </c>
      <c r="AP71" s="2">
        <v>0</v>
      </c>
      <c r="AQ71" s="2">
        <v>0</v>
      </c>
      <c r="AR71" s="2">
        <v>0</v>
      </c>
      <c r="AS71" s="2">
        <v>0</v>
      </c>
      <c r="AT71" s="2">
        <v>0</v>
      </c>
      <c r="AU71" s="2">
        <v>0</v>
      </c>
      <c r="AV71" s="2">
        <v>1</v>
      </c>
      <c r="AW71" s="2">
        <v>1</v>
      </c>
      <c r="AX71" s="2"/>
      <c r="AY71" s="2"/>
      <c r="AZ71" s="2">
        <v>1</v>
      </c>
      <c r="BA71" s="2">
        <v>1</v>
      </c>
      <c r="BB71" s="2">
        <v>1</v>
      </c>
      <c r="BC71" s="2">
        <v>1</v>
      </c>
      <c r="BD71" s="2" t="s">
        <v>3</v>
      </c>
      <c r="BE71" s="2" t="s">
        <v>3</v>
      </c>
      <c r="BF71" s="2" t="s">
        <v>3</v>
      </c>
      <c r="BG71" s="2" t="s">
        <v>3</v>
      </c>
      <c r="BH71" s="2">
        <v>3</v>
      </c>
      <c r="BI71" s="2">
        <v>1</v>
      </c>
      <c r="BJ71" s="2" t="s">
        <v>144</v>
      </c>
      <c r="BK71" s="2"/>
      <c r="BL71" s="2"/>
      <c r="BM71" s="2">
        <v>1617</v>
      </c>
      <c r="BN71" s="2">
        <v>0</v>
      </c>
      <c r="BO71" s="2" t="s">
        <v>3</v>
      </c>
      <c r="BP71" s="2">
        <v>0</v>
      </c>
      <c r="BQ71" s="2">
        <v>200</v>
      </c>
      <c r="BR71" s="2">
        <v>0</v>
      </c>
      <c r="BS71" s="2">
        <v>1</v>
      </c>
      <c r="BT71" s="2">
        <v>1</v>
      </c>
      <c r="BU71" s="2">
        <v>1</v>
      </c>
      <c r="BV71" s="2">
        <v>1</v>
      </c>
      <c r="BW71" s="2">
        <v>1</v>
      </c>
      <c r="BX71" s="2">
        <v>1</v>
      </c>
      <c r="BY71" s="2" t="s">
        <v>3</v>
      </c>
      <c r="BZ71" s="2">
        <v>0</v>
      </c>
      <c r="CA71" s="2">
        <v>0</v>
      </c>
      <c r="CB71" s="2"/>
      <c r="CC71" s="2"/>
      <c r="CD71" s="2"/>
      <c r="CE71" s="2">
        <v>0</v>
      </c>
      <c r="CF71" s="2">
        <v>0</v>
      </c>
      <c r="CG71" s="2">
        <v>0</v>
      </c>
      <c r="CH71" s="2"/>
      <c r="CI71" s="2"/>
      <c r="CJ71" s="2"/>
      <c r="CK71" s="2"/>
      <c r="CL71" s="2"/>
      <c r="CM71" s="2">
        <v>0</v>
      </c>
      <c r="CN71" s="2" t="s">
        <v>3</v>
      </c>
      <c r="CO71" s="2">
        <v>0</v>
      </c>
      <c r="CP71" s="2">
        <f t="shared" si="77"/>
        <v>932.68</v>
      </c>
      <c r="CQ71" s="2">
        <f t="shared" si="90"/>
        <v>33.31</v>
      </c>
      <c r="CR71" s="2">
        <f t="shared" si="91"/>
        <v>0</v>
      </c>
      <c r="CS71" s="2">
        <f t="shared" si="92"/>
        <v>0</v>
      </c>
      <c r="CT71" s="2">
        <f t="shared" si="93"/>
        <v>0</v>
      </c>
      <c r="CU71" s="2">
        <f t="shared" si="78"/>
        <v>0</v>
      </c>
      <c r="CV71" s="2">
        <f t="shared" si="94"/>
        <v>0</v>
      </c>
      <c r="CW71" s="2">
        <f t="shared" si="79"/>
        <v>0</v>
      </c>
      <c r="CX71" s="2">
        <f t="shared" si="80"/>
        <v>0</v>
      </c>
      <c r="CY71" s="2">
        <f>((S71*BZ71)/100)</f>
        <v>0</v>
      </c>
      <c r="CZ71" s="2">
        <f>((S71*CA71)/100)</f>
        <v>0</v>
      </c>
      <c r="DA71" s="2"/>
      <c r="DB71" s="2"/>
      <c r="DC71" s="2" t="s">
        <v>3</v>
      </c>
      <c r="DD71" s="2" t="s">
        <v>3</v>
      </c>
      <c r="DE71" s="2" t="s">
        <v>3</v>
      </c>
      <c r="DF71" s="2" t="s">
        <v>3</v>
      </c>
      <c r="DG71" s="2" t="s">
        <v>3</v>
      </c>
      <c r="DH71" s="2" t="s">
        <v>3</v>
      </c>
      <c r="DI71" s="2" t="s">
        <v>3</v>
      </c>
      <c r="DJ71" s="2" t="s">
        <v>3</v>
      </c>
      <c r="DK71" s="2" t="s">
        <v>3</v>
      </c>
      <c r="DL71" s="2" t="s">
        <v>3</v>
      </c>
      <c r="DM71" s="2" t="s">
        <v>3</v>
      </c>
      <c r="DN71" s="2">
        <v>0</v>
      </c>
      <c r="DO71" s="2">
        <v>0</v>
      </c>
      <c r="DP71" s="2">
        <v>1</v>
      </c>
      <c r="DQ71" s="2">
        <v>1</v>
      </c>
      <c r="DR71" s="2"/>
      <c r="DS71" s="2"/>
      <c r="DT71" s="2"/>
      <c r="DU71" s="2">
        <v>1003</v>
      </c>
      <c r="DV71" s="2" t="s">
        <v>143</v>
      </c>
      <c r="DW71" s="2" t="s">
        <v>143</v>
      </c>
      <c r="DX71" s="2">
        <v>1</v>
      </c>
      <c r="DY71" s="2"/>
      <c r="DZ71" s="2"/>
      <c r="EA71" s="2"/>
      <c r="EB71" s="2"/>
      <c r="EC71" s="2"/>
      <c r="ED71" s="2"/>
      <c r="EE71" s="2">
        <v>40977723</v>
      </c>
      <c r="EF71" s="2">
        <v>200</v>
      </c>
      <c r="EG71" s="2" t="s">
        <v>46</v>
      </c>
      <c r="EH71" s="2">
        <v>0</v>
      </c>
      <c r="EI71" s="2" t="s">
        <v>3</v>
      </c>
      <c r="EJ71" s="2">
        <v>1</v>
      </c>
      <c r="EK71" s="2">
        <v>1617</v>
      </c>
      <c r="EL71" s="2" t="s">
        <v>47</v>
      </c>
      <c r="EM71" s="2" t="s">
        <v>48</v>
      </c>
      <c r="EN71" s="2"/>
      <c r="EO71" s="2" t="s">
        <v>3</v>
      </c>
      <c r="EP71" s="2"/>
      <c r="EQ71" s="2">
        <v>0</v>
      </c>
      <c r="ER71" s="2">
        <v>33.31</v>
      </c>
      <c r="ES71" s="2">
        <v>33.31</v>
      </c>
      <c r="ET71" s="2">
        <v>0</v>
      </c>
      <c r="EU71" s="2">
        <v>0</v>
      </c>
      <c r="EV71" s="2">
        <v>0</v>
      </c>
      <c r="EW71" s="2">
        <v>0</v>
      </c>
      <c r="EX71" s="2">
        <v>0</v>
      </c>
      <c r="EY71" s="2">
        <v>0</v>
      </c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>
        <v>0</v>
      </c>
      <c r="FR71" s="2">
        <f t="shared" si="81"/>
        <v>0</v>
      </c>
      <c r="FS71" s="2">
        <v>0</v>
      </c>
      <c r="FT71" s="2"/>
      <c r="FU71" s="2"/>
      <c r="FV71" s="2"/>
      <c r="FW71" s="2"/>
      <c r="FX71" s="2">
        <v>0</v>
      </c>
      <c r="FY71" s="2">
        <v>0</v>
      </c>
      <c r="FZ71" s="2"/>
      <c r="GA71" s="2" t="s">
        <v>3</v>
      </c>
      <c r="GB71" s="2"/>
      <c r="GC71" s="2"/>
      <c r="GD71" s="2">
        <v>0</v>
      </c>
      <c r="GE71" s="2"/>
      <c r="GF71" s="2">
        <v>1024169924</v>
      </c>
      <c r="GG71" s="2">
        <v>2</v>
      </c>
      <c r="GH71" s="2">
        <v>1</v>
      </c>
      <c r="GI71" s="2">
        <v>3</v>
      </c>
      <c r="GJ71" s="2">
        <v>0</v>
      </c>
      <c r="GK71" s="2">
        <f>ROUND(R71*(R12)/100,2)</f>
        <v>0</v>
      </c>
      <c r="GL71" s="2">
        <f t="shared" si="82"/>
        <v>0</v>
      </c>
      <c r="GM71" s="2">
        <f t="shared" si="83"/>
        <v>932.68</v>
      </c>
      <c r="GN71" s="2">
        <f t="shared" si="84"/>
        <v>932.68</v>
      </c>
      <c r="GO71" s="2">
        <f t="shared" si="85"/>
        <v>0</v>
      </c>
      <c r="GP71" s="2">
        <f t="shared" si="86"/>
        <v>0</v>
      </c>
      <c r="GQ71" s="2"/>
      <c r="GR71" s="2">
        <v>0</v>
      </c>
      <c r="GS71" s="2">
        <v>3</v>
      </c>
      <c r="GT71" s="2">
        <v>0</v>
      </c>
      <c r="GU71" s="2" t="s">
        <v>3</v>
      </c>
      <c r="GV71" s="2">
        <f t="shared" si="87"/>
        <v>0</v>
      </c>
      <c r="GW71" s="2">
        <v>1</v>
      </c>
      <c r="GX71" s="2">
        <f t="shared" si="88"/>
        <v>0</v>
      </c>
      <c r="GY71" s="2"/>
      <c r="GZ71" s="2"/>
      <c r="HA71" s="2">
        <v>0</v>
      </c>
      <c r="HB71" s="2">
        <v>0</v>
      </c>
      <c r="HC71" s="2">
        <f t="shared" si="89"/>
        <v>0</v>
      </c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>
        <v>0</v>
      </c>
      <c r="IL71" s="2"/>
      <c r="IM71" s="2"/>
      <c r="IN71" s="2"/>
      <c r="IO71" s="2"/>
      <c r="IP71" s="2"/>
      <c r="IQ71" s="2"/>
      <c r="IR71" s="2"/>
      <c r="IS71" s="2"/>
      <c r="IT71" s="2"/>
      <c r="IU71" s="2"/>
    </row>
    <row r="72" spans="1:255" x14ac:dyDescent="0.2">
      <c r="A72">
        <v>17</v>
      </c>
      <c r="B72">
        <v>1</v>
      </c>
      <c r="E72" t="s">
        <v>140</v>
      </c>
      <c r="F72" t="s">
        <v>141</v>
      </c>
      <c r="G72" t="s">
        <v>142</v>
      </c>
      <c r="H72" t="s">
        <v>143</v>
      </c>
      <c r="I72">
        <v>28</v>
      </c>
      <c r="J72">
        <v>0</v>
      </c>
      <c r="O72">
        <f t="shared" si="57"/>
        <v>9625.26</v>
      </c>
      <c r="P72">
        <f t="shared" si="58"/>
        <v>9625.26</v>
      </c>
      <c r="Q72">
        <f t="shared" si="59"/>
        <v>0</v>
      </c>
      <c r="R72">
        <f t="shared" si="60"/>
        <v>0</v>
      </c>
      <c r="S72">
        <f t="shared" si="61"/>
        <v>0</v>
      </c>
      <c r="T72">
        <f t="shared" si="62"/>
        <v>0</v>
      </c>
      <c r="U72">
        <f t="shared" si="63"/>
        <v>0</v>
      </c>
      <c r="V72">
        <f t="shared" si="64"/>
        <v>0</v>
      </c>
      <c r="W72">
        <f t="shared" si="65"/>
        <v>0</v>
      </c>
      <c r="X72">
        <f t="shared" si="66"/>
        <v>0</v>
      </c>
      <c r="Y72">
        <f t="shared" si="67"/>
        <v>0</v>
      </c>
      <c r="AA72">
        <v>46281618</v>
      </c>
      <c r="AB72">
        <f t="shared" si="68"/>
        <v>33.31</v>
      </c>
      <c r="AC72">
        <f t="shared" si="69"/>
        <v>33.31</v>
      </c>
      <c r="AD72">
        <f t="shared" si="70"/>
        <v>0</v>
      </c>
      <c r="AE72">
        <f t="shared" si="71"/>
        <v>0</v>
      </c>
      <c r="AF72">
        <f t="shared" si="72"/>
        <v>0</v>
      </c>
      <c r="AG72">
        <f t="shared" si="73"/>
        <v>0</v>
      </c>
      <c r="AH72">
        <f t="shared" si="74"/>
        <v>0</v>
      </c>
      <c r="AI72">
        <f t="shared" si="75"/>
        <v>0</v>
      </c>
      <c r="AJ72">
        <f t="shared" si="76"/>
        <v>0</v>
      </c>
      <c r="AK72">
        <v>33.31</v>
      </c>
      <c r="AL72">
        <v>33.31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1</v>
      </c>
      <c r="AW72">
        <v>1</v>
      </c>
      <c r="AZ72">
        <v>1</v>
      </c>
      <c r="BA72">
        <v>1</v>
      </c>
      <c r="BB72">
        <v>1</v>
      </c>
      <c r="BC72">
        <v>10.32</v>
      </c>
      <c r="BD72" t="s">
        <v>3</v>
      </c>
      <c r="BE72" t="s">
        <v>3</v>
      </c>
      <c r="BF72" t="s">
        <v>3</v>
      </c>
      <c r="BG72" t="s">
        <v>3</v>
      </c>
      <c r="BH72">
        <v>3</v>
      </c>
      <c r="BI72">
        <v>1</v>
      </c>
      <c r="BJ72" t="s">
        <v>144</v>
      </c>
      <c r="BM72">
        <v>1617</v>
      </c>
      <c r="BN72">
        <v>0</v>
      </c>
      <c r="BO72" t="s">
        <v>141</v>
      </c>
      <c r="BP72">
        <v>1</v>
      </c>
      <c r="BQ72">
        <v>200</v>
      </c>
      <c r="BR72">
        <v>0</v>
      </c>
      <c r="BS72">
        <v>1</v>
      </c>
      <c r="BT72">
        <v>1</v>
      </c>
      <c r="BU72">
        <v>1</v>
      </c>
      <c r="BV72">
        <v>1</v>
      </c>
      <c r="BW72">
        <v>1</v>
      </c>
      <c r="BX72">
        <v>1</v>
      </c>
      <c r="BY72" t="s">
        <v>3</v>
      </c>
      <c r="BZ72">
        <v>0</v>
      </c>
      <c r="CA72">
        <v>0</v>
      </c>
      <c r="CE72">
        <v>0</v>
      </c>
      <c r="CF72">
        <v>0</v>
      </c>
      <c r="CG72">
        <v>0</v>
      </c>
      <c r="CM72">
        <v>0</v>
      </c>
      <c r="CN72" t="s">
        <v>3</v>
      </c>
      <c r="CO72">
        <v>0</v>
      </c>
      <c r="CP72">
        <f t="shared" si="77"/>
        <v>9625.26</v>
      </c>
      <c r="CQ72">
        <f t="shared" si="90"/>
        <v>343.75920000000002</v>
      </c>
      <c r="CR72">
        <f t="shared" si="91"/>
        <v>0</v>
      </c>
      <c r="CS72">
        <f t="shared" si="92"/>
        <v>0</v>
      </c>
      <c r="CT72">
        <f t="shared" si="93"/>
        <v>0</v>
      </c>
      <c r="CU72">
        <f t="shared" si="78"/>
        <v>0</v>
      </c>
      <c r="CV72">
        <f t="shared" si="94"/>
        <v>0</v>
      </c>
      <c r="CW72">
        <f t="shared" si="79"/>
        <v>0</v>
      </c>
      <c r="CX72">
        <f t="shared" si="80"/>
        <v>0</v>
      </c>
      <c r="CY72">
        <f>S72*(BZ72/100)</f>
        <v>0</v>
      </c>
      <c r="CZ72">
        <f>S72*(CA72/100)</f>
        <v>0</v>
      </c>
      <c r="DC72" t="s">
        <v>3</v>
      </c>
      <c r="DD72" t="s">
        <v>3</v>
      </c>
      <c r="DE72" t="s">
        <v>3</v>
      </c>
      <c r="DF72" t="s">
        <v>3</v>
      </c>
      <c r="DG72" t="s">
        <v>3</v>
      </c>
      <c r="DH72" t="s">
        <v>3</v>
      </c>
      <c r="DI72" t="s">
        <v>3</v>
      </c>
      <c r="DJ72" t="s">
        <v>3</v>
      </c>
      <c r="DK72" t="s">
        <v>3</v>
      </c>
      <c r="DL72" t="s">
        <v>3</v>
      </c>
      <c r="DM72" t="s">
        <v>3</v>
      </c>
      <c r="DN72">
        <v>0</v>
      </c>
      <c r="DO72">
        <v>0</v>
      </c>
      <c r="DP72">
        <v>1</v>
      </c>
      <c r="DQ72">
        <v>1</v>
      </c>
      <c r="DU72">
        <v>1003</v>
      </c>
      <c r="DV72" t="s">
        <v>143</v>
      </c>
      <c r="DW72" t="s">
        <v>143</v>
      </c>
      <c r="DX72">
        <v>1</v>
      </c>
      <c r="EE72">
        <v>40977723</v>
      </c>
      <c r="EF72">
        <v>200</v>
      </c>
      <c r="EG72" t="s">
        <v>46</v>
      </c>
      <c r="EH72">
        <v>0</v>
      </c>
      <c r="EI72" t="s">
        <v>3</v>
      </c>
      <c r="EJ72">
        <v>1</v>
      </c>
      <c r="EK72">
        <v>1617</v>
      </c>
      <c r="EL72" t="s">
        <v>47</v>
      </c>
      <c r="EM72" t="s">
        <v>48</v>
      </c>
      <c r="EO72" t="s">
        <v>3</v>
      </c>
      <c r="EQ72">
        <v>0</v>
      </c>
      <c r="ER72">
        <v>33.31</v>
      </c>
      <c r="ES72">
        <v>33.31</v>
      </c>
      <c r="ET72">
        <v>0</v>
      </c>
      <c r="EU72">
        <v>0</v>
      </c>
      <c r="EV72">
        <v>0</v>
      </c>
      <c r="EW72">
        <v>0</v>
      </c>
      <c r="EX72">
        <v>0</v>
      </c>
      <c r="EY72">
        <v>0</v>
      </c>
      <c r="FQ72">
        <v>0</v>
      </c>
      <c r="FR72">
        <f t="shared" si="81"/>
        <v>0</v>
      </c>
      <c r="FS72">
        <v>0</v>
      </c>
      <c r="FX72">
        <v>0</v>
      </c>
      <c r="FY72">
        <v>0</v>
      </c>
      <c r="GA72" t="s">
        <v>3</v>
      </c>
      <c r="GD72">
        <v>0</v>
      </c>
      <c r="GF72">
        <v>1024169924</v>
      </c>
      <c r="GG72">
        <v>2</v>
      </c>
      <c r="GH72">
        <v>1</v>
      </c>
      <c r="GI72">
        <v>3</v>
      </c>
      <c r="GJ72">
        <v>0</v>
      </c>
      <c r="GK72">
        <f>ROUND(R72*(S12)/100,2)</f>
        <v>0</v>
      </c>
      <c r="GL72">
        <f t="shared" si="82"/>
        <v>0</v>
      </c>
      <c r="GM72">
        <f t="shared" si="83"/>
        <v>9625.26</v>
      </c>
      <c r="GN72">
        <f t="shared" si="84"/>
        <v>9625.26</v>
      </c>
      <c r="GO72">
        <f t="shared" si="85"/>
        <v>0</v>
      </c>
      <c r="GP72">
        <f t="shared" si="86"/>
        <v>0</v>
      </c>
      <c r="GR72">
        <v>0</v>
      </c>
      <c r="GS72">
        <v>3</v>
      </c>
      <c r="GT72">
        <v>0</v>
      </c>
      <c r="GU72" t="s">
        <v>3</v>
      </c>
      <c r="GV72">
        <f t="shared" si="87"/>
        <v>0</v>
      </c>
      <c r="GW72">
        <v>1</v>
      </c>
      <c r="GX72">
        <f t="shared" si="88"/>
        <v>0</v>
      </c>
      <c r="HA72">
        <v>0</v>
      </c>
      <c r="HB72">
        <v>0</v>
      </c>
      <c r="HC72">
        <f t="shared" si="89"/>
        <v>0</v>
      </c>
      <c r="IK72">
        <v>0</v>
      </c>
    </row>
    <row r="73" spans="1:255" x14ac:dyDescent="0.2">
      <c r="A73" s="2">
        <v>17</v>
      </c>
      <c r="B73" s="2">
        <v>1</v>
      </c>
      <c r="C73" s="2"/>
      <c r="D73" s="2"/>
      <c r="E73" s="2" t="s">
        <v>145</v>
      </c>
      <c r="F73" s="2" t="s">
        <v>146</v>
      </c>
      <c r="G73" s="2" t="s">
        <v>147</v>
      </c>
      <c r="H73" s="2" t="s">
        <v>44</v>
      </c>
      <c r="I73" s="2">
        <v>2</v>
      </c>
      <c r="J73" s="2">
        <v>0</v>
      </c>
      <c r="K73" s="2"/>
      <c r="L73" s="2"/>
      <c r="M73" s="2"/>
      <c r="N73" s="2"/>
      <c r="O73" s="2">
        <f t="shared" si="57"/>
        <v>1621.98</v>
      </c>
      <c r="P73" s="2">
        <f t="shared" si="58"/>
        <v>1621.98</v>
      </c>
      <c r="Q73" s="2">
        <f t="shared" si="59"/>
        <v>0</v>
      </c>
      <c r="R73" s="2">
        <f t="shared" si="60"/>
        <v>0</v>
      </c>
      <c r="S73" s="2">
        <f t="shared" si="61"/>
        <v>0</v>
      </c>
      <c r="T73" s="2">
        <f t="shared" si="62"/>
        <v>0</v>
      </c>
      <c r="U73" s="2">
        <f t="shared" si="63"/>
        <v>0</v>
      </c>
      <c r="V73" s="2">
        <f t="shared" si="64"/>
        <v>0</v>
      </c>
      <c r="W73" s="2">
        <f t="shared" si="65"/>
        <v>0</v>
      </c>
      <c r="X73" s="2">
        <f t="shared" si="66"/>
        <v>0</v>
      </c>
      <c r="Y73" s="2">
        <f t="shared" si="67"/>
        <v>0</v>
      </c>
      <c r="Z73" s="2"/>
      <c r="AA73" s="2">
        <v>46281617</v>
      </c>
      <c r="AB73" s="2">
        <f t="shared" si="68"/>
        <v>810.99</v>
      </c>
      <c r="AC73" s="2">
        <f t="shared" si="69"/>
        <v>810.99</v>
      </c>
      <c r="AD73" s="2">
        <f t="shared" si="70"/>
        <v>0</v>
      </c>
      <c r="AE73" s="2">
        <f t="shared" si="71"/>
        <v>0</v>
      </c>
      <c r="AF73" s="2">
        <f t="shared" si="72"/>
        <v>0</v>
      </c>
      <c r="AG73" s="2">
        <f t="shared" si="73"/>
        <v>0</v>
      </c>
      <c r="AH73" s="2">
        <f t="shared" si="74"/>
        <v>0</v>
      </c>
      <c r="AI73" s="2">
        <f t="shared" si="75"/>
        <v>0</v>
      </c>
      <c r="AJ73" s="2">
        <f t="shared" si="76"/>
        <v>0</v>
      </c>
      <c r="AK73" s="2">
        <v>810.99</v>
      </c>
      <c r="AL73" s="2">
        <v>810.99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0</v>
      </c>
      <c r="AU73" s="2">
        <v>0</v>
      </c>
      <c r="AV73" s="2">
        <v>1</v>
      </c>
      <c r="AW73" s="2">
        <v>1</v>
      </c>
      <c r="AX73" s="2"/>
      <c r="AY73" s="2"/>
      <c r="AZ73" s="2">
        <v>1</v>
      </c>
      <c r="BA73" s="2">
        <v>1</v>
      </c>
      <c r="BB73" s="2">
        <v>1</v>
      </c>
      <c r="BC73" s="2">
        <v>1</v>
      </c>
      <c r="BD73" s="2" t="s">
        <v>3</v>
      </c>
      <c r="BE73" s="2" t="s">
        <v>3</v>
      </c>
      <c r="BF73" s="2" t="s">
        <v>3</v>
      </c>
      <c r="BG73" s="2" t="s">
        <v>3</v>
      </c>
      <c r="BH73" s="2">
        <v>3</v>
      </c>
      <c r="BI73" s="2">
        <v>1</v>
      </c>
      <c r="BJ73" s="2" t="s">
        <v>148</v>
      </c>
      <c r="BK73" s="2"/>
      <c r="BL73" s="2"/>
      <c r="BM73" s="2">
        <v>1617</v>
      </c>
      <c r="BN73" s="2">
        <v>0</v>
      </c>
      <c r="BO73" s="2" t="s">
        <v>3</v>
      </c>
      <c r="BP73" s="2">
        <v>0</v>
      </c>
      <c r="BQ73" s="2">
        <v>200</v>
      </c>
      <c r="BR73" s="2">
        <v>0</v>
      </c>
      <c r="BS73" s="2">
        <v>1</v>
      </c>
      <c r="BT73" s="2">
        <v>1</v>
      </c>
      <c r="BU73" s="2">
        <v>1</v>
      </c>
      <c r="BV73" s="2">
        <v>1</v>
      </c>
      <c r="BW73" s="2">
        <v>1</v>
      </c>
      <c r="BX73" s="2">
        <v>1</v>
      </c>
      <c r="BY73" s="2" t="s">
        <v>3</v>
      </c>
      <c r="BZ73" s="2">
        <v>0</v>
      </c>
      <c r="CA73" s="2">
        <v>0</v>
      </c>
      <c r="CB73" s="2"/>
      <c r="CC73" s="2"/>
      <c r="CD73" s="2"/>
      <c r="CE73" s="2">
        <v>0</v>
      </c>
      <c r="CF73" s="2">
        <v>0</v>
      </c>
      <c r="CG73" s="2">
        <v>0</v>
      </c>
      <c r="CH73" s="2"/>
      <c r="CI73" s="2"/>
      <c r="CJ73" s="2"/>
      <c r="CK73" s="2"/>
      <c r="CL73" s="2"/>
      <c r="CM73" s="2">
        <v>0</v>
      </c>
      <c r="CN73" s="2" t="s">
        <v>3</v>
      </c>
      <c r="CO73" s="2">
        <v>0</v>
      </c>
      <c r="CP73" s="2">
        <f t="shared" si="77"/>
        <v>1621.98</v>
      </c>
      <c r="CQ73" s="2">
        <f t="shared" si="90"/>
        <v>810.99</v>
      </c>
      <c r="CR73" s="2">
        <f t="shared" si="91"/>
        <v>0</v>
      </c>
      <c r="CS73" s="2">
        <f t="shared" si="92"/>
        <v>0</v>
      </c>
      <c r="CT73" s="2">
        <f t="shared" si="93"/>
        <v>0</v>
      </c>
      <c r="CU73" s="2">
        <f t="shared" si="78"/>
        <v>0</v>
      </c>
      <c r="CV73" s="2">
        <f t="shared" si="94"/>
        <v>0</v>
      </c>
      <c r="CW73" s="2">
        <f t="shared" si="79"/>
        <v>0</v>
      </c>
      <c r="CX73" s="2">
        <f t="shared" si="80"/>
        <v>0</v>
      </c>
      <c r="CY73" s="2">
        <f>((S73*BZ73)/100)</f>
        <v>0</v>
      </c>
      <c r="CZ73" s="2">
        <f>((S73*CA73)/100)</f>
        <v>0</v>
      </c>
      <c r="DA73" s="2"/>
      <c r="DB73" s="2"/>
      <c r="DC73" s="2" t="s">
        <v>3</v>
      </c>
      <c r="DD73" s="2" t="s">
        <v>3</v>
      </c>
      <c r="DE73" s="2" t="s">
        <v>3</v>
      </c>
      <c r="DF73" s="2" t="s">
        <v>3</v>
      </c>
      <c r="DG73" s="2" t="s">
        <v>3</v>
      </c>
      <c r="DH73" s="2" t="s">
        <v>3</v>
      </c>
      <c r="DI73" s="2" t="s">
        <v>3</v>
      </c>
      <c r="DJ73" s="2" t="s">
        <v>3</v>
      </c>
      <c r="DK73" s="2" t="s">
        <v>3</v>
      </c>
      <c r="DL73" s="2" t="s">
        <v>3</v>
      </c>
      <c r="DM73" s="2" t="s">
        <v>3</v>
      </c>
      <c r="DN73" s="2">
        <v>0</v>
      </c>
      <c r="DO73" s="2">
        <v>0</v>
      </c>
      <c r="DP73" s="2">
        <v>1</v>
      </c>
      <c r="DQ73" s="2">
        <v>1</v>
      </c>
      <c r="DR73" s="2"/>
      <c r="DS73" s="2"/>
      <c r="DT73" s="2"/>
      <c r="DU73" s="2">
        <v>1010</v>
      </c>
      <c r="DV73" s="2" t="s">
        <v>44</v>
      </c>
      <c r="DW73" s="2" t="s">
        <v>44</v>
      </c>
      <c r="DX73" s="2">
        <v>1</v>
      </c>
      <c r="DY73" s="2"/>
      <c r="DZ73" s="2"/>
      <c r="EA73" s="2"/>
      <c r="EB73" s="2"/>
      <c r="EC73" s="2"/>
      <c r="ED73" s="2"/>
      <c r="EE73" s="2">
        <v>40977723</v>
      </c>
      <c r="EF73" s="2">
        <v>200</v>
      </c>
      <c r="EG73" s="2" t="s">
        <v>46</v>
      </c>
      <c r="EH73" s="2">
        <v>0</v>
      </c>
      <c r="EI73" s="2" t="s">
        <v>3</v>
      </c>
      <c r="EJ73" s="2">
        <v>1</v>
      </c>
      <c r="EK73" s="2">
        <v>1617</v>
      </c>
      <c r="EL73" s="2" t="s">
        <v>47</v>
      </c>
      <c r="EM73" s="2" t="s">
        <v>48</v>
      </c>
      <c r="EN73" s="2"/>
      <c r="EO73" s="2" t="s">
        <v>3</v>
      </c>
      <c r="EP73" s="2"/>
      <c r="EQ73" s="2">
        <v>0</v>
      </c>
      <c r="ER73" s="2">
        <v>810.99</v>
      </c>
      <c r="ES73" s="2">
        <v>810.99</v>
      </c>
      <c r="ET73" s="2">
        <v>0</v>
      </c>
      <c r="EU73" s="2">
        <v>0</v>
      </c>
      <c r="EV73" s="2">
        <v>0</v>
      </c>
      <c r="EW73" s="2">
        <v>0</v>
      </c>
      <c r="EX73" s="2">
        <v>0</v>
      </c>
      <c r="EY73" s="2">
        <v>0</v>
      </c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>
        <v>0</v>
      </c>
      <c r="FR73" s="2">
        <f t="shared" si="81"/>
        <v>0</v>
      </c>
      <c r="FS73" s="2">
        <v>0</v>
      </c>
      <c r="FT73" s="2"/>
      <c r="FU73" s="2"/>
      <c r="FV73" s="2"/>
      <c r="FW73" s="2"/>
      <c r="FX73" s="2">
        <v>0</v>
      </c>
      <c r="FY73" s="2">
        <v>0</v>
      </c>
      <c r="FZ73" s="2"/>
      <c r="GA73" s="2" t="s">
        <v>3</v>
      </c>
      <c r="GB73" s="2"/>
      <c r="GC73" s="2"/>
      <c r="GD73" s="2">
        <v>0</v>
      </c>
      <c r="GE73" s="2"/>
      <c r="GF73" s="2">
        <v>1265165138</v>
      </c>
      <c r="GG73" s="2">
        <v>2</v>
      </c>
      <c r="GH73" s="2">
        <v>1</v>
      </c>
      <c r="GI73" s="2">
        <v>3</v>
      </c>
      <c r="GJ73" s="2">
        <v>0</v>
      </c>
      <c r="GK73" s="2">
        <f>ROUND(R73*(R12)/100,2)</f>
        <v>0</v>
      </c>
      <c r="GL73" s="2">
        <f t="shared" si="82"/>
        <v>0</v>
      </c>
      <c r="GM73" s="2">
        <f t="shared" si="83"/>
        <v>1621.98</v>
      </c>
      <c r="GN73" s="2">
        <f t="shared" si="84"/>
        <v>1621.98</v>
      </c>
      <c r="GO73" s="2">
        <f t="shared" si="85"/>
        <v>0</v>
      </c>
      <c r="GP73" s="2">
        <f t="shared" si="86"/>
        <v>0</v>
      </c>
      <c r="GQ73" s="2"/>
      <c r="GR73" s="2">
        <v>0</v>
      </c>
      <c r="GS73" s="2">
        <v>3</v>
      </c>
      <c r="GT73" s="2">
        <v>0</v>
      </c>
      <c r="GU73" s="2" t="s">
        <v>3</v>
      </c>
      <c r="GV73" s="2">
        <f t="shared" si="87"/>
        <v>0</v>
      </c>
      <c r="GW73" s="2">
        <v>1</v>
      </c>
      <c r="GX73" s="2">
        <f t="shared" si="88"/>
        <v>0</v>
      </c>
      <c r="GY73" s="2"/>
      <c r="GZ73" s="2"/>
      <c r="HA73" s="2">
        <v>0</v>
      </c>
      <c r="HB73" s="2">
        <v>0</v>
      </c>
      <c r="HC73" s="2">
        <f t="shared" si="89"/>
        <v>0</v>
      </c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>
        <v>0</v>
      </c>
      <c r="IL73" s="2"/>
      <c r="IM73" s="2"/>
      <c r="IN73" s="2"/>
      <c r="IO73" s="2"/>
      <c r="IP73" s="2"/>
      <c r="IQ73" s="2"/>
      <c r="IR73" s="2"/>
      <c r="IS73" s="2"/>
      <c r="IT73" s="2"/>
      <c r="IU73" s="2"/>
    </row>
    <row r="74" spans="1:255" x14ac:dyDescent="0.2">
      <c r="A74">
        <v>17</v>
      </c>
      <c r="B74">
        <v>1</v>
      </c>
      <c r="E74" t="s">
        <v>145</v>
      </c>
      <c r="F74" t="s">
        <v>146</v>
      </c>
      <c r="G74" t="s">
        <v>147</v>
      </c>
      <c r="H74" t="s">
        <v>44</v>
      </c>
      <c r="I74">
        <v>2</v>
      </c>
      <c r="J74">
        <v>0</v>
      </c>
      <c r="O74">
        <f t="shared" si="57"/>
        <v>5287.65</v>
      </c>
      <c r="P74">
        <f t="shared" si="58"/>
        <v>5287.65</v>
      </c>
      <c r="Q74">
        <f t="shared" si="59"/>
        <v>0</v>
      </c>
      <c r="R74">
        <f t="shared" si="60"/>
        <v>0</v>
      </c>
      <c r="S74">
        <f t="shared" si="61"/>
        <v>0</v>
      </c>
      <c r="T74">
        <f t="shared" si="62"/>
        <v>0</v>
      </c>
      <c r="U74">
        <f t="shared" si="63"/>
        <v>0</v>
      </c>
      <c r="V74">
        <f t="shared" si="64"/>
        <v>0</v>
      </c>
      <c r="W74">
        <f t="shared" si="65"/>
        <v>0</v>
      </c>
      <c r="X74">
        <f t="shared" si="66"/>
        <v>0</v>
      </c>
      <c r="Y74">
        <f t="shared" si="67"/>
        <v>0</v>
      </c>
      <c r="AA74">
        <v>46281618</v>
      </c>
      <c r="AB74">
        <f t="shared" si="68"/>
        <v>810.99</v>
      </c>
      <c r="AC74">
        <f t="shared" si="69"/>
        <v>810.99</v>
      </c>
      <c r="AD74">
        <f t="shared" si="70"/>
        <v>0</v>
      </c>
      <c r="AE74">
        <f t="shared" si="71"/>
        <v>0</v>
      </c>
      <c r="AF74">
        <f t="shared" si="72"/>
        <v>0</v>
      </c>
      <c r="AG74">
        <f t="shared" si="73"/>
        <v>0</v>
      </c>
      <c r="AH74">
        <f t="shared" si="74"/>
        <v>0</v>
      </c>
      <c r="AI74">
        <f t="shared" si="75"/>
        <v>0</v>
      </c>
      <c r="AJ74">
        <f t="shared" si="76"/>
        <v>0</v>
      </c>
      <c r="AK74">
        <v>810.99</v>
      </c>
      <c r="AL74">
        <v>810.99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1</v>
      </c>
      <c r="AW74">
        <v>1</v>
      </c>
      <c r="AZ74">
        <v>1</v>
      </c>
      <c r="BA74">
        <v>1</v>
      </c>
      <c r="BB74">
        <v>1</v>
      </c>
      <c r="BC74">
        <v>3.26</v>
      </c>
      <c r="BD74" t="s">
        <v>3</v>
      </c>
      <c r="BE74" t="s">
        <v>3</v>
      </c>
      <c r="BF74" t="s">
        <v>3</v>
      </c>
      <c r="BG74" t="s">
        <v>3</v>
      </c>
      <c r="BH74">
        <v>3</v>
      </c>
      <c r="BI74">
        <v>1</v>
      </c>
      <c r="BJ74" t="s">
        <v>148</v>
      </c>
      <c r="BM74">
        <v>1617</v>
      </c>
      <c r="BN74">
        <v>0</v>
      </c>
      <c r="BO74" t="s">
        <v>146</v>
      </c>
      <c r="BP74">
        <v>1</v>
      </c>
      <c r="BQ74">
        <v>200</v>
      </c>
      <c r="BR74">
        <v>0</v>
      </c>
      <c r="BS74">
        <v>1</v>
      </c>
      <c r="BT74">
        <v>1</v>
      </c>
      <c r="BU74">
        <v>1</v>
      </c>
      <c r="BV74">
        <v>1</v>
      </c>
      <c r="BW74">
        <v>1</v>
      </c>
      <c r="BX74">
        <v>1</v>
      </c>
      <c r="BY74" t="s">
        <v>3</v>
      </c>
      <c r="BZ74">
        <v>0</v>
      </c>
      <c r="CA74">
        <v>0</v>
      </c>
      <c r="CE74">
        <v>0</v>
      </c>
      <c r="CF74">
        <v>0</v>
      </c>
      <c r="CG74">
        <v>0</v>
      </c>
      <c r="CM74">
        <v>0</v>
      </c>
      <c r="CN74" t="s">
        <v>3</v>
      </c>
      <c r="CO74">
        <v>0</v>
      </c>
      <c r="CP74">
        <f t="shared" si="77"/>
        <v>5287.65</v>
      </c>
      <c r="CQ74">
        <f t="shared" si="90"/>
        <v>2643.8273999999997</v>
      </c>
      <c r="CR74">
        <f t="shared" si="91"/>
        <v>0</v>
      </c>
      <c r="CS74">
        <f t="shared" si="92"/>
        <v>0</v>
      </c>
      <c r="CT74">
        <f t="shared" si="93"/>
        <v>0</v>
      </c>
      <c r="CU74">
        <f t="shared" si="78"/>
        <v>0</v>
      </c>
      <c r="CV74">
        <f t="shared" si="94"/>
        <v>0</v>
      </c>
      <c r="CW74">
        <f t="shared" si="79"/>
        <v>0</v>
      </c>
      <c r="CX74">
        <f t="shared" si="80"/>
        <v>0</v>
      </c>
      <c r="CY74">
        <f>S74*(BZ74/100)</f>
        <v>0</v>
      </c>
      <c r="CZ74">
        <f>S74*(CA74/100)</f>
        <v>0</v>
      </c>
      <c r="DC74" t="s">
        <v>3</v>
      </c>
      <c r="DD74" t="s">
        <v>3</v>
      </c>
      <c r="DE74" t="s">
        <v>3</v>
      </c>
      <c r="DF74" t="s">
        <v>3</v>
      </c>
      <c r="DG74" t="s">
        <v>3</v>
      </c>
      <c r="DH74" t="s">
        <v>3</v>
      </c>
      <c r="DI74" t="s">
        <v>3</v>
      </c>
      <c r="DJ74" t="s">
        <v>3</v>
      </c>
      <c r="DK74" t="s">
        <v>3</v>
      </c>
      <c r="DL74" t="s">
        <v>3</v>
      </c>
      <c r="DM74" t="s">
        <v>3</v>
      </c>
      <c r="DN74">
        <v>0</v>
      </c>
      <c r="DO74">
        <v>0</v>
      </c>
      <c r="DP74">
        <v>1</v>
      </c>
      <c r="DQ74">
        <v>1</v>
      </c>
      <c r="DU74">
        <v>1010</v>
      </c>
      <c r="DV74" t="s">
        <v>44</v>
      </c>
      <c r="DW74" t="s">
        <v>44</v>
      </c>
      <c r="DX74">
        <v>1</v>
      </c>
      <c r="EE74">
        <v>40977723</v>
      </c>
      <c r="EF74">
        <v>200</v>
      </c>
      <c r="EG74" t="s">
        <v>46</v>
      </c>
      <c r="EH74">
        <v>0</v>
      </c>
      <c r="EI74" t="s">
        <v>3</v>
      </c>
      <c r="EJ74">
        <v>1</v>
      </c>
      <c r="EK74">
        <v>1617</v>
      </c>
      <c r="EL74" t="s">
        <v>47</v>
      </c>
      <c r="EM74" t="s">
        <v>48</v>
      </c>
      <c r="EO74" t="s">
        <v>3</v>
      </c>
      <c r="EQ74">
        <v>0</v>
      </c>
      <c r="ER74">
        <v>810.99</v>
      </c>
      <c r="ES74">
        <v>810.99</v>
      </c>
      <c r="ET74">
        <v>0</v>
      </c>
      <c r="EU74">
        <v>0</v>
      </c>
      <c r="EV74">
        <v>0</v>
      </c>
      <c r="EW74">
        <v>0</v>
      </c>
      <c r="EX74">
        <v>0</v>
      </c>
      <c r="EY74">
        <v>0</v>
      </c>
      <c r="FQ74">
        <v>0</v>
      </c>
      <c r="FR74">
        <f t="shared" si="81"/>
        <v>0</v>
      </c>
      <c r="FS74">
        <v>0</v>
      </c>
      <c r="FX74">
        <v>0</v>
      </c>
      <c r="FY74">
        <v>0</v>
      </c>
      <c r="GA74" t="s">
        <v>3</v>
      </c>
      <c r="GD74">
        <v>0</v>
      </c>
      <c r="GF74">
        <v>1265165138</v>
      </c>
      <c r="GG74">
        <v>2</v>
      </c>
      <c r="GH74">
        <v>1</v>
      </c>
      <c r="GI74">
        <v>3</v>
      </c>
      <c r="GJ74">
        <v>0</v>
      </c>
      <c r="GK74">
        <f>ROUND(R74*(S12)/100,2)</f>
        <v>0</v>
      </c>
      <c r="GL74">
        <f t="shared" si="82"/>
        <v>0</v>
      </c>
      <c r="GM74">
        <f t="shared" si="83"/>
        <v>5287.65</v>
      </c>
      <c r="GN74">
        <f t="shared" si="84"/>
        <v>5287.65</v>
      </c>
      <c r="GO74">
        <f t="shared" si="85"/>
        <v>0</v>
      </c>
      <c r="GP74">
        <f t="shared" si="86"/>
        <v>0</v>
      </c>
      <c r="GR74">
        <v>0</v>
      </c>
      <c r="GS74">
        <v>3</v>
      </c>
      <c r="GT74">
        <v>0</v>
      </c>
      <c r="GU74" t="s">
        <v>3</v>
      </c>
      <c r="GV74">
        <f t="shared" si="87"/>
        <v>0</v>
      </c>
      <c r="GW74">
        <v>1</v>
      </c>
      <c r="GX74">
        <f t="shared" si="88"/>
        <v>0</v>
      </c>
      <c r="HA74">
        <v>0</v>
      </c>
      <c r="HB74">
        <v>0</v>
      </c>
      <c r="HC74">
        <f t="shared" si="89"/>
        <v>0</v>
      </c>
      <c r="IK74">
        <v>0</v>
      </c>
    </row>
    <row r="75" spans="1:255" x14ac:dyDescent="0.2">
      <c r="A75" s="2">
        <v>17</v>
      </c>
      <c r="B75" s="2">
        <v>1</v>
      </c>
      <c r="C75" s="2"/>
      <c r="D75" s="2"/>
      <c r="E75" s="2" t="s">
        <v>149</v>
      </c>
      <c r="F75" s="2" t="s">
        <v>150</v>
      </c>
      <c r="G75" s="2" t="s">
        <v>151</v>
      </c>
      <c r="H75" s="2" t="s">
        <v>152</v>
      </c>
      <c r="I75" s="2">
        <v>1</v>
      </c>
      <c r="J75" s="2">
        <v>0</v>
      </c>
      <c r="K75" s="2"/>
      <c r="L75" s="2"/>
      <c r="M75" s="2"/>
      <c r="N75" s="2"/>
      <c r="O75" s="2">
        <f t="shared" si="57"/>
        <v>113.92</v>
      </c>
      <c r="P75" s="2">
        <f t="shared" si="58"/>
        <v>4.45</v>
      </c>
      <c r="Q75" s="2">
        <f t="shared" si="59"/>
        <v>2.35</v>
      </c>
      <c r="R75" s="2">
        <f t="shared" si="60"/>
        <v>0.11</v>
      </c>
      <c r="S75" s="2">
        <f t="shared" si="61"/>
        <v>107.12</v>
      </c>
      <c r="T75" s="2">
        <f t="shared" si="62"/>
        <v>0</v>
      </c>
      <c r="U75" s="2">
        <f t="shared" si="63"/>
        <v>8</v>
      </c>
      <c r="V75" s="2">
        <f t="shared" si="64"/>
        <v>0</v>
      </c>
      <c r="W75" s="2">
        <f t="shared" si="65"/>
        <v>0</v>
      </c>
      <c r="X75" s="2">
        <f t="shared" si="66"/>
        <v>71.77</v>
      </c>
      <c r="Y75" s="2">
        <f t="shared" si="67"/>
        <v>71.77</v>
      </c>
      <c r="Z75" s="2"/>
      <c r="AA75" s="2">
        <v>46281617</v>
      </c>
      <c r="AB75" s="2">
        <f t="shared" si="68"/>
        <v>113.92</v>
      </c>
      <c r="AC75" s="2">
        <f t="shared" si="69"/>
        <v>4.45</v>
      </c>
      <c r="AD75" s="2">
        <f t="shared" si="70"/>
        <v>2.35</v>
      </c>
      <c r="AE75" s="2">
        <f t="shared" si="71"/>
        <v>0.11</v>
      </c>
      <c r="AF75" s="2">
        <f t="shared" si="72"/>
        <v>107.12</v>
      </c>
      <c r="AG75" s="2">
        <f t="shared" si="73"/>
        <v>0</v>
      </c>
      <c r="AH75" s="2">
        <f t="shared" si="74"/>
        <v>8</v>
      </c>
      <c r="AI75" s="2">
        <f t="shared" si="75"/>
        <v>0</v>
      </c>
      <c r="AJ75" s="2">
        <f t="shared" si="76"/>
        <v>0</v>
      </c>
      <c r="AK75" s="2">
        <v>113.92</v>
      </c>
      <c r="AL75" s="2">
        <v>4.45</v>
      </c>
      <c r="AM75" s="2">
        <v>2.35</v>
      </c>
      <c r="AN75" s="2">
        <v>0.11</v>
      </c>
      <c r="AO75" s="2">
        <v>107.12</v>
      </c>
      <c r="AP75" s="2">
        <v>0</v>
      </c>
      <c r="AQ75" s="2">
        <v>8</v>
      </c>
      <c r="AR75" s="2">
        <v>0</v>
      </c>
      <c r="AS75" s="2">
        <v>0</v>
      </c>
      <c r="AT75" s="2">
        <v>67</v>
      </c>
      <c r="AU75" s="2">
        <v>67</v>
      </c>
      <c r="AV75" s="2">
        <v>1</v>
      </c>
      <c r="AW75" s="2">
        <v>1</v>
      </c>
      <c r="AX75" s="2"/>
      <c r="AY75" s="2"/>
      <c r="AZ75" s="2">
        <v>1</v>
      </c>
      <c r="BA75" s="2">
        <v>1</v>
      </c>
      <c r="BB75" s="2">
        <v>1</v>
      </c>
      <c r="BC75" s="2">
        <v>1</v>
      </c>
      <c r="BD75" s="2" t="s">
        <v>3</v>
      </c>
      <c r="BE75" s="2" t="s">
        <v>3</v>
      </c>
      <c r="BF75" s="2" t="s">
        <v>3</v>
      </c>
      <c r="BG75" s="2" t="s">
        <v>3</v>
      </c>
      <c r="BH75" s="2">
        <v>0</v>
      </c>
      <c r="BI75" s="2">
        <v>2</v>
      </c>
      <c r="BJ75" s="2" t="s">
        <v>153</v>
      </c>
      <c r="BK75" s="2"/>
      <c r="BL75" s="2"/>
      <c r="BM75" s="2">
        <v>356</v>
      </c>
      <c r="BN75" s="2">
        <v>0</v>
      </c>
      <c r="BO75" s="2" t="s">
        <v>3</v>
      </c>
      <c r="BP75" s="2">
        <v>0</v>
      </c>
      <c r="BQ75" s="2">
        <v>40</v>
      </c>
      <c r="BR75" s="2">
        <v>0</v>
      </c>
      <c r="BS75" s="2">
        <v>1</v>
      </c>
      <c r="BT75" s="2">
        <v>1</v>
      </c>
      <c r="BU75" s="2">
        <v>1</v>
      </c>
      <c r="BV75" s="2">
        <v>1</v>
      </c>
      <c r="BW75" s="2">
        <v>1</v>
      </c>
      <c r="BX75" s="2">
        <v>1</v>
      </c>
      <c r="BY75" s="2" t="s">
        <v>3</v>
      </c>
      <c r="BZ75" s="2">
        <v>67</v>
      </c>
      <c r="CA75" s="2">
        <v>67</v>
      </c>
      <c r="CB75" s="2"/>
      <c r="CC75" s="2"/>
      <c r="CD75" s="2"/>
      <c r="CE75" s="2">
        <v>0</v>
      </c>
      <c r="CF75" s="2">
        <v>0</v>
      </c>
      <c r="CG75" s="2">
        <v>0</v>
      </c>
      <c r="CH75" s="2"/>
      <c r="CI75" s="2"/>
      <c r="CJ75" s="2"/>
      <c r="CK75" s="2"/>
      <c r="CL75" s="2"/>
      <c r="CM75" s="2">
        <v>0</v>
      </c>
      <c r="CN75" s="2" t="s">
        <v>3</v>
      </c>
      <c r="CO75" s="2">
        <v>0</v>
      </c>
      <c r="CP75" s="2">
        <f t="shared" si="77"/>
        <v>113.92</v>
      </c>
      <c r="CQ75" s="2">
        <f t="shared" si="90"/>
        <v>4.45</v>
      </c>
      <c r="CR75" s="2">
        <f t="shared" si="91"/>
        <v>2.35</v>
      </c>
      <c r="CS75" s="2">
        <f t="shared" si="92"/>
        <v>0.11</v>
      </c>
      <c r="CT75" s="2">
        <f t="shared" si="93"/>
        <v>107.12</v>
      </c>
      <c r="CU75" s="2">
        <f t="shared" si="78"/>
        <v>0</v>
      </c>
      <c r="CV75" s="2">
        <f t="shared" si="94"/>
        <v>8</v>
      </c>
      <c r="CW75" s="2">
        <f t="shared" si="79"/>
        <v>0</v>
      </c>
      <c r="CX75" s="2">
        <f t="shared" si="80"/>
        <v>0</v>
      </c>
      <c r="CY75" s="2">
        <f>((S75*BZ75)/100)</f>
        <v>71.770399999999995</v>
      </c>
      <c r="CZ75" s="2">
        <f>((S75*CA75)/100)</f>
        <v>71.770399999999995</v>
      </c>
      <c r="DA75" s="2"/>
      <c r="DB75" s="2"/>
      <c r="DC75" s="2" t="s">
        <v>3</v>
      </c>
      <c r="DD75" s="2" t="s">
        <v>3</v>
      </c>
      <c r="DE75" s="2" t="s">
        <v>3</v>
      </c>
      <c r="DF75" s="2" t="s">
        <v>3</v>
      </c>
      <c r="DG75" s="2" t="s">
        <v>3</v>
      </c>
      <c r="DH75" s="2" t="s">
        <v>3</v>
      </c>
      <c r="DI75" s="2" t="s">
        <v>3</v>
      </c>
      <c r="DJ75" s="2" t="s">
        <v>3</v>
      </c>
      <c r="DK75" s="2" t="s">
        <v>3</v>
      </c>
      <c r="DL75" s="2" t="s">
        <v>3</v>
      </c>
      <c r="DM75" s="2" t="s">
        <v>3</v>
      </c>
      <c r="DN75" s="2">
        <v>0</v>
      </c>
      <c r="DO75" s="2">
        <v>0</v>
      </c>
      <c r="DP75" s="2">
        <v>1</v>
      </c>
      <c r="DQ75" s="2">
        <v>1</v>
      </c>
      <c r="DR75" s="2"/>
      <c r="DS75" s="2"/>
      <c r="DT75" s="2"/>
      <c r="DU75" s="2">
        <v>1013</v>
      </c>
      <c r="DV75" s="2" t="s">
        <v>152</v>
      </c>
      <c r="DW75" s="2" t="s">
        <v>152</v>
      </c>
      <c r="DX75" s="2">
        <v>1</v>
      </c>
      <c r="DY75" s="2"/>
      <c r="DZ75" s="2"/>
      <c r="EA75" s="2"/>
      <c r="EB75" s="2"/>
      <c r="EC75" s="2"/>
      <c r="ED75" s="2"/>
      <c r="EE75" s="2">
        <v>40976462</v>
      </c>
      <c r="EF75" s="2">
        <v>40</v>
      </c>
      <c r="EG75" s="2" t="s">
        <v>84</v>
      </c>
      <c r="EH75" s="2">
        <v>0</v>
      </c>
      <c r="EI75" s="2" t="s">
        <v>3</v>
      </c>
      <c r="EJ75" s="2">
        <v>2</v>
      </c>
      <c r="EK75" s="2">
        <v>356</v>
      </c>
      <c r="EL75" s="2" t="s">
        <v>154</v>
      </c>
      <c r="EM75" s="2" t="s">
        <v>155</v>
      </c>
      <c r="EN75" s="2"/>
      <c r="EO75" s="2" t="s">
        <v>3</v>
      </c>
      <c r="EP75" s="2"/>
      <c r="EQ75" s="2">
        <v>0</v>
      </c>
      <c r="ER75" s="2">
        <v>113.92</v>
      </c>
      <c r="ES75" s="2">
        <v>4.45</v>
      </c>
      <c r="ET75" s="2">
        <v>2.35</v>
      </c>
      <c r="EU75" s="2">
        <v>0.11</v>
      </c>
      <c r="EV75" s="2">
        <v>107.12</v>
      </c>
      <c r="EW75" s="2">
        <v>8</v>
      </c>
      <c r="EX75" s="2">
        <v>0</v>
      </c>
      <c r="EY75" s="2">
        <v>0</v>
      </c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>
        <v>0</v>
      </c>
      <c r="FR75" s="2">
        <f t="shared" si="81"/>
        <v>0</v>
      </c>
      <c r="FS75" s="2">
        <v>0</v>
      </c>
      <c r="FT75" s="2"/>
      <c r="FU75" s="2"/>
      <c r="FV75" s="2"/>
      <c r="FW75" s="2"/>
      <c r="FX75" s="2">
        <v>67</v>
      </c>
      <c r="FY75" s="2">
        <v>67</v>
      </c>
      <c r="FZ75" s="2"/>
      <c r="GA75" s="2" t="s">
        <v>3</v>
      </c>
      <c r="GB75" s="2"/>
      <c r="GC75" s="2"/>
      <c r="GD75" s="2">
        <v>0</v>
      </c>
      <c r="GE75" s="2"/>
      <c r="GF75" s="2">
        <v>-772801169</v>
      </c>
      <c r="GG75" s="2">
        <v>2</v>
      </c>
      <c r="GH75" s="2">
        <v>1</v>
      </c>
      <c r="GI75" s="2">
        <v>3</v>
      </c>
      <c r="GJ75" s="2">
        <v>0</v>
      </c>
      <c r="GK75" s="2">
        <f>ROUND(R75*(R12)/100,2)</f>
        <v>0.19</v>
      </c>
      <c r="GL75" s="2">
        <f t="shared" si="82"/>
        <v>0</v>
      </c>
      <c r="GM75" s="2">
        <f t="shared" si="83"/>
        <v>257.64999999999998</v>
      </c>
      <c r="GN75" s="2">
        <f t="shared" si="84"/>
        <v>0</v>
      </c>
      <c r="GO75" s="2">
        <f t="shared" si="85"/>
        <v>257.64999999999998</v>
      </c>
      <c r="GP75" s="2">
        <f t="shared" si="86"/>
        <v>0</v>
      </c>
      <c r="GQ75" s="2"/>
      <c r="GR75" s="2">
        <v>0</v>
      </c>
      <c r="GS75" s="2">
        <v>3</v>
      </c>
      <c r="GT75" s="2">
        <v>0</v>
      </c>
      <c r="GU75" s="2" t="s">
        <v>3</v>
      </c>
      <c r="GV75" s="2">
        <f t="shared" si="87"/>
        <v>0</v>
      </c>
      <c r="GW75" s="2">
        <v>1</v>
      </c>
      <c r="GX75" s="2">
        <f t="shared" si="88"/>
        <v>0</v>
      </c>
      <c r="GY75" s="2"/>
      <c r="GZ75" s="2"/>
      <c r="HA75" s="2">
        <v>0</v>
      </c>
      <c r="HB75" s="2">
        <v>0</v>
      </c>
      <c r="HC75" s="2">
        <f t="shared" si="89"/>
        <v>0</v>
      </c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>
        <v>0</v>
      </c>
      <c r="IL75" s="2"/>
      <c r="IM75" s="2"/>
      <c r="IN75" s="2"/>
      <c r="IO75" s="2"/>
      <c r="IP75" s="2"/>
      <c r="IQ75" s="2"/>
      <c r="IR75" s="2"/>
      <c r="IS75" s="2"/>
      <c r="IT75" s="2"/>
      <c r="IU75" s="2"/>
    </row>
    <row r="76" spans="1:255" x14ac:dyDescent="0.2">
      <c r="A76">
        <v>17</v>
      </c>
      <c r="B76">
        <v>1</v>
      </c>
      <c r="E76" t="s">
        <v>149</v>
      </c>
      <c r="F76" t="s">
        <v>150</v>
      </c>
      <c r="G76" t="s">
        <v>151</v>
      </c>
      <c r="H76" t="s">
        <v>152</v>
      </c>
      <c r="I76">
        <v>1</v>
      </c>
      <c r="J76">
        <v>0</v>
      </c>
      <c r="O76">
        <f t="shared" si="57"/>
        <v>2570.96</v>
      </c>
      <c r="P76">
        <f t="shared" si="58"/>
        <v>24.16</v>
      </c>
      <c r="Q76">
        <f t="shared" si="59"/>
        <v>14.48</v>
      </c>
      <c r="R76">
        <f t="shared" si="60"/>
        <v>2.6</v>
      </c>
      <c r="S76">
        <f t="shared" si="61"/>
        <v>2532.3200000000002</v>
      </c>
      <c r="T76">
        <f t="shared" si="62"/>
        <v>0</v>
      </c>
      <c r="U76">
        <f t="shared" si="63"/>
        <v>8</v>
      </c>
      <c r="V76">
        <f t="shared" si="64"/>
        <v>0</v>
      </c>
      <c r="W76">
        <f t="shared" si="65"/>
        <v>0</v>
      </c>
      <c r="X76">
        <f t="shared" si="66"/>
        <v>1721.98</v>
      </c>
      <c r="Y76">
        <f t="shared" si="67"/>
        <v>1038.25</v>
      </c>
      <c r="AA76">
        <v>46281618</v>
      </c>
      <c r="AB76">
        <f t="shared" si="68"/>
        <v>113.92</v>
      </c>
      <c r="AC76">
        <f t="shared" si="69"/>
        <v>4.45</v>
      </c>
      <c r="AD76">
        <f t="shared" si="70"/>
        <v>2.35</v>
      </c>
      <c r="AE76">
        <f t="shared" si="71"/>
        <v>0.11</v>
      </c>
      <c r="AF76">
        <f t="shared" si="72"/>
        <v>107.12</v>
      </c>
      <c r="AG76">
        <f t="shared" si="73"/>
        <v>0</v>
      </c>
      <c r="AH76">
        <f t="shared" si="74"/>
        <v>8</v>
      </c>
      <c r="AI76">
        <f t="shared" si="75"/>
        <v>0</v>
      </c>
      <c r="AJ76">
        <f t="shared" si="76"/>
        <v>0</v>
      </c>
      <c r="AK76">
        <v>113.92</v>
      </c>
      <c r="AL76">
        <v>4.45</v>
      </c>
      <c r="AM76">
        <v>2.35</v>
      </c>
      <c r="AN76">
        <v>0.11</v>
      </c>
      <c r="AO76">
        <v>107.12</v>
      </c>
      <c r="AP76">
        <v>0</v>
      </c>
      <c r="AQ76">
        <v>8</v>
      </c>
      <c r="AR76">
        <v>0</v>
      </c>
      <c r="AS76">
        <v>0</v>
      </c>
      <c r="AT76">
        <v>68</v>
      </c>
      <c r="AU76">
        <v>41</v>
      </c>
      <c r="AV76">
        <v>1</v>
      </c>
      <c r="AW76">
        <v>1</v>
      </c>
      <c r="AZ76">
        <v>1</v>
      </c>
      <c r="BA76">
        <v>23.64</v>
      </c>
      <c r="BB76">
        <v>6.16</v>
      </c>
      <c r="BC76">
        <v>5.43</v>
      </c>
      <c r="BD76" t="s">
        <v>3</v>
      </c>
      <c r="BE76" t="s">
        <v>3</v>
      </c>
      <c r="BF76" t="s">
        <v>3</v>
      </c>
      <c r="BG76" t="s">
        <v>3</v>
      </c>
      <c r="BH76">
        <v>0</v>
      </c>
      <c r="BI76">
        <v>2</v>
      </c>
      <c r="BJ76" t="s">
        <v>153</v>
      </c>
      <c r="BM76">
        <v>356</v>
      </c>
      <c r="BN76">
        <v>0</v>
      </c>
      <c r="BO76" t="s">
        <v>150</v>
      </c>
      <c r="BP76">
        <v>1</v>
      </c>
      <c r="BQ76">
        <v>40</v>
      </c>
      <c r="BR76">
        <v>0</v>
      </c>
      <c r="BS76">
        <v>23.64</v>
      </c>
      <c r="BT76">
        <v>1</v>
      </c>
      <c r="BU76">
        <v>1</v>
      </c>
      <c r="BV76">
        <v>1</v>
      </c>
      <c r="BW76">
        <v>1</v>
      </c>
      <c r="BX76">
        <v>1</v>
      </c>
      <c r="BY76" t="s">
        <v>3</v>
      </c>
      <c r="BZ76">
        <v>68</v>
      </c>
      <c r="CA76">
        <v>41</v>
      </c>
      <c r="CE76">
        <v>0</v>
      </c>
      <c r="CF76">
        <v>0</v>
      </c>
      <c r="CG76">
        <v>0</v>
      </c>
      <c r="CM76">
        <v>0</v>
      </c>
      <c r="CN76" t="s">
        <v>3</v>
      </c>
      <c r="CO76">
        <v>0</v>
      </c>
      <c r="CP76">
        <f t="shared" si="77"/>
        <v>2570.96</v>
      </c>
      <c r="CQ76">
        <f t="shared" si="90"/>
        <v>24.163499999999999</v>
      </c>
      <c r="CR76">
        <f t="shared" si="91"/>
        <v>14.476000000000001</v>
      </c>
      <c r="CS76">
        <f t="shared" si="92"/>
        <v>2.6004</v>
      </c>
      <c r="CT76">
        <f t="shared" si="93"/>
        <v>2532.3168000000001</v>
      </c>
      <c r="CU76">
        <f t="shared" si="78"/>
        <v>0</v>
      </c>
      <c r="CV76">
        <f t="shared" si="94"/>
        <v>8</v>
      </c>
      <c r="CW76">
        <f t="shared" si="79"/>
        <v>0</v>
      </c>
      <c r="CX76">
        <f t="shared" si="80"/>
        <v>0</v>
      </c>
      <c r="CY76">
        <f>S76*(BZ76/100)</f>
        <v>1721.9776000000002</v>
      </c>
      <c r="CZ76">
        <f>S76*(CA76/100)</f>
        <v>1038.2511999999999</v>
      </c>
      <c r="DC76" t="s">
        <v>3</v>
      </c>
      <c r="DD76" t="s">
        <v>3</v>
      </c>
      <c r="DE76" t="s">
        <v>3</v>
      </c>
      <c r="DF76" t="s">
        <v>3</v>
      </c>
      <c r="DG76" t="s">
        <v>3</v>
      </c>
      <c r="DH76" t="s">
        <v>3</v>
      </c>
      <c r="DI76" t="s">
        <v>3</v>
      </c>
      <c r="DJ76" t="s">
        <v>3</v>
      </c>
      <c r="DK76" t="s">
        <v>3</v>
      </c>
      <c r="DL76" t="s">
        <v>3</v>
      </c>
      <c r="DM76" t="s">
        <v>3</v>
      </c>
      <c r="DN76">
        <v>67</v>
      </c>
      <c r="DO76">
        <v>67</v>
      </c>
      <c r="DP76">
        <v>1.0669999999999999</v>
      </c>
      <c r="DQ76">
        <v>1.028</v>
      </c>
      <c r="DU76">
        <v>1013</v>
      </c>
      <c r="DV76" t="s">
        <v>152</v>
      </c>
      <c r="DW76" t="s">
        <v>152</v>
      </c>
      <c r="DX76">
        <v>1</v>
      </c>
      <c r="EE76">
        <v>40976462</v>
      </c>
      <c r="EF76">
        <v>40</v>
      </c>
      <c r="EG76" t="s">
        <v>84</v>
      </c>
      <c r="EH76">
        <v>0</v>
      </c>
      <c r="EI76" t="s">
        <v>3</v>
      </c>
      <c r="EJ76">
        <v>2</v>
      </c>
      <c r="EK76">
        <v>356</v>
      </c>
      <c r="EL76" t="s">
        <v>154</v>
      </c>
      <c r="EM76" t="s">
        <v>155</v>
      </c>
      <c r="EO76" t="s">
        <v>3</v>
      </c>
      <c r="EQ76">
        <v>0</v>
      </c>
      <c r="ER76">
        <v>113.92</v>
      </c>
      <c r="ES76">
        <v>4.45</v>
      </c>
      <c r="ET76">
        <v>2.35</v>
      </c>
      <c r="EU76">
        <v>0.11</v>
      </c>
      <c r="EV76">
        <v>107.12</v>
      </c>
      <c r="EW76">
        <v>8</v>
      </c>
      <c r="EX76">
        <v>0</v>
      </c>
      <c r="EY76">
        <v>0</v>
      </c>
      <c r="FQ76">
        <v>0</v>
      </c>
      <c r="FR76">
        <f t="shared" si="81"/>
        <v>0</v>
      </c>
      <c r="FS76">
        <v>0</v>
      </c>
      <c r="FX76">
        <v>67</v>
      </c>
      <c r="FY76">
        <v>67</v>
      </c>
      <c r="GA76" t="s">
        <v>3</v>
      </c>
      <c r="GD76">
        <v>0</v>
      </c>
      <c r="GF76">
        <v>-772801169</v>
      </c>
      <c r="GG76">
        <v>2</v>
      </c>
      <c r="GH76">
        <v>1</v>
      </c>
      <c r="GI76">
        <v>3</v>
      </c>
      <c r="GJ76">
        <v>0</v>
      </c>
      <c r="GK76">
        <f>ROUND(R76*(S12)/100,2)</f>
        <v>4.08</v>
      </c>
      <c r="GL76">
        <f t="shared" si="82"/>
        <v>0</v>
      </c>
      <c r="GM76">
        <f t="shared" si="83"/>
        <v>5335.27</v>
      </c>
      <c r="GN76">
        <f t="shared" si="84"/>
        <v>0</v>
      </c>
      <c r="GO76">
        <f t="shared" si="85"/>
        <v>5335.27</v>
      </c>
      <c r="GP76">
        <f t="shared" si="86"/>
        <v>0</v>
      </c>
      <c r="GR76">
        <v>0</v>
      </c>
      <c r="GS76">
        <v>3</v>
      </c>
      <c r="GT76">
        <v>0</v>
      </c>
      <c r="GU76" t="s">
        <v>3</v>
      </c>
      <c r="GV76">
        <f t="shared" si="87"/>
        <v>0</v>
      </c>
      <c r="GW76">
        <v>1</v>
      </c>
      <c r="GX76">
        <f t="shared" si="88"/>
        <v>0</v>
      </c>
      <c r="HA76">
        <v>0</v>
      </c>
      <c r="HB76">
        <v>0</v>
      </c>
      <c r="HC76">
        <f t="shared" si="89"/>
        <v>0</v>
      </c>
      <c r="IK76">
        <v>0</v>
      </c>
    </row>
    <row r="77" spans="1:255" x14ac:dyDescent="0.2">
      <c r="A77" s="2">
        <v>17</v>
      </c>
      <c r="B77" s="2">
        <v>1</v>
      </c>
      <c r="C77" s="2">
        <f>ROW(SmtRes!A95)</f>
        <v>95</v>
      </c>
      <c r="D77" s="2">
        <f>ROW(EtalonRes!A130)</f>
        <v>130</v>
      </c>
      <c r="E77" s="2" t="s">
        <v>156</v>
      </c>
      <c r="F77" s="2" t="s">
        <v>157</v>
      </c>
      <c r="G77" s="2" t="s">
        <v>158</v>
      </c>
      <c r="H77" s="2" t="s">
        <v>136</v>
      </c>
      <c r="I77" s="2">
        <v>0.15</v>
      </c>
      <c r="J77" s="2">
        <v>0</v>
      </c>
      <c r="K77" s="2"/>
      <c r="L77" s="2"/>
      <c r="M77" s="2"/>
      <c r="N77" s="2"/>
      <c r="O77" s="2">
        <f t="shared" si="57"/>
        <v>141.78</v>
      </c>
      <c r="P77" s="2">
        <f t="shared" si="58"/>
        <v>28.38</v>
      </c>
      <c r="Q77" s="2">
        <f t="shared" si="59"/>
        <v>1.27</v>
      </c>
      <c r="R77" s="2">
        <f t="shared" si="60"/>
        <v>0.31</v>
      </c>
      <c r="S77" s="2">
        <f t="shared" si="61"/>
        <v>112.13</v>
      </c>
      <c r="T77" s="2">
        <f t="shared" si="62"/>
        <v>0</v>
      </c>
      <c r="U77" s="2">
        <f t="shared" si="63"/>
        <v>8.76</v>
      </c>
      <c r="V77" s="2">
        <f t="shared" si="64"/>
        <v>0</v>
      </c>
      <c r="W77" s="2">
        <f t="shared" si="65"/>
        <v>0</v>
      </c>
      <c r="X77" s="2">
        <f t="shared" si="66"/>
        <v>123.34</v>
      </c>
      <c r="Y77" s="2">
        <f t="shared" si="67"/>
        <v>82.98</v>
      </c>
      <c r="Z77" s="2"/>
      <c r="AA77" s="2">
        <v>46281617</v>
      </c>
      <c r="AB77" s="2">
        <f t="shared" si="68"/>
        <v>945.2</v>
      </c>
      <c r="AC77" s="2">
        <f t="shared" si="69"/>
        <v>189.21</v>
      </c>
      <c r="AD77" s="2">
        <f t="shared" si="70"/>
        <v>8.4700000000000006</v>
      </c>
      <c r="AE77" s="2">
        <f t="shared" si="71"/>
        <v>2.06</v>
      </c>
      <c r="AF77" s="2">
        <f t="shared" si="72"/>
        <v>747.52</v>
      </c>
      <c r="AG77" s="2">
        <f t="shared" si="73"/>
        <v>0</v>
      </c>
      <c r="AH77" s="2">
        <f t="shared" si="74"/>
        <v>58.4</v>
      </c>
      <c r="AI77" s="2">
        <f t="shared" si="75"/>
        <v>0</v>
      </c>
      <c r="AJ77" s="2">
        <f t="shared" si="76"/>
        <v>0</v>
      </c>
      <c r="AK77" s="2">
        <v>945.2</v>
      </c>
      <c r="AL77" s="2">
        <v>189.21</v>
      </c>
      <c r="AM77" s="2">
        <v>8.4700000000000006</v>
      </c>
      <c r="AN77" s="2">
        <v>2.06</v>
      </c>
      <c r="AO77" s="2">
        <v>747.52</v>
      </c>
      <c r="AP77" s="2">
        <v>0</v>
      </c>
      <c r="AQ77" s="2">
        <v>58.4</v>
      </c>
      <c r="AR77" s="2">
        <v>0</v>
      </c>
      <c r="AS77" s="2">
        <v>0</v>
      </c>
      <c r="AT77" s="2">
        <v>110</v>
      </c>
      <c r="AU77" s="2">
        <v>74</v>
      </c>
      <c r="AV77" s="2">
        <v>1</v>
      </c>
      <c r="AW77" s="2">
        <v>1</v>
      </c>
      <c r="AX77" s="2"/>
      <c r="AY77" s="2"/>
      <c r="AZ77" s="2">
        <v>1</v>
      </c>
      <c r="BA77" s="2">
        <v>1</v>
      </c>
      <c r="BB77" s="2">
        <v>1</v>
      </c>
      <c r="BC77" s="2">
        <v>1</v>
      </c>
      <c r="BD77" s="2" t="s">
        <v>3</v>
      </c>
      <c r="BE77" s="2" t="s">
        <v>3</v>
      </c>
      <c r="BF77" s="2" t="s">
        <v>3</v>
      </c>
      <c r="BG77" s="2" t="s">
        <v>3</v>
      </c>
      <c r="BH77" s="2">
        <v>0</v>
      </c>
      <c r="BI77" s="2">
        <v>1</v>
      </c>
      <c r="BJ77" s="2" t="s">
        <v>159</v>
      </c>
      <c r="BK77" s="2"/>
      <c r="BL77" s="2"/>
      <c r="BM77" s="2">
        <v>1623</v>
      </c>
      <c r="BN77" s="2">
        <v>0</v>
      </c>
      <c r="BO77" s="2" t="s">
        <v>3</v>
      </c>
      <c r="BP77" s="2">
        <v>0</v>
      </c>
      <c r="BQ77" s="2">
        <v>30</v>
      </c>
      <c r="BR77" s="2">
        <v>0</v>
      </c>
      <c r="BS77" s="2">
        <v>1</v>
      </c>
      <c r="BT77" s="2">
        <v>1</v>
      </c>
      <c r="BU77" s="2">
        <v>1</v>
      </c>
      <c r="BV77" s="2">
        <v>1</v>
      </c>
      <c r="BW77" s="2">
        <v>1</v>
      </c>
      <c r="BX77" s="2">
        <v>1</v>
      </c>
      <c r="BY77" s="2" t="s">
        <v>3</v>
      </c>
      <c r="BZ77" s="2">
        <v>110</v>
      </c>
      <c r="CA77" s="2">
        <v>74</v>
      </c>
      <c r="CB77" s="2"/>
      <c r="CC77" s="2"/>
      <c r="CD77" s="2"/>
      <c r="CE77" s="2">
        <v>0</v>
      </c>
      <c r="CF77" s="2">
        <v>0</v>
      </c>
      <c r="CG77" s="2">
        <v>0</v>
      </c>
      <c r="CH77" s="2"/>
      <c r="CI77" s="2"/>
      <c r="CJ77" s="2"/>
      <c r="CK77" s="2"/>
      <c r="CL77" s="2"/>
      <c r="CM77" s="2">
        <v>0</v>
      </c>
      <c r="CN77" s="2" t="s">
        <v>3</v>
      </c>
      <c r="CO77" s="2">
        <v>0</v>
      </c>
      <c r="CP77" s="2">
        <f t="shared" si="77"/>
        <v>141.78</v>
      </c>
      <c r="CQ77" s="2">
        <f t="shared" si="90"/>
        <v>189.21</v>
      </c>
      <c r="CR77" s="2">
        <f t="shared" si="91"/>
        <v>8.4700000000000006</v>
      </c>
      <c r="CS77" s="2">
        <f t="shared" si="92"/>
        <v>2.06</v>
      </c>
      <c r="CT77" s="2">
        <f t="shared" si="93"/>
        <v>747.52</v>
      </c>
      <c r="CU77" s="2">
        <f t="shared" si="78"/>
        <v>0</v>
      </c>
      <c r="CV77" s="2">
        <f t="shared" si="94"/>
        <v>58.4</v>
      </c>
      <c r="CW77" s="2">
        <f t="shared" si="79"/>
        <v>0</v>
      </c>
      <c r="CX77" s="2">
        <f t="shared" si="80"/>
        <v>0</v>
      </c>
      <c r="CY77" s="2">
        <f>((S77*BZ77)/100)</f>
        <v>123.34299999999999</v>
      </c>
      <c r="CZ77" s="2">
        <f>((S77*CA77)/100)</f>
        <v>82.976199999999992</v>
      </c>
      <c r="DA77" s="2"/>
      <c r="DB77" s="2"/>
      <c r="DC77" s="2" t="s">
        <v>3</v>
      </c>
      <c r="DD77" s="2" t="s">
        <v>3</v>
      </c>
      <c r="DE77" s="2" t="s">
        <v>3</v>
      </c>
      <c r="DF77" s="2" t="s">
        <v>3</v>
      </c>
      <c r="DG77" s="2" t="s">
        <v>3</v>
      </c>
      <c r="DH77" s="2" t="s">
        <v>3</v>
      </c>
      <c r="DI77" s="2" t="s">
        <v>3</v>
      </c>
      <c r="DJ77" s="2" t="s">
        <v>3</v>
      </c>
      <c r="DK77" s="2" t="s">
        <v>3</v>
      </c>
      <c r="DL77" s="2" t="s">
        <v>3</v>
      </c>
      <c r="DM77" s="2" t="s">
        <v>3</v>
      </c>
      <c r="DN77" s="2">
        <v>0</v>
      </c>
      <c r="DO77" s="2">
        <v>0</v>
      </c>
      <c r="DP77" s="2">
        <v>1</v>
      </c>
      <c r="DQ77" s="2">
        <v>1</v>
      </c>
      <c r="DR77" s="2"/>
      <c r="DS77" s="2"/>
      <c r="DT77" s="2"/>
      <c r="DU77" s="2">
        <v>1003</v>
      </c>
      <c r="DV77" s="2" t="s">
        <v>136</v>
      </c>
      <c r="DW77" s="2" t="s">
        <v>136</v>
      </c>
      <c r="DX77" s="2">
        <v>100</v>
      </c>
      <c r="DY77" s="2"/>
      <c r="DZ77" s="2"/>
      <c r="EA77" s="2"/>
      <c r="EB77" s="2"/>
      <c r="EC77" s="2"/>
      <c r="ED77" s="2"/>
      <c r="EE77" s="2">
        <v>40977729</v>
      </c>
      <c r="EF77" s="2">
        <v>30</v>
      </c>
      <c r="EG77" s="2" t="s">
        <v>71</v>
      </c>
      <c r="EH77" s="2">
        <v>0</v>
      </c>
      <c r="EI77" s="2" t="s">
        <v>3</v>
      </c>
      <c r="EJ77" s="2">
        <v>1</v>
      </c>
      <c r="EK77" s="2">
        <v>1623</v>
      </c>
      <c r="EL77" s="2" t="s">
        <v>138</v>
      </c>
      <c r="EM77" s="2" t="s">
        <v>139</v>
      </c>
      <c r="EN77" s="2"/>
      <c r="EO77" s="2" t="s">
        <v>3</v>
      </c>
      <c r="EP77" s="2"/>
      <c r="EQ77" s="2">
        <v>0</v>
      </c>
      <c r="ER77" s="2">
        <v>945.2</v>
      </c>
      <c r="ES77" s="2">
        <v>189.21</v>
      </c>
      <c r="ET77" s="2">
        <v>8.4700000000000006</v>
      </c>
      <c r="EU77" s="2">
        <v>2.06</v>
      </c>
      <c r="EV77" s="2">
        <v>747.52</v>
      </c>
      <c r="EW77" s="2">
        <v>58.4</v>
      </c>
      <c r="EX77" s="2">
        <v>0</v>
      </c>
      <c r="EY77" s="2">
        <v>0</v>
      </c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>
        <v>0</v>
      </c>
      <c r="FR77" s="2">
        <f t="shared" si="81"/>
        <v>0</v>
      </c>
      <c r="FS77" s="2">
        <v>0</v>
      </c>
      <c r="FT77" s="2"/>
      <c r="FU77" s="2"/>
      <c r="FV77" s="2"/>
      <c r="FW77" s="2"/>
      <c r="FX77" s="2">
        <v>110</v>
      </c>
      <c r="FY77" s="2">
        <v>74</v>
      </c>
      <c r="FZ77" s="2"/>
      <c r="GA77" s="2" t="s">
        <v>3</v>
      </c>
      <c r="GB77" s="2"/>
      <c r="GC77" s="2"/>
      <c r="GD77" s="2">
        <v>0</v>
      </c>
      <c r="GE77" s="2"/>
      <c r="GF77" s="2">
        <v>-643026210</v>
      </c>
      <c r="GG77" s="2">
        <v>2</v>
      </c>
      <c r="GH77" s="2">
        <v>1</v>
      </c>
      <c r="GI77" s="2">
        <v>3</v>
      </c>
      <c r="GJ77" s="2">
        <v>0</v>
      </c>
      <c r="GK77" s="2">
        <f>ROUND(R77*(R12)/100,2)</f>
        <v>0.54</v>
      </c>
      <c r="GL77" s="2">
        <f t="shared" si="82"/>
        <v>0</v>
      </c>
      <c r="GM77" s="2">
        <f t="shared" si="83"/>
        <v>348.64</v>
      </c>
      <c r="GN77" s="2">
        <f t="shared" si="84"/>
        <v>348.64</v>
      </c>
      <c r="GO77" s="2">
        <f t="shared" si="85"/>
        <v>0</v>
      </c>
      <c r="GP77" s="2">
        <f t="shared" si="86"/>
        <v>0</v>
      </c>
      <c r="GQ77" s="2"/>
      <c r="GR77" s="2">
        <v>0</v>
      </c>
      <c r="GS77" s="2">
        <v>3</v>
      </c>
      <c r="GT77" s="2">
        <v>0</v>
      </c>
      <c r="GU77" s="2" t="s">
        <v>3</v>
      </c>
      <c r="GV77" s="2">
        <f t="shared" si="87"/>
        <v>0</v>
      </c>
      <c r="GW77" s="2">
        <v>1</v>
      </c>
      <c r="GX77" s="2">
        <f t="shared" si="88"/>
        <v>0</v>
      </c>
      <c r="GY77" s="2"/>
      <c r="GZ77" s="2"/>
      <c r="HA77" s="2">
        <v>0</v>
      </c>
      <c r="HB77" s="2">
        <v>0</v>
      </c>
      <c r="HC77" s="2">
        <f t="shared" si="89"/>
        <v>0</v>
      </c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>
        <v>0</v>
      </c>
      <c r="IL77" s="2"/>
      <c r="IM77" s="2"/>
      <c r="IN77" s="2"/>
      <c r="IO77" s="2"/>
      <c r="IP77" s="2"/>
      <c r="IQ77" s="2"/>
      <c r="IR77" s="2"/>
      <c r="IS77" s="2"/>
      <c r="IT77" s="2"/>
      <c r="IU77" s="2"/>
    </row>
    <row r="78" spans="1:255" x14ac:dyDescent="0.2">
      <c r="A78">
        <v>17</v>
      </c>
      <c r="B78">
        <v>1</v>
      </c>
      <c r="C78">
        <f>ROW(SmtRes!A98)</f>
        <v>98</v>
      </c>
      <c r="D78">
        <f>ROW(EtalonRes!A136)</f>
        <v>136</v>
      </c>
      <c r="E78" t="s">
        <v>156</v>
      </c>
      <c r="F78" t="s">
        <v>157</v>
      </c>
      <c r="G78" t="s">
        <v>158</v>
      </c>
      <c r="H78" t="s">
        <v>136</v>
      </c>
      <c r="I78">
        <v>0.15</v>
      </c>
      <c r="J78">
        <v>0</v>
      </c>
      <c r="O78">
        <f t="shared" si="57"/>
        <v>2817.22</v>
      </c>
      <c r="P78">
        <f t="shared" si="58"/>
        <v>154.11000000000001</v>
      </c>
      <c r="Q78">
        <f t="shared" si="59"/>
        <v>12.4</v>
      </c>
      <c r="R78">
        <f t="shared" si="60"/>
        <v>7.3</v>
      </c>
      <c r="S78">
        <f t="shared" si="61"/>
        <v>2650.71</v>
      </c>
      <c r="T78">
        <f t="shared" si="62"/>
        <v>0</v>
      </c>
      <c r="U78">
        <f t="shared" si="63"/>
        <v>8.76</v>
      </c>
      <c r="V78">
        <f t="shared" si="64"/>
        <v>0</v>
      </c>
      <c r="W78">
        <f t="shared" si="65"/>
        <v>0</v>
      </c>
      <c r="X78">
        <f t="shared" si="66"/>
        <v>2332.62</v>
      </c>
      <c r="Y78">
        <f t="shared" si="67"/>
        <v>1086.79</v>
      </c>
      <c r="AA78">
        <v>46281618</v>
      </c>
      <c r="AB78">
        <f t="shared" si="68"/>
        <v>945.2</v>
      </c>
      <c r="AC78">
        <f t="shared" si="69"/>
        <v>189.21</v>
      </c>
      <c r="AD78">
        <f t="shared" si="70"/>
        <v>8.4700000000000006</v>
      </c>
      <c r="AE78">
        <f t="shared" si="71"/>
        <v>2.06</v>
      </c>
      <c r="AF78">
        <f t="shared" si="72"/>
        <v>747.52</v>
      </c>
      <c r="AG78">
        <f t="shared" si="73"/>
        <v>0</v>
      </c>
      <c r="AH78">
        <f t="shared" si="74"/>
        <v>58.4</v>
      </c>
      <c r="AI78">
        <f t="shared" si="75"/>
        <v>0</v>
      </c>
      <c r="AJ78">
        <f t="shared" si="76"/>
        <v>0</v>
      </c>
      <c r="AK78">
        <v>945.2</v>
      </c>
      <c r="AL78">
        <v>189.21</v>
      </c>
      <c r="AM78">
        <v>8.4700000000000006</v>
      </c>
      <c r="AN78">
        <v>2.06</v>
      </c>
      <c r="AO78">
        <v>747.52</v>
      </c>
      <c r="AP78">
        <v>0</v>
      </c>
      <c r="AQ78">
        <v>58.4</v>
      </c>
      <c r="AR78">
        <v>0</v>
      </c>
      <c r="AS78">
        <v>0</v>
      </c>
      <c r="AT78">
        <v>88</v>
      </c>
      <c r="AU78">
        <v>41</v>
      </c>
      <c r="AV78">
        <v>1</v>
      </c>
      <c r="AW78">
        <v>1</v>
      </c>
      <c r="AZ78">
        <v>1</v>
      </c>
      <c r="BA78">
        <v>23.64</v>
      </c>
      <c r="BB78">
        <v>9.76</v>
      </c>
      <c r="BC78">
        <v>5.43</v>
      </c>
      <c r="BD78" t="s">
        <v>3</v>
      </c>
      <c r="BE78" t="s">
        <v>3</v>
      </c>
      <c r="BF78" t="s">
        <v>3</v>
      </c>
      <c r="BG78" t="s">
        <v>3</v>
      </c>
      <c r="BH78">
        <v>0</v>
      </c>
      <c r="BI78">
        <v>1</v>
      </c>
      <c r="BJ78" t="s">
        <v>159</v>
      </c>
      <c r="BM78">
        <v>1623</v>
      </c>
      <c r="BN78">
        <v>0</v>
      </c>
      <c r="BO78" t="s">
        <v>157</v>
      </c>
      <c r="BP78">
        <v>1</v>
      </c>
      <c r="BQ78">
        <v>30</v>
      </c>
      <c r="BR78">
        <v>0</v>
      </c>
      <c r="BS78">
        <v>23.64</v>
      </c>
      <c r="BT78">
        <v>1</v>
      </c>
      <c r="BU78">
        <v>1</v>
      </c>
      <c r="BV78">
        <v>1</v>
      </c>
      <c r="BW78">
        <v>1</v>
      </c>
      <c r="BX78">
        <v>1</v>
      </c>
      <c r="BY78" t="s">
        <v>3</v>
      </c>
      <c r="BZ78">
        <v>88</v>
      </c>
      <c r="CA78">
        <v>41</v>
      </c>
      <c r="CE78">
        <v>0</v>
      </c>
      <c r="CF78">
        <v>0</v>
      </c>
      <c r="CG78">
        <v>0</v>
      </c>
      <c r="CM78">
        <v>0</v>
      </c>
      <c r="CN78" t="s">
        <v>3</v>
      </c>
      <c r="CO78">
        <v>0</v>
      </c>
      <c r="CP78">
        <f t="shared" si="77"/>
        <v>2817.2200000000003</v>
      </c>
      <c r="CQ78">
        <f t="shared" si="90"/>
        <v>1027.4103</v>
      </c>
      <c r="CR78">
        <f t="shared" si="91"/>
        <v>82.667200000000008</v>
      </c>
      <c r="CS78">
        <f t="shared" si="92"/>
        <v>48.698399999999999</v>
      </c>
      <c r="CT78">
        <f t="shared" si="93"/>
        <v>17671.372800000001</v>
      </c>
      <c r="CU78">
        <f t="shared" si="78"/>
        <v>0</v>
      </c>
      <c r="CV78">
        <f t="shared" si="94"/>
        <v>58.4</v>
      </c>
      <c r="CW78">
        <f t="shared" si="79"/>
        <v>0</v>
      </c>
      <c r="CX78">
        <f t="shared" si="80"/>
        <v>0</v>
      </c>
      <c r="CY78">
        <f>S78*(BZ78/100)</f>
        <v>2332.6248000000001</v>
      </c>
      <c r="CZ78">
        <f>S78*(CA78/100)</f>
        <v>1086.7910999999999</v>
      </c>
      <c r="DC78" t="s">
        <v>3</v>
      </c>
      <c r="DD78" t="s">
        <v>3</v>
      </c>
      <c r="DE78" t="s">
        <v>3</v>
      </c>
      <c r="DF78" t="s">
        <v>3</v>
      </c>
      <c r="DG78" t="s">
        <v>3</v>
      </c>
      <c r="DH78" t="s">
        <v>3</v>
      </c>
      <c r="DI78" t="s">
        <v>3</v>
      </c>
      <c r="DJ78" t="s">
        <v>3</v>
      </c>
      <c r="DK78" t="s">
        <v>3</v>
      </c>
      <c r="DL78" t="s">
        <v>3</v>
      </c>
      <c r="DM78" t="s">
        <v>3</v>
      </c>
      <c r="DN78">
        <v>110</v>
      </c>
      <c r="DO78">
        <v>74</v>
      </c>
      <c r="DP78">
        <v>1.0669999999999999</v>
      </c>
      <c r="DQ78">
        <v>1</v>
      </c>
      <c r="DU78">
        <v>1003</v>
      </c>
      <c r="DV78" t="s">
        <v>136</v>
      </c>
      <c r="DW78" t="s">
        <v>136</v>
      </c>
      <c r="DX78">
        <v>100</v>
      </c>
      <c r="EE78">
        <v>40977729</v>
      </c>
      <c r="EF78">
        <v>30</v>
      </c>
      <c r="EG78" t="s">
        <v>71</v>
      </c>
      <c r="EH78">
        <v>0</v>
      </c>
      <c r="EI78" t="s">
        <v>3</v>
      </c>
      <c r="EJ78">
        <v>1</v>
      </c>
      <c r="EK78">
        <v>1623</v>
      </c>
      <c r="EL78" t="s">
        <v>138</v>
      </c>
      <c r="EM78" t="s">
        <v>139</v>
      </c>
      <c r="EO78" t="s">
        <v>3</v>
      </c>
      <c r="EQ78">
        <v>0</v>
      </c>
      <c r="ER78">
        <v>945.2</v>
      </c>
      <c r="ES78">
        <v>189.21</v>
      </c>
      <c r="ET78">
        <v>8.4700000000000006</v>
      </c>
      <c r="EU78">
        <v>2.06</v>
      </c>
      <c r="EV78">
        <v>747.52</v>
      </c>
      <c r="EW78">
        <v>58.4</v>
      </c>
      <c r="EX78">
        <v>0</v>
      </c>
      <c r="EY78">
        <v>0</v>
      </c>
      <c r="FQ78">
        <v>0</v>
      </c>
      <c r="FR78">
        <f t="shared" si="81"/>
        <v>0</v>
      </c>
      <c r="FS78">
        <v>0</v>
      </c>
      <c r="FX78">
        <v>110</v>
      </c>
      <c r="FY78">
        <v>74</v>
      </c>
      <c r="GA78" t="s">
        <v>3</v>
      </c>
      <c r="GD78">
        <v>0</v>
      </c>
      <c r="GF78">
        <v>-643026210</v>
      </c>
      <c r="GG78">
        <v>2</v>
      </c>
      <c r="GH78">
        <v>1</v>
      </c>
      <c r="GI78">
        <v>3</v>
      </c>
      <c r="GJ78">
        <v>0</v>
      </c>
      <c r="GK78">
        <f>ROUND(R78*(S12)/100,2)</f>
        <v>11.46</v>
      </c>
      <c r="GL78">
        <f t="shared" si="82"/>
        <v>0</v>
      </c>
      <c r="GM78">
        <f t="shared" si="83"/>
        <v>6248.09</v>
      </c>
      <c r="GN78">
        <f t="shared" si="84"/>
        <v>6248.09</v>
      </c>
      <c r="GO78">
        <f t="shared" si="85"/>
        <v>0</v>
      </c>
      <c r="GP78">
        <f t="shared" si="86"/>
        <v>0</v>
      </c>
      <c r="GR78">
        <v>0</v>
      </c>
      <c r="GS78">
        <v>3</v>
      </c>
      <c r="GT78">
        <v>0</v>
      </c>
      <c r="GU78" t="s">
        <v>3</v>
      </c>
      <c r="GV78">
        <f t="shared" si="87"/>
        <v>0</v>
      </c>
      <c r="GW78">
        <v>1</v>
      </c>
      <c r="GX78">
        <f t="shared" si="88"/>
        <v>0</v>
      </c>
      <c r="HA78">
        <v>0</v>
      </c>
      <c r="HB78">
        <v>0</v>
      </c>
      <c r="HC78">
        <f t="shared" si="89"/>
        <v>0</v>
      </c>
      <c r="IK78">
        <v>0</v>
      </c>
    </row>
    <row r="79" spans="1:255" x14ac:dyDescent="0.2">
      <c r="A79" s="2">
        <v>17</v>
      </c>
      <c r="B79" s="2">
        <v>1</v>
      </c>
      <c r="C79" s="2"/>
      <c r="D79" s="2"/>
      <c r="E79" s="2" t="s">
        <v>160</v>
      </c>
      <c r="F79" s="2" t="s">
        <v>161</v>
      </c>
      <c r="G79" s="2" t="s">
        <v>162</v>
      </c>
      <c r="H79" s="2" t="s">
        <v>143</v>
      </c>
      <c r="I79" s="2">
        <v>15</v>
      </c>
      <c r="J79" s="2">
        <v>0</v>
      </c>
      <c r="K79" s="2"/>
      <c r="L79" s="2"/>
      <c r="M79" s="2"/>
      <c r="N79" s="2"/>
      <c r="O79" s="2">
        <f t="shared" si="57"/>
        <v>1061.25</v>
      </c>
      <c r="P79" s="2">
        <f t="shared" si="58"/>
        <v>1061.25</v>
      </c>
      <c r="Q79" s="2">
        <f t="shared" si="59"/>
        <v>0</v>
      </c>
      <c r="R79" s="2">
        <f t="shared" si="60"/>
        <v>0</v>
      </c>
      <c r="S79" s="2">
        <f t="shared" si="61"/>
        <v>0</v>
      </c>
      <c r="T79" s="2">
        <f t="shared" si="62"/>
        <v>0</v>
      </c>
      <c r="U79" s="2">
        <f t="shared" si="63"/>
        <v>0</v>
      </c>
      <c r="V79" s="2">
        <f t="shared" si="64"/>
        <v>0</v>
      </c>
      <c r="W79" s="2">
        <f t="shared" si="65"/>
        <v>0</v>
      </c>
      <c r="X79" s="2">
        <f t="shared" si="66"/>
        <v>0</v>
      </c>
      <c r="Y79" s="2">
        <f t="shared" si="67"/>
        <v>0</v>
      </c>
      <c r="Z79" s="2"/>
      <c r="AA79" s="2">
        <v>46281617</v>
      </c>
      <c r="AB79" s="2">
        <f t="shared" si="68"/>
        <v>70.75</v>
      </c>
      <c r="AC79" s="2">
        <f t="shared" si="69"/>
        <v>70.75</v>
      </c>
      <c r="AD79" s="2">
        <f t="shared" si="70"/>
        <v>0</v>
      </c>
      <c r="AE79" s="2">
        <f t="shared" si="71"/>
        <v>0</v>
      </c>
      <c r="AF79" s="2">
        <f t="shared" si="72"/>
        <v>0</v>
      </c>
      <c r="AG79" s="2">
        <f t="shared" si="73"/>
        <v>0</v>
      </c>
      <c r="AH79" s="2">
        <f t="shared" si="74"/>
        <v>0</v>
      </c>
      <c r="AI79" s="2">
        <f t="shared" si="75"/>
        <v>0</v>
      </c>
      <c r="AJ79" s="2">
        <f t="shared" si="76"/>
        <v>0</v>
      </c>
      <c r="AK79" s="2">
        <v>70.75</v>
      </c>
      <c r="AL79" s="2">
        <v>70.75</v>
      </c>
      <c r="AM79" s="2">
        <v>0</v>
      </c>
      <c r="AN79" s="2">
        <v>0</v>
      </c>
      <c r="AO79" s="2">
        <v>0</v>
      </c>
      <c r="AP79" s="2">
        <v>0</v>
      </c>
      <c r="AQ79" s="2">
        <v>0</v>
      </c>
      <c r="AR79" s="2">
        <v>0</v>
      </c>
      <c r="AS79" s="2">
        <v>0</v>
      </c>
      <c r="AT79" s="2">
        <v>0</v>
      </c>
      <c r="AU79" s="2">
        <v>0</v>
      </c>
      <c r="AV79" s="2">
        <v>1</v>
      </c>
      <c r="AW79" s="2">
        <v>1</v>
      </c>
      <c r="AX79" s="2"/>
      <c r="AY79" s="2"/>
      <c r="AZ79" s="2">
        <v>1</v>
      </c>
      <c r="BA79" s="2">
        <v>1</v>
      </c>
      <c r="BB79" s="2">
        <v>1</v>
      </c>
      <c r="BC79" s="2">
        <v>1</v>
      </c>
      <c r="BD79" s="2" t="s">
        <v>3</v>
      </c>
      <c r="BE79" s="2" t="s">
        <v>3</v>
      </c>
      <c r="BF79" s="2" t="s">
        <v>3</v>
      </c>
      <c r="BG79" s="2" t="s">
        <v>3</v>
      </c>
      <c r="BH79" s="2">
        <v>3</v>
      </c>
      <c r="BI79" s="2">
        <v>1</v>
      </c>
      <c r="BJ79" s="2" t="s">
        <v>163</v>
      </c>
      <c r="BK79" s="2"/>
      <c r="BL79" s="2"/>
      <c r="BM79" s="2">
        <v>1617</v>
      </c>
      <c r="BN79" s="2">
        <v>0</v>
      </c>
      <c r="BO79" s="2" t="s">
        <v>3</v>
      </c>
      <c r="BP79" s="2">
        <v>0</v>
      </c>
      <c r="BQ79" s="2">
        <v>200</v>
      </c>
      <c r="BR79" s="2">
        <v>0</v>
      </c>
      <c r="BS79" s="2">
        <v>1</v>
      </c>
      <c r="BT79" s="2">
        <v>1</v>
      </c>
      <c r="BU79" s="2">
        <v>1</v>
      </c>
      <c r="BV79" s="2">
        <v>1</v>
      </c>
      <c r="BW79" s="2">
        <v>1</v>
      </c>
      <c r="BX79" s="2">
        <v>1</v>
      </c>
      <c r="BY79" s="2" t="s">
        <v>3</v>
      </c>
      <c r="BZ79" s="2">
        <v>0</v>
      </c>
      <c r="CA79" s="2">
        <v>0</v>
      </c>
      <c r="CB79" s="2"/>
      <c r="CC79" s="2"/>
      <c r="CD79" s="2"/>
      <c r="CE79" s="2">
        <v>0</v>
      </c>
      <c r="CF79" s="2">
        <v>0</v>
      </c>
      <c r="CG79" s="2">
        <v>0</v>
      </c>
      <c r="CH79" s="2"/>
      <c r="CI79" s="2"/>
      <c r="CJ79" s="2"/>
      <c r="CK79" s="2"/>
      <c r="CL79" s="2"/>
      <c r="CM79" s="2">
        <v>0</v>
      </c>
      <c r="CN79" s="2" t="s">
        <v>3</v>
      </c>
      <c r="CO79" s="2">
        <v>0</v>
      </c>
      <c r="CP79" s="2">
        <f t="shared" si="77"/>
        <v>1061.25</v>
      </c>
      <c r="CQ79" s="2">
        <f t="shared" si="90"/>
        <v>70.75</v>
      </c>
      <c r="CR79" s="2">
        <f t="shared" si="91"/>
        <v>0</v>
      </c>
      <c r="CS79" s="2">
        <f t="shared" si="92"/>
        <v>0</v>
      </c>
      <c r="CT79" s="2">
        <f t="shared" si="93"/>
        <v>0</v>
      </c>
      <c r="CU79" s="2">
        <f t="shared" si="78"/>
        <v>0</v>
      </c>
      <c r="CV79" s="2">
        <f t="shared" si="94"/>
        <v>0</v>
      </c>
      <c r="CW79" s="2">
        <f t="shared" si="79"/>
        <v>0</v>
      </c>
      <c r="CX79" s="2">
        <f t="shared" si="80"/>
        <v>0</v>
      </c>
      <c r="CY79" s="2">
        <f>((S79*BZ79)/100)</f>
        <v>0</v>
      </c>
      <c r="CZ79" s="2">
        <f>((S79*CA79)/100)</f>
        <v>0</v>
      </c>
      <c r="DA79" s="2"/>
      <c r="DB79" s="2"/>
      <c r="DC79" s="2" t="s">
        <v>3</v>
      </c>
      <c r="DD79" s="2" t="s">
        <v>3</v>
      </c>
      <c r="DE79" s="2" t="s">
        <v>3</v>
      </c>
      <c r="DF79" s="2" t="s">
        <v>3</v>
      </c>
      <c r="DG79" s="2" t="s">
        <v>3</v>
      </c>
      <c r="DH79" s="2" t="s">
        <v>3</v>
      </c>
      <c r="DI79" s="2" t="s">
        <v>3</v>
      </c>
      <c r="DJ79" s="2" t="s">
        <v>3</v>
      </c>
      <c r="DK79" s="2" t="s">
        <v>3</v>
      </c>
      <c r="DL79" s="2" t="s">
        <v>3</v>
      </c>
      <c r="DM79" s="2" t="s">
        <v>3</v>
      </c>
      <c r="DN79" s="2">
        <v>0</v>
      </c>
      <c r="DO79" s="2">
        <v>0</v>
      </c>
      <c r="DP79" s="2">
        <v>1</v>
      </c>
      <c r="DQ79" s="2">
        <v>1</v>
      </c>
      <c r="DR79" s="2"/>
      <c r="DS79" s="2"/>
      <c r="DT79" s="2"/>
      <c r="DU79" s="2">
        <v>1003</v>
      </c>
      <c r="DV79" s="2" t="s">
        <v>143</v>
      </c>
      <c r="DW79" s="2" t="s">
        <v>143</v>
      </c>
      <c r="DX79" s="2">
        <v>1</v>
      </c>
      <c r="DY79" s="2"/>
      <c r="DZ79" s="2"/>
      <c r="EA79" s="2"/>
      <c r="EB79" s="2"/>
      <c r="EC79" s="2"/>
      <c r="ED79" s="2"/>
      <c r="EE79" s="2">
        <v>40977723</v>
      </c>
      <c r="EF79" s="2">
        <v>200</v>
      </c>
      <c r="EG79" s="2" t="s">
        <v>46</v>
      </c>
      <c r="EH79" s="2">
        <v>0</v>
      </c>
      <c r="EI79" s="2" t="s">
        <v>3</v>
      </c>
      <c r="EJ79" s="2">
        <v>1</v>
      </c>
      <c r="EK79" s="2">
        <v>1617</v>
      </c>
      <c r="EL79" s="2" t="s">
        <v>47</v>
      </c>
      <c r="EM79" s="2" t="s">
        <v>48</v>
      </c>
      <c r="EN79" s="2"/>
      <c r="EO79" s="2" t="s">
        <v>3</v>
      </c>
      <c r="EP79" s="2"/>
      <c r="EQ79" s="2">
        <v>0</v>
      </c>
      <c r="ER79" s="2">
        <v>70.75</v>
      </c>
      <c r="ES79" s="2">
        <v>70.75</v>
      </c>
      <c r="ET79" s="2">
        <v>0</v>
      </c>
      <c r="EU79" s="2">
        <v>0</v>
      </c>
      <c r="EV79" s="2">
        <v>0</v>
      </c>
      <c r="EW79" s="2">
        <v>0</v>
      </c>
      <c r="EX79" s="2">
        <v>0</v>
      </c>
      <c r="EY79" s="2">
        <v>0</v>
      </c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>
        <v>0</v>
      </c>
      <c r="FR79" s="2">
        <f t="shared" si="81"/>
        <v>0</v>
      </c>
      <c r="FS79" s="2">
        <v>0</v>
      </c>
      <c r="FT79" s="2"/>
      <c r="FU79" s="2"/>
      <c r="FV79" s="2"/>
      <c r="FW79" s="2"/>
      <c r="FX79" s="2">
        <v>0</v>
      </c>
      <c r="FY79" s="2">
        <v>0</v>
      </c>
      <c r="FZ79" s="2"/>
      <c r="GA79" s="2" t="s">
        <v>3</v>
      </c>
      <c r="GB79" s="2"/>
      <c r="GC79" s="2"/>
      <c r="GD79" s="2">
        <v>0</v>
      </c>
      <c r="GE79" s="2"/>
      <c r="GF79" s="2">
        <v>-868716987</v>
      </c>
      <c r="GG79" s="2">
        <v>2</v>
      </c>
      <c r="GH79" s="2">
        <v>1</v>
      </c>
      <c r="GI79" s="2">
        <v>3</v>
      </c>
      <c r="GJ79" s="2">
        <v>0</v>
      </c>
      <c r="GK79" s="2">
        <f>ROUND(R79*(R12)/100,2)</f>
        <v>0</v>
      </c>
      <c r="GL79" s="2">
        <f t="shared" si="82"/>
        <v>0</v>
      </c>
      <c r="GM79" s="2">
        <f t="shared" si="83"/>
        <v>1061.25</v>
      </c>
      <c r="GN79" s="2">
        <f t="shared" si="84"/>
        <v>1061.25</v>
      </c>
      <c r="GO79" s="2">
        <f t="shared" si="85"/>
        <v>0</v>
      </c>
      <c r="GP79" s="2">
        <f t="shared" si="86"/>
        <v>0</v>
      </c>
      <c r="GQ79" s="2"/>
      <c r="GR79" s="2">
        <v>0</v>
      </c>
      <c r="GS79" s="2">
        <v>3</v>
      </c>
      <c r="GT79" s="2">
        <v>0</v>
      </c>
      <c r="GU79" s="2" t="s">
        <v>3</v>
      </c>
      <c r="GV79" s="2">
        <f t="shared" si="87"/>
        <v>0</v>
      </c>
      <c r="GW79" s="2">
        <v>1</v>
      </c>
      <c r="GX79" s="2">
        <f t="shared" si="88"/>
        <v>0</v>
      </c>
      <c r="GY79" s="2"/>
      <c r="GZ79" s="2"/>
      <c r="HA79" s="2">
        <v>0</v>
      </c>
      <c r="HB79" s="2">
        <v>0</v>
      </c>
      <c r="HC79" s="2">
        <f t="shared" si="89"/>
        <v>0</v>
      </c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>
        <v>0</v>
      </c>
      <c r="IL79" s="2"/>
      <c r="IM79" s="2"/>
      <c r="IN79" s="2"/>
      <c r="IO79" s="2"/>
      <c r="IP79" s="2"/>
      <c r="IQ79" s="2"/>
      <c r="IR79" s="2"/>
      <c r="IS79" s="2"/>
      <c r="IT79" s="2"/>
      <c r="IU79" s="2"/>
    </row>
    <row r="80" spans="1:255" x14ac:dyDescent="0.2">
      <c r="A80">
        <v>17</v>
      </c>
      <c r="B80">
        <v>1</v>
      </c>
      <c r="E80" t="s">
        <v>160</v>
      </c>
      <c r="F80" t="s">
        <v>161</v>
      </c>
      <c r="G80" t="s">
        <v>162</v>
      </c>
      <c r="H80" t="s">
        <v>143</v>
      </c>
      <c r="I80">
        <v>15</v>
      </c>
      <c r="J80">
        <v>0</v>
      </c>
      <c r="O80">
        <f t="shared" si="57"/>
        <v>2525.7800000000002</v>
      </c>
      <c r="P80">
        <f t="shared" si="58"/>
        <v>2525.7800000000002</v>
      </c>
      <c r="Q80">
        <f t="shared" si="59"/>
        <v>0</v>
      </c>
      <c r="R80">
        <f t="shared" si="60"/>
        <v>0</v>
      </c>
      <c r="S80">
        <f t="shared" si="61"/>
        <v>0</v>
      </c>
      <c r="T80">
        <f t="shared" si="62"/>
        <v>0</v>
      </c>
      <c r="U80">
        <f t="shared" si="63"/>
        <v>0</v>
      </c>
      <c r="V80">
        <f t="shared" si="64"/>
        <v>0</v>
      </c>
      <c r="W80">
        <f t="shared" si="65"/>
        <v>0</v>
      </c>
      <c r="X80">
        <f t="shared" si="66"/>
        <v>0</v>
      </c>
      <c r="Y80">
        <f t="shared" si="67"/>
        <v>0</v>
      </c>
      <c r="AA80">
        <v>46281618</v>
      </c>
      <c r="AB80">
        <f t="shared" si="68"/>
        <v>70.75</v>
      </c>
      <c r="AC80">
        <f t="shared" si="69"/>
        <v>70.75</v>
      </c>
      <c r="AD80">
        <f t="shared" si="70"/>
        <v>0</v>
      </c>
      <c r="AE80">
        <f t="shared" si="71"/>
        <v>0</v>
      </c>
      <c r="AF80">
        <f t="shared" si="72"/>
        <v>0</v>
      </c>
      <c r="AG80">
        <f t="shared" si="73"/>
        <v>0</v>
      </c>
      <c r="AH80">
        <f t="shared" si="74"/>
        <v>0</v>
      </c>
      <c r="AI80">
        <f t="shared" si="75"/>
        <v>0</v>
      </c>
      <c r="AJ80">
        <f t="shared" si="76"/>
        <v>0</v>
      </c>
      <c r="AK80">
        <v>70.75</v>
      </c>
      <c r="AL80">
        <v>70.75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1</v>
      </c>
      <c r="AW80">
        <v>1</v>
      </c>
      <c r="AZ80">
        <v>1</v>
      </c>
      <c r="BA80">
        <v>1</v>
      </c>
      <c r="BB80">
        <v>1</v>
      </c>
      <c r="BC80">
        <v>2.38</v>
      </c>
      <c r="BD80" t="s">
        <v>3</v>
      </c>
      <c r="BE80" t="s">
        <v>3</v>
      </c>
      <c r="BF80" t="s">
        <v>3</v>
      </c>
      <c r="BG80" t="s">
        <v>3</v>
      </c>
      <c r="BH80">
        <v>3</v>
      </c>
      <c r="BI80">
        <v>1</v>
      </c>
      <c r="BJ80" t="s">
        <v>163</v>
      </c>
      <c r="BM80">
        <v>1617</v>
      </c>
      <c r="BN80">
        <v>0</v>
      </c>
      <c r="BO80" t="s">
        <v>161</v>
      </c>
      <c r="BP80">
        <v>1</v>
      </c>
      <c r="BQ80">
        <v>200</v>
      </c>
      <c r="BR80">
        <v>0</v>
      </c>
      <c r="BS80">
        <v>1</v>
      </c>
      <c r="BT80">
        <v>1</v>
      </c>
      <c r="BU80">
        <v>1</v>
      </c>
      <c r="BV80">
        <v>1</v>
      </c>
      <c r="BW80">
        <v>1</v>
      </c>
      <c r="BX80">
        <v>1</v>
      </c>
      <c r="BY80" t="s">
        <v>3</v>
      </c>
      <c r="BZ80">
        <v>0</v>
      </c>
      <c r="CA80">
        <v>0</v>
      </c>
      <c r="CE80">
        <v>0</v>
      </c>
      <c r="CF80">
        <v>0</v>
      </c>
      <c r="CG80">
        <v>0</v>
      </c>
      <c r="CM80">
        <v>0</v>
      </c>
      <c r="CN80" t="s">
        <v>3</v>
      </c>
      <c r="CO80">
        <v>0</v>
      </c>
      <c r="CP80">
        <f t="shared" si="77"/>
        <v>2525.7800000000002</v>
      </c>
      <c r="CQ80">
        <f t="shared" si="90"/>
        <v>168.38499999999999</v>
      </c>
      <c r="CR80">
        <f t="shared" si="91"/>
        <v>0</v>
      </c>
      <c r="CS80">
        <f t="shared" si="92"/>
        <v>0</v>
      </c>
      <c r="CT80">
        <f t="shared" si="93"/>
        <v>0</v>
      </c>
      <c r="CU80">
        <f t="shared" si="78"/>
        <v>0</v>
      </c>
      <c r="CV80">
        <f t="shared" si="94"/>
        <v>0</v>
      </c>
      <c r="CW80">
        <f t="shared" si="79"/>
        <v>0</v>
      </c>
      <c r="CX80">
        <f t="shared" si="80"/>
        <v>0</v>
      </c>
      <c r="CY80">
        <f>S80*(BZ80/100)</f>
        <v>0</v>
      </c>
      <c r="CZ80">
        <f>S80*(CA80/100)</f>
        <v>0</v>
      </c>
      <c r="DC80" t="s">
        <v>3</v>
      </c>
      <c r="DD80" t="s">
        <v>3</v>
      </c>
      <c r="DE80" t="s">
        <v>3</v>
      </c>
      <c r="DF80" t="s">
        <v>3</v>
      </c>
      <c r="DG80" t="s">
        <v>3</v>
      </c>
      <c r="DH80" t="s">
        <v>3</v>
      </c>
      <c r="DI80" t="s">
        <v>3</v>
      </c>
      <c r="DJ80" t="s">
        <v>3</v>
      </c>
      <c r="DK80" t="s">
        <v>3</v>
      </c>
      <c r="DL80" t="s">
        <v>3</v>
      </c>
      <c r="DM80" t="s">
        <v>3</v>
      </c>
      <c r="DN80">
        <v>0</v>
      </c>
      <c r="DO80">
        <v>0</v>
      </c>
      <c r="DP80">
        <v>1</v>
      </c>
      <c r="DQ80">
        <v>1</v>
      </c>
      <c r="DU80">
        <v>1003</v>
      </c>
      <c r="DV80" t="s">
        <v>143</v>
      </c>
      <c r="DW80" t="s">
        <v>143</v>
      </c>
      <c r="DX80">
        <v>1</v>
      </c>
      <c r="EE80">
        <v>40977723</v>
      </c>
      <c r="EF80">
        <v>200</v>
      </c>
      <c r="EG80" t="s">
        <v>46</v>
      </c>
      <c r="EH80">
        <v>0</v>
      </c>
      <c r="EI80" t="s">
        <v>3</v>
      </c>
      <c r="EJ80">
        <v>1</v>
      </c>
      <c r="EK80">
        <v>1617</v>
      </c>
      <c r="EL80" t="s">
        <v>47</v>
      </c>
      <c r="EM80" t="s">
        <v>48</v>
      </c>
      <c r="EO80" t="s">
        <v>3</v>
      </c>
      <c r="EQ80">
        <v>0</v>
      </c>
      <c r="ER80">
        <v>70.75</v>
      </c>
      <c r="ES80">
        <v>70.75</v>
      </c>
      <c r="ET80">
        <v>0</v>
      </c>
      <c r="EU80">
        <v>0</v>
      </c>
      <c r="EV80">
        <v>0</v>
      </c>
      <c r="EW80">
        <v>0</v>
      </c>
      <c r="EX80">
        <v>0</v>
      </c>
      <c r="EY80">
        <v>0</v>
      </c>
      <c r="FQ80">
        <v>0</v>
      </c>
      <c r="FR80">
        <f t="shared" si="81"/>
        <v>0</v>
      </c>
      <c r="FS80">
        <v>0</v>
      </c>
      <c r="FX80">
        <v>0</v>
      </c>
      <c r="FY80">
        <v>0</v>
      </c>
      <c r="GA80" t="s">
        <v>3</v>
      </c>
      <c r="GD80">
        <v>0</v>
      </c>
      <c r="GF80">
        <v>-868716987</v>
      </c>
      <c r="GG80">
        <v>2</v>
      </c>
      <c r="GH80">
        <v>1</v>
      </c>
      <c r="GI80">
        <v>3</v>
      </c>
      <c r="GJ80">
        <v>0</v>
      </c>
      <c r="GK80">
        <f>ROUND(R80*(S12)/100,2)</f>
        <v>0</v>
      </c>
      <c r="GL80">
        <f t="shared" si="82"/>
        <v>0</v>
      </c>
      <c r="GM80">
        <f t="shared" si="83"/>
        <v>2525.7800000000002</v>
      </c>
      <c r="GN80">
        <f t="shared" si="84"/>
        <v>2525.7800000000002</v>
      </c>
      <c r="GO80">
        <f t="shared" si="85"/>
        <v>0</v>
      </c>
      <c r="GP80">
        <f t="shared" si="86"/>
        <v>0</v>
      </c>
      <c r="GR80">
        <v>0</v>
      </c>
      <c r="GS80">
        <v>3</v>
      </c>
      <c r="GT80">
        <v>0</v>
      </c>
      <c r="GU80" t="s">
        <v>3</v>
      </c>
      <c r="GV80">
        <f t="shared" si="87"/>
        <v>0</v>
      </c>
      <c r="GW80">
        <v>1</v>
      </c>
      <c r="GX80">
        <f t="shared" si="88"/>
        <v>0</v>
      </c>
      <c r="HA80">
        <v>0</v>
      </c>
      <c r="HB80">
        <v>0</v>
      </c>
      <c r="HC80">
        <f t="shared" si="89"/>
        <v>0</v>
      </c>
      <c r="IK80">
        <v>0</v>
      </c>
    </row>
    <row r="81" spans="1:255" x14ac:dyDescent="0.2">
      <c r="A81" s="2">
        <v>17</v>
      </c>
      <c r="B81" s="2">
        <v>1</v>
      </c>
      <c r="C81" s="2"/>
      <c r="D81" s="2"/>
      <c r="E81" s="2" t="s">
        <v>164</v>
      </c>
      <c r="F81" s="2" t="s">
        <v>165</v>
      </c>
      <c r="G81" s="2" t="s">
        <v>166</v>
      </c>
      <c r="H81" s="2" t="s">
        <v>44</v>
      </c>
      <c r="I81" s="2">
        <v>7</v>
      </c>
      <c r="J81" s="2">
        <v>0</v>
      </c>
      <c r="K81" s="2"/>
      <c r="L81" s="2"/>
      <c r="M81" s="2"/>
      <c r="N81" s="2"/>
      <c r="O81" s="2">
        <f t="shared" si="57"/>
        <v>117.04</v>
      </c>
      <c r="P81" s="2">
        <f t="shared" si="58"/>
        <v>117.04</v>
      </c>
      <c r="Q81" s="2">
        <f t="shared" si="59"/>
        <v>0</v>
      </c>
      <c r="R81" s="2">
        <f t="shared" si="60"/>
        <v>0</v>
      </c>
      <c r="S81" s="2">
        <f t="shared" si="61"/>
        <v>0</v>
      </c>
      <c r="T81" s="2">
        <f t="shared" si="62"/>
        <v>0</v>
      </c>
      <c r="U81" s="2">
        <f t="shared" si="63"/>
        <v>0</v>
      </c>
      <c r="V81" s="2">
        <f t="shared" si="64"/>
        <v>0</v>
      </c>
      <c r="W81" s="2">
        <f t="shared" si="65"/>
        <v>0</v>
      </c>
      <c r="X81" s="2">
        <f t="shared" si="66"/>
        <v>0</v>
      </c>
      <c r="Y81" s="2">
        <f t="shared" si="67"/>
        <v>0</v>
      </c>
      <c r="Z81" s="2"/>
      <c r="AA81" s="2">
        <v>46281617</v>
      </c>
      <c r="AB81" s="2">
        <f t="shared" si="68"/>
        <v>16.72</v>
      </c>
      <c r="AC81" s="2">
        <f t="shared" si="69"/>
        <v>16.72</v>
      </c>
      <c r="AD81" s="2">
        <f t="shared" si="70"/>
        <v>0</v>
      </c>
      <c r="AE81" s="2">
        <f t="shared" si="71"/>
        <v>0</v>
      </c>
      <c r="AF81" s="2">
        <f t="shared" si="72"/>
        <v>0</v>
      </c>
      <c r="AG81" s="2">
        <f t="shared" si="73"/>
        <v>0</v>
      </c>
      <c r="AH81" s="2">
        <f t="shared" si="74"/>
        <v>0</v>
      </c>
      <c r="AI81" s="2">
        <f t="shared" si="75"/>
        <v>0</v>
      </c>
      <c r="AJ81" s="2">
        <f t="shared" si="76"/>
        <v>0</v>
      </c>
      <c r="AK81" s="2">
        <v>16.72</v>
      </c>
      <c r="AL81" s="2">
        <v>16.72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0</v>
      </c>
      <c r="AV81" s="2">
        <v>1</v>
      </c>
      <c r="AW81" s="2">
        <v>1</v>
      </c>
      <c r="AX81" s="2"/>
      <c r="AY81" s="2"/>
      <c r="AZ81" s="2">
        <v>1</v>
      </c>
      <c r="BA81" s="2">
        <v>1</v>
      </c>
      <c r="BB81" s="2">
        <v>1</v>
      </c>
      <c r="BC81" s="2">
        <v>1</v>
      </c>
      <c r="BD81" s="2" t="s">
        <v>3</v>
      </c>
      <c r="BE81" s="2" t="s">
        <v>3</v>
      </c>
      <c r="BF81" s="2" t="s">
        <v>3</v>
      </c>
      <c r="BG81" s="2" t="s">
        <v>3</v>
      </c>
      <c r="BH81" s="2">
        <v>3</v>
      </c>
      <c r="BI81" s="2">
        <v>1</v>
      </c>
      <c r="BJ81" s="2" t="s">
        <v>167</v>
      </c>
      <c r="BK81" s="2"/>
      <c r="BL81" s="2"/>
      <c r="BM81" s="2">
        <v>1617</v>
      </c>
      <c r="BN81" s="2">
        <v>0</v>
      </c>
      <c r="BO81" s="2" t="s">
        <v>3</v>
      </c>
      <c r="BP81" s="2">
        <v>0</v>
      </c>
      <c r="BQ81" s="2">
        <v>200</v>
      </c>
      <c r="BR81" s="2">
        <v>0</v>
      </c>
      <c r="BS81" s="2">
        <v>1</v>
      </c>
      <c r="BT81" s="2">
        <v>1</v>
      </c>
      <c r="BU81" s="2">
        <v>1</v>
      </c>
      <c r="BV81" s="2">
        <v>1</v>
      </c>
      <c r="BW81" s="2">
        <v>1</v>
      </c>
      <c r="BX81" s="2">
        <v>1</v>
      </c>
      <c r="BY81" s="2" t="s">
        <v>3</v>
      </c>
      <c r="BZ81" s="2">
        <v>0</v>
      </c>
      <c r="CA81" s="2">
        <v>0</v>
      </c>
      <c r="CB81" s="2"/>
      <c r="CC81" s="2"/>
      <c r="CD81" s="2"/>
      <c r="CE81" s="2">
        <v>0</v>
      </c>
      <c r="CF81" s="2">
        <v>0</v>
      </c>
      <c r="CG81" s="2">
        <v>0</v>
      </c>
      <c r="CH81" s="2"/>
      <c r="CI81" s="2"/>
      <c r="CJ81" s="2"/>
      <c r="CK81" s="2"/>
      <c r="CL81" s="2"/>
      <c r="CM81" s="2">
        <v>0</v>
      </c>
      <c r="CN81" s="2" t="s">
        <v>3</v>
      </c>
      <c r="CO81" s="2">
        <v>0</v>
      </c>
      <c r="CP81" s="2">
        <f t="shared" si="77"/>
        <v>117.04</v>
      </c>
      <c r="CQ81" s="2">
        <f t="shared" si="90"/>
        <v>16.72</v>
      </c>
      <c r="CR81" s="2">
        <f t="shared" si="91"/>
        <v>0</v>
      </c>
      <c r="CS81" s="2">
        <f t="shared" si="92"/>
        <v>0</v>
      </c>
      <c r="CT81" s="2">
        <f t="shared" si="93"/>
        <v>0</v>
      </c>
      <c r="CU81" s="2">
        <f t="shared" si="78"/>
        <v>0</v>
      </c>
      <c r="CV81" s="2">
        <f t="shared" si="94"/>
        <v>0</v>
      </c>
      <c r="CW81" s="2">
        <f t="shared" si="79"/>
        <v>0</v>
      </c>
      <c r="CX81" s="2">
        <f t="shared" si="80"/>
        <v>0</v>
      </c>
      <c r="CY81" s="2">
        <f>((S81*BZ81)/100)</f>
        <v>0</v>
      </c>
      <c r="CZ81" s="2">
        <f>((S81*CA81)/100)</f>
        <v>0</v>
      </c>
      <c r="DA81" s="2"/>
      <c r="DB81" s="2"/>
      <c r="DC81" s="2" t="s">
        <v>3</v>
      </c>
      <c r="DD81" s="2" t="s">
        <v>3</v>
      </c>
      <c r="DE81" s="2" t="s">
        <v>3</v>
      </c>
      <c r="DF81" s="2" t="s">
        <v>3</v>
      </c>
      <c r="DG81" s="2" t="s">
        <v>3</v>
      </c>
      <c r="DH81" s="2" t="s">
        <v>3</v>
      </c>
      <c r="DI81" s="2" t="s">
        <v>3</v>
      </c>
      <c r="DJ81" s="2" t="s">
        <v>3</v>
      </c>
      <c r="DK81" s="2" t="s">
        <v>3</v>
      </c>
      <c r="DL81" s="2" t="s">
        <v>3</v>
      </c>
      <c r="DM81" s="2" t="s">
        <v>3</v>
      </c>
      <c r="DN81" s="2">
        <v>0</v>
      </c>
      <c r="DO81" s="2">
        <v>0</v>
      </c>
      <c r="DP81" s="2">
        <v>1</v>
      </c>
      <c r="DQ81" s="2">
        <v>1</v>
      </c>
      <c r="DR81" s="2"/>
      <c r="DS81" s="2"/>
      <c r="DT81" s="2"/>
      <c r="DU81" s="2">
        <v>1010</v>
      </c>
      <c r="DV81" s="2" t="s">
        <v>44</v>
      </c>
      <c r="DW81" s="2" t="s">
        <v>44</v>
      </c>
      <c r="DX81" s="2">
        <v>1</v>
      </c>
      <c r="DY81" s="2"/>
      <c r="DZ81" s="2"/>
      <c r="EA81" s="2"/>
      <c r="EB81" s="2"/>
      <c r="EC81" s="2"/>
      <c r="ED81" s="2"/>
      <c r="EE81" s="2">
        <v>40977723</v>
      </c>
      <c r="EF81" s="2">
        <v>200</v>
      </c>
      <c r="EG81" s="2" t="s">
        <v>46</v>
      </c>
      <c r="EH81" s="2">
        <v>0</v>
      </c>
      <c r="EI81" s="2" t="s">
        <v>3</v>
      </c>
      <c r="EJ81" s="2">
        <v>1</v>
      </c>
      <c r="EK81" s="2">
        <v>1617</v>
      </c>
      <c r="EL81" s="2" t="s">
        <v>47</v>
      </c>
      <c r="EM81" s="2" t="s">
        <v>48</v>
      </c>
      <c r="EN81" s="2"/>
      <c r="EO81" s="2" t="s">
        <v>3</v>
      </c>
      <c r="EP81" s="2"/>
      <c r="EQ81" s="2">
        <v>0</v>
      </c>
      <c r="ER81" s="2">
        <v>16.72</v>
      </c>
      <c r="ES81" s="2">
        <v>16.72</v>
      </c>
      <c r="ET81" s="2">
        <v>0</v>
      </c>
      <c r="EU81" s="2">
        <v>0</v>
      </c>
      <c r="EV81" s="2">
        <v>0</v>
      </c>
      <c r="EW81" s="2">
        <v>0</v>
      </c>
      <c r="EX81" s="2">
        <v>0</v>
      </c>
      <c r="EY81" s="2">
        <v>0</v>
      </c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>
        <v>0</v>
      </c>
      <c r="FR81" s="2">
        <f t="shared" si="81"/>
        <v>0</v>
      </c>
      <c r="FS81" s="2">
        <v>0</v>
      </c>
      <c r="FT81" s="2"/>
      <c r="FU81" s="2"/>
      <c r="FV81" s="2"/>
      <c r="FW81" s="2"/>
      <c r="FX81" s="2">
        <v>0</v>
      </c>
      <c r="FY81" s="2">
        <v>0</v>
      </c>
      <c r="FZ81" s="2"/>
      <c r="GA81" s="2" t="s">
        <v>3</v>
      </c>
      <c r="GB81" s="2"/>
      <c r="GC81" s="2"/>
      <c r="GD81" s="2">
        <v>0</v>
      </c>
      <c r="GE81" s="2"/>
      <c r="GF81" s="2">
        <v>336461024</v>
      </c>
      <c r="GG81" s="2">
        <v>2</v>
      </c>
      <c r="GH81" s="2">
        <v>1</v>
      </c>
      <c r="GI81" s="2">
        <v>3</v>
      </c>
      <c r="GJ81" s="2">
        <v>0</v>
      </c>
      <c r="GK81" s="2">
        <f>ROUND(R81*(R12)/100,2)</f>
        <v>0</v>
      </c>
      <c r="GL81" s="2">
        <f t="shared" si="82"/>
        <v>0</v>
      </c>
      <c r="GM81" s="2">
        <f t="shared" si="83"/>
        <v>117.04</v>
      </c>
      <c r="GN81" s="2">
        <f t="shared" si="84"/>
        <v>117.04</v>
      </c>
      <c r="GO81" s="2">
        <f t="shared" si="85"/>
        <v>0</v>
      </c>
      <c r="GP81" s="2">
        <f t="shared" si="86"/>
        <v>0</v>
      </c>
      <c r="GQ81" s="2"/>
      <c r="GR81" s="2">
        <v>0</v>
      </c>
      <c r="GS81" s="2">
        <v>3</v>
      </c>
      <c r="GT81" s="2">
        <v>0</v>
      </c>
      <c r="GU81" s="2" t="s">
        <v>3</v>
      </c>
      <c r="GV81" s="2">
        <f t="shared" si="87"/>
        <v>0</v>
      </c>
      <c r="GW81" s="2">
        <v>1</v>
      </c>
      <c r="GX81" s="2">
        <f t="shared" si="88"/>
        <v>0</v>
      </c>
      <c r="GY81" s="2"/>
      <c r="GZ81" s="2"/>
      <c r="HA81" s="2">
        <v>0</v>
      </c>
      <c r="HB81" s="2">
        <v>0</v>
      </c>
      <c r="HC81" s="2">
        <f t="shared" si="89"/>
        <v>0</v>
      </c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>
        <v>0</v>
      </c>
      <c r="IL81" s="2"/>
      <c r="IM81" s="2"/>
      <c r="IN81" s="2"/>
      <c r="IO81" s="2"/>
      <c r="IP81" s="2"/>
      <c r="IQ81" s="2"/>
      <c r="IR81" s="2"/>
      <c r="IS81" s="2"/>
      <c r="IT81" s="2"/>
      <c r="IU81" s="2"/>
    </row>
    <row r="82" spans="1:255" x14ac:dyDescent="0.2">
      <c r="A82">
        <v>17</v>
      </c>
      <c r="B82">
        <v>1</v>
      </c>
      <c r="E82" t="s">
        <v>164</v>
      </c>
      <c r="F82" t="s">
        <v>165</v>
      </c>
      <c r="G82" t="s">
        <v>166</v>
      </c>
      <c r="H82" t="s">
        <v>44</v>
      </c>
      <c r="I82">
        <v>7</v>
      </c>
      <c r="J82">
        <v>0</v>
      </c>
      <c r="O82">
        <f t="shared" si="57"/>
        <v>277.38</v>
      </c>
      <c r="P82">
        <f t="shared" si="58"/>
        <v>277.38</v>
      </c>
      <c r="Q82">
        <f t="shared" si="59"/>
        <v>0</v>
      </c>
      <c r="R82">
        <f t="shared" si="60"/>
        <v>0</v>
      </c>
      <c r="S82">
        <f t="shared" si="61"/>
        <v>0</v>
      </c>
      <c r="T82">
        <f t="shared" si="62"/>
        <v>0</v>
      </c>
      <c r="U82">
        <f t="shared" si="63"/>
        <v>0</v>
      </c>
      <c r="V82">
        <f t="shared" si="64"/>
        <v>0</v>
      </c>
      <c r="W82">
        <f t="shared" si="65"/>
        <v>0</v>
      </c>
      <c r="X82">
        <f t="shared" si="66"/>
        <v>0</v>
      </c>
      <c r="Y82">
        <f t="shared" si="67"/>
        <v>0</v>
      </c>
      <c r="AA82">
        <v>46281618</v>
      </c>
      <c r="AB82">
        <f t="shared" si="68"/>
        <v>16.72</v>
      </c>
      <c r="AC82">
        <f t="shared" si="69"/>
        <v>16.72</v>
      </c>
      <c r="AD82">
        <f t="shared" si="70"/>
        <v>0</v>
      </c>
      <c r="AE82">
        <f t="shared" si="71"/>
        <v>0</v>
      </c>
      <c r="AF82">
        <f t="shared" si="72"/>
        <v>0</v>
      </c>
      <c r="AG82">
        <f t="shared" si="73"/>
        <v>0</v>
      </c>
      <c r="AH82">
        <f t="shared" si="74"/>
        <v>0</v>
      </c>
      <c r="AI82">
        <f t="shared" si="75"/>
        <v>0</v>
      </c>
      <c r="AJ82">
        <f t="shared" si="76"/>
        <v>0</v>
      </c>
      <c r="AK82">
        <v>16.72</v>
      </c>
      <c r="AL82">
        <v>16.72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1</v>
      </c>
      <c r="AW82">
        <v>1</v>
      </c>
      <c r="AZ82">
        <v>1</v>
      </c>
      <c r="BA82">
        <v>1</v>
      </c>
      <c r="BB82">
        <v>1</v>
      </c>
      <c r="BC82">
        <v>2.37</v>
      </c>
      <c r="BD82" t="s">
        <v>3</v>
      </c>
      <c r="BE82" t="s">
        <v>3</v>
      </c>
      <c r="BF82" t="s">
        <v>3</v>
      </c>
      <c r="BG82" t="s">
        <v>3</v>
      </c>
      <c r="BH82">
        <v>3</v>
      </c>
      <c r="BI82">
        <v>1</v>
      </c>
      <c r="BJ82" t="s">
        <v>167</v>
      </c>
      <c r="BM82">
        <v>1617</v>
      </c>
      <c r="BN82">
        <v>0</v>
      </c>
      <c r="BO82" t="s">
        <v>165</v>
      </c>
      <c r="BP82">
        <v>1</v>
      </c>
      <c r="BQ82">
        <v>200</v>
      </c>
      <c r="BR82">
        <v>0</v>
      </c>
      <c r="BS82">
        <v>1</v>
      </c>
      <c r="BT82">
        <v>1</v>
      </c>
      <c r="BU82">
        <v>1</v>
      </c>
      <c r="BV82">
        <v>1</v>
      </c>
      <c r="BW82">
        <v>1</v>
      </c>
      <c r="BX82">
        <v>1</v>
      </c>
      <c r="BY82" t="s">
        <v>3</v>
      </c>
      <c r="BZ82">
        <v>0</v>
      </c>
      <c r="CA82">
        <v>0</v>
      </c>
      <c r="CE82">
        <v>0</v>
      </c>
      <c r="CF82">
        <v>0</v>
      </c>
      <c r="CG82">
        <v>0</v>
      </c>
      <c r="CM82">
        <v>0</v>
      </c>
      <c r="CN82" t="s">
        <v>3</v>
      </c>
      <c r="CO82">
        <v>0</v>
      </c>
      <c r="CP82">
        <f t="shared" si="77"/>
        <v>277.38</v>
      </c>
      <c r="CQ82">
        <f t="shared" si="90"/>
        <v>39.626399999999997</v>
      </c>
      <c r="CR82">
        <f t="shared" si="91"/>
        <v>0</v>
      </c>
      <c r="CS82">
        <f t="shared" si="92"/>
        <v>0</v>
      </c>
      <c r="CT82">
        <f t="shared" si="93"/>
        <v>0</v>
      </c>
      <c r="CU82">
        <f t="shared" si="78"/>
        <v>0</v>
      </c>
      <c r="CV82">
        <f t="shared" si="94"/>
        <v>0</v>
      </c>
      <c r="CW82">
        <f t="shared" si="79"/>
        <v>0</v>
      </c>
      <c r="CX82">
        <f t="shared" si="80"/>
        <v>0</v>
      </c>
      <c r="CY82">
        <f>S82*(BZ82/100)</f>
        <v>0</v>
      </c>
      <c r="CZ82">
        <f>S82*(CA82/100)</f>
        <v>0</v>
      </c>
      <c r="DC82" t="s">
        <v>3</v>
      </c>
      <c r="DD82" t="s">
        <v>3</v>
      </c>
      <c r="DE82" t="s">
        <v>3</v>
      </c>
      <c r="DF82" t="s">
        <v>3</v>
      </c>
      <c r="DG82" t="s">
        <v>3</v>
      </c>
      <c r="DH82" t="s">
        <v>3</v>
      </c>
      <c r="DI82" t="s">
        <v>3</v>
      </c>
      <c r="DJ82" t="s">
        <v>3</v>
      </c>
      <c r="DK82" t="s">
        <v>3</v>
      </c>
      <c r="DL82" t="s">
        <v>3</v>
      </c>
      <c r="DM82" t="s">
        <v>3</v>
      </c>
      <c r="DN82">
        <v>0</v>
      </c>
      <c r="DO82">
        <v>0</v>
      </c>
      <c r="DP82">
        <v>1</v>
      </c>
      <c r="DQ82">
        <v>1</v>
      </c>
      <c r="DU82">
        <v>1010</v>
      </c>
      <c r="DV82" t="s">
        <v>44</v>
      </c>
      <c r="DW82" t="s">
        <v>44</v>
      </c>
      <c r="DX82">
        <v>1</v>
      </c>
      <c r="EE82">
        <v>40977723</v>
      </c>
      <c r="EF82">
        <v>200</v>
      </c>
      <c r="EG82" t="s">
        <v>46</v>
      </c>
      <c r="EH82">
        <v>0</v>
      </c>
      <c r="EI82" t="s">
        <v>3</v>
      </c>
      <c r="EJ82">
        <v>1</v>
      </c>
      <c r="EK82">
        <v>1617</v>
      </c>
      <c r="EL82" t="s">
        <v>47</v>
      </c>
      <c r="EM82" t="s">
        <v>48</v>
      </c>
      <c r="EO82" t="s">
        <v>3</v>
      </c>
      <c r="EQ82">
        <v>0</v>
      </c>
      <c r="ER82">
        <v>16.72</v>
      </c>
      <c r="ES82">
        <v>16.72</v>
      </c>
      <c r="ET82">
        <v>0</v>
      </c>
      <c r="EU82">
        <v>0</v>
      </c>
      <c r="EV82">
        <v>0</v>
      </c>
      <c r="EW82">
        <v>0</v>
      </c>
      <c r="EX82">
        <v>0</v>
      </c>
      <c r="EY82">
        <v>0</v>
      </c>
      <c r="FQ82">
        <v>0</v>
      </c>
      <c r="FR82">
        <f t="shared" si="81"/>
        <v>0</v>
      </c>
      <c r="FS82">
        <v>0</v>
      </c>
      <c r="FX82">
        <v>0</v>
      </c>
      <c r="FY82">
        <v>0</v>
      </c>
      <c r="GA82" t="s">
        <v>3</v>
      </c>
      <c r="GD82">
        <v>0</v>
      </c>
      <c r="GF82">
        <v>336461024</v>
      </c>
      <c r="GG82">
        <v>2</v>
      </c>
      <c r="GH82">
        <v>1</v>
      </c>
      <c r="GI82">
        <v>3</v>
      </c>
      <c r="GJ82">
        <v>0</v>
      </c>
      <c r="GK82">
        <f>ROUND(R82*(S12)/100,2)</f>
        <v>0</v>
      </c>
      <c r="GL82">
        <f t="shared" si="82"/>
        <v>0</v>
      </c>
      <c r="GM82">
        <f t="shared" si="83"/>
        <v>277.38</v>
      </c>
      <c r="GN82">
        <f t="shared" si="84"/>
        <v>277.38</v>
      </c>
      <c r="GO82">
        <f t="shared" si="85"/>
        <v>0</v>
      </c>
      <c r="GP82">
        <f t="shared" si="86"/>
        <v>0</v>
      </c>
      <c r="GR82">
        <v>0</v>
      </c>
      <c r="GS82">
        <v>3</v>
      </c>
      <c r="GT82">
        <v>0</v>
      </c>
      <c r="GU82" t="s">
        <v>3</v>
      </c>
      <c r="GV82">
        <f t="shared" si="87"/>
        <v>0</v>
      </c>
      <c r="GW82">
        <v>1</v>
      </c>
      <c r="GX82">
        <f t="shared" si="88"/>
        <v>0</v>
      </c>
      <c r="HA82">
        <v>0</v>
      </c>
      <c r="HB82">
        <v>0</v>
      </c>
      <c r="HC82">
        <f t="shared" si="89"/>
        <v>0</v>
      </c>
      <c r="IK82">
        <v>0</v>
      </c>
    </row>
    <row r="83" spans="1:255" x14ac:dyDescent="0.2">
      <c r="A83" s="2">
        <v>17</v>
      </c>
      <c r="B83" s="2">
        <v>1</v>
      </c>
      <c r="C83" s="2"/>
      <c r="D83" s="2"/>
      <c r="E83" s="2" t="s">
        <v>168</v>
      </c>
      <c r="F83" s="2" t="s">
        <v>169</v>
      </c>
      <c r="G83" s="2" t="s">
        <v>170</v>
      </c>
      <c r="H83" s="2" t="s">
        <v>136</v>
      </c>
      <c r="I83" s="2">
        <v>1.4</v>
      </c>
      <c r="J83" s="2">
        <v>0</v>
      </c>
      <c r="K83" s="2"/>
      <c r="L83" s="2"/>
      <c r="M83" s="2"/>
      <c r="N83" s="2"/>
      <c r="O83" s="2">
        <f t="shared" si="57"/>
        <v>755.19</v>
      </c>
      <c r="P83" s="2">
        <f t="shared" si="58"/>
        <v>440.01</v>
      </c>
      <c r="Q83" s="2">
        <f t="shared" si="59"/>
        <v>46.02</v>
      </c>
      <c r="R83" s="2">
        <f t="shared" si="60"/>
        <v>7.99</v>
      </c>
      <c r="S83" s="2">
        <f t="shared" si="61"/>
        <v>269.16000000000003</v>
      </c>
      <c r="T83" s="2">
        <f t="shared" si="62"/>
        <v>0</v>
      </c>
      <c r="U83" s="2">
        <f t="shared" si="63"/>
        <v>21</v>
      </c>
      <c r="V83" s="2">
        <f t="shared" si="64"/>
        <v>0</v>
      </c>
      <c r="W83" s="2">
        <f t="shared" si="65"/>
        <v>0</v>
      </c>
      <c r="X83" s="2">
        <f t="shared" si="66"/>
        <v>306.83999999999997</v>
      </c>
      <c r="Y83" s="2">
        <f t="shared" si="67"/>
        <v>180.34</v>
      </c>
      <c r="Z83" s="2"/>
      <c r="AA83" s="2">
        <v>46281617</v>
      </c>
      <c r="AB83" s="2">
        <f t="shared" si="68"/>
        <v>539.41999999999996</v>
      </c>
      <c r="AC83" s="2">
        <f t="shared" si="69"/>
        <v>314.29000000000002</v>
      </c>
      <c r="AD83" s="2">
        <f t="shared" si="70"/>
        <v>32.869999999999997</v>
      </c>
      <c r="AE83" s="2">
        <f t="shared" si="71"/>
        <v>5.71</v>
      </c>
      <c r="AF83" s="2">
        <f t="shared" si="72"/>
        <v>192.26</v>
      </c>
      <c r="AG83" s="2">
        <f t="shared" si="73"/>
        <v>0</v>
      </c>
      <c r="AH83" s="2">
        <f t="shared" si="74"/>
        <v>15</v>
      </c>
      <c r="AI83" s="2">
        <f t="shared" si="75"/>
        <v>0</v>
      </c>
      <c r="AJ83" s="2">
        <f t="shared" si="76"/>
        <v>0</v>
      </c>
      <c r="AK83" s="2">
        <v>539.41999999999996</v>
      </c>
      <c r="AL83" s="2">
        <v>314.29000000000002</v>
      </c>
      <c r="AM83" s="2">
        <v>32.869999999999997</v>
      </c>
      <c r="AN83" s="2">
        <v>5.71</v>
      </c>
      <c r="AO83" s="2">
        <v>192.26</v>
      </c>
      <c r="AP83" s="2">
        <v>0</v>
      </c>
      <c r="AQ83" s="2">
        <v>15</v>
      </c>
      <c r="AR83" s="2">
        <v>0</v>
      </c>
      <c r="AS83" s="2">
        <v>0</v>
      </c>
      <c r="AT83" s="2">
        <v>114</v>
      </c>
      <c r="AU83" s="2">
        <v>67</v>
      </c>
      <c r="AV83" s="2">
        <v>1</v>
      </c>
      <c r="AW83" s="2">
        <v>1</v>
      </c>
      <c r="AX83" s="2"/>
      <c r="AY83" s="2"/>
      <c r="AZ83" s="2">
        <v>1</v>
      </c>
      <c r="BA83" s="2">
        <v>1</v>
      </c>
      <c r="BB83" s="2">
        <v>1</v>
      </c>
      <c r="BC83" s="2">
        <v>1</v>
      </c>
      <c r="BD83" s="2" t="s">
        <v>3</v>
      </c>
      <c r="BE83" s="2" t="s">
        <v>3</v>
      </c>
      <c r="BF83" s="2" t="s">
        <v>3</v>
      </c>
      <c r="BG83" s="2" t="s">
        <v>3</v>
      </c>
      <c r="BH83" s="2">
        <v>0</v>
      </c>
      <c r="BI83" s="2">
        <v>2</v>
      </c>
      <c r="BJ83" s="2" t="s">
        <v>171</v>
      </c>
      <c r="BK83" s="2"/>
      <c r="BL83" s="2"/>
      <c r="BM83" s="2">
        <v>1518</v>
      </c>
      <c r="BN83" s="2">
        <v>0</v>
      </c>
      <c r="BO83" s="2" t="s">
        <v>3</v>
      </c>
      <c r="BP83" s="2">
        <v>0</v>
      </c>
      <c r="BQ83" s="2">
        <v>40</v>
      </c>
      <c r="BR83" s="2">
        <v>0</v>
      </c>
      <c r="BS83" s="2">
        <v>1</v>
      </c>
      <c r="BT83" s="2">
        <v>1</v>
      </c>
      <c r="BU83" s="2">
        <v>1</v>
      </c>
      <c r="BV83" s="2">
        <v>1</v>
      </c>
      <c r="BW83" s="2">
        <v>1</v>
      </c>
      <c r="BX83" s="2">
        <v>1</v>
      </c>
      <c r="BY83" s="2" t="s">
        <v>3</v>
      </c>
      <c r="BZ83" s="2">
        <v>114</v>
      </c>
      <c r="CA83" s="2">
        <v>67</v>
      </c>
      <c r="CB83" s="2"/>
      <c r="CC83" s="2"/>
      <c r="CD83" s="2"/>
      <c r="CE83" s="2">
        <v>0</v>
      </c>
      <c r="CF83" s="2">
        <v>0</v>
      </c>
      <c r="CG83" s="2">
        <v>0</v>
      </c>
      <c r="CH83" s="2"/>
      <c r="CI83" s="2"/>
      <c r="CJ83" s="2"/>
      <c r="CK83" s="2"/>
      <c r="CL83" s="2"/>
      <c r="CM83" s="2">
        <v>0</v>
      </c>
      <c r="CN83" s="2" t="s">
        <v>3</v>
      </c>
      <c r="CO83" s="2">
        <v>0</v>
      </c>
      <c r="CP83" s="2">
        <f t="shared" si="77"/>
        <v>755.19</v>
      </c>
      <c r="CQ83" s="2">
        <f t="shared" si="90"/>
        <v>314.29000000000002</v>
      </c>
      <c r="CR83" s="2">
        <f t="shared" si="91"/>
        <v>32.869999999999997</v>
      </c>
      <c r="CS83" s="2">
        <f t="shared" si="92"/>
        <v>5.71</v>
      </c>
      <c r="CT83" s="2">
        <f t="shared" si="93"/>
        <v>192.26</v>
      </c>
      <c r="CU83" s="2">
        <f t="shared" si="78"/>
        <v>0</v>
      </c>
      <c r="CV83" s="2">
        <f t="shared" si="94"/>
        <v>15</v>
      </c>
      <c r="CW83" s="2">
        <f t="shared" si="79"/>
        <v>0</v>
      </c>
      <c r="CX83" s="2">
        <f t="shared" si="80"/>
        <v>0</v>
      </c>
      <c r="CY83" s="2">
        <f>((S83*BZ83)/100)</f>
        <v>306.8424</v>
      </c>
      <c r="CZ83" s="2">
        <f>((S83*CA83)/100)</f>
        <v>180.33720000000002</v>
      </c>
      <c r="DA83" s="2"/>
      <c r="DB83" s="2"/>
      <c r="DC83" s="2" t="s">
        <v>3</v>
      </c>
      <c r="DD83" s="2" t="s">
        <v>3</v>
      </c>
      <c r="DE83" s="2" t="s">
        <v>3</v>
      </c>
      <c r="DF83" s="2" t="s">
        <v>3</v>
      </c>
      <c r="DG83" s="2" t="s">
        <v>3</v>
      </c>
      <c r="DH83" s="2" t="s">
        <v>3</v>
      </c>
      <c r="DI83" s="2" t="s">
        <v>3</v>
      </c>
      <c r="DJ83" s="2" t="s">
        <v>3</v>
      </c>
      <c r="DK83" s="2" t="s">
        <v>3</v>
      </c>
      <c r="DL83" s="2" t="s">
        <v>3</v>
      </c>
      <c r="DM83" s="2" t="s">
        <v>3</v>
      </c>
      <c r="DN83" s="2">
        <v>0</v>
      </c>
      <c r="DO83" s="2">
        <v>0</v>
      </c>
      <c r="DP83" s="2">
        <v>1</v>
      </c>
      <c r="DQ83" s="2">
        <v>1</v>
      </c>
      <c r="DR83" s="2"/>
      <c r="DS83" s="2"/>
      <c r="DT83" s="2"/>
      <c r="DU83" s="2">
        <v>1003</v>
      </c>
      <c r="DV83" s="2" t="s">
        <v>136</v>
      </c>
      <c r="DW83" s="2" t="s">
        <v>136</v>
      </c>
      <c r="DX83" s="2">
        <v>100</v>
      </c>
      <c r="DY83" s="2"/>
      <c r="DZ83" s="2"/>
      <c r="EA83" s="2"/>
      <c r="EB83" s="2"/>
      <c r="EC83" s="2"/>
      <c r="ED83" s="2"/>
      <c r="EE83" s="2">
        <v>40977624</v>
      </c>
      <c r="EF83" s="2">
        <v>40</v>
      </c>
      <c r="EG83" s="2" t="s">
        <v>84</v>
      </c>
      <c r="EH83" s="2">
        <v>0</v>
      </c>
      <c r="EI83" s="2" t="s">
        <v>3</v>
      </c>
      <c r="EJ83" s="2">
        <v>2</v>
      </c>
      <c r="EK83" s="2">
        <v>1518</v>
      </c>
      <c r="EL83" s="2" t="s">
        <v>172</v>
      </c>
      <c r="EM83" s="2" t="s">
        <v>173</v>
      </c>
      <c r="EN83" s="2"/>
      <c r="EO83" s="2" t="s">
        <v>3</v>
      </c>
      <c r="EP83" s="2"/>
      <c r="EQ83" s="2">
        <v>0</v>
      </c>
      <c r="ER83" s="2">
        <v>539.41999999999996</v>
      </c>
      <c r="ES83" s="2">
        <v>314.29000000000002</v>
      </c>
      <c r="ET83" s="2">
        <v>32.869999999999997</v>
      </c>
      <c r="EU83" s="2">
        <v>5.71</v>
      </c>
      <c r="EV83" s="2">
        <v>192.26</v>
      </c>
      <c r="EW83" s="2">
        <v>15</v>
      </c>
      <c r="EX83" s="2">
        <v>0</v>
      </c>
      <c r="EY83" s="2">
        <v>0</v>
      </c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>
        <v>0</v>
      </c>
      <c r="FR83" s="2">
        <f t="shared" si="81"/>
        <v>0</v>
      </c>
      <c r="FS83" s="2">
        <v>0</v>
      </c>
      <c r="FT83" s="2"/>
      <c r="FU83" s="2"/>
      <c r="FV83" s="2"/>
      <c r="FW83" s="2"/>
      <c r="FX83" s="2">
        <v>114</v>
      </c>
      <c r="FY83" s="2">
        <v>67</v>
      </c>
      <c r="FZ83" s="2"/>
      <c r="GA83" s="2" t="s">
        <v>3</v>
      </c>
      <c r="GB83" s="2"/>
      <c r="GC83" s="2"/>
      <c r="GD83" s="2">
        <v>0</v>
      </c>
      <c r="GE83" s="2"/>
      <c r="GF83" s="2">
        <v>-2036898771</v>
      </c>
      <c r="GG83" s="2">
        <v>2</v>
      </c>
      <c r="GH83" s="2">
        <v>1</v>
      </c>
      <c r="GI83" s="2">
        <v>3</v>
      </c>
      <c r="GJ83" s="2">
        <v>0</v>
      </c>
      <c r="GK83" s="2">
        <f>ROUND(R83*(R12)/100,2)</f>
        <v>13.98</v>
      </c>
      <c r="GL83" s="2">
        <f t="shared" si="82"/>
        <v>0</v>
      </c>
      <c r="GM83" s="2">
        <f t="shared" si="83"/>
        <v>1256.3499999999999</v>
      </c>
      <c r="GN83" s="2">
        <f t="shared" si="84"/>
        <v>0</v>
      </c>
      <c r="GO83" s="2">
        <f t="shared" si="85"/>
        <v>1256.3499999999999</v>
      </c>
      <c r="GP83" s="2">
        <f t="shared" si="86"/>
        <v>0</v>
      </c>
      <c r="GQ83" s="2"/>
      <c r="GR83" s="2">
        <v>0</v>
      </c>
      <c r="GS83" s="2">
        <v>3</v>
      </c>
      <c r="GT83" s="2">
        <v>0</v>
      </c>
      <c r="GU83" s="2" t="s">
        <v>3</v>
      </c>
      <c r="GV83" s="2">
        <f t="shared" si="87"/>
        <v>0</v>
      </c>
      <c r="GW83" s="2">
        <v>1</v>
      </c>
      <c r="GX83" s="2">
        <f t="shared" si="88"/>
        <v>0</v>
      </c>
      <c r="GY83" s="2"/>
      <c r="GZ83" s="2"/>
      <c r="HA83" s="2">
        <v>0</v>
      </c>
      <c r="HB83" s="2">
        <v>0</v>
      </c>
      <c r="HC83" s="2">
        <f t="shared" si="89"/>
        <v>0</v>
      </c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>
        <v>0</v>
      </c>
      <c r="IL83" s="2"/>
      <c r="IM83" s="2"/>
      <c r="IN83" s="2"/>
      <c r="IO83" s="2"/>
      <c r="IP83" s="2"/>
      <c r="IQ83" s="2"/>
      <c r="IR83" s="2"/>
      <c r="IS83" s="2"/>
      <c r="IT83" s="2"/>
      <c r="IU83" s="2"/>
    </row>
    <row r="84" spans="1:255" x14ac:dyDescent="0.2">
      <c r="A84">
        <v>17</v>
      </c>
      <c r="B84">
        <v>1</v>
      </c>
      <c r="E84" t="s">
        <v>168</v>
      </c>
      <c r="F84" t="s">
        <v>169</v>
      </c>
      <c r="G84" t="s">
        <v>170</v>
      </c>
      <c r="H84" t="s">
        <v>136</v>
      </c>
      <c r="I84">
        <v>1.4</v>
      </c>
      <c r="J84">
        <v>0</v>
      </c>
      <c r="O84">
        <f t="shared" si="57"/>
        <v>9142.9599999999991</v>
      </c>
      <c r="P84">
        <f t="shared" si="58"/>
        <v>2389.23</v>
      </c>
      <c r="Q84">
        <f t="shared" si="59"/>
        <v>390.69</v>
      </c>
      <c r="R84">
        <f t="shared" si="60"/>
        <v>188.98</v>
      </c>
      <c r="S84">
        <f t="shared" si="61"/>
        <v>6363.04</v>
      </c>
      <c r="T84">
        <f t="shared" si="62"/>
        <v>0</v>
      </c>
      <c r="U84">
        <f t="shared" si="63"/>
        <v>21</v>
      </c>
      <c r="V84">
        <f t="shared" si="64"/>
        <v>0</v>
      </c>
      <c r="W84">
        <f t="shared" si="65"/>
        <v>0</v>
      </c>
      <c r="X84">
        <f t="shared" si="66"/>
        <v>4899.54</v>
      </c>
      <c r="Y84">
        <f t="shared" si="67"/>
        <v>2608.85</v>
      </c>
      <c r="AA84">
        <v>46281618</v>
      </c>
      <c r="AB84">
        <f t="shared" si="68"/>
        <v>539.41999999999996</v>
      </c>
      <c r="AC84">
        <f t="shared" si="69"/>
        <v>314.29000000000002</v>
      </c>
      <c r="AD84">
        <f t="shared" si="70"/>
        <v>32.869999999999997</v>
      </c>
      <c r="AE84">
        <f t="shared" si="71"/>
        <v>5.71</v>
      </c>
      <c r="AF84">
        <f t="shared" si="72"/>
        <v>192.26</v>
      </c>
      <c r="AG84">
        <f t="shared" si="73"/>
        <v>0</v>
      </c>
      <c r="AH84">
        <f t="shared" si="74"/>
        <v>15</v>
      </c>
      <c r="AI84">
        <f t="shared" si="75"/>
        <v>0</v>
      </c>
      <c r="AJ84">
        <f t="shared" si="76"/>
        <v>0</v>
      </c>
      <c r="AK84">
        <v>539.41999999999996</v>
      </c>
      <c r="AL84">
        <v>314.29000000000002</v>
      </c>
      <c r="AM84">
        <v>32.869999999999997</v>
      </c>
      <c r="AN84">
        <v>5.71</v>
      </c>
      <c r="AO84">
        <v>192.26</v>
      </c>
      <c r="AP84">
        <v>0</v>
      </c>
      <c r="AQ84">
        <v>15</v>
      </c>
      <c r="AR84">
        <v>0</v>
      </c>
      <c r="AS84">
        <v>0</v>
      </c>
      <c r="AT84">
        <v>77</v>
      </c>
      <c r="AU84">
        <v>41</v>
      </c>
      <c r="AV84">
        <v>1</v>
      </c>
      <c r="AW84">
        <v>1</v>
      </c>
      <c r="AZ84">
        <v>1</v>
      </c>
      <c r="BA84">
        <v>23.64</v>
      </c>
      <c r="BB84">
        <v>8.49</v>
      </c>
      <c r="BC84">
        <v>5.43</v>
      </c>
      <c r="BD84" t="s">
        <v>3</v>
      </c>
      <c r="BE84" t="s">
        <v>3</v>
      </c>
      <c r="BF84" t="s">
        <v>3</v>
      </c>
      <c r="BG84" t="s">
        <v>3</v>
      </c>
      <c r="BH84">
        <v>0</v>
      </c>
      <c r="BI84">
        <v>2</v>
      </c>
      <c r="BJ84" t="s">
        <v>171</v>
      </c>
      <c r="BM84">
        <v>1518</v>
      </c>
      <c r="BN84">
        <v>0</v>
      </c>
      <c r="BO84" t="s">
        <v>169</v>
      </c>
      <c r="BP84">
        <v>1</v>
      </c>
      <c r="BQ84">
        <v>40</v>
      </c>
      <c r="BR84">
        <v>0</v>
      </c>
      <c r="BS84">
        <v>23.64</v>
      </c>
      <c r="BT84">
        <v>1</v>
      </c>
      <c r="BU84">
        <v>1</v>
      </c>
      <c r="BV84">
        <v>1</v>
      </c>
      <c r="BW84">
        <v>1</v>
      </c>
      <c r="BX84">
        <v>1</v>
      </c>
      <c r="BY84" t="s">
        <v>3</v>
      </c>
      <c r="BZ84">
        <v>77</v>
      </c>
      <c r="CA84">
        <v>41</v>
      </c>
      <c r="CE84">
        <v>0</v>
      </c>
      <c r="CF84">
        <v>0</v>
      </c>
      <c r="CG84">
        <v>0</v>
      </c>
      <c r="CM84">
        <v>0</v>
      </c>
      <c r="CN84" t="s">
        <v>3</v>
      </c>
      <c r="CO84">
        <v>0</v>
      </c>
      <c r="CP84">
        <f t="shared" si="77"/>
        <v>9142.9599999999991</v>
      </c>
      <c r="CQ84">
        <f t="shared" si="90"/>
        <v>1706.5947000000001</v>
      </c>
      <c r="CR84">
        <f t="shared" si="91"/>
        <v>279.06630000000001</v>
      </c>
      <c r="CS84">
        <f t="shared" si="92"/>
        <v>134.98439999999999</v>
      </c>
      <c r="CT84">
        <f t="shared" si="93"/>
        <v>4545.0263999999997</v>
      </c>
      <c r="CU84">
        <f t="shared" si="78"/>
        <v>0</v>
      </c>
      <c r="CV84">
        <f t="shared" si="94"/>
        <v>15</v>
      </c>
      <c r="CW84">
        <f t="shared" si="79"/>
        <v>0</v>
      </c>
      <c r="CX84">
        <f t="shared" si="80"/>
        <v>0</v>
      </c>
      <c r="CY84">
        <f>S84*(BZ84/100)</f>
        <v>4899.5407999999998</v>
      </c>
      <c r="CZ84">
        <f>S84*(CA84/100)</f>
        <v>2608.8463999999999</v>
      </c>
      <c r="DC84" t="s">
        <v>3</v>
      </c>
      <c r="DD84" t="s">
        <v>3</v>
      </c>
      <c r="DE84" t="s">
        <v>3</v>
      </c>
      <c r="DF84" t="s">
        <v>3</v>
      </c>
      <c r="DG84" t="s">
        <v>3</v>
      </c>
      <c r="DH84" t="s">
        <v>3</v>
      </c>
      <c r="DI84" t="s">
        <v>3</v>
      </c>
      <c r="DJ84" t="s">
        <v>3</v>
      </c>
      <c r="DK84" t="s">
        <v>3</v>
      </c>
      <c r="DL84" t="s">
        <v>3</v>
      </c>
      <c r="DM84" t="s">
        <v>3</v>
      </c>
      <c r="DN84">
        <v>114</v>
      </c>
      <c r="DO84">
        <v>67</v>
      </c>
      <c r="DP84">
        <v>1.0469999999999999</v>
      </c>
      <c r="DQ84">
        <v>1</v>
      </c>
      <c r="DU84">
        <v>1003</v>
      </c>
      <c r="DV84" t="s">
        <v>136</v>
      </c>
      <c r="DW84" t="s">
        <v>136</v>
      </c>
      <c r="DX84">
        <v>100</v>
      </c>
      <c r="EE84">
        <v>40977624</v>
      </c>
      <c r="EF84">
        <v>40</v>
      </c>
      <c r="EG84" t="s">
        <v>84</v>
      </c>
      <c r="EH84">
        <v>0</v>
      </c>
      <c r="EI84" t="s">
        <v>3</v>
      </c>
      <c r="EJ84">
        <v>2</v>
      </c>
      <c r="EK84">
        <v>1518</v>
      </c>
      <c r="EL84" t="s">
        <v>172</v>
      </c>
      <c r="EM84" t="s">
        <v>173</v>
      </c>
      <c r="EO84" t="s">
        <v>3</v>
      </c>
      <c r="EQ84">
        <v>0</v>
      </c>
      <c r="ER84">
        <v>539.41999999999996</v>
      </c>
      <c r="ES84">
        <v>314.29000000000002</v>
      </c>
      <c r="ET84">
        <v>32.869999999999997</v>
      </c>
      <c r="EU84">
        <v>5.71</v>
      </c>
      <c r="EV84">
        <v>192.26</v>
      </c>
      <c r="EW84">
        <v>15</v>
      </c>
      <c r="EX84">
        <v>0</v>
      </c>
      <c r="EY84">
        <v>0</v>
      </c>
      <c r="FQ84">
        <v>0</v>
      </c>
      <c r="FR84">
        <f t="shared" si="81"/>
        <v>0</v>
      </c>
      <c r="FS84">
        <v>0</v>
      </c>
      <c r="FX84">
        <v>114</v>
      </c>
      <c r="FY84">
        <v>67</v>
      </c>
      <c r="GA84" t="s">
        <v>3</v>
      </c>
      <c r="GD84">
        <v>0</v>
      </c>
      <c r="GF84">
        <v>-2036898771</v>
      </c>
      <c r="GG84">
        <v>2</v>
      </c>
      <c r="GH84">
        <v>1</v>
      </c>
      <c r="GI84">
        <v>3</v>
      </c>
      <c r="GJ84">
        <v>0</v>
      </c>
      <c r="GK84">
        <f>ROUND(R84*(S12)/100,2)</f>
        <v>296.7</v>
      </c>
      <c r="GL84">
        <f t="shared" si="82"/>
        <v>0</v>
      </c>
      <c r="GM84">
        <f t="shared" si="83"/>
        <v>16948.05</v>
      </c>
      <c r="GN84">
        <f t="shared" si="84"/>
        <v>0</v>
      </c>
      <c r="GO84">
        <f t="shared" si="85"/>
        <v>16948.05</v>
      </c>
      <c r="GP84">
        <f t="shared" si="86"/>
        <v>0</v>
      </c>
      <c r="GR84">
        <v>0</v>
      </c>
      <c r="GS84">
        <v>3</v>
      </c>
      <c r="GT84">
        <v>0</v>
      </c>
      <c r="GU84" t="s">
        <v>3</v>
      </c>
      <c r="GV84">
        <f t="shared" si="87"/>
        <v>0</v>
      </c>
      <c r="GW84">
        <v>1</v>
      </c>
      <c r="GX84">
        <f t="shared" si="88"/>
        <v>0</v>
      </c>
      <c r="HA84">
        <v>0</v>
      </c>
      <c r="HB84">
        <v>0</v>
      </c>
      <c r="HC84">
        <f t="shared" si="89"/>
        <v>0</v>
      </c>
      <c r="IK84">
        <v>0</v>
      </c>
    </row>
    <row r="85" spans="1:255" x14ac:dyDescent="0.2">
      <c r="A85" s="2">
        <v>17</v>
      </c>
      <c r="B85" s="2">
        <v>1</v>
      </c>
      <c r="C85" s="2"/>
      <c r="D85" s="2"/>
      <c r="E85" s="2" t="s">
        <v>174</v>
      </c>
      <c r="F85" s="2" t="s">
        <v>175</v>
      </c>
      <c r="G85" s="2" t="s">
        <v>176</v>
      </c>
      <c r="H85" s="2" t="s">
        <v>143</v>
      </c>
      <c r="I85" s="2">
        <v>140</v>
      </c>
      <c r="J85" s="2">
        <v>0</v>
      </c>
      <c r="K85" s="2"/>
      <c r="L85" s="2"/>
      <c r="M85" s="2"/>
      <c r="N85" s="2"/>
      <c r="O85" s="2">
        <f t="shared" si="57"/>
        <v>483</v>
      </c>
      <c r="P85" s="2">
        <f t="shared" si="58"/>
        <v>483</v>
      </c>
      <c r="Q85" s="2">
        <f t="shared" si="59"/>
        <v>0</v>
      </c>
      <c r="R85" s="2">
        <f t="shared" si="60"/>
        <v>0</v>
      </c>
      <c r="S85" s="2">
        <f t="shared" si="61"/>
        <v>0</v>
      </c>
      <c r="T85" s="2">
        <f t="shared" si="62"/>
        <v>0</v>
      </c>
      <c r="U85" s="2">
        <f t="shared" si="63"/>
        <v>0</v>
      </c>
      <c r="V85" s="2">
        <f t="shared" si="64"/>
        <v>0</v>
      </c>
      <c r="W85" s="2">
        <f t="shared" si="65"/>
        <v>0</v>
      </c>
      <c r="X85" s="2">
        <f t="shared" si="66"/>
        <v>0</v>
      </c>
      <c r="Y85" s="2">
        <f t="shared" si="67"/>
        <v>0</v>
      </c>
      <c r="Z85" s="2"/>
      <c r="AA85" s="2">
        <v>46281617</v>
      </c>
      <c r="AB85" s="2">
        <f t="shared" si="68"/>
        <v>3.45</v>
      </c>
      <c r="AC85" s="2">
        <f t="shared" si="69"/>
        <v>3.45</v>
      </c>
      <c r="AD85" s="2">
        <f t="shared" si="70"/>
        <v>0</v>
      </c>
      <c r="AE85" s="2">
        <f t="shared" si="71"/>
        <v>0</v>
      </c>
      <c r="AF85" s="2">
        <f t="shared" si="72"/>
        <v>0</v>
      </c>
      <c r="AG85" s="2">
        <f t="shared" si="73"/>
        <v>0</v>
      </c>
      <c r="AH85" s="2">
        <f t="shared" si="74"/>
        <v>0</v>
      </c>
      <c r="AI85" s="2">
        <f t="shared" si="75"/>
        <v>0</v>
      </c>
      <c r="AJ85" s="2">
        <f t="shared" si="76"/>
        <v>0</v>
      </c>
      <c r="AK85" s="2">
        <v>3.45</v>
      </c>
      <c r="AL85" s="2">
        <v>3.45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2">
        <v>1</v>
      </c>
      <c r="AW85" s="2">
        <v>1</v>
      </c>
      <c r="AX85" s="2"/>
      <c r="AY85" s="2"/>
      <c r="AZ85" s="2">
        <v>1</v>
      </c>
      <c r="BA85" s="2">
        <v>1</v>
      </c>
      <c r="BB85" s="2">
        <v>1</v>
      </c>
      <c r="BC85" s="2">
        <v>1</v>
      </c>
      <c r="BD85" s="2" t="s">
        <v>3</v>
      </c>
      <c r="BE85" s="2" t="s">
        <v>3</v>
      </c>
      <c r="BF85" s="2" t="s">
        <v>3</v>
      </c>
      <c r="BG85" s="2" t="s">
        <v>3</v>
      </c>
      <c r="BH85" s="2">
        <v>3</v>
      </c>
      <c r="BI85" s="2">
        <v>1</v>
      </c>
      <c r="BJ85" s="2" t="s">
        <v>177</v>
      </c>
      <c r="BK85" s="2"/>
      <c r="BL85" s="2"/>
      <c r="BM85" s="2">
        <v>1617</v>
      </c>
      <c r="BN85" s="2">
        <v>0</v>
      </c>
      <c r="BO85" s="2" t="s">
        <v>3</v>
      </c>
      <c r="BP85" s="2">
        <v>0</v>
      </c>
      <c r="BQ85" s="2">
        <v>200</v>
      </c>
      <c r="BR85" s="2">
        <v>0</v>
      </c>
      <c r="BS85" s="2">
        <v>1</v>
      </c>
      <c r="BT85" s="2">
        <v>1</v>
      </c>
      <c r="BU85" s="2">
        <v>1</v>
      </c>
      <c r="BV85" s="2">
        <v>1</v>
      </c>
      <c r="BW85" s="2">
        <v>1</v>
      </c>
      <c r="BX85" s="2">
        <v>1</v>
      </c>
      <c r="BY85" s="2" t="s">
        <v>3</v>
      </c>
      <c r="BZ85" s="2">
        <v>0</v>
      </c>
      <c r="CA85" s="2">
        <v>0</v>
      </c>
      <c r="CB85" s="2"/>
      <c r="CC85" s="2"/>
      <c r="CD85" s="2"/>
      <c r="CE85" s="2">
        <v>0</v>
      </c>
      <c r="CF85" s="2">
        <v>0</v>
      </c>
      <c r="CG85" s="2">
        <v>0</v>
      </c>
      <c r="CH85" s="2"/>
      <c r="CI85" s="2"/>
      <c r="CJ85" s="2"/>
      <c r="CK85" s="2"/>
      <c r="CL85" s="2"/>
      <c r="CM85" s="2">
        <v>0</v>
      </c>
      <c r="CN85" s="2" t="s">
        <v>3</v>
      </c>
      <c r="CO85" s="2">
        <v>0</v>
      </c>
      <c r="CP85" s="2">
        <f t="shared" si="77"/>
        <v>483</v>
      </c>
      <c r="CQ85" s="2">
        <f t="shared" si="90"/>
        <v>3.45</v>
      </c>
      <c r="CR85" s="2">
        <f t="shared" si="91"/>
        <v>0</v>
      </c>
      <c r="CS85" s="2">
        <f t="shared" si="92"/>
        <v>0</v>
      </c>
      <c r="CT85" s="2">
        <f t="shared" si="93"/>
        <v>0</v>
      </c>
      <c r="CU85" s="2">
        <f t="shared" si="78"/>
        <v>0</v>
      </c>
      <c r="CV85" s="2">
        <f t="shared" si="94"/>
        <v>0</v>
      </c>
      <c r="CW85" s="2">
        <f t="shared" si="79"/>
        <v>0</v>
      </c>
      <c r="CX85" s="2">
        <f t="shared" si="80"/>
        <v>0</v>
      </c>
      <c r="CY85" s="2">
        <f>((S85*BZ85)/100)</f>
        <v>0</v>
      </c>
      <c r="CZ85" s="2">
        <f>((S85*CA85)/100)</f>
        <v>0</v>
      </c>
      <c r="DA85" s="2"/>
      <c r="DB85" s="2"/>
      <c r="DC85" s="2" t="s">
        <v>3</v>
      </c>
      <c r="DD85" s="2" t="s">
        <v>3</v>
      </c>
      <c r="DE85" s="2" t="s">
        <v>3</v>
      </c>
      <c r="DF85" s="2" t="s">
        <v>3</v>
      </c>
      <c r="DG85" s="2" t="s">
        <v>3</v>
      </c>
      <c r="DH85" s="2" t="s">
        <v>3</v>
      </c>
      <c r="DI85" s="2" t="s">
        <v>3</v>
      </c>
      <c r="DJ85" s="2" t="s">
        <v>3</v>
      </c>
      <c r="DK85" s="2" t="s">
        <v>3</v>
      </c>
      <c r="DL85" s="2" t="s">
        <v>3</v>
      </c>
      <c r="DM85" s="2" t="s">
        <v>3</v>
      </c>
      <c r="DN85" s="2">
        <v>0</v>
      </c>
      <c r="DO85" s="2">
        <v>0</v>
      </c>
      <c r="DP85" s="2">
        <v>1</v>
      </c>
      <c r="DQ85" s="2">
        <v>1</v>
      </c>
      <c r="DR85" s="2"/>
      <c r="DS85" s="2"/>
      <c r="DT85" s="2"/>
      <c r="DU85" s="2">
        <v>1003</v>
      </c>
      <c r="DV85" s="2" t="s">
        <v>143</v>
      </c>
      <c r="DW85" s="2" t="s">
        <v>143</v>
      </c>
      <c r="DX85" s="2">
        <v>1</v>
      </c>
      <c r="DY85" s="2"/>
      <c r="DZ85" s="2"/>
      <c r="EA85" s="2"/>
      <c r="EB85" s="2"/>
      <c r="EC85" s="2"/>
      <c r="ED85" s="2"/>
      <c r="EE85" s="2">
        <v>40977723</v>
      </c>
      <c r="EF85" s="2">
        <v>200</v>
      </c>
      <c r="EG85" s="2" t="s">
        <v>46</v>
      </c>
      <c r="EH85" s="2">
        <v>0</v>
      </c>
      <c r="EI85" s="2" t="s">
        <v>3</v>
      </c>
      <c r="EJ85" s="2">
        <v>1</v>
      </c>
      <c r="EK85" s="2">
        <v>1617</v>
      </c>
      <c r="EL85" s="2" t="s">
        <v>47</v>
      </c>
      <c r="EM85" s="2" t="s">
        <v>48</v>
      </c>
      <c r="EN85" s="2"/>
      <c r="EO85" s="2" t="s">
        <v>3</v>
      </c>
      <c r="EP85" s="2"/>
      <c r="EQ85" s="2">
        <v>0</v>
      </c>
      <c r="ER85" s="2">
        <v>3.45</v>
      </c>
      <c r="ES85" s="2">
        <v>3.45</v>
      </c>
      <c r="ET85" s="2">
        <v>0</v>
      </c>
      <c r="EU85" s="2">
        <v>0</v>
      </c>
      <c r="EV85" s="2">
        <v>0</v>
      </c>
      <c r="EW85" s="2">
        <v>0</v>
      </c>
      <c r="EX85" s="2">
        <v>0</v>
      </c>
      <c r="EY85" s="2">
        <v>0</v>
      </c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>
        <v>0</v>
      </c>
      <c r="FR85" s="2">
        <f t="shared" si="81"/>
        <v>0</v>
      </c>
      <c r="FS85" s="2">
        <v>0</v>
      </c>
      <c r="FT85" s="2"/>
      <c r="FU85" s="2"/>
      <c r="FV85" s="2"/>
      <c r="FW85" s="2"/>
      <c r="FX85" s="2">
        <v>0</v>
      </c>
      <c r="FY85" s="2">
        <v>0</v>
      </c>
      <c r="FZ85" s="2"/>
      <c r="GA85" s="2" t="s">
        <v>3</v>
      </c>
      <c r="GB85" s="2"/>
      <c r="GC85" s="2"/>
      <c r="GD85" s="2">
        <v>0</v>
      </c>
      <c r="GE85" s="2"/>
      <c r="GF85" s="2">
        <v>1614252815</v>
      </c>
      <c r="GG85" s="2">
        <v>2</v>
      </c>
      <c r="GH85" s="2">
        <v>1</v>
      </c>
      <c r="GI85" s="2">
        <v>3</v>
      </c>
      <c r="GJ85" s="2">
        <v>0</v>
      </c>
      <c r="GK85" s="2">
        <f>ROUND(R85*(R12)/100,2)</f>
        <v>0</v>
      </c>
      <c r="GL85" s="2">
        <f t="shared" si="82"/>
        <v>0</v>
      </c>
      <c r="GM85" s="2">
        <f t="shared" si="83"/>
        <v>483</v>
      </c>
      <c r="GN85" s="2">
        <f t="shared" si="84"/>
        <v>483</v>
      </c>
      <c r="GO85" s="2">
        <f t="shared" si="85"/>
        <v>0</v>
      </c>
      <c r="GP85" s="2">
        <f t="shared" si="86"/>
        <v>0</v>
      </c>
      <c r="GQ85" s="2"/>
      <c r="GR85" s="2">
        <v>0</v>
      </c>
      <c r="GS85" s="2">
        <v>3</v>
      </c>
      <c r="GT85" s="2">
        <v>0</v>
      </c>
      <c r="GU85" s="2" t="s">
        <v>3</v>
      </c>
      <c r="GV85" s="2">
        <f t="shared" si="87"/>
        <v>0</v>
      </c>
      <c r="GW85" s="2">
        <v>1</v>
      </c>
      <c r="GX85" s="2">
        <f t="shared" si="88"/>
        <v>0</v>
      </c>
      <c r="GY85" s="2"/>
      <c r="GZ85" s="2"/>
      <c r="HA85" s="2">
        <v>0</v>
      </c>
      <c r="HB85" s="2">
        <v>0</v>
      </c>
      <c r="HC85" s="2">
        <f t="shared" si="89"/>
        <v>0</v>
      </c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>
        <v>0</v>
      </c>
      <c r="IL85" s="2"/>
      <c r="IM85" s="2"/>
      <c r="IN85" s="2"/>
      <c r="IO85" s="2"/>
      <c r="IP85" s="2"/>
      <c r="IQ85" s="2"/>
      <c r="IR85" s="2"/>
      <c r="IS85" s="2"/>
      <c r="IT85" s="2"/>
      <c r="IU85" s="2"/>
    </row>
    <row r="86" spans="1:255" x14ac:dyDescent="0.2">
      <c r="A86">
        <v>17</v>
      </c>
      <c r="B86">
        <v>1</v>
      </c>
      <c r="E86" t="s">
        <v>174</v>
      </c>
      <c r="F86" t="s">
        <v>175</v>
      </c>
      <c r="G86" t="s">
        <v>176</v>
      </c>
      <c r="H86" t="s">
        <v>143</v>
      </c>
      <c r="I86">
        <v>140</v>
      </c>
      <c r="J86">
        <v>0</v>
      </c>
      <c r="O86">
        <f t="shared" si="57"/>
        <v>2419.83</v>
      </c>
      <c r="P86">
        <f t="shared" si="58"/>
        <v>2419.83</v>
      </c>
      <c r="Q86">
        <f t="shared" si="59"/>
        <v>0</v>
      </c>
      <c r="R86">
        <f t="shared" si="60"/>
        <v>0</v>
      </c>
      <c r="S86">
        <f t="shared" si="61"/>
        <v>0</v>
      </c>
      <c r="T86">
        <f t="shared" si="62"/>
        <v>0</v>
      </c>
      <c r="U86">
        <f t="shared" si="63"/>
        <v>0</v>
      </c>
      <c r="V86">
        <f t="shared" si="64"/>
        <v>0</v>
      </c>
      <c r="W86">
        <f t="shared" si="65"/>
        <v>0</v>
      </c>
      <c r="X86">
        <f t="shared" si="66"/>
        <v>0</v>
      </c>
      <c r="Y86">
        <f t="shared" si="67"/>
        <v>0</v>
      </c>
      <c r="AA86">
        <v>46281618</v>
      </c>
      <c r="AB86">
        <f t="shared" si="68"/>
        <v>3.45</v>
      </c>
      <c r="AC86">
        <f t="shared" si="69"/>
        <v>3.45</v>
      </c>
      <c r="AD86">
        <f t="shared" si="70"/>
        <v>0</v>
      </c>
      <c r="AE86">
        <f t="shared" si="71"/>
        <v>0</v>
      </c>
      <c r="AF86">
        <f t="shared" si="72"/>
        <v>0</v>
      </c>
      <c r="AG86">
        <f t="shared" si="73"/>
        <v>0</v>
      </c>
      <c r="AH86">
        <f t="shared" si="74"/>
        <v>0</v>
      </c>
      <c r="AI86">
        <f t="shared" si="75"/>
        <v>0</v>
      </c>
      <c r="AJ86">
        <f t="shared" si="76"/>
        <v>0</v>
      </c>
      <c r="AK86">
        <v>3.45</v>
      </c>
      <c r="AL86">
        <v>3.45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1</v>
      </c>
      <c r="AW86">
        <v>1</v>
      </c>
      <c r="AZ86">
        <v>1</v>
      </c>
      <c r="BA86">
        <v>1</v>
      </c>
      <c r="BB86">
        <v>1</v>
      </c>
      <c r="BC86">
        <v>5.01</v>
      </c>
      <c r="BD86" t="s">
        <v>3</v>
      </c>
      <c r="BE86" t="s">
        <v>3</v>
      </c>
      <c r="BF86" t="s">
        <v>3</v>
      </c>
      <c r="BG86" t="s">
        <v>3</v>
      </c>
      <c r="BH86">
        <v>3</v>
      </c>
      <c r="BI86">
        <v>1</v>
      </c>
      <c r="BJ86" t="s">
        <v>177</v>
      </c>
      <c r="BM86">
        <v>1617</v>
      </c>
      <c r="BN86">
        <v>0</v>
      </c>
      <c r="BO86" t="s">
        <v>175</v>
      </c>
      <c r="BP86">
        <v>1</v>
      </c>
      <c r="BQ86">
        <v>200</v>
      </c>
      <c r="BR86">
        <v>0</v>
      </c>
      <c r="BS86">
        <v>1</v>
      </c>
      <c r="BT86">
        <v>1</v>
      </c>
      <c r="BU86">
        <v>1</v>
      </c>
      <c r="BV86">
        <v>1</v>
      </c>
      <c r="BW86">
        <v>1</v>
      </c>
      <c r="BX86">
        <v>1</v>
      </c>
      <c r="BY86" t="s">
        <v>3</v>
      </c>
      <c r="BZ86">
        <v>0</v>
      </c>
      <c r="CA86">
        <v>0</v>
      </c>
      <c r="CE86">
        <v>0</v>
      </c>
      <c r="CF86">
        <v>0</v>
      </c>
      <c r="CG86">
        <v>0</v>
      </c>
      <c r="CM86">
        <v>0</v>
      </c>
      <c r="CN86" t="s">
        <v>3</v>
      </c>
      <c r="CO86">
        <v>0</v>
      </c>
      <c r="CP86">
        <f t="shared" si="77"/>
        <v>2419.83</v>
      </c>
      <c r="CQ86">
        <f t="shared" si="90"/>
        <v>17.284500000000001</v>
      </c>
      <c r="CR86">
        <f t="shared" si="91"/>
        <v>0</v>
      </c>
      <c r="CS86">
        <f t="shared" si="92"/>
        <v>0</v>
      </c>
      <c r="CT86">
        <f t="shared" si="93"/>
        <v>0</v>
      </c>
      <c r="CU86">
        <f t="shared" si="78"/>
        <v>0</v>
      </c>
      <c r="CV86">
        <f t="shared" si="94"/>
        <v>0</v>
      </c>
      <c r="CW86">
        <f t="shared" si="79"/>
        <v>0</v>
      </c>
      <c r="CX86">
        <f t="shared" si="80"/>
        <v>0</v>
      </c>
      <c r="CY86">
        <f>S86*(BZ86/100)</f>
        <v>0</v>
      </c>
      <c r="CZ86">
        <f>S86*(CA86/100)</f>
        <v>0</v>
      </c>
      <c r="DC86" t="s">
        <v>3</v>
      </c>
      <c r="DD86" t="s">
        <v>3</v>
      </c>
      <c r="DE86" t="s">
        <v>3</v>
      </c>
      <c r="DF86" t="s">
        <v>3</v>
      </c>
      <c r="DG86" t="s">
        <v>3</v>
      </c>
      <c r="DH86" t="s">
        <v>3</v>
      </c>
      <c r="DI86" t="s">
        <v>3</v>
      </c>
      <c r="DJ86" t="s">
        <v>3</v>
      </c>
      <c r="DK86" t="s">
        <v>3</v>
      </c>
      <c r="DL86" t="s">
        <v>3</v>
      </c>
      <c r="DM86" t="s">
        <v>3</v>
      </c>
      <c r="DN86">
        <v>0</v>
      </c>
      <c r="DO86">
        <v>0</v>
      </c>
      <c r="DP86">
        <v>1</v>
      </c>
      <c r="DQ86">
        <v>1</v>
      </c>
      <c r="DU86">
        <v>1003</v>
      </c>
      <c r="DV86" t="s">
        <v>143</v>
      </c>
      <c r="DW86" t="s">
        <v>143</v>
      </c>
      <c r="DX86">
        <v>1</v>
      </c>
      <c r="EE86">
        <v>40977723</v>
      </c>
      <c r="EF86">
        <v>200</v>
      </c>
      <c r="EG86" t="s">
        <v>46</v>
      </c>
      <c r="EH86">
        <v>0</v>
      </c>
      <c r="EI86" t="s">
        <v>3</v>
      </c>
      <c r="EJ86">
        <v>1</v>
      </c>
      <c r="EK86">
        <v>1617</v>
      </c>
      <c r="EL86" t="s">
        <v>47</v>
      </c>
      <c r="EM86" t="s">
        <v>48</v>
      </c>
      <c r="EO86" t="s">
        <v>3</v>
      </c>
      <c r="EQ86">
        <v>0</v>
      </c>
      <c r="ER86">
        <v>3.45</v>
      </c>
      <c r="ES86">
        <v>3.45</v>
      </c>
      <c r="ET86">
        <v>0</v>
      </c>
      <c r="EU86">
        <v>0</v>
      </c>
      <c r="EV86">
        <v>0</v>
      </c>
      <c r="EW86">
        <v>0</v>
      </c>
      <c r="EX86">
        <v>0</v>
      </c>
      <c r="EY86">
        <v>0</v>
      </c>
      <c r="FQ86">
        <v>0</v>
      </c>
      <c r="FR86">
        <f t="shared" si="81"/>
        <v>0</v>
      </c>
      <c r="FS86">
        <v>0</v>
      </c>
      <c r="FX86">
        <v>0</v>
      </c>
      <c r="FY86">
        <v>0</v>
      </c>
      <c r="GA86" t="s">
        <v>3</v>
      </c>
      <c r="GD86">
        <v>0</v>
      </c>
      <c r="GF86">
        <v>1614252815</v>
      </c>
      <c r="GG86">
        <v>2</v>
      </c>
      <c r="GH86">
        <v>1</v>
      </c>
      <c r="GI86">
        <v>3</v>
      </c>
      <c r="GJ86">
        <v>0</v>
      </c>
      <c r="GK86">
        <f>ROUND(R86*(S12)/100,2)</f>
        <v>0</v>
      </c>
      <c r="GL86">
        <f t="shared" si="82"/>
        <v>0</v>
      </c>
      <c r="GM86">
        <f t="shared" si="83"/>
        <v>2419.83</v>
      </c>
      <c r="GN86">
        <f t="shared" si="84"/>
        <v>2419.83</v>
      </c>
      <c r="GO86">
        <f t="shared" si="85"/>
        <v>0</v>
      </c>
      <c r="GP86">
        <f t="shared" si="86"/>
        <v>0</v>
      </c>
      <c r="GR86">
        <v>0</v>
      </c>
      <c r="GS86">
        <v>3</v>
      </c>
      <c r="GT86">
        <v>0</v>
      </c>
      <c r="GU86" t="s">
        <v>3</v>
      </c>
      <c r="GV86">
        <f t="shared" si="87"/>
        <v>0</v>
      </c>
      <c r="GW86">
        <v>1</v>
      </c>
      <c r="GX86">
        <f t="shared" si="88"/>
        <v>0</v>
      </c>
      <c r="HA86">
        <v>0</v>
      </c>
      <c r="HB86">
        <v>0</v>
      </c>
      <c r="HC86">
        <f t="shared" si="89"/>
        <v>0</v>
      </c>
      <c r="IK86">
        <v>0</v>
      </c>
    </row>
    <row r="87" spans="1:255" x14ac:dyDescent="0.2">
      <c r="A87" s="2">
        <v>17</v>
      </c>
      <c r="B87" s="2">
        <v>1</v>
      </c>
      <c r="C87" s="2"/>
      <c r="D87" s="2"/>
      <c r="E87" s="2" t="s">
        <v>178</v>
      </c>
      <c r="F87" s="2" t="s">
        <v>179</v>
      </c>
      <c r="G87" s="2" t="s">
        <v>180</v>
      </c>
      <c r="H87" s="2" t="s">
        <v>136</v>
      </c>
      <c r="I87" s="2">
        <v>1.4</v>
      </c>
      <c r="J87" s="2">
        <v>0</v>
      </c>
      <c r="K87" s="2"/>
      <c r="L87" s="2"/>
      <c r="M87" s="2"/>
      <c r="N87" s="2"/>
      <c r="O87" s="2">
        <f t="shared" si="57"/>
        <v>122.97</v>
      </c>
      <c r="P87" s="2">
        <f t="shared" si="58"/>
        <v>13.92</v>
      </c>
      <c r="Q87" s="2">
        <f t="shared" si="59"/>
        <v>2.37</v>
      </c>
      <c r="R87" s="2">
        <f t="shared" si="60"/>
        <v>0.55000000000000004</v>
      </c>
      <c r="S87" s="2">
        <f t="shared" si="61"/>
        <v>106.68</v>
      </c>
      <c r="T87" s="2">
        <f t="shared" si="62"/>
        <v>0</v>
      </c>
      <c r="U87" s="2">
        <f t="shared" si="63"/>
        <v>8.6519999999999992</v>
      </c>
      <c r="V87" s="2">
        <f t="shared" si="64"/>
        <v>0</v>
      </c>
      <c r="W87" s="2">
        <f t="shared" si="65"/>
        <v>0</v>
      </c>
      <c r="X87" s="2">
        <f t="shared" si="66"/>
        <v>121.62</v>
      </c>
      <c r="Y87" s="2">
        <f t="shared" si="67"/>
        <v>71.48</v>
      </c>
      <c r="Z87" s="2"/>
      <c r="AA87" s="2">
        <v>46281617</v>
      </c>
      <c r="AB87" s="2">
        <f t="shared" si="68"/>
        <v>87.83</v>
      </c>
      <c r="AC87" s="2">
        <f t="shared" si="69"/>
        <v>9.94</v>
      </c>
      <c r="AD87" s="2">
        <f t="shared" si="70"/>
        <v>1.69</v>
      </c>
      <c r="AE87" s="2">
        <f t="shared" si="71"/>
        <v>0.39</v>
      </c>
      <c r="AF87" s="2">
        <f t="shared" si="72"/>
        <v>76.2</v>
      </c>
      <c r="AG87" s="2">
        <f t="shared" si="73"/>
        <v>0</v>
      </c>
      <c r="AH87" s="2">
        <f t="shared" si="74"/>
        <v>6.18</v>
      </c>
      <c r="AI87" s="2">
        <f t="shared" si="75"/>
        <v>0</v>
      </c>
      <c r="AJ87" s="2">
        <f t="shared" si="76"/>
        <v>0</v>
      </c>
      <c r="AK87" s="2">
        <v>87.83</v>
      </c>
      <c r="AL87" s="2">
        <v>9.94</v>
      </c>
      <c r="AM87" s="2">
        <v>1.69</v>
      </c>
      <c r="AN87" s="2">
        <v>0.39</v>
      </c>
      <c r="AO87" s="2">
        <v>76.2</v>
      </c>
      <c r="AP87" s="2">
        <v>0</v>
      </c>
      <c r="AQ87" s="2">
        <v>6.18</v>
      </c>
      <c r="AR87" s="2">
        <v>0</v>
      </c>
      <c r="AS87" s="2">
        <v>0</v>
      </c>
      <c r="AT87" s="2">
        <v>114</v>
      </c>
      <c r="AU87" s="2">
        <v>67</v>
      </c>
      <c r="AV87" s="2">
        <v>1</v>
      </c>
      <c r="AW87" s="2">
        <v>1</v>
      </c>
      <c r="AX87" s="2"/>
      <c r="AY87" s="2"/>
      <c r="AZ87" s="2">
        <v>1</v>
      </c>
      <c r="BA87" s="2">
        <v>1</v>
      </c>
      <c r="BB87" s="2">
        <v>1</v>
      </c>
      <c r="BC87" s="2">
        <v>1</v>
      </c>
      <c r="BD87" s="2" t="s">
        <v>3</v>
      </c>
      <c r="BE87" s="2" t="s">
        <v>3</v>
      </c>
      <c r="BF87" s="2" t="s">
        <v>3</v>
      </c>
      <c r="BG87" s="2" t="s">
        <v>3</v>
      </c>
      <c r="BH87" s="2">
        <v>0</v>
      </c>
      <c r="BI87" s="2">
        <v>2</v>
      </c>
      <c r="BJ87" s="2" t="s">
        <v>181</v>
      </c>
      <c r="BK87" s="2"/>
      <c r="BL87" s="2"/>
      <c r="BM87" s="2">
        <v>331</v>
      </c>
      <c r="BN87" s="2">
        <v>0</v>
      </c>
      <c r="BO87" s="2" t="s">
        <v>3</v>
      </c>
      <c r="BP87" s="2">
        <v>0</v>
      </c>
      <c r="BQ87" s="2">
        <v>40</v>
      </c>
      <c r="BR87" s="2">
        <v>0</v>
      </c>
      <c r="BS87" s="2">
        <v>1</v>
      </c>
      <c r="BT87" s="2">
        <v>1</v>
      </c>
      <c r="BU87" s="2">
        <v>1</v>
      </c>
      <c r="BV87" s="2">
        <v>1</v>
      </c>
      <c r="BW87" s="2">
        <v>1</v>
      </c>
      <c r="BX87" s="2">
        <v>1</v>
      </c>
      <c r="BY87" s="2" t="s">
        <v>3</v>
      </c>
      <c r="BZ87" s="2">
        <v>114</v>
      </c>
      <c r="CA87" s="2">
        <v>67</v>
      </c>
      <c r="CB87" s="2"/>
      <c r="CC87" s="2"/>
      <c r="CD87" s="2"/>
      <c r="CE87" s="2">
        <v>0</v>
      </c>
      <c r="CF87" s="2">
        <v>0</v>
      </c>
      <c r="CG87" s="2">
        <v>0</v>
      </c>
      <c r="CH87" s="2"/>
      <c r="CI87" s="2"/>
      <c r="CJ87" s="2"/>
      <c r="CK87" s="2"/>
      <c r="CL87" s="2"/>
      <c r="CM87" s="2">
        <v>0</v>
      </c>
      <c r="CN87" s="2" t="s">
        <v>3</v>
      </c>
      <c r="CO87" s="2">
        <v>0</v>
      </c>
      <c r="CP87" s="2">
        <f t="shared" si="77"/>
        <v>122.97</v>
      </c>
      <c r="CQ87" s="2">
        <f t="shared" si="90"/>
        <v>9.94</v>
      </c>
      <c r="CR87" s="2">
        <f t="shared" si="91"/>
        <v>1.69</v>
      </c>
      <c r="CS87" s="2">
        <f t="shared" si="92"/>
        <v>0.39</v>
      </c>
      <c r="CT87" s="2">
        <f t="shared" si="93"/>
        <v>76.2</v>
      </c>
      <c r="CU87" s="2">
        <f t="shared" si="78"/>
        <v>0</v>
      </c>
      <c r="CV87" s="2">
        <f t="shared" si="94"/>
        <v>6.18</v>
      </c>
      <c r="CW87" s="2">
        <f t="shared" si="79"/>
        <v>0</v>
      </c>
      <c r="CX87" s="2">
        <f t="shared" si="80"/>
        <v>0</v>
      </c>
      <c r="CY87" s="2">
        <f>((S87*BZ87)/100)</f>
        <v>121.6152</v>
      </c>
      <c r="CZ87" s="2">
        <f>((S87*CA87)/100)</f>
        <v>71.4756</v>
      </c>
      <c r="DA87" s="2"/>
      <c r="DB87" s="2"/>
      <c r="DC87" s="2" t="s">
        <v>3</v>
      </c>
      <c r="DD87" s="2" t="s">
        <v>3</v>
      </c>
      <c r="DE87" s="2" t="s">
        <v>3</v>
      </c>
      <c r="DF87" s="2" t="s">
        <v>3</v>
      </c>
      <c r="DG87" s="2" t="s">
        <v>3</v>
      </c>
      <c r="DH87" s="2" t="s">
        <v>3</v>
      </c>
      <c r="DI87" s="2" t="s">
        <v>3</v>
      </c>
      <c r="DJ87" s="2" t="s">
        <v>3</v>
      </c>
      <c r="DK87" s="2" t="s">
        <v>3</v>
      </c>
      <c r="DL87" s="2" t="s">
        <v>3</v>
      </c>
      <c r="DM87" s="2" t="s">
        <v>3</v>
      </c>
      <c r="DN87" s="2">
        <v>0</v>
      </c>
      <c r="DO87" s="2">
        <v>0</v>
      </c>
      <c r="DP87" s="2">
        <v>1</v>
      </c>
      <c r="DQ87" s="2">
        <v>1</v>
      </c>
      <c r="DR87" s="2"/>
      <c r="DS87" s="2"/>
      <c r="DT87" s="2"/>
      <c r="DU87" s="2">
        <v>1003</v>
      </c>
      <c r="DV87" s="2" t="s">
        <v>136</v>
      </c>
      <c r="DW87" s="2" t="s">
        <v>136</v>
      </c>
      <c r="DX87" s="2">
        <v>100</v>
      </c>
      <c r="DY87" s="2"/>
      <c r="DZ87" s="2"/>
      <c r="EA87" s="2"/>
      <c r="EB87" s="2"/>
      <c r="EC87" s="2"/>
      <c r="ED87" s="2"/>
      <c r="EE87" s="2">
        <v>40976437</v>
      </c>
      <c r="EF87" s="2">
        <v>40</v>
      </c>
      <c r="EG87" s="2" t="s">
        <v>84</v>
      </c>
      <c r="EH87" s="2">
        <v>0</v>
      </c>
      <c r="EI87" s="2" t="s">
        <v>3</v>
      </c>
      <c r="EJ87" s="2">
        <v>2</v>
      </c>
      <c r="EK87" s="2">
        <v>331</v>
      </c>
      <c r="EL87" s="2" t="s">
        <v>182</v>
      </c>
      <c r="EM87" s="2" t="s">
        <v>183</v>
      </c>
      <c r="EN87" s="2"/>
      <c r="EO87" s="2" t="s">
        <v>3</v>
      </c>
      <c r="EP87" s="2"/>
      <c r="EQ87" s="2">
        <v>0</v>
      </c>
      <c r="ER87" s="2">
        <v>87.83</v>
      </c>
      <c r="ES87" s="2">
        <v>9.94</v>
      </c>
      <c r="ET87" s="2">
        <v>1.69</v>
      </c>
      <c r="EU87" s="2">
        <v>0.39</v>
      </c>
      <c r="EV87" s="2">
        <v>76.2</v>
      </c>
      <c r="EW87" s="2">
        <v>6.18</v>
      </c>
      <c r="EX87" s="2">
        <v>0</v>
      </c>
      <c r="EY87" s="2">
        <v>0</v>
      </c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>
        <v>0</v>
      </c>
      <c r="FR87" s="2">
        <f t="shared" si="81"/>
        <v>0</v>
      </c>
      <c r="FS87" s="2">
        <v>0</v>
      </c>
      <c r="FT87" s="2"/>
      <c r="FU87" s="2"/>
      <c r="FV87" s="2"/>
      <c r="FW87" s="2"/>
      <c r="FX87" s="2">
        <v>114</v>
      </c>
      <c r="FY87" s="2">
        <v>67</v>
      </c>
      <c r="FZ87" s="2"/>
      <c r="GA87" s="2" t="s">
        <v>3</v>
      </c>
      <c r="GB87" s="2"/>
      <c r="GC87" s="2"/>
      <c r="GD87" s="2">
        <v>0</v>
      </c>
      <c r="GE87" s="2"/>
      <c r="GF87" s="2">
        <v>-189289802</v>
      </c>
      <c r="GG87" s="2">
        <v>2</v>
      </c>
      <c r="GH87" s="2">
        <v>1</v>
      </c>
      <c r="GI87" s="2">
        <v>3</v>
      </c>
      <c r="GJ87" s="2">
        <v>0</v>
      </c>
      <c r="GK87" s="2">
        <f>ROUND(R87*(R12)/100,2)</f>
        <v>0.96</v>
      </c>
      <c r="GL87" s="2">
        <f t="shared" si="82"/>
        <v>0</v>
      </c>
      <c r="GM87" s="2">
        <f t="shared" si="83"/>
        <v>317.02999999999997</v>
      </c>
      <c r="GN87" s="2">
        <f t="shared" si="84"/>
        <v>0</v>
      </c>
      <c r="GO87" s="2">
        <f t="shared" si="85"/>
        <v>317.02999999999997</v>
      </c>
      <c r="GP87" s="2">
        <f t="shared" si="86"/>
        <v>0</v>
      </c>
      <c r="GQ87" s="2"/>
      <c r="GR87" s="2">
        <v>0</v>
      </c>
      <c r="GS87" s="2">
        <v>3</v>
      </c>
      <c r="GT87" s="2">
        <v>0</v>
      </c>
      <c r="GU87" s="2" t="s">
        <v>3</v>
      </c>
      <c r="GV87" s="2">
        <f t="shared" si="87"/>
        <v>0</v>
      </c>
      <c r="GW87" s="2">
        <v>1</v>
      </c>
      <c r="GX87" s="2">
        <f t="shared" si="88"/>
        <v>0</v>
      </c>
      <c r="GY87" s="2"/>
      <c r="GZ87" s="2"/>
      <c r="HA87" s="2">
        <v>0</v>
      </c>
      <c r="HB87" s="2">
        <v>0</v>
      </c>
      <c r="HC87" s="2">
        <f t="shared" si="89"/>
        <v>0</v>
      </c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>
        <v>0</v>
      </c>
      <c r="IL87" s="2"/>
      <c r="IM87" s="2"/>
      <c r="IN87" s="2"/>
      <c r="IO87" s="2"/>
      <c r="IP87" s="2"/>
      <c r="IQ87" s="2"/>
      <c r="IR87" s="2"/>
      <c r="IS87" s="2"/>
      <c r="IT87" s="2"/>
      <c r="IU87" s="2"/>
    </row>
    <row r="88" spans="1:255" x14ac:dyDescent="0.2">
      <c r="A88">
        <v>17</v>
      </c>
      <c r="B88">
        <v>1</v>
      </c>
      <c r="E88" t="s">
        <v>178</v>
      </c>
      <c r="F88" t="s">
        <v>179</v>
      </c>
      <c r="G88" t="s">
        <v>180</v>
      </c>
      <c r="H88" t="s">
        <v>136</v>
      </c>
      <c r="I88">
        <v>1.4</v>
      </c>
      <c r="J88">
        <v>0</v>
      </c>
      <c r="O88">
        <f t="shared" si="57"/>
        <v>2620.0300000000002</v>
      </c>
      <c r="P88">
        <f t="shared" si="58"/>
        <v>75.56</v>
      </c>
      <c r="Q88">
        <f t="shared" si="59"/>
        <v>22.55</v>
      </c>
      <c r="R88">
        <f t="shared" si="60"/>
        <v>12.91</v>
      </c>
      <c r="S88">
        <f t="shared" si="61"/>
        <v>2521.92</v>
      </c>
      <c r="T88">
        <f t="shared" si="62"/>
        <v>0</v>
      </c>
      <c r="U88">
        <f t="shared" si="63"/>
        <v>8.6519999999999992</v>
      </c>
      <c r="V88">
        <f t="shared" si="64"/>
        <v>0</v>
      </c>
      <c r="W88">
        <f t="shared" si="65"/>
        <v>0</v>
      </c>
      <c r="X88">
        <f t="shared" si="66"/>
        <v>1941.88</v>
      </c>
      <c r="Y88">
        <f t="shared" si="67"/>
        <v>1033.99</v>
      </c>
      <c r="AA88">
        <v>46281618</v>
      </c>
      <c r="AB88">
        <f t="shared" si="68"/>
        <v>87.83</v>
      </c>
      <c r="AC88">
        <f t="shared" si="69"/>
        <v>9.94</v>
      </c>
      <c r="AD88">
        <f t="shared" si="70"/>
        <v>1.69</v>
      </c>
      <c r="AE88">
        <f t="shared" si="71"/>
        <v>0.39</v>
      </c>
      <c r="AF88">
        <f t="shared" si="72"/>
        <v>76.2</v>
      </c>
      <c r="AG88">
        <f t="shared" si="73"/>
        <v>0</v>
      </c>
      <c r="AH88">
        <f t="shared" si="74"/>
        <v>6.18</v>
      </c>
      <c r="AI88">
        <f t="shared" si="75"/>
        <v>0</v>
      </c>
      <c r="AJ88">
        <f t="shared" si="76"/>
        <v>0</v>
      </c>
      <c r="AK88">
        <v>87.83</v>
      </c>
      <c r="AL88">
        <v>9.94</v>
      </c>
      <c r="AM88">
        <v>1.69</v>
      </c>
      <c r="AN88">
        <v>0.39</v>
      </c>
      <c r="AO88">
        <v>76.2</v>
      </c>
      <c r="AP88">
        <v>0</v>
      </c>
      <c r="AQ88">
        <v>6.18</v>
      </c>
      <c r="AR88">
        <v>0</v>
      </c>
      <c r="AS88">
        <v>0</v>
      </c>
      <c r="AT88">
        <v>77</v>
      </c>
      <c r="AU88">
        <v>41</v>
      </c>
      <c r="AV88">
        <v>1</v>
      </c>
      <c r="AW88">
        <v>1</v>
      </c>
      <c r="AZ88">
        <v>1</v>
      </c>
      <c r="BA88">
        <v>23.64</v>
      </c>
      <c r="BB88">
        <v>9.5299999999999994</v>
      </c>
      <c r="BC88">
        <v>5.43</v>
      </c>
      <c r="BD88" t="s">
        <v>3</v>
      </c>
      <c r="BE88" t="s">
        <v>3</v>
      </c>
      <c r="BF88" t="s">
        <v>3</v>
      </c>
      <c r="BG88" t="s">
        <v>3</v>
      </c>
      <c r="BH88">
        <v>0</v>
      </c>
      <c r="BI88">
        <v>2</v>
      </c>
      <c r="BJ88" t="s">
        <v>181</v>
      </c>
      <c r="BM88">
        <v>331</v>
      </c>
      <c r="BN88">
        <v>0</v>
      </c>
      <c r="BO88" t="s">
        <v>179</v>
      </c>
      <c r="BP88">
        <v>1</v>
      </c>
      <c r="BQ88">
        <v>40</v>
      </c>
      <c r="BR88">
        <v>0</v>
      </c>
      <c r="BS88">
        <v>23.64</v>
      </c>
      <c r="BT88">
        <v>1</v>
      </c>
      <c r="BU88">
        <v>1</v>
      </c>
      <c r="BV88">
        <v>1</v>
      </c>
      <c r="BW88">
        <v>1</v>
      </c>
      <c r="BX88">
        <v>1</v>
      </c>
      <c r="BY88" t="s">
        <v>3</v>
      </c>
      <c r="BZ88">
        <v>77</v>
      </c>
      <c r="CA88">
        <v>41</v>
      </c>
      <c r="CE88">
        <v>0</v>
      </c>
      <c r="CF88">
        <v>0</v>
      </c>
      <c r="CG88">
        <v>0</v>
      </c>
      <c r="CM88">
        <v>0</v>
      </c>
      <c r="CN88" t="s">
        <v>3</v>
      </c>
      <c r="CO88">
        <v>0</v>
      </c>
      <c r="CP88">
        <f t="shared" si="77"/>
        <v>2620.0300000000002</v>
      </c>
      <c r="CQ88">
        <f t="shared" si="90"/>
        <v>53.974199999999996</v>
      </c>
      <c r="CR88">
        <f t="shared" si="91"/>
        <v>16.105699999999999</v>
      </c>
      <c r="CS88">
        <f t="shared" si="92"/>
        <v>9.2195999999999998</v>
      </c>
      <c r="CT88">
        <f t="shared" si="93"/>
        <v>1801.3680000000002</v>
      </c>
      <c r="CU88">
        <f t="shared" si="78"/>
        <v>0</v>
      </c>
      <c r="CV88">
        <f t="shared" si="94"/>
        <v>6.18</v>
      </c>
      <c r="CW88">
        <f t="shared" si="79"/>
        <v>0</v>
      </c>
      <c r="CX88">
        <f t="shared" si="80"/>
        <v>0</v>
      </c>
      <c r="CY88">
        <f>S88*(BZ88/100)</f>
        <v>1941.8784000000001</v>
      </c>
      <c r="CZ88">
        <f>S88*(CA88/100)</f>
        <v>1033.9872</v>
      </c>
      <c r="DC88" t="s">
        <v>3</v>
      </c>
      <c r="DD88" t="s">
        <v>3</v>
      </c>
      <c r="DE88" t="s">
        <v>3</v>
      </c>
      <c r="DF88" t="s">
        <v>3</v>
      </c>
      <c r="DG88" t="s">
        <v>3</v>
      </c>
      <c r="DH88" t="s">
        <v>3</v>
      </c>
      <c r="DI88" t="s">
        <v>3</v>
      </c>
      <c r="DJ88" t="s">
        <v>3</v>
      </c>
      <c r="DK88" t="s">
        <v>3</v>
      </c>
      <c r="DL88" t="s">
        <v>3</v>
      </c>
      <c r="DM88" t="s">
        <v>3</v>
      </c>
      <c r="DN88">
        <v>114</v>
      </c>
      <c r="DO88">
        <v>67</v>
      </c>
      <c r="DP88">
        <v>1.0469999999999999</v>
      </c>
      <c r="DQ88">
        <v>1</v>
      </c>
      <c r="DU88">
        <v>1003</v>
      </c>
      <c r="DV88" t="s">
        <v>136</v>
      </c>
      <c r="DW88" t="s">
        <v>136</v>
      </c>
      <c r="DX88">
        <v>100</v>
      </c>
      <c r="EE88">
        <v>40976437</v>
      </c>
      <c r="EF88">
        <v>40</v>
      </c>
      <c r="EG88" t="s">
        <v>84</v>
      </c>
      <c r="EH88">
        <v>0</v>
      </c>
      <c r="EI88" t="s">
        <v>3</v>
      </c>
      <c r="EJ88">
        <v>2</v>
      </c>
      <c r="EK88">
        <v>331</v>
      </c>
      <c r="EL88" t="s">
        <v>182</v>
      </c>
      <c r="EM88" t="s">
        <v>183</v>
      </c>
      <c r="EO88" t="s">
        <v>3</v>
      </c>
      <c r="EQ88">
        <v>0</v>
      </c>
      <c r="ER88">
        <v>87.83</v>
      </c>
      <c r="ES88">
        <v>9.94</v>
      </c>
      <c r="ET88">
        <v>1.69</v>
      </c>
      <c r="EU88">
        <v>0.39</v>
      </c>
      <c r="EV88">
        <v>76.2</v>
      </c>
      <c r="EW88">
        <v>6.18</v>
      </c>
      <c r="EX88">
        <v>0</v>
      </c>
      <c r="EY88">
        <v>0</v>
      </c>
      <c r="FQ88">
        <v>0</v>
      </c>
      <c r="FR88">
        <f t="shared" si="81"/>
        <v>0</v>
      </c>
      <c r="FS88">
        <v>0</v>
      </c>
      <c r="FX88">
        <v>114</v>
      </c>
      <c r="FY88">
        <v>67</v>
      </c>
      <c r="GA88" t="s">
        <v>3</v>
      </c>
      <c r="GD88">
        <v>0</v>
      </c>
      <c r="GF88">
        <v>-189289802</v>
      </c>
      <c r="GG88">
        <v>2</v>
      </c>
      <c r="GH88">
        <v>1</v>
      </c>
      <c r="GI88">
        <v>3</v>
      </c>
      <c r="GJ88">
        <v>0</v>
      </c>
      <c r="GK88">
        <f>ROUND(R88*(S12)/100,2)</f>
        <v>20.27</v>
      </c>
      <c r="GL88">
        <f t="shared" si="82"/>
        <v>0</v>
      </c>
      <c r="GM88">
        <f t="shared" si="83"/>
        <v>5616.17</v>
      </c>
      <c r="GN88">
        <f t="shared" si="84"/>
        <v>0</v>
      </c>
      <c r="GO88">
        <f t="shared" si="85"/>
        <v>5616.17</v>
      </c>
      <c r="GP88">
        <f t="shared" si="86"/>
        <v>0</v>
      </c>
      <c r="GR88">
        <v>0</v>
      </c>
      <c r="GS88">
        <v>3</v>
      </c>
      <c r="GT88">
        <v>0</v>
      </c>
      <c r="GU88" t="s">
        <v>3</v>
      </c>
      <c r="GV88">
        <f t="shared" si="87"/>
        <v>0</v>
      </c>
      <c r="GW88">
        <v>1</v>
      </c>
      <c r="GX88">
        <f t="shared" si="88"/>
        <v>0</v>
      </c>
      <c r="HA88">
        <v>0</v>
      </c>
      <c r="HB88">
        <v>0</v>
      </c>
      <c r="HC88">
        <f t="shared" si="89"/>
        <v>0</v>
      </c>
      <c r="IK88">
        <v>0</v>
      </c>
    </row>
    <row r="89" spans="1:255" x14ac:dyDescent="0.2">
      <c r="A89" s="2">
        <v>17</v>
      </c>
      <c r="B89" s="2">
        <v>1</v>
      </c>
      <c r="C89" s="2"/>
      <c r="D89" s="2"/>
      <c r="E89" s="2" t="s">
        <v>184</v>
      </c>
      <c r="F89" s="2" t="s">
        <v>185</v>
      </c>
      <c r="G89" s="2" t="s">
        <v>186</v>
      </c>
      <c r="H89" s="2" t="s">
        <v>187</v>
      </c>
      <c r="I89" s="2">
        <v>0.14000000000000001</v>
      </c>
      <c r="J89" s="2">
        <v>0</v>
      </c>
      <c r="K89" s="2"/>
      <c r="L89" s="2"/>
      <c r="M89" s="2"/>
      <c r="N89" s="2"/>
      <c r="O89" s="2">
        <f t="shared" ref="O89:O112" si="95">ROUND(CP89,2)</f>
        <v>802.86</v>
      </c>
      <c r="P89" s="2">
        <f t="shared" ref="P89:P112" si="96">ROUND(CQ89*I89,2)</f>
        <v>802.86</v>
      </c>
      <c r="Q89" s="2">
        <f t="shared" ref="Q89:Q112" si="97">ROUND(CR89*I89,2)</f>
        <v>0</v>
      </c>
      <c r="R89" s="2">
        <f t="shared" ref="R89:R112" si="98">ROUND(CS89*I89,2)</f>
        <v>0</v>
      </c>
      <c r="S89" s="2">
        <f t="shared" ref="S89:S112" si="99">ROUND(CT89*I89,2)</f>
        <v>0</v>
      </c>
      <c r="T89" s="2">
        <f t="shared" ref="T89:T112" si="100">ROUND(CU89*I89,2)</f>
        <v>0</v>
      </c>
      <c r="U89" s="2">
        <f t="shared" ref="U89:U112" si="101">CV89*I89</f>
        <v>0</v>
      </c>
      <c r="V89" s="2">
        <f t="shared" ref="V89:V112" si="102">CW89*I89</f>
        <v>0</v>
      </c>
      <c r="W89" s="2">
        <f t="shared" ref="W89:W112" si="103">ROUND(CX89*I89,2)</f>
        <v>0</v>
      </c>
      <c r="X89" s="2">
        <f t="shared" ref="X89:X112" si="104">ROUND(CY89,2)</f>
        <v>0</v>
      </c>
      <c r="Y89" s="2">
        <f t="shared" ref="Y89:Y112" si="105">ROUND(CZ89,2)</f>
        <v>0</v>
      </c>
      <c r="Z89" s="2"/>
      <c r="AA89" s="2">
        <v>46281617</v>
      </c>
      <c r="AB89" s="2">
        <f t="shared" ref="AB89:AB112" si="106">ROUND((AC89+AD89+AF89),6)</f>
        <v>5734.71</v>
      </c>
      <c r="AC89" s="2">
        <f t="shared" ref="AC89:AC110" si="107">ROUND((ES89),6)</f>
        <v>5734.71</v>
      </c>
      <c r="AD89" s="2">
        <f t="shared" ref="AD89:AD110" si="108">ROUND((ET89),6)</f>
        <v>0</v>
      </c>
      <c r="AE89" s="2">
        <f t="shared" ref="AE89:AE110" si="109">ROUND((EU89),6)</f>
        <v>0</v>
      </c>
      <c r="AF89" s="2">
        <f t="shared" ref="AF89:AF110" si="110">ROUND((EV89),6)</f>
        <v>0</v>
      </c>
      <c r="AG89" s="2">
        <f t="shared" ref="AG89:AG112" si="111">ROUND((AP89),6)</f>
        <v>0</v>
      </c>
      <c r="AH89" s="2">
        <f t="shared" ref="AH89:AH110" si="112">(EW89)</f>
        <v>0</v>
      </c>
      <c r="AI89" s="2">
        <f t="shared" ref="AI89:AI110" si="113">(EX89)</f>
        <v>0</v>
      </c>
      <c r="AJ89" s="2">
        <f t="shared" ref="AJ89:AJ112" si="114">(AS89)</f>
        <v>0</v>
      </c>
      <c r="AK89" s="2">
        <v>5734.71</v>
      </c>
      <c r="AL89" s="2">
        <v>5734.71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1</v>
      </c>
      <c r="AW89" s="2">
        <v>1</v>
      </c>
      <c r="AX89" s="2"/>
      <c r="AY89" s="2"/>
      <c r="AZ89" s="2">
        <v>1</v>
      </c>
      <c r="BA89" s="2">
        <v>1</v>
      </c>
      <c r="BB89" s="2">
        <v>1</v>
      </c>
      <c r="BC89" s="2">
        <v>1</v>
      </c>
      <c r="BD89" s="2" t="s">
        <v>3</v>
      </c>
      <c r="BE89" s="2" t="s">
        <v>3</v>
      </c>
      <c r="BF89" s="2" t="s">
        <v>3</v>
      </c>
      <c r="BG89" s="2" t="s">
        <v>3</v>
      </c>
      <c r="BH89" s="2">
        <v>3</v>
      </c>
      <c r="BI89" s="2">
        <v>2</v>
      </c>
      <c r="BJ89" s="2" t="s">
        <v>188</v>
      </c>
      <c r="BK89" s="2"/>
      <c r="BL89" s="2"/>
      <c r="BM89" s="2">
        <v>1618</v>
      </c>
      <c r="BN89" s="2">
        <v>0</v>
      </c>
      <c r="BO89" s="2" t="s">
        <v>3</v>
      </c>
      <c r="BP89" s="2">
        <v>0</v>
      </c>
      <c r="BQ89" s="2">
        <v>201</v>
      </c>
      <c r="BR89" s="2">
        <v>0</v>
      </c>
      <c r="BS89" s="2">
        <v>1</v>
      </c>
      <c r="BT89" s="2">
        <v>1</v>
      </c>
      <c r="BU89" s="2">
        <v>1</v>
      </c>
      <c r="BV89" s="2">
        <v>1</v>
      </c>
      <c r="BW89" s="2">
        <v>1</v>
      </c>
      <c r="BX89" s="2">
        <v>1</v>
      </c>
      <c r="BY89" s="2" t="s">
        <v>3</v>
      </c>
      <c r="BZ89" s="2">
        <v>0</v>
      </c>
      <c r="CA89" s="2">
        <v>0</v>
      </c>
      <c r="CB89" s="2"/>
      <c r="CC89" s="2"/>
      <c r="CD89" s="2"/>
      <c r="CE89" s="2">
        <v>0</v>
      </c>
      <c r="CF89" s="2">
        <v>0</v>
      </c>
      <c r="CG89" s="2">
        <v>0</v>
      </c>
      <c r="CH89" s="2"/>
      <c r="CI89" s="2"/>
      <c r="CJ89" s="2"/>
      <c r="CK89" s="2"/>
      <c r="CL89" s="2"/>
      <c r="CM89" s="2">
        <v>0</v>
      </c>
      <c r="CN89" s="2" t="s">
        <v>3</v>
      </c>
      <c r="CO89" s="2">
        <v>0</v>
      </c>
      <c r="CP89" s="2">
        <f t="shared" ref="CP89:CP112" si="115">(P89+Q89+S89)</f>
        <v>802.86</v>
      </c>
      <c r="CQ89" s="2">
        <f t="shared" si="90"/>
        <v>5734.71</v>
      </c>
      <c r="CR89" s="2">
        <f t="shared" si="91"/>
        <v>0</v>
      </c>
      <c r="CS89" s="2">
        <f t="shared" si="92"/>
        <v>0</v>
      </c>
      <c r="CT89" s="2">
        <f t="shared" si="93"/>
        <v>0</v>
      </c>
      <c r="CU89" s="2">
        <f t="shared" ref="CU89:CU112" si="116">AG89</f>
        <v>0</v>
      </c>
      <c r="CV89" s="2">
        <f t="shared" si="94"/>
        <v>0</v>
      </c>
      <c r="CW89" s="2">
        <f t="shared" ref="CW89:CW112" si="117">AI89</f>
        <v>0</v>
      </c>
      <c r="CX89" s="2">
        <f t="shared" ref="CX89:CX112" si="118">AJ89</f>
        <v>0</v>
      </c>
      <c r="CY89" s="2">
        <f>((S89*BZ89)/100)</f>
        <v>0</v>
      </c>
      <c r="CZ89" s="2">
        <f>((S89*CA89)/100)</f>
        <v>0</v>
      </c>
      <c r="DA89" s="2"/>
      <c r="DB89" s="2"/>
      <c r="DC89" s="2" t="s">
        <v>3</v>
      </c>
      <c r="DD89" s="2" t="s">
        <v>3</v>
      </c>
      <c r="DE89" s="2" t="s">
        <v>3</v>
      </c>
      <c r="DF89" s="2" t="s">
        <v>3</v>
      </c>
      <c r="DG89" s="2" t="s">
        <v>3</v>
      </c>
      <c r="DH89" s="2" t="s">
        <v>3</v>
      </c>
      <c r="DI89" s="2" t="s">
        <v>3</v>
      </c>
      <c r="DJ89" s="2" t="s">
        <v>3</v>
      </c>
      <c r="DK89" s="2" t="s">
        <v>3</v>
      </c>
      <c r="DL89" s="2" t="s">
        <v>3</v>
      </c>
      <c r="DM89" s="2" t="s">
        <v>3</v>
      </c>
      <c r="DN89" s="2">
        <v>0</v>
      </c>
      <c r="DO89" s="2">
        <v>0</v>
      </c>
      <c r="DP89" s="2">
        <v>1</v>
      </c>
      <c r="DQ89" s="2">
        <v>1</v>
      </c>
      <c r="DR89" s="2"/>
      <c r="DS89" s="2"/>
      <c r="DT89" s="2"/>
      <c r="DU89" s="2">
        <v>1003</v>
      </c>
      <c r="DV89" s="2" t="s">
        <v>187</v>
      </c>
      <c r="DW89" s="2" t="s">
        <v>187</v>
      </c>
      <c r="DX89" s="2">
        <v>1000</v>
      </c>
      <c r="DY89" s="2"/>
      <c r="DZ89" s="2"/>
      <c r="EA89" s="2"/>
      <c r="EB89" s="2"/>
      <c r="EC89" s="2"/>
      <c r="ED89" s="2"/>
      <c r="EE89" s="2">
        <v>40977724</v>
      </c>
      <c r="EF89" s="2">
        <v>201</v>
      </c>
      <c r="EG89" s="2" t="s">
        <v>189</v>
      </c>
      <c r="EH89" s="2">
        <v>0</v>
      </c>
      <c r="EI89" s="2" t="s">
        <v>3</v>
      </c>
      <c r="EJ89" s="2">
        <v>2</v>
      </c>
      <c r="EK89" s="2">
        <v>1618</v>
      </c>
      <c r="EL89" s="2" t="s">
        <v>190</v>
      </c>
      <c r="EM89" s="2" t="s">
        <v>191</v>
      </c>
      <c r="EN89" s="2"/>
      <c r="EO89" s="2" t="s">
        <v>3</v>
      </c>
      <c r="EP89" s="2"/>
      <c r="EQ89" s="2">
        <v>0</v>
      </c>
      <c r="ER89" s="2">
        <v>5734.71</v>
      </c>
      <c r="ES89" s="2">
        <v>5734.71</v>
      </c>
      <c r="ET89" s="2">
        <v>0</v>
      </c>
      <c r="EU89" s="2">
        <v>0</v>
      </c>
      <c r="EV89" s="2">
        <v>0</v>
      </c>
      <c r="EW89" s="2">
        <v>0</v>
      </c>
      <c r="EX89" s="2">
        <v>0</v>
      </c>
      <c r="EY89" s="2">
        <v>0</v>
      </c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>
        <v>0</v>
      </c>
      <c r="FR89" s="2">
        <f t="shared" ref="FR89:FR112" si="119">ROUND(IF(AND(BH89=3,BI89=3),P89,0),2)</f>
        <v>0</v>
      </c>
      <c r="FS89" s="2">
        <v>0</v>
      </c>
      <c r="FT89" s="2"/>
      <c r="FU89" s="2"/>
      <c r="FV89" s="2"/>
      <c r="FW89" s="2"/>
      <c r="FX89" s="2">
        <v>0</v>
      </c>
      <c r="FY89" s="2">
        <v>0</v>
      </c>
      <c r="FZ89" s="2"/>
      <c r="GA89" s="2" t="s">
        <v>3</v>
      </c>
      <c r="GB89" s="2"/>
      <c r="GC89" s="2"/>
      <c r="GD89" s="2">
        <v>0</v>
      </c>
      <c r="GE89" s="2"/>
      <c r="GF89" s="2">
        <v>1518350910</v>
      </c>
      <c r="GG89" s="2">
        <v>2</v>
      </c>
      <c r="GH89" s="2">
        <v>1</v>
      </c>
      <c r="GI89" s="2">
        <v>3</v>
      </c>
      <c r="GJ89" s="2">
        <v>0</v>
      </c>
      <c r="GK89" s="2">
        <f>ROUND(R89*(R12)/100,2)</f>
        <v>0</v>
      </c>
      <c r="GL89" s="2">
        <f t="shared" ref="GL89:GL112" si="120">ROUND(IF(AND(BH89=3,BI89=3,FS89&lt;&gt;0),P89,0),2)</f>
        <v>0</v>
      </c>
      <c r="GM89" s="2">
        <f t="shared" ref="GM89:GM112" si="121">ROUND(O89+X89+Y89+GK89,2)+GX89</f>
        <v>802.86</v>
      </c>
      <c r="GN89" s="2">
        <f t="shared" ref="GN89:GN112" si="122">IF(OR(BI89=0,BI89=1),ROUND(O89+X89+Y89+GK89,2),0)</f>
        <v>0</v>
      </c>
      <c r="GO89" s="2">
        <f t="shared" ref="GO89:GO112" si="123">IF(BI89=2,ROUND(O89+X89+Y89+GK89,2),0)</f>
        <v>802.86</v>
      </c>
      <c r="GP89" s="2">
        <f t="shared" ref="GP89:GP112" si="124">IF(BI89=4,ROUND(O89+X89+Y89+GK89,2)+GX89,0)</f>
        <v>0</v>
      </c>
      <c r="GQ89" s="2"/>
      <c r="GR89" s="2">
        <v>0</v>
      </c>
      <c r="GS89" s="2">
        <v>3</v>
      </c>
      <c r="GT89" s="2">
        <v>0</v>
      </c>
      <c r="GU89" s="2" t="s">
        <v>3</v>
      </c>
      <c r="GV89" s="2">
        <f t="shared" ref="GV89:GV112" si="125">ROUND((GT89),6)</f>
        <v>0</v>
      </c>
      <c r="GW89" s="2">
        <v>1</v>
      </c>
      <c r="GX89" s="2">
        <f t="shared" ref="GX89:GX112" si="126">ROUND(HC89*I89,2)</f>
        <v>0</v>
      </c>
      <c r="GY89" s="2"/>
      <c r="GZ89" s="2"/>
      <c r="HA89" s="2">
        <v>0</v>
      </c>
      <c r="HB89" s="2">
        <v>0</v>
      </c>
      <c r="HC89" s="2">
        <f t="shared" ref="HC89:HC112" si="127">GV89*GW89</f>
        <v>0</v>
      </c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>
        <v>0</v>
      </c>
      <c r="IL89" s="2"/>
      <c r="IM89" s="2"/>
      <c r="IN89" s="2"/>
      <c r="IO89" s="2"/>
      <c r="IP89" s="2"/>
      <c r="IQ89" s="2"/>
      <c r="IR89" s="2"/>
      <c r="IS89" s="2"/>
      <c r="IT89" s="2"/>
      <c r="IU89" s="2"/>
    </row>
    <row r="90" spans="1:255" x14ac:dyDescent="0.2">
      <c r="A90">
        <v>17</v>
      </c>
      <c r="B90">
        <v>1</v>
      </c>
      <c r="E90" t="s">
        <v>184</v>
      </c>
      <c r="F90" t="s">
        <v>185</v>
      </c>
      <c r="G90" t="s">
        <v>186</v>
      </c>
      <c r="H90" t="s">
        <v>187</v>
      </c>
      <c r="I90">
        <v>0.14000000000000001</v>
      </c>
      <c r="J90">
        <v>0</v>
      </c>
      <c r="O90">
        <f t="shared" si="95"/>
        <v>3339.9</v>
      </c>
      <c r="P90">
        <f t="shared" si="96"/>
        <v>3339.9</v>
      </c>
      <c r="Q90">
        <f t="shared" si="97"/>
        <v>0</v>
      </c>
      <c r="R90">
        <f t="shared" si="98"/>
        <v>0</v>
      </c>
      <c r="S90">
        <f t="shared" si="99"/>
        <v>0</v>
      </c>
      <c r="T90">
        <f t="shared" si="100"/>
        <v>0</v>
      </c>
      <c r="U90">
        <f t="shared" si="101"/>
        <v>0</v>
      </c>
      <c r="V90">
        <f t="shared" si="102"/>
        <v>0</v>
      </c>
      <c r="W90">
        <f t="shared" si="103"/>
        <v>0</v>
      </c>
      <c r="X90">
        <f t="shared" si="104"/>
        <v>0</v>
      </c>
      <c r="Y90">
        <f t="shared" si="105"/>
        <v>0</v>
      </c>
      <c r="AA90">
        <v>46281618</v>
      </c>
      <c r="AB90">
        <f t="shared" si="106"/>
        <v>5734.71</v>
      </c>
      <c r="AC90">
        <f t="shared" si="107"/>
        <v>5734.71</v>
      </c>
      <c r="AD90">
        <f t="shared" si="108"/>
        <v>0</v>
      </c>
      <c r="AE90">
        <f t="shared" si="109"/>
        <v>0</v>
      </c>
      <c r="AF90">
        <f t="shared" si="110"/>
        <v>0</v>
      </c>
      <c r="AG90">
        <f t="shared" si="111"/>
        <v>0</v>
      </c>
      <c r="AH90">
        <f t="shared" si="112"/>
        <v>0</v>
      </c>
      <c r="AI90">
        <f t="shared" si="113"/>
        <v>0</v>
      </c>
      <c r="AJ90">
        <f t="shared" si="114"/>
        <v>0</v>
      </c>
      <c r="AK90">
        <v>5734.71</v>
      </c>
      <c r="AL90">
        <v>5734.71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1</v>
      </c>
      <c r="AW90">
        <v>1</v>
      </c>
      <c r="AZ90">
        <v>1</v>
      </c>
      <c r="BA90">
        <v>1</v>
      </c>
      <c r="BB90">
        <v>1</v>
      </c>
      <c r="BC90">
        <v>4.16</v>
      </c>
      <c r="BD90" t="s">
        <v>3</v>
      </c>
      <c r="BE90" t="s">
        <v>3</v>
      </c>
      <c r="BF90" t="s">
        <v>3</v>
      </c>
      <c r="BG90" t="s">
        <v>3</v>
      </c>
      <c r="BH90">
        <v>3</v>
      </c>
      <c r="BI90">
        <v>2</v>
      </c>
      <c r="BJ90" t="s">
        <v>188</v>
      </c>
      <c r="BM90">
        <v>1618</v>
      </c>
      <c r="BN90">
        <v>0</v>
      </c>
      <c r="BO90" t="s">
        <v>185</v>
      </c>
      <c r="BP90">
        <v>1</v>
      </c>
      <c r="BQ90">
        <v>201</v>
      </c>
      <c r="BR90">
        <v>0</v>
      </c>
      <c r="BS90">
        <v>1</v>
      </c>
      <c r="BT90">
        <v>1</v>
      </c>
      <c r="BU90">
        <v>1</v>
      </c>
      <c r="BV90">
        <v>1</v>
      </c>
      <c r="BW90">
        <v>1</v>
      </c>
      <c r="BX90">
        <v>1</v>
      </c>
      <c r="BY90" t="s">
        <v>3</v>
      </c>
      <c r="BZ90">
        <v>0</v>
      </c>
      <c r="CA90">
        <v>0</v>
      </c>
      <c r="CE90">
        <v>0</v>
      </c>
      <c r="CF90">
        <v>0</v>
      </c>
      <c r="CG90">
        <v>0</v>
      </c>
      <c r="CM90">
        <v>0</v>
      </c>
      <c r="CN90" t="s">
        <v>3</v>
      </c>
      <c r="CO90">
        <v>0</v>
      </c>
      <c r="CP90">
        <f t="shared" si="115"/>
        <v>3339.9</v>
      </c>
      <c r="CQ90">
        <f t="shared" si="90"/>
        <v>23856.393599999999</v>
      </c>
      <c r="CR90">
        <f t="shared" si="91"/>
        <v>0</v>
      </c>
      <c r="CS90">
        <f t="shared" si="92"/>
        <v>0</v>
      </c>
      <c r="CT90">
        <f t="shared" si="93"/>
        <v>0</v>
      </c>
      <c r="CU90">
        <f t="shared" si="116"/>
        <v>0</v>
      </c>
      <c r="CV90">
        <f t="shared" si="94"/>
        <v>0</v>
      </c>
      <c r="CW90">
        <f t="shared" si="117"/>
        <v>0</v>
      </c>
      <c r="CX90">
        <f t="shared" si="118"/>
        <v>0</v>
      </c>
      <c r="CY90">
        <f>S90*(BZ90/100)</f>
        <v>0</v>
      </c>
      <c r="CZ90">
        <f>S90*(CA90/100)</f>
        <v>0</v>
      </c>
      <c r="DC90" t="s">
        <v>3</v>
      </c>
      <c r="DD90" t="s">
        <v>3</v>
      </c>
      <c r="DE90" t="s">
        <v>3</v>
      </c>
      <c r="DF90" t="s">
        <v>3</v>
      </c>
      <c r="DG90" t="s">
        <v>3</v>
      </c>
      <c r="DH90" t="s">
        <v>3</v>
      </c>
      <c r="DI90" t="s">
        <v>3</v>
      </c>
      <c r="DJ90" t="s">
        <v>3</v>
      </c>
      <c r="DK90" t="s">
        <v>3</v>
      </c>
      <c r="DL90" t="s">
        <v>3</v>
      </c>
      <c r="DM90" t="s">
        <v>3</v>
      </c>
      <c r="DN90">
        <v>0</v>
      </c>
      <c r="DO90">
        <v>0</v>
      </c>
      <c r="DP90">
        <v>1</v>
      </c>
      <c r="DQ90">
        <v>1</v>
      </c>
      <c r="DU90">
        <v>1003</v>
      </c>
      <c r="DV90" t="s">
        <v>187</v>
      </c>
      <c r="DW90" t="s">
        <v>187</v>
      </c>
      <c r="DX90">
        <v>1000</v>
      </c>
      <c r="EE90">
        <v>40977724</v>
      </c>
      <c r="EF90">
        <v>201</v>
      </c>
      <c r="EG90" t="s">
        <v>189</v>
      </c>
      <c r="EH90">
        <v>0</v>
      </c>
      <c r="EI90" t="s">
        <v>3</v>
      </c>
      <c r="EJ90">
        <v>2</v>
      </c>
      <c r="EK90">
        <v>1618</v>
      </c>
      <c r="EL90" t="s">
        <v>190</v>
      </c>
      <c r="EM90" t="s">
        <v>191</v>
      </c>
      <c r="EO90" t="s">
        <v>3</v>
      </c>
      <c r="EQ90">
        <v>0</v>
      </c>
      <c r="ER90">
        <v>5734.71</v>
      </c>
      <c r="ES90">
        <v>5734.71</v>
      </c>
      <c r="ET90">
        <v>0</v>
      </c>
      <c r="EU90">
        <v>0</v>
      </c>
      <c r="EV90">
        <v>0</v>
      </c>
      <c r="EW90">
        <v>0</v>
      </c>
      <c r="EX90">
        <v>0</v>
      </c>
      <c r="EY90">
        <v>0</v>
      </c>
      <c r="FQ90">
        <v>0</v>
      </c>
      <c r="FR90">
        <f t="shared" si="119"/>
        <v>0</v>
      </c>
      <c r="FS90">
        <v>0</v>
      </c>
      <c r="FX90">
        <v>0</v>
      </c>
      <c r="FY90">
        <v>0</v>
      </c>
      <c r="GA90" t="s">
        <v>3</v>
      </c>
      <c r="GD90">
        <v>0</v>
      </c>
      <c r="GF90">
        <v>1518350910</v>
      </c>
      <c r="GG90">
        <v>2</v>
      </c>
      <c r="GH90">
        <v>1</v>
      </c>
      <c r="GI90">
        <v>3</v>
      </c>
      <c r="GJ90">
        <v>0</v>
      </c>
      <c r="GK90">
        <f>ROUND(R90*(S12)/100,2)</f>
        <v>0</v>
      </c>
      <c r="GL90">
        <f t="shared" si="120"/>
        <v>0</v>
      </c>
      <c r="GM90">
        <f t="shared" si="121"/>
        <v>3339.9</v>
      </c>
      <c r="GN90">
        <f t="shared" si="122"/>
        <v>0</v>
      </c>
      <c r="GO90">
        <f t="shared" si="123"/>
        <v>3339.9</v>
      </c>
      <c r="GP90">
        <f t="shared" si="124"/>
        <v>0</v>
      </c>
      <c r="GR90">
        <v>0</v>
      </c>
      <c r="GS90">
        <v>3</v>
      </c>
      <c r="GT90">
        <v>0</v>
      </c>
      <c r="GU90" t="s">
        <v>3</v>
      </c>
      <c r="GV90">
        <f t="shared" si="125"/>
        <v>0</v>
      </c>
      <c r="GW90">
        <v>1</v>
      </c>
      <c r="GX90">
        <f t="shared" si="126"/>
        <v>0</v>
      </c>
      <c r="HA90">
        <v>0</v>
      </c>
      <c r="HB90">
        <v>0</v>
      </c>
      <c r="HC90">
        <f t="shared" si="127"/>
        <v>0</v>
      </c>
      <c r="IK90">
        <v>0</v>
      </c>
    </row>
    <row r="91" spans="1:255" x14ac:dyDescent="0.2">
      <c r="A91" s="2">
        <v>17</v>
      </c>
      <c r="B91" s="2">
        <v>1</v>
      </c>
      <c r="C91" s="2"/>
      <c r="D91" s="2"/>
      <c r="E91" s="2" t="s">
        <v>192</v>
      </c>
      <c r="F91" s="2" t="s">
        <v>193</v>
      </c>
      <c r="G91" s="2" t="s">
        <v>194</v>
      </c>
      <c r="H91" s="2" t="s">
        <v>136</v>
      </c>
      <c r="I91" s="2">
        <v>0.2</v>
      </c>
      <c r="J91" s="2">
        <v>0</v>
      </c>
      <c r="K91" s="2"/>
      <c r="L91" s="2"/>
      <c r="M91" s="2"/>
      <c r="N91" s="2"/>
      <c r="O91" s="2">
        <f t="shared" si="95"/>
        <v>107.39</v>
      </c>
      <c r="P91" s="2">
        <f t="shared" si="96"/>
        <v>58.13</v>
      </c>
      <c r="Q91" s="2">
        <f t="shared" si="97"/>
        <v>8.64</v>
      </c>
      <c r="R91" s="2">
        <f t="shared" si="98"/>
        <v>1.66</v>
      </c>
      <c r="S91" s="2">
        <f t="shared" si="99"/>
        <v>40.619999999999997</v>
      </c>
      <c r="T91" s="2">
        <f t="shared" si="100"/>
        <v>0</v>
      </c>
      <c r="U91" s="2">
        <f t="shared" si="101"/>
        <v>3.1859999999999999</v>
      </c>
      <c r="V91" s="2">
        <f t="shared" si="102"/>
        <v>0</v>
      </c>
      <c r="W91" s="2">
        <f t="shared" si="103"/>
        <v>0</v>
      </c>
      <c r="X91" s="2">
        <f t="shared" si="104"/>
        <v>46.31</v>
      </c>
      <c r="Y91" s="2">
        <f t="shared" si="105"/>
        <v>27.22</v>
      </c>
      <c r="Z91" s="2"/>
      <c r="AA91" s="2">
        <v>46281617</v>
      </c>
      <c r="AB91" s="2">
        <f t="shared" si="106"/>
        <v>536.92999999999995</v>
      </c>
      <c r="AC91" s="2">
        <f t="shared" si="107"/>
        <v>290.64999999999998</v>
      </c>
      <c r="AD91" s="2">
        <f t="shared" si="108"/>
        <v>43.19</v>
      </c>
      <c r="AE91" s="2">
        <f t="shared" si="109"/>
        <v>8.2799999999999994</v>
      </c>
      <c r="AF91" s="2">
        <f t="shared" si="110"/>
        <v>203.09</v>
      </c>
      <c r="AG91" s="2">
        <f t="shared" si="111"/>
        <v>0</v>
      </c>
      <c r="AH91" s="2">
        <f t="shared" si="112"/>
        <v>15.93</v>
      </c>
      <c r="AI91" s="2">
        <f t="shared" si="113"/>
        <v>0</v>
      </c>
      <c r="AJ91" s="2">
        <f t="shared" si="114"/>
        <v>0</v>
      </c>
      <c r="AK91" s="2">
        <v>536.92999999999995</v>
      </c>
      <c r="AL91" s="2">
        <v>290.64999999999998</v>
      </c>
      <c r="AM91" s="2">
        <v>43.19</v>
      </c>
      <c r="AN91" s="2">
        <v>8.2799999999999994</v>
      </c>
      <c r="AO91" s="2">
        <v>203.09</v>
      </c>
      <c r="AP91" s="2">
        <v>0</v>
      </c>
      <c r="AQ91" s="2">
        <v>15.93</v>
      </c>
      <c r="AR91" s="2">
        <v>0</v>
      </c>
      <c r="AS91" s="2">
        <v>0</v>
      </c>
      <c r="AT91" s="2">
        <v>114</v>
      </c>
      <c r="AU91" s="2">
        <v>67</v>
      </c>
      <c r="AV91" s="2">
        <v>1</v>
      </c>
      <c r="AW91" s="2">
        <v>1</v>
      </c>
      <c r="AX91" s="2"/>
      <c r="AY91" s="2"/>
      <c r="AZ91" s="2">
        <v>1</v>
      </c>
      <c r="BA91" s="2">
        <v>1</v>
      </c>
      <c r="BB91" s="2">
        <v>1</v>
      </c>
      <c r="BC91" s="2">
        <v>1</v>
      </c>
      <c r="BD91" s="2" t="s">
        <v>3</v>
      </c>
      <c r="BE91" s="2" t="s">
        <v>3</v>
      </c>
      <c r="BF91" s="2" t="s">
        <v>3</v>
      </c>
      <c r="BG91" s="2" t="s">
        <v>3</v>
      </c>
      <c r="BH91" s="2">
        <v>0</v>
      </c>
      <c r="BI91" s="2">
        <v>2</v>
      </c>
      <c r="BJ91" s="2" t="s">
        <v>195</v>
      </c>
      <c r="BK91" s="2"/>
      <c r="BL91" s="2"/>
      <c r="BM91" s="2">
        <v>1518</v>
      </c>
      <c r="BN91" s="2">
        <v>0</v>
      </c>
      <c r="BO91" s="2" t="s">
        <v>3</v>
      </c>
      <c r="BP91" s="2">
        <v>0</v>
      </c>
      <c r="BQ91" s="2">
        <v>40</v>
      </c>
      <c r="BR91" s="2">
        <v>0</v>
      </c>
      <c r="BS91" s="2">
        <v>1</v>
      </c>
      <c r="BT91" s="2">
        <v>1</v>
      </c>
      <c r="BU91" s="2">
        <v>1</v>
      </c>
      <c r="BV91" s="2">
        <v>1</v>
      </c>
      <c r="BW91" s="2">
        <v>1</v>
      </c>
      <c r="BX91" s="2">
        <v>1</v>
      </c>
      <c r="BY91" s="2" t="s">
        <v>3</v>
      </c>
      <c r="BZ91" s="2">
        <v>114</v>
      </c>
      <c r="CA91" s="2">
        <v>67</v>
      </c>
      <c r="CB91" s="2"/>
      <c r="CC91" s="2"/>
      <c r="CD91" s="2"/>
      <c r="CE91" s="2">
        <v>0</v>
      </c>
      <c r="CF91" s="2">
        <v>0</v>
      </c>
      <c r="CG91" s="2">
        <v>0</v>
      </c>
      <c r="CH91" s="2"/>
      <c r="CI91" s="2"/>
      <c r="CJ91" s="2"/>
      <c r="CK91" s="2"/>
      <c r="CL91" s="2"/>
      <c r="CM91" s="2">
        <v>0</v>
      </c>
      <c r="CN91" s="2" t="s">
        <v>3</v>
      </c>
      <c r="CO91" s="2">
        <v>0</v>
      </c>
      <c r="CP91" s="2">
        <f t="shared" si="115"/>
        <v>107.39000000000001</v>
      </c>
      <c r="CQ91" s="2">
        <f t="shared" si="90"/>
        <v>290.64999999999998</v>
      </c>
      <c r="CR91" s="2">
        <f t="shared" si="91"/>
        <v>43.19</v>
      </c>
      <c r="CS91" s="2">
        <f t="shared" si="92"/>
        <v>8.2799999999999994</v>
      </c>
      <c r="CT91" s="2">
        <f t="shared" si="93"/>
        <v>203.09</v>
      </c>
      <c r="CU91" s="2">
        <f t="shared" si="116"/>
        <v>0</v>
      </c>
      <c r="CV91" s="2">
        <f t="shared" si="94"/>
        <v>15.93</v>
      </c>
      <c r="CW91" s="2">
        <f t="shared" si="117"/>
        <v>0</v>
      </c>
      <c r="CX91" s="2">
        <f t="shared" si="118"/>
        <v>0</v>
      </c>
      <c r="CY91" s="2">
        <f>((S91*BZ91)/100)</f>
        <v>46.306799999999996</v>
      </c>
      <c r="CZ91" s="2">
        <f>((S91*CA91)/100)</f>
        <v>27.215399999999999</v>
      </c>
      <c r="DA91" s="2"/>
      <c r="DB91" s="2"/>
      <c r="DC91" s="2" t="s">
        <v>3</v>
      </c>
      <c r="DD91" s="2" t="s">
        <v>3</v>
      </c>
      <c r="DE91" s="2" t="s">
        <v>3</v>
      </c>
      <c r="DF91" s="2" t="s">
        <v>3</v>
      </c>
      <c r="DG91" s="2" t="s">
        <v>3</v>
      </c>
      <c r="DH91" s="2" t="s">
        <v>3</v>
      </c>
      <c r="DI91" s="2" t="s">
        <v>3</v>
      </c>
      <c r="DJ91" s="2" t="s">
        <v>3</v>
      </c>
      <c r="DK91" s="2" t="s">
        <v>3</v>
      </c>
      <c r="DL91" s="2" t="s">
        <v>3</v>
      </c>
      <c r="DM91" s="2" t="s">
        <v>3</v>
      </c>
      <c r="DN91" s="2">
        <v>0</v>
      </c>
      <c r="DO91" s="2">
        <v>0</v>
      </c>
      <c r="DP91" s="2">
        <v>1</v>
      </c>
      <c r="DQ91" s="2">
        <v>1</v>
      </c>
      <c r="DR91" s="2"/>
      <c r="DS91" s="2"/>
      <c r="DT91" s="2"/>
      <c r="DU91" s="2">
        <v>1003</v>
      </c>
      <c r="DV91" s="2" t="s">
        <v>136</v>
      </c>
      <c r="DW91" s="2" t="s">
        <v>136</v>
      </c>
      <c r="DX91" s="2">
        <v>100</v>
      </c>
      <c r="DY91" s="2"/>
      <c r="DZ91" s="2"/>
      <c r="EA91" s="2"/>
      <c r="EB91" s="2"/>
      <c r="EC91" s="2"/>
      <c r="ED91" s="2"/>
      <c r="EE91" s="2">
        <v>40977624</v>
      </c>
      <c r="EF91" s="2">
        <v>40</v>
      </c>
      <c r="EG91" s="2" t="s">
        <v>84</v>
      </c>
      <c r="EH91" s="2">
        <v>0</v>
      </c>
      <c r="EI91" s="2" t="s">
        <v>3</v>
      </c>
      <c r="EJ91" s="2">
        <v>2</v>
      </c>
      <c r="EK91" s="2">
        <v>1518</v>
      </c>
      <c r="EL91" s="2" t="s">
        <v>172</v>
      </c>
      <c r="EM91" s="2" t="s">
        <v>173</v>
      </c>
      <c r="EN91" s="2"/>
      <c r="EO91" s="2" t="s">
        <v>3</v>
      </c>
      <c r="EP91" s="2"/>
      <c r="EQ91" s="2">
        <v>0</v>
      </c>
      <c r="ER91" s="2">
        <v>536.92999999999995</v>
      </c>
      <c r="ES91" s="2">
        <v>290.64999999999998</v>
      </c>
      <c r="ET91" s="2">
        <v>43.19</v>
      </c>
      <c r="EU91" s="2">
        <v>8.2799999999999994</v>
      </c>
      <c r="EV91" s="2">
        <v>203.09</v>
      </c>
      <c r="EW91" s="2">
        <v>15.93</v>
      </c>
      <c r="EX91" s="2">
        <v>0</v>
      </c>
      <c r="EY91" s="2">
        <v>0</v>
      </c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>
        <v>0</v>
      </c>
      <c r="FR91" s="2">
        <f t="shared" si="119"/>
        <v>0</v>
      </c>
      <c r="FS91" s="2">
        <v>0</v>
      </c>
      <c r="FT91" s="2"/>
      <c r="FU91" s="2"/>
      <c r="FV91" s="2"/>
      <c r="FW91" s="2"/>
      <c r="FX91" s="2">
        <v>114</v>
      </c>
      <c r="FY91" s="2">
        <v>67</v>
      </c>
      <c r="FZ91" s="2"/>
      <c r="GA91" s="2" t="s">
        <v>3</v>
      </c>
      <c r="GB91" s="2"/>
      <c r="GC91" s="2"/>
      <c r="GD91" s="2">
        <v>0</v>
      </c>
      <c r="GE91" s="2"/>
      <c r="GF91" s="2">
        <v>-179014700</v>
      </c>
      <c r="GG91" s="2">
        <v>2</v>
      </c>
      <c r="GH91" s="2">
        <v>1</v>
      </c>
      <c r="GI91" s="2">
        <v>3</v>
      </c>
      <c r="GJ91" s="2">
        <v>0</v>
      </c>
      <c r="GK91" s="2">
        <f>ROUND(R91*(R12)/100,2)</f>
        <v>2.91</v>
      </c>
      <c r="GL91" s="2">
        <f t="shared" si="120"/>
        <v>0</v>
      </c>
      <c r="GM91" s="2">
        <f t="shared" si="121"/>
        <v>183.83</v>
      </c>
      <c r="GN91" s="2">
        <f t="shared" si="122"/>
        <v>0</v>
      </c>
      <c r="GO91" s="2">
        <f t="shared" si="123"/>
        <v>183.83</v>
      </c>
      <c r="GP91" s="2">
        <f t="shared" si="124"/>
        <v>0</v>
      </c>
      <c r="GQ91" s="2"/>
      <c r="GR91" s="2">
        <v>0</v>
      </c>
      <c r="GS91" s="2">
        <v>3</v>
      </c>
      <c r="GT91" s="2">
        <v>0</v>
      </c>
      <c r="GU91" s="2" t="s">
        <v>3</v>
      </c>
      <c r="GV91" s="2">
        <f t="shared" si="125"/>
        <v>0</v>
      </c>
      <c r="GW91" s="2">
        <v>1</v>
      </c>
      <c r="GX91" s="2">
        <f t="shared" si="126"/>
        <v>0</v>
      </c>
      <c r="GY91" s="2"/>
      <c r="GZ91" s="2"/>
      <c r="HA91" s="2">
        <v>0</v>
      </c>
      <c r="HB91" s="2">
        <v>0</v>
      </c>
      <c r="HC91" s="2">
        <f t="shared" si="127"/>
        <v>0</v>
      </c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>
        <v>0</v>
      </c>
      <c r="IL91" s="2"/>
      <c r="IM91" s="2"/>
      <c r="IN91" s="2"/>
      <c r="IO91" s="2"/>
      <c r="IP91" s="2"/>
      <c r="IQ91" s="2"/>
      <c r="IR91" s="2"/>
      <c r="IS91" s="2"/>
      <c r="IT91" s="2"/>
      <c r="IU91" s="2"/>
    </row>
    <row r="92" spans="1:255" x14ac:dyDescent="0.2">
      <c r="A92">
        <v>17</v>
      </c>
      <c r="B92">
        <v>1</v>
      </c>
      <c r="E92" t="s">
        <v>192</v>
      </c>
      <c r="F92" t="s">
        <v>193</v>
      </c>
      <c r="G92" t="s">
        <v>194</v>
      </c>
      <c r="H92" t="s">
        <v>136</v>
      </c>
      <c r="I92">
        <v>0.2</v>
      </c>
      <c r="J92">
        <v>0</v>
      </c>
      <c r="O92">
        <f t="shared" si="95"/>
        <v>1352.05</v>
      </c>
      <c r="P92">
        <f t="shared" si="96"/>
        <v>315.64999999999998</v>
      </c>
      <c r="Q92">
        <f t="shared" si="97"/>
        <v>76.19</v>
      </c>
      <c r="R92">
        <f t="shared" si="98"/>
        <v>39.15</v>
      </c>
      <c r="S92">
        <f t="shared" si="99"/>
        <v>960.21</v>
      </c>
      <c r="T92">
        <f t="shared" si="100"/>
        <v>0</v>
      </c>
      <c r="U92">
        <f t="shared" si="101"/>
        <v>3.1859999999999999</v>
      </c>
      <c r="V92">
        <f t="shared" si="102"/>
        <v>0</v>
      </c>
      <c r="W92">
        <f t="shared" si="103"/>
        <v>0</v>
      </c>
      <c r="X92">
        <f t="shared" si="104"/>
        <v>739.36</v>
      </c>
      <c r="Y92">
        <f t="shared" si="105"/>
        <v>393.69</v>
      </c>
      <c r="AA92">
        <v>46281618</v>
      </c>
      <c r="AB92">
        <f t="shared" si="106"/>
        <v>536.92999999999995</v>
      </c>
      <c r="AC92">
        <f t="shared" si="107"/>
        <v>290.64999999999998</v>
      </c>
      <c r="AD92">
        <f t="shared" si="108"/>
        <v>43.19</v>
      </c>
      <c r="AE92">
        <f t="shared" si="109"/>
        <v>8.2799999999999994</v>
      </c>
      <c r="AF92">
        <f t="shared" si="110"/>
        <v>203.09</v>
      </c>
      <c r="AG92">
        <f t="shared" si="111"/>
        <v>0</v>
      </c>
      <c r="AH92">
        <f t="shared" si="112"/>
        <v>15.93</v>
      </c>
      <c r="AI92">
        <f t="shared" si="113"/>
        <v>0</v>
      </c>
      <c r="AJ92">
        <f t="shared" si="114"/>
        <v>0</v>
      </c>
      <c r="AK92">
        <v>536.92999999999995</v>
      </c>
      <c r="AL92">
        <v>290.64999999999998</v>
      </c>
      <c r="AM92">
        <v>43.19</v>
      </c>
      <c r="AN92">
        <v>8.2799999999999994</v>
      </c>
      <c r="AO92">
        <v>203.09</v>
      </c>
      <c r="AP92">
        <v>0</v>
      </c>
      <c r="AQ92">
        <v>15.93</v>
      </c>
      <c r="AR92">
        <v>0</v>
      </c>
      <c r="AS92">
        <v>0</v>
      </c>
      <c r="AT92">
        <v>77</v>
      </c>
      <c r="AU92">
        <v>41</v>
      </c>
      <c r="AV92">
        <v>1</v>
      </c>
      <c r="AW92">
        <v>1</v>
      </c>
      <c r="AZ92">
        <v>1</v>
      </c>
      <c r="BA92">
        <v>23.64</v>
      </c>
      <c r="BB92">
        <v>8.82</v>
      </c>
      <c r="BC92">
        <v>5.43</v>
      </c>
      <c r="BD92" t="s">
        <v>3</v>
      </c>
      <c r="BE92" t="s">
        <v>3</v>
      </c>
      <c r="BF92" t="s">
        <v>3</v>
      </c>
      <c r="BG92" t="s">
        <v>3</v>
      </c>
      <c r="BH92">
        <v>0</v>
      </c>
      <c r="BI92">
        <v>2</v>
      </c>
      <c r="BJ92" t="s">
        <v>195</v>
      </c>
      <c r="BM92">
        <v>1518</v>
      </c>
      <c r="BN92">
        <v>0</v>
      </c>
      <c r="BO92" t="s">
        <v>193</v>
      </c>
      <c r="BP92">
        <v>1</v>
      </c>
      <c r="BQ92">
        <v>40</v>
      </c>
      <c r="BR92">
        <v>0</v>
      </c>
      <c r="BS92">
        <v>23.64</v>
      </c>
      <c r="BT92">
        <v>1</v>
      </c>
      <c r="BU92">
        <v>1</v>
      </c>
      <c r="BV92">
        <v>1</v>
      </c>
      <c r="BW92">
        <v>1</v>
      </c>
      <c r="BX92">
        <v>1</v>
      </c>
      <c r="BY92" t="s">
        <v>3</v>
      </c>
      <c r="BZ92">
        <v>77</v>
      </c>
      <c r="CA92">
        <v>41</v>
      </c>
      <c r="CE92">
        <v>0</v>
      </c>
      <c r="CF92">
        <v>0</v>
      </c>
      <c r="CG92">
        <v>0</v>
      </c>
      <c r="CM92">
        <v>0</v>
      </c>
      <c r="CN92" t="s">
        <v>3</v>
      </c>
      <c r="CO92">
        <v>0</v>
      </c>
      <c r="CP92">
        <f t="shared" si="115"/>
        <v>1352.05</v>
      </c>
      <c r="CQ92">
        <f t="shared" si="90"/>
        <v>1578.2294999999997</v>
      </c>
      <c r="CR92">
        <f t="shared" si="91"/>
        <v>380.93579999999997</v>
      </c>
      <c r="CS92">
        <f t="shared" si="92"/>
        <v>195.73919999999998</v>
      </c>
      <c r="CT92">
        <f t="shared" si="93"/>
        <v>4801.0475999999999</v>
      </c>
      <c r="CU92">
        <f t="shared" si="116"/>
        <v>0</v>
      </c>
      <c r="CV92">
        <f t="shared" si="94"/>
        <v>15.93</v>
      </c>
      <c r="CW92">
        <f t="shared" si="117"/>
        <v>0</v>
      </c>
      <c r="CX92">
        <f t="shared" si="118"/>
        <v>0</v>
      </c>
      <c r="CY92">
        <f>S92*(BZ92/100)</f>
        <v>739.36170000000004</v>
      </c>
      <c r="CZ92">
        <f>S92*(CA92/100)</f>
        <v>393.68610000000001</v>
      </c>
      <c r="DC92" t="s">
        <v>3</v>
      </c>
      <c r="DD92" t="s">
        <v>3</v>
      </c>
      <c r="DE92" t="s">
        <v>3</v>
      </c>
      <c r="DF92" t="s">
        <v>3</v>
      </c>
      <c r="DG92" t="s">
        <v>3</v>
      </c>
      <c r="DH92" t="s">
        <v>3</v>
      </c>
      <c r="DI92" t="s">
        <v>3</v>
      </c>
      <c r="DJ92" t="s">
        <v>3</v>
      </c>
      <c r="DK92" t="s">
        <v>3</v>
      </c>
      <c r="DL92" t="s">
        <v>3</v>
      </c>
      <c r="DM92" t="s">
        <v>3</v>
      </c>
      <c r="DN92">
        <v>114</v>
      </c>
      <c r="DO92">
        <v>67</v>
      </c>
      <c r="DP92">
        <v>1.0469999999999999</v>
      </c>
      <c r="DQ92">
        <v>1</v>
      </c>
      <c r="DU92">
        <v>1003</v>
      </c>
      <c r="DV92" t="s">
        <v>136</v>
      </c>
      <c r="DW92" t="s">
        <v>136</v>
      </c>
      <c r="DX92">
        <v>100</v>
      </c>
      <c r="EE92">
        <v>40977624</v>
      </c>
      <c r="EF92">
        <v>40</v>
      </c>
      <c r="EG92" t="s">
        <v>84</v>
      </c>
      <c r="EH92">
        <v>0</v>
      </c>
      <c r="EI92" t="s">
        <v>3</v>
      </c>
      <c r="EJ92">
        <v>2</v>
      </c>
      <c r="EK92">
        <v>1518</v>
      </c>
      <c r="EL92" t="s">
        <v>172</v>
      </c>
      <c r="EM92" t="s">
        <v>173</v>
      </c>
      <c r="EO92" t="s">
        <v>3</v>
      </c>
      <c r="EQ92">
        <v>0</v>
      </c>
      <c r="ER92">
        <v>536.92999999999995</v>
      </c>
      <c r="ES92">
        <v>290.64999999999998</v>
      </c>
      <c r="ET92">
        <v>43.19</v>
      </c>
      <c r="EU92">
        <v>8.2799999999999994</v>
      </c>
      <c r="EV92">
        <v>203.09</v>
      </c>
      <c r="EW92">
        <v>15.93</v>
      </c>
      <c r="EX92">
        <v>0</v>
      </c>
      <c r="EY92">
        <v>0</v>
      </c>
      <c r="FQ92">
        <v>0</v>
      </c>
      <c r="FR92">
        <f t="shared" si="119"/>
        <v>0</v>
      </c>
      <c r="FS92">
        <v>0</v>
      </c>
      <c r="FX92">
        <v>114</v>
      </c>
      <c r="FY92">
        <v>67</v>
      </c>
      <c r="GA92" t="s">
        <v>3</v>
      </c>
      <c r="GD92">
        <v>0</v>
      </c>
      <c r="GF92">
        <v>-179014700</v>
      </c>
      <c r="GG92">
        <v>2</v>
      </c>
      <c r="GH92">
        <v>1</v>
      </c>
      <c r="GI92">
        <v>3</v>
      </c>
      <c r="GJ92">
        <v>0</v>
      </c>
      <c r="GK92">
        <f>ROUND(R92*(S12)/100,2)</f>
        <v>61.47</v>
      </c>
      <c r="GL92">
        <f t="shared" si="120"/>
        <v>0</v>
      </c>
      <c r="GM92">
        <f t="shared" si="121"/>
        <v>2546.5700000000002</v>
      </c>
      <c r="GN92">
        <f t="shared" si="122"/>
        <v>0</v>
      </c>
      <c r="GO92">
        <f t="shared" si="123"/>
        <v>2546.5700000000002</v>
      </c>
      <c r="GP92">
        <f t="shared" si="124"/>
        <v>0</v>
      </c>
      <c r="GR92">
        <v>0</v>
      </c>
      <c r="GS92">
        <v>3</v>
      </c>
      <c r="GT92">
        <v>0</v>
      </c>
      <c r="GU92" t="s">
        <v>3</v>
      </c>
      <c r="GV92">
        <f t="shared" si="125"/>
        <v>0</v>
      </c>
      <c r="GW92">
        <v>1</v>
      </c>
      <c r="GX92">
        <f t="shared" si="126"/>
        <v>0</v>
      </c>
      <c r="HA92">
        <v>0</v>
      </c>
      <c r="HB92">
        <v>0</v>
      </c>
      <c r="HC92">
        <f t="shared" si="127"/>
        <v>0</v>
      </c>
      <c r="IK92">
        <v>0</v>
      </c>
    </row>
    <row r="93" spans="1:255" x14ac:dyDescent="0.2">
      <c r="A93" s="2">
        <v>17</v>
      </c>
      <c r="B93" s="2">
        <v>1</v>
      </c>
      <c r="C93" s="2"/>
      <c r="D93" s="2"/>
      <c r="E93" s="2" t="s">
        <v>196</v>
      </c>
      <c r="F93" s="2" t="s">
        <v>197</v>
      </c>
      <c r="G93" s="2" t="s">
        <v>198</v>
      </c>
      <c r="H93" s="2" t="s">
        <v>143</v>
      </c>
      <c r="I93" s="2">
        <v>20</v>
      </c>
      <c r="J93" s="2">
        <v>0</v>
      </c>
      <c r="K93" s="2"/>
      <c r="L93" s="2"/>
      <c r="M93" s="2"/>
      <c r="N93" s="2"/>
      <c r="O93" s="2">
        <f t="shared" si="95"/>
        <v>103.8</v>
      </c>
      <c r="P93" s="2">
        <f t="shared" si="96"/>
        <v>103.8</v>
      </c>
      <c r="Q93" s="2">
        <f t="shared" si="97"/>
        <v>0</v>
      </c>
      <c r="R93" s="2">
        <f t="shared" si="98"/>
        <v>0</v>
      </c>
      <c r="S93" s="2">
        <f t="shared" si="99"/>
        <v>0</v>
      </c>
      <c r="T93" s="2">
        <f t="shared" si="100"/>
        <v>0</v>
      </c>
      <c r="U93" s="2">
        <f t="shared" si="101"/>
        <v>0</v>
      </c>
      <c r="V93" s="2">
        <f t="shared" si="102"/>
        <v>0</v>
      </c>
      <c r="W93" s="2">
        <f t="shared" si="103"/>
        <v>0</v>
      </c>
      <c r="X93" s="2">
        <f t="shared" si="104"/>
        <v>0</v>
      </c>
      <c r="Y93" s="2">
        <f t="shared" si="105"/>
        <v>0</v>
      </c>
      <c r="Z93" s="2"/>
      <c r="AA93" s="2">
        <v>46281617</v>
      </c>
      <c r="AB93" s="2">
        <f t="shared" si="106"/>
        <v>5.19</v>
      </c>
      <c r="AC93" s="2">
        <f t="shared" si="107"/>
        <v>5.19</v>
      </c>
      <c r="AD93" s="2">
        <f t="shared" si="108"/>
        <v>0</v>
      </c>
      <c r="AE93" s="2">
        <f t="shared" si="109"/>
        <v>0</v>
      </c>
      <c r="AF93" s="2">
        <f t="shared" si="110"/>
        <v>0</v>
      </c>
      <c r="AG93" s="2">
        <f t="shared" si="111"/>
        <v>0</v>
      </c>
      <c r="AH93" s="2">
        <f t="shared" si="112"/>
        <v>0</v>
      </c>
      <c r="AI93" s="2">
        <f t="shared" si="113"/>
        <v>0</v>
      </c>
      <c r="AJ93" s="2">
        <f t="shared" si="114"/>
        <v>0</v>
      </c>
      <c r="AK93" s="2">
        <v>5.19</v>
      </c>
      <c r="AL93" s="2">
        <v>5.19</v>
      </c>
      <c r="AM93" s="2">
        <v>0</v>
      </c>
      <c r="AN93" s="2">
        <v>0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T93" s="2">
        <v>0</v>
      </c>
      <c r="AU93" s="2">
        <v>0</v>
      </c>
      <c r="AV93" s="2">
        <v>1</v>
      </c>
      <c r="AW93" s="2">
        <v>1</v>
      </c>
      <c r="AX93" s="2"/>
      <c r="AY93" s="2"/>
      <c r="AZ93" s="2">
        <v>1</v>
      </c>
      <c r="BA93" s="2">
        <v>1</v>
      </c>
      <c r="BB93" s="2">
        <v>1</v>
      </c>
      <c r="BC93" s="2">
        <v>1</v>
      </c>
      <c r="BD93" s="2" t="s">
        <v>3</v>
      </c>
      <c r="BE93" s="2" t="s">
        <v>3</v>
      </c>
      <c r="BF93" s="2" t="s">
        <v>3</v>
      </c>
      <c r="BG93" s="2" t="s">
        <v>3</v>
      </c>
      <c r="BH93" s="2">
        <v>3</v>
      </c>
      <c r="BI93" s="2">
        <v>1</v>
      </c>
      <c r="BJ93" s="2" t="s">
        <v>199</v>
      </c>
      <c r="BK93" s="2"/>
      <c r="BL93" s="2"/>
      <c r="BM93" s="2">
        <v>1617</v>
      </c>
      <c r="BN93" s="2">
        <v>0</v>
      </c>
      <c r="BO93" s="2" t="s">
        <v>3</v>
      </c>
      <c r="BP93" s="2">
        <v>0</v>
      </c>
      <c r="BQ93" s="2">
        <v>200</v>
      </c>
      <c r="BR93" s="2">
        <v>0</v>
      </c>
      <c r="BS93" s="2">
        <v>1</v>
      </c>
      <c r="BT93" s="2">
        <v>1</v>
      </c>
      <c r="BU93" s="2">
        <v>1</v>
      </c>
      <c r="BV93" s="2">
        <v>1</v>
      </c>
      <c r="BW93" s="2">
        <v>1</v>
      </c>
      <c r="BX93" s="2">
        <v>1</v>
      </c>
      <c r="BY93" s="2" t="s">
        <v>3</v>
      </c>
      <c r="BZ93" s="2">
        <v>0</v>
      </c>
      <c r="CA93" s="2">
        <v>0</v>
      </c>
      <c r="CB93" s="2"/>
      <c r="CC93" s="2"/>
      <c r="CD93" s="2"/>
      <c r="CE93" s="2">
        <v>0</v>
      </c>
      <c r="CF93" s="2">
        <v>0</v>
      </c>
      <c r="CG93" s="2">
        <v>0</v>
      </c>
      <c r="CH93" s="2"/>
      <c r="CI93" s="2"/>
      <c r="CJ93" s="2"/>
      <c r="CK93" s="2"/>
      <c r="CL93" s="2"/>
      <c r="CM93" s="2">
        <v>0</v>
      </c>
      <c r="CN93" s="2" t="s">
        <v>3</v>
      </c>
      <c r="CO93" s="2">
        <v>0</v>
      </c>
      <c r="CP93" s="2">
        <f t="shared" si="115"/>
        <v>103.8</v>
      </c>
      <c r="CQ93" s="2">
        <f t="shared" si="90"/>
        <v>5.19</v>
      </c>
      <c r="CR93" s="2">
        <f t="shared" si="91"/>
        <v>0</v>
      </c>
      <c r="CS93" s="2">
        <f t="shared" si="92"/>
        <v>0</v>
      </c>
      <c r="CT93" s="2">
        <f t="shared" si="93"/>
        <v>0</v>
      </c>
      <c r="CU93" s="2">
        <f t="shared" si="116"/>
        <v>0</v>
      </c>
      <c r="CV93" s="2">
        <f t="shared" si="94"/>
        <v>0</v>
      </c>
      <c r="CW93" s="2">
        <f t="shared" si="117"/>
        <v>0</v>
      </c>
      <c r="CX93" s="2">
        <f t="shared" si="118"/>
        <v>0</v>
      </c>
      <c r="CY93" s="2">
        <f>((S93*BZ93)/100)</f>
        <v>0</v>
      </c>
      <c r="CZ93" s="2">
        <f>((S93*CA93)/100)</f>
        <v>0</v>
      </c>
      <c r="DA93" s="2"/>
      <c r="DB93" s="2"/>
      <c r="DC93" s="2" t="s">
        <v>3</v>
      </c>
      <c r="DD93" s="2" t="s">
        <v>3</v>
      </c>
      <c r="DE93" s="2" t="s">
        <v>3</v>
      </c>
      <c r="DF93" s="2" t="s">
        <v>3</v>
      </c>
      <c r="DG93" s="2" t="s">
        <v>3</v>
      </c>
      <c r="DH93" s="2" t="s">
        <v>3</v>
      </c>
      <c r="DI93" s="2" t="s">
        <v>3</v>
      </c>
      <c r="DJ93" s="2" t="s">
        <v>3</v>
      </c>
      <c r="DK93" s="2" t="s">
        <v>3</v>
      </c>
      <c r="DL93" s="2" t="s">
        <v>3</v>
      </c>
      <c r="DM93" s="2" t="s">
        <v>3</v>
      </c>
      <c r="DN93" s="2">
        <v>0</v>
      </c>
      <c r="DO93" s="2">
        <v>0</v>
      </c>
      <c r="DP93" s="2">
        <v>1</v>
      </c>
      <c r="DQ93" s="2">
        <v>1</v>
      </c>
      <c r="DR93" s="2"/>
      <c r="DS93" s="2"/>
      <c r="DT93" s="2"/>
      <c r="DU93" s="2">
        <v>1003</v>
      </c>
      <c r="DV93" s="2" t="s">
        <v>143</v>
      </c>
      <c r="DW93" s="2" t="s">
        <v>143</v>
      </c>
      <c r="DX93" s="2">
        <v>1</v>
      </c>
      <c r="DY93" s="2"/>
      <c r="DZ93" s="2"/>
      <c r="EA93" s="2"/>
      <c r="EB93" s="2"/>
      <c r="EC93" s="2"/>
      <c r="ED93" s="2"/>
      <c r="EE93" s="2">
        <v>40977723</v>
      </c>
      <c r="EF93" s="2">
        <v>200</v>
      </c>
      <c r="EG93" s="2" t="s">
        <v>46</v>
      </c>
      <c r="EH93" s="2">
        <v>0</v>
      </c>
      <c r="EI93" s="2" t="s">
        <v>3</v>
      </c>
      <c r="EJ93" s="2">
        <v>1</v>
      </c>
      <c r="EK93" s="2">
        <v>1617</v>
      </c>
      <c r="EL93" s="2" t="s">
        <v>47</v>
      </c>
      <c r="EM93" s="2" t="s">
        <v>48</v>
      </c>
      <c r="EN93" s="2"/>
      <c r="EO93" s="2" t="s">
        <v>3</v>
      </c>
      <c r="EP93" s="2"/>
      <c r="EQ93" s="2">
        <v>0</v>
      </c>
      <c r="ER93" s="2">
        <v>5.19</v>
      </c>
      <c r="ES93" s="2">
        <v>5.19</v>
      </c>
      <c r="ET93" s="2">
        <v>0</v>
      </c>
      <c r="EU93" s="2">
        <v>0</v>
      </c>
      <c r="EV93" s="2">
        <v>0</v>
      </c>
      <c r="EW93" s="2">
        <v>0</v>
      </c>
      <c r="EX93" s="2">
        <v>0</v>
      </c>
      <c r="EY93" s="2">
        <v>0</v>
      </c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>
        <v>0</v>
      </c>
      <c r="FR93" s="2">
        <f t="shared" si="119"/>
        <v>0</v>
      </c>
      <c r="FS93" s="2">
        <v>0</v>
      </c>
      <c r="FT93" s="2"/>
      <c r="FU93" s="2"/>
      <c r="FV93" s="2"/>
      <c r="FW93" s="2"/>
      <c r="FX93" s="2">
        <v>0</v>
      </c>
      <c r="FY93" s="2">
        <v>0</v>
      </c>
      <c r="FZ93" s="2"/>
      <c r="GA93" s="2" t="s">
        <v>3</v>
      </c>
      <c r="GB93" s="2"/>
      <c r="GC93" s="2"/>
      <c r="GD93" s="2">
        <v>0</v>
      </c>
      <c r="GE93" s="2"/>
      <c r="GF93" s="2">
        <v>-379758721</v>
      </c>
      <c r="GG93" s="2">
        <v>2</v>
      </c>
      <c r="GH93" s="2">
        <v>1</v>
      </c>
      <c r="GI93" s="2">
        <v>3</v>
      </c>
      <c r="GJ93" s="2">
        <v>0</v>
      </c>
      <c r="GK93" s="2">
        <f>ROUND(R93*(R12)/100,2)</f>
        <v>0</v>
      </c>
      <c r="GL93" s="2">
        <f t="shared" si="120"/>
        <v>0</v>
      </c>
      <c r="GM93" s="2">
        <f t="shared" si="121"/>
        <v>103.8</v>
      </c>
      <c r="GN93" s="2">
        <f t="shared" si="122"/>
        <v>103.8</v>
      </c>
      <c r="GO93" s="2">
        <f t="shared" si="123"/>
        <v>0</v>
      </c>
      <c r="GP93" s="2">
        <f t="shared" si="124"/>
        <v>0</v>
      </c>
      <c r="GQ93" s="2"/>
      <c r="GR93" s="2">
        <v>0</v>
      </c>
      <c r="GS93" s="2">
        <v>3</v>
      </c>
      <c r="GT93" s="2">
        <v>0</v>
      </c>
      <c r="GU93" s="2" t="s">
        <v>3</v>
      </c>
      <c r="GV93" s="2">
        <f t="shared" si="125"/>
        <v>0</v>
      </c>
      <c r="GW93" s="2">
        <v>1</v>
      </c>
      <c r="GX93" s="2">
        <f t="shared" si="126"/>
        <v>0</v>
      </c>
      <c r="GY93" s="2"/>
      <c r="GZ93" s="2"/>
      <c r="HA93" s="2">
        <v>0</v>
      </c>
      <c r="HB93" s="2">
        <v>0</v>
      </c>
      <c r="HC93" s="2">
        <f t="shared" si="127"/>
        <v>0</v>
      </c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>
        <v>0</v>
      </c>
      <c r="IL93" s="2"/>
      <c r="IM93" s="2"/>
      <c r="IN93" s="2"/>
      <c r="IO93" s="2"/>
      <c r="IP93" s="2"/>
      <c r="IQ93" s="2"/>
      <c r="IR93" s="2"/>
      <c r="IS93" s="2"/>
      <c r="IT93" s="2"/>
      <c r="IU93" s="2"/>
    </row>
    <row r="94" spans="1:255" x14ac:dyDescent="0.2">
      <c r="A94">
        <v>17</v>
      </c>
      <c r="B94">
        <v>1</v>
      </c>
      <c r="E94" t="s">
        <v>196</v>
      </c>
      <c r="F94" t="s">
        <v>197</v>
      </c>
      <c r="G94" t="s">
        <v>198</v>
      </c>
      <c r="H94" t="s">
        <v>143</v>
      </c>
      <c r="I94">
        <v>20</v>
      </c>
      <c r="J94">
        <v>0</v>
      </c>
      <c r="O94">
        <f t="shared" si="95"/>
        <v>588.54999999999995</v>
      </c>
      <c r="P94">
        <f t="shared" si="96"/>
        <v>588.54999999999995</v>
      </c>
      <c r="Q94">
        <f t="shared" si="97"/>
        <v>0</v>
      </c>
      <c r="R94">
        <f t="shared" si="98"/>
        <v>0</v>
      </c>
      <c r="S94">
        <f t="shared" si="99"/>
        <v>0</v>
      </c>
      <c r="T94">
        <f t="shared" si="100"/>
        <v>0</v>
      </c>
      <c r="U94">
        <f t="shared" si="101"/>
        <v>0</v>
      </c>
      <c r="V94">
        <f t="shared" si="102"/>
        <v>0</v>
      </c>
      <c r="W94">
        <f t="shared" si="103"/>
        <v>0</v>
      </c>
      <c r="X94">
        <f t="shared" si="104"/>
        <v>0</v>
      </c>
      <c r="Y94">
        <f t="shared" si="105"/>
        <v>0</v>
      </c>
      <c r="AA94">
        <v>46281618</v>
      </c>
      <c r="AB94">
        <f t="shared" si="106"/>
        <v>5.19</v>
      </c>
      <c r="AC94">
        <f t="shared" si="107"/>
        <v>5.19</v>
      </c>
      <c r="AD94">
        <f t="shared" si="108"/>
        <v>0</v>
      </c>
      <c r="AE94">
        <f t="shared" si="109"/>
        <v>0</v>
      </c>
      <c r="AF94">
        <f t="shared" si="110"/>
        <v>0</v>
      </c>
      <c r="AG94">
        <f t="shared" si="111"/>
        <v>0</v>
      </c>
      <c r="AH94">
        <f t="shared" si="112"/>
        <v>0</v>
      </c>
      <c r="AI94">
        <f t="shared" si="113"/>
        <v>0</v>
      </c>
      <c r="AJ94">
        <f t="shared" si="114"/>
        <v>0</v>
      </c>
      <c r="AK94">
        <v>5.19</v>
      </c>
      <c r="AL94">
        <v>5.19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1</v>
      </c>
      <c r="AW94">
        <v>1</v>
      </c>
      <c r="AZ94">
        <v>1</v>
      </c>
      <c r="BA94">
        <v>1</v>
      </c>
      <c r="BB94">
        <v>1</v>
      </c>
      <c r="BC94">
        <v>5.67</v>
      </c>
      <c r="BD94" t="s">
        <v>3</v>
      </c>
      <c r="BE94" t="s">
        <v>3</v>
      </c>
      <c r="BF94" t="s">
        <v>3</v>
      </c>
      <c r="BG94" t="s">
        <v>3</v>
      </c>
      <c r="BH94">
        <v>3</v>
      </c>
      <c r="BI94">
        <v>1</v>
      </c>
      <c r="BJ94" t="s">
        <v>199</v>
      </c>
      <c r="BM94">
        <v>1617</v>
      </c>
      <c r="BN94">
        <v>0</v>
      </c>
      <c r="BO94" t="s">
        <v>197</v>
      </c>
      <c r="BP94">
        <v>1</v>
      </c>
      <c r="BQ94">
        <v>200</v>
      </c>
      <c r="BR94">
        <v>0</v>
      </c>
      <c r="BS94">
        <v>1</v>
      </c>
      <c r="BT94">
        <v>1</v>
      </c>
      <c r="BU94">
        <v>1</v>
      </c>
      <c r="BV94">
        <v>1</v>
      </c>
      <c r="BW94">
        <v>1</v>
      </c>
      <c r="BX94">
        <v>1</v>
      </c>
      <c r="BY94" t="s">
        <v>3</v>
      </c>
      <c r="BZ94">
        <v>0</v>
      </c>
      <c r="CA94">
        <v>0</v>
      </c>
      <c r="CE94">
        <v>0</v>
      </c>
      <c r="CF94">
        <v>0</v>
      </c>
      <c r="CG94">
        <v>0</v>
      </c>
      <c r="CM94">
        <v>0</v>
      </c>
      <c r="CN94" t="s">
        <v>3</v>
      </c>
      <c r="CO94">
        <v>0</v>
      </c>
      <c r="CP94">
        <f t="shared" si="115"/>
        <v>588.54999999999995</v>
      </c>
      <c r="CQ94">
        <f t="shared" si="90"/>
        <v>29.427300000000002</v>
      </c>
      <c r="CR94">
        <f t="shared" si="91"/>
        <v>0</v>
      </c>
      <c r="CS94">
        <f t="shared" si="92"/>
        <v>0</v>
      </c>
      <c r="CT94">
        <f t="shared" si="93"/>
        <v>0</v>
      </c>
      <c r="CU94">
        <f t="shared" si="116"/>
        <v>0</v>
      </c>
      <c r="CV94">
        <f t="shared" si="94"/>
        <v>0</v>
      </c>
      <c r="CW94">
        <f t="shared" si="117"/>
        <v>0</v>
      </c>
      <c r="CX94">
        <f t="shared" si="118"/>
        <v>0</v>
      </c>
      <c r="CY94">
        <f>S94*(BZ94/100)</f>
        <v>0</v>
      </c>
      <c r="CZ94">
        <f>S94*(CA94/100)</f>
        <v>0</v>
      </c>
      <c r="DC94" t="s">
        <v>3</v>
      </c>
      <c r="DD94" t="s">
        <v>3</v>
      </c>
      <c r="DE94" t="s">
        <v>3</v>
      </c>
      <c r="DF94" t="s">
        <v>3</v>
      </c>
      <c r="DG94" t="s">
        <v>3</v>
      </c>
      <c r="DH94" t="s">
        <v>3</v>
      </c>
      <c r="DI94" t="s">
        <v>3</v>
      </c>
      <c r="DJ94" t="s">
        <v>3</v>
      </c>
      <c r="DK94" t="s">
        <v>3</v>
      </c>
      <c r="DL94" t="s">
        <v>3</v>
      </c>
      <c r="DM94" t="s">
        <v>3</v>
      </c>
      <c r="DN94">
        <v>0</v>
      </c>
      <c r="DO94">
        <v>0</v>
      </c>
      <c r="DP94">
        <v>1</v>
      </c>
      <c r="DQ94">
        <v>1</v>
      </c>
      <c r="DU94">
        <v>1003</v>
      </c>
      <c r="DV94" t="s">
        <v>143</v>
      </c>
      <c r="DW94" t="s">
        <v>143</v>
      </c>
      <c r="DX94">
        <v>1</v>
      </c>
      <c r="EE94">
        <v>40977723</v>
      </c>
      <c r="EF94">
        <v>200</v>
      </c>
      <c r="EG94" t="s">
        <v>46</v>
      </c>
      <c r="EH94">
        <v>0</v>
      </c>
      <c r="EI94" t="s">
        <v>3</v>
      </c>
      <c r="EJ94">
        <v>1</v>
      </c>
      <c r="EK94">
        <v>1617</v>
      </c>
      <c r="EL94" t="s">
        <v>47</v>
      </c>
      <c r="EM94" t="s">
        <v>48</v>
      </c>
      <c r="EO94" t="s">
        <v>3</v>
      </c>
      <c r="EQ94">
        <v>0</v>
      </c>
      <c r="ER94">
        <v>5.19</v>
      </c>
      <c r="ES94">
        <v>5.19</v>
      </c>
      <c r="ET94">
        <v>0</v>
      </c>
      <c r="EU94">
        <v>0</v>
      </c>
      <c r="EV94">
        <v>0</v>
      </c>
      <c r="EW94">
        <v>0</v>
      </c>
      <c r="EX94">
        <v>0</v>
      </c>
      <c r="EY94">
        <v>0</v>
      </c>
      <c r="FQ94">
        <v>0</v>
      </c>
      <c r="FR94">
        <f t="shared" si="119"/>
        <v>0</v>
      </c>
      <c r="FS94">
        <v>0</v>
      </c>
      <c r="FX94">
        <v>0</v>
      </c>
      <c r="FY94">
        <v>0</v>
      </c>
      <c r="GA94" t="s">
        <v>3</v>
      </c>
      <c r="GD94">
        <v>0</v>
      </c>
      <c r="GF94">
        <v>-379758721</v>
      </c>
      <c r="GG94">
        <v>2</v>
      </c>
      <c r="GH94">
        <v>1</v>
      </c>
      <c r="GI94">
        <v>3</v>
      </c>
      <c r="GJ94">
        <v>0</v>
      </c>
      <c r="GK94">
        <f>ROUND(R94*(S12)/100,2)</f>
        <v>0</v>
      </c>
      <c r="GL94">
        <f t="shared" si="120"/>
        <v>0</v>
      </c>
      <c r="GM94">
        <f t="shared" si="121"/>
        <v>588.54999999999995</v>
      </c>
      <c r="GN94">
        <f t="shared" si="122"/>
        <v>588.54999999999995</v>
      </c>
      <c r="GO94">
        <f t="shared" si="123"/>
        <v>0</v>
      </c>
      <c r="GP94">
        <f t="shared" si="124"/>
        <v>0</v>
      </c>
      <c r="GR94">
        <v>0</v>
      </c>
      <c r="GS94">
        <v>3</v>
      </c>
      <c r="GT94">
        <v>0</v>
      </c>
      <c r="GU94" t="s">
        <v>3</v>
      </c>
      <c r="GV94">
        <f t="shared" si="125"/>
        <v>0</v>
      </c>
      <c r="GW94">
        <v>1</v>
      </c>
      <c r="GX94">
        <f t="shared" si="126"/>
        <v>0</v>
      </c>
      <c r="HA94">
        <v>0</v>
      </c>
      <c r="HB94">
        <v>0</v>
      </c>
      <c r="HC94">
        <f t="shared" si="127"/>
        <v>0</v>
      </c>
      <c r="IK94">
        <v>0</v>
      </c>
    </row>
    <row r="95" spans="1:255" x14ac:dyDescent="0.2">
      <c r="A95" s="2">
        <v>17</v>
      </c>
      <c r="B95" s="2">
        <v>1</v>
      </c>
      <c r="C95" s="2"/>
      <c r="D95" s="2"/>
      <c r="E95" s="2" t="s">
        <v>200</v>
      </c>
      <c r="F95" s="2" t="s">
        <v>201</v>
      </c>
      <c r="G95" s="2" t="s">
        <v>202</v>
      </c>
      <c r="H95" s="2" t="s">
        <v>136</v>
      </c>
      <c r="I95" s="2">
        <v>0.2</v>
      </c>
      <c r="J95" s="2">
        <v>0</v>
      </c>
      <c r="K95" s="2"/>
      <c r="L95" s="2"/>
      <c r="M95" s="2"/>
      <c r="N95" s="2"/>
      <c r="O95" s="2">
        <f t="shared" si="95"/>
        <v>21.5</v>
      </c>
      <c r="P95" s="2">
        <f t="shared" si="96"/>
        <v>3.04</v>
      </c>
      <c r="Q95" s="2">
        <f t="shared" si="97"/>
        <v>0.68</v>
      </c>
      <c r="R95" s="2">
        <f t="shared" si="98"/>
        <v>0.16</v>
      </c>
      <c r="S95" s="2">
        <f t="shared" si="99"/>
        <v>17.78</v>
      </c>
      <c r="T95" s="2">
        <f t="shared" si="100"/>
        <v>0</v>
      </c>
      <c r="U95" s="2">
        <f t="shared" si="101"/>
        <v>1.4420000000000002</v>
      </c>
      <c r="V95" s="2">
        <f t="shared" si="102"/>
        <v>0</v>
      </c>
      <c r="W95" s="2">
        <f t="shared" si="103"/>
        <v>0</v>
      </c>
      <c r="X95" s="2">
        <f t="shared" si="104"/>
        <v>20.27</v>
      </c>
      <c r="Y95" s="2">
        <f t="shared" si="105"/>
        <v>11.91</v>
      </c>
      <c r="Z95" s="2"/>
      <c r="AA95" s="2">
        <v>46281617</v>
      </c>
      <c r="AB95" s="2">
        <f t="shared" si="106"/>
        <v>107.48</v>
      </c>
      <c r="AC95" s="2">
        <f t="shared" si="107"/>
        <v>15.19</v>
      </c>
      <c r="AD95" s="2">
        <f t="shared" si="108"/>
        <v>3.39</v>
      </c>
      <c r="AE95" s="2">
        <f t="shared" si="109"/>
        <v>0.79</v>
      </c>
      <c r="AF95" s="2">
        <f t="shared" si="110"/>
        <v>88.9</v>
      </c>
      <c r="AG95" s="2">
        <f t="shared" si="111"/>
        <v>0</v>
      </c>
      <c r="AH95" s="2">
        <f t="shared" si="112"/>
        <v>7.21</v>
      </c>
      <c r="AI95" s="2">
        <f t="shared" si="113"/>
        <v>0</v>
      </c>
      <c r="AJ95" s="2">
        <f t="shared" si="114"/>
        <v>0</v>
      </c>
      <c r="AK95" s="2">
        <v>107.48</v>
      </c>
      <c r="AL95" s="2">
        <v>15.19</v>
      </c>
      <c r="AM95" s="2">
        <v>3.39</v>
      </c>
      <c r="AN95" s="2">
        <v>0.79</v>
      </c>
      <c r="AO95" s="2">
        <v>88.9</v>
      </c>
      <c r="AP95" s="2">
        <v>0</v>
      </c>
      <c r="AQ95" s="2">
        <v>7.21</v>
      </c>
      <c r="AR95" s="2">
        <v>0</v>
      </c>
      <c r="AS95" s="2">
        <v>0</v>
      </c>
      <c r="AT95" s="2">
        <v>114</v>
      </c>
      <c r="AU95" s="2">
        <v>67</v>
      </c>
      <c r="AV95" s="2">
        <v>1</v>
      </c>
      <c r="AW95" s="2">
        <v>1</v>
      </c>
      <c r="AX95" s="2"/>
      <c r="AY95" s="2"/>
      <c r="AZ95" s="2">
        <v>1</v>
      </c>
      <c r="BA95" s="2">
        <v>1</v>
      </c>
      <c r="BB95" s="2">
        <v>1</v>
      </c>
      <c r="BC95" s="2">
        <v>1</v>
      </c>
      <c r="BD95" s="2" t="s">
        <v>3</v>
      </c>
      <c r="BE95" s="2" t="s">
        <v>3</v>
      </c>
      <c r="BF95" s="2" t="s">
        <v>3</v>
      </c>
      <c r="BG95" s="2" t="s">
        <v>3</v>
      </c>
      <c r="BH95" s="2">
        <v>0</v>
      </c>
      <c r="BI95" s="2">
        <v>2</v>
      </c>
      <c r="BJ95" s="2" t="s">
        <v>203</v>
      </c>
      <c r="BK95" s="2"/>
      <c r="BL95" s="2"/>
      <c r="BM95" s="2">
        <v>331</v>
      </c>
      <c r="BN95" s="2">
        <v>0</v>
      </c>
      <c r="BO95" s="2" t="s">
        <v>3</v>
      </c>
      <c r="BP95" s="2">
        <v>0</v>
      </c>
      <c r="BQ95" s="2">
        <v>40</v>
      </c>
      <c r="BR95" s="2">
        <v>0</v>
      </c>
      <c r="BS95" s="2">
        <v>1</v>
      </c>
      <c r="BT95" s="2">
        <v>1</v>
      </c>
      <c r="BU95" s="2">
        <v>1</v>
      </c>
      <c r="BV95" s="2">
        <v>1</v>
      </c>
      <c r="BW95" s="2">
        <v>1</v>
      </c>
      <c r="BX95" s="2">
        <v>1</v>
      </c>
      <c r="BY95" s="2" t="s">
        <v>3</v>
      </c>
      <c r="BZ95" s="2">
        <v>114</v>
      </c>
      <c r="CA95" s="2">
        <v>67</v>
      </c>
      <c r="CB95" s="2"/>
      <c r="CC95" s="2"/>
      <c r="CD95" s="2"/>
      <c r="CE95" s="2">
        <v>0</v>
      </c>
      <c r="CF95" s="2">
        <v>0</v>
      </c>
      <c r="CG95" s="2">
        <v>0</v>
      </c>
      <c r="CH95" s="2"/>
      <c r="CI95" s="2"/>
      <c r="CJ95" s="2"/>
      <c r="CK95" s="2"/>
      <c r="CL95" s="2"/>
      <c r="CM95" s="2">
        <v>0</v>
      </c>
      <c r="CN95" s="2" t="s">
        <v>3</v>
      </c>
      <c r="CO95" s="2">
        <v>0</v>
      </c>
      <c r="CP95" s="2">
        <f t="shared" si="115"/>
        <v>21.5</v>
      </c>
      <c r="CQ95" s="2">
        <f t="shared" si="90"/>
        <v>15.19</v>
      </c>
      <c r="CR95" s="2">
        <f t="shared" si="91"/>
        <v>3.39</v>
      </c>
      <c r="CS95" s="2">
        <f t="shared" si="92"/>
        <v>0.79</v>
      </c>
      <c r="CT95" s="2">
        <f t="shared" si="93"/>
        <v>88.9</v>
      </c>
      <c r="CU95" s="2">
        <f t="shared" si="116"/>
        <v>0</v>
      </c>
      <c r="CV95" s="2">
        <f t="shared" si="94"/>
        <v>7.21</v>
      </c>
      <c r="CW95" s="2">
        <f t="shared" si="117"/>
        <v>0</v>
      </c>
      <c r="CX95" s="2">
        <f t="shared" si="118"/>
        <v>0</v>
      </c>
      <c r="CY95" s="2">
        <f>((S95*BZ95)/100)</f>
        <v>20.269200000000001</v>
      </c>
      <c r="CZ95" s="2">
        <f>((S95*CA95)/100)</f>
        <v>11.912599999999999</v>
      </c>
      <c r="DA95" s="2"/>
      <c r="DB95" s="2"/>
      <c r="DC95" s="2" t="s">
        <v>3</v>
      </c>
      <c r="DD95" s="2" t="s">
        <v>3</v>
      </c>
      <c r="DE95" s="2" t="s">
        <v>3</v>
      </c>
      <c r="DF95" s="2" t="s">
        <v>3</v>
      </c>
      <c r="DG95" s="2" t="s">
        <v>3</v>
      </c>
      <c r="DH95" s="2" t="s">
        <v>3</v>
      </c>
      <c r="DI95" s="2" t="s">
        <v>3</v>
      </c>
      <c r="DJ95" s="2" t="s">
        <v>3</v>
      </c>
      <c r="DK95" s="2" t="s">
        <v>3</v>
      </c>
      <c r="DL95" s="2" t="s">
        <v>3</v>
      </c>
      <c r="DM95" s="2" t="s">
        <v>3</v>
      </c>
      <c r="DN95" s="2">
        <v>0</v>
      </c>
      <c r="DO95" s="2">
        <v>0</v>
      </c>
      <c r="DP95" s="2">
        <v>1</v>
      </c>
      <c r="DQ95" s="2">
        <v>1</v>
      </c>
      <c r="DR95" s="2"/>
      <c r="DS95" s="2"/>
      <c r="DT95" s="2"/>
      <c r="DU95" s="2">
        <v>1003</v>
      </c>
      <c r="DV95" s="2" t="s">
        <v>136</v>
      </c>
      <c r="DW95" s="2" t="s">
        <v>136</v>
      </c>
      <c r="DX95" s="2">
        <v>100</v>
      </c>
      <c r="DY95" s="2"/>
      <c r="DZ95" s="2"/>
      <c r="EA95" s="2"/>
      <c r="EB95" s="2"/>
      <c r="EC95" s="2"/>
      <c r="ED95" s="2"/>
      <c r="EE95" s="2">
        <v>40976437</v>
      </c>
      <c r="EF95" s="2">
        <v>40</v>
      </c>
      <c r="EG95" s="2" t="s">
        <v>84</v>
      </c>
      <c r="EH95" s="2">
        <v>0</v>
      </c>
      <c r="EI95" s="2" t="s">
        <v>3</v>
      </c>
      <c r="EJ95" s="2">
        <v>2</v>
      </c>
      <c r="EK95" s="2">
        <v>331</v>
      </c>
      <c r="EL95" s="2" t="s">
        <v>182</v>
      </c>
      <c r="EM95" s="2" t="s">
        <v>183</v>
      </c>
      <c r="EN95" s="2"/>
      <c r="EO95" s="2" t="s">
        <v>3</v>
      </c>
      <c r="EP95" s="2"/>
      <c r="EQ95" s="2">
        <v>0</v>
      </c>
      <c r="ER95" s="2">
        <v>107.48</v>
      </c>
      <c r="ES95" s="2">
        <v>15.19</v>
      </c>
      <c r="ET95" s="2">
        <v>3.39</v>
      </c>
      <c r="EU95" s="2">
        <v>0.79</v>
      </c>
      <c r="EV95" s="2">
        <v>88.9</v>
      </c>
      <c r="EW95" s="2">
        <v>7.21</v>
      </c>
      <c r="EX95" s="2">
        <v>0</v>
      </c>
      <c r="EY95" s="2">
        <v>0</v>
      </c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>
        <v>0</v>
      </c>
      <c r="FR95" s="2">
        <f t="shared" si="119"/>
        <v>0</v>
      </c>
      <c r="FS95" s="2">
        <v>0</v>
      </c>
      <c r="FT95" s="2"/>
      <c r="FU95" s="2"/>
      <c r="FV95" s="2"/>
      <c r="FW95" s="2"/>
      <c r="FX95" s="2">
        <v>114</v>
      </c>
      <c r="FY95" s="2">
        <v>67</v>
      </c>
      <c r="FZ95" s="2"/>
      <c r="GA95" s="2" t="s">
        <v>3</v>
      </c>
      <c r="GB95" s="2"/>
      <c r="GC95" s="2"/>
      <c r="GD95" s="2">
        <v>0</v>
      </c>
      <c r="GE95" s="2"/>
      <c r="GF95" s="2">
        <v>-481602889</v>
      </c>
      <c r="GG95" s="2">
        <v>2</v>
      </c>
      <c r="GH95" s="2">
        <v>1</v>
      </c>
      <c r="GI95" s="2">
        <v>3</v>
      </c>
      <c r="GJ95" s="2">
        <v>0</v>
      </c>
      <c r="GK95" s="2">
        <f>ROUND(R95*(R12)/100,2)</f>
        <v>0.28000000000000003</v>
      </c>
      <c r="GL95" s="2">
        <f t="shared" si="120"/>
        <v>0</v>
      </c>
      <c r="GM95" s="2">
        <f t="shared" si="121"/>
        <v>53.96</v>
      </c>
      <c r="GN95" s="2">
        <f t="shared" si="122"/>
        <v>0</v>
      </c>
      <c r="GO95" s="2">
        <f t="shared" si="123"/>
        <v>53.96</v>
      </c>
      <c r="GP95" s="2">
        <f t="shared" si="124"/>
        <v>0</v>
      </c>
      <c r="GQ95" s="2"/>
      <c r="GR95" s="2">
        <v>0</v>
      </c>
      <c r="GS95" s="2">
        <v>3</v>
      </c>
      <c r="GT95" s="2">
        <v>0</v>
      </c>
      <c r="GU95" s="2" t="s">
        <v>3</v>
      </c>
      <c r="GV95" s="2">
        <f t="shared" si="125"/>
        <v>0</v>
      </c>
      <c r="GW95" s="2">
        <v>1</v>
      </c>
      <c r="GX95" s="2">
        <f t="shared" si="126"/>
        <v>0</v>
      </c>
      <c r="GY95" s="2"/>
      <c r="GZ95" s="2"/>
      <c r="HA95" s="2">
        <v>0</v>
      </c>
      <c r="HB95" s="2">
        <v>0</v>
      </c>
      <c r="HC95" s="2">
        <f t="shared" si="127"/>
        <v>0</v>
      </c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>
        <v>0</v>
      </c>
      <c r="IL95" s="2"/>
      <c r="IM95" s="2"/>
      <c r="IN95" s="2"/>
      <c r="IO95" s="2"/>
      <c r="IP95" s="2"/>
      <c r="IQ95" s="2"/>
      <c r="IR95" s="2"/>
      <c r="IS95" s="2"/>
      <c r="IT95" s="2"/>
      <c r="IU95" s="2"/>
    </row>
    <row r="96" spans="1:255" x14ac:dyDescent="0.2">
      <c r="A96">
        <v>17</v>
      </c>
      <c r="B96">
        <v>1</v>
      </c>
      <c r="E96" t="s">
        <v>200</v>
      </c>
      <c r="F96" t="s">
        <v>201</v>
      </c>
      <c r="G96" t="s">
        <v>202</v>
      </c>
      <c r="H96" t="s">
        <v>136</v>
      </c>
      <c r="I96">
        <v>0.2</v>
      </c>
      <c r="J96">
        <v>0</v>
      </c>
      <c r="O96">
        <f t="shared" si="95"/>
        <v>443.32</v>
      </c>
      <c r="P96">
        <f t="shared" si="96"/>
        <v>16.5</v>
      </c>
      <c r="Q96">
        <f t="shared" si="97"/>
        <v>6.5</v>
      </c>
      <c r="R96">
        <f t="shared" si="98"/>
        <v>3.74</v>
      </c>
      <c r="S96">
        <f t="shared" si="99"/>
        <v>420.32</v>
      </c>
      <c r="T96">
        <f t="shared" si="100"/>
        <v>0</v>
      </c>
      <c r="U96">
        <f t="shared" si="101"/>
        <v>1.4420000000000002</v>
      </c>
      <c r="V96">
        <f t="shared" si="102"/>
        <v>0</v>
      </c>
      <c r="W96">
        <f t="shared" si="103"/>
        <v>0</v>
      </c>
      <c r="X96">
        <f t="shared" si="104"/>
        <v>323.64999999999998</v>
      </c>
      <c r="Y96">
        <f t="shared" si="105"/>
        <v>172.33</v>
      </c>
      <c r="AA96">
        <v>46281618</v>
      </c>
      <c r="AB96">
        <f t="shared" si="106"/>
        <v>107.48</v>
      </c>
      <c r="AC96">
        <f t="shared" si="107"/>
        <v>15.19</v>
      </c>
      <c r="AD96">
        <f t="shared" si="108"/>
        <v>3.39</v>
      </c>
      <c r="AE96">
        <f t="shared" si="109"/>
        <v>0.79</v>
      </c>
      <c r="AF96">
        <f t="shared" si="110"/>
        <v>88.9</v>
      </c>
      <c r="AG96">
        <f t="shared" si="111"/>
        <v>0</v>
      </c>
      <c r="AH96">
        <f t="shared" si="112"/>
        <v>7.21</v>
      </c>
      <c r="AI96">
        <f t="shared" si="113"/>
        <v>0</v>
      </c>
      <c r="AJ96">
        <f t="shared" si="114"/>
        <v>0</v>
      </c>
      <c r="AK96">
        <v>107.48</v>
      </c>
      <c r="AL96">
        <v>15.19</v>
      </c>
      <c r="AM96">
        <v>3.39</v>
      </c>
      <c r="AN96">
        <v>0.79</v>
      </c>
      <c r="AO96">
        <v>88.9</v>
      </c>
      <c r="AP96">
        <v>0</v>
      </c>
      <c r="AQ96">
        <v>7.21</v>
      </c>
      <c r="AR96">
        <v>0</v>
      </c>
      <c r="AS96">
        <v>0</v>
      </c>
      <c r="AT96">
        <v>77</v>
      </c>
      <c r="AU96">
        <v>41</v>
      </c>
      <c r="AV96">
        <v>1</v>
      </c>
      <c r="AW96">
        <v>1</v>
      </c>
      <c r="AZ96">
        <v>1</v>
      </c>
      <c r="BA96">
        <v>23.64</v>
      </c>
      <c r="BB96">
        <v>9.58</v>
      </c>
      <c r="BC96">
        <v>5.43</v>
      </c>
      <c r="BD96" t="s">
        <v>3</v>
      </c>
      <c r="BE96" t="s">
        <v>3</v>
      </c>
      <c r="BF96" t="s">
        <v>3</v>
      </c>
      <c r="BG96" t="s">
        <v>3</v>
      </c>
      <c r="BH96">
        <v>0</v>
      </c>
      <c r="BI96">
        <v>2</v>
      </c>
      <c r="BJ96" t="s">
        <v>203</v>
      </c>
      <c r="BM96">
        <v>331</v>
      </c>
      <c r="BN96">
        <v>0</v>
      </c>
      <c r="BO96" t="s">
        <v>201</v>
      </c>
      <c r="BP96">
        <v>1</v>
      </c>
      <c r="BQ96">
        <v>40</v>
      </c>
      <c r="BR96">
        <v>0</v>
      </c>
      <c r="BS96">
        <v>23.64</v>
      </c>
      <c r="BT96">
        <v>1</v>
      </c>
      <c r="BU96">
        <v>1</v>
      </c>
      <c r="BV96">
        <v>1</v>
      </c>
      <c r="BW96">
        <v>1</v>
      </c>
      <c r="BX96">
        <v>1</v>
      </c>
      <c r="BY96" t="s">
        <v>3</v>
      </c>
      <c r="BZ96">
        <v>77</v>
      </c>
      <c r="CA96">
        <v>41</v>
      </c>
      <c r="CE96">
        <v>0</v>
      </c>
      <c r="CF96">
        <v>0</v>
      </c>
      <c r="CG96">
        <v>0</v>
      </c>
      <c r="CM96">
        <v>0</v>
      </c>
      <c r="CN96" t="s">
        <v>3</v>
      </c>
      <c r="CO96">
        <v>0</v>
      </c>
      <c r="CP96">
        <f t="shared" si="115"/>
        <v>443.32</v>
      </c>
      <c r="CQ96">
        <f t="shared" si="90"/>
        <v>82.481699999999989</v>
      </c>
      <c r="CR96">
        <f t="shared" si="91"/>
        <v>32.476199999999999</v>
      </c>
      <c r="CS96">
        <f t="shared" si="92"/>
        <v>18.675600000000003</v>
      </c>
      <c r="CT96">
        <f t="shared" si="93"/>
        <v>2101.596</v>
      </c>
      <c r="CU96">
        <f t="shared" si="116"/>
        <v>0</v>
      </c>
      <c r="CV96">
        <f t="shared" si="94"/>
        <v>7.21</v>
      </c>
      <c r="CW96">
        <f t="shared" si="117"/>
        <v>0</v>
      </c>
      <c r="CX96">
        <f t="shared" si="118"/>
        <v>0</v>
      </c>
      <c r="CY96">
        <f>S96*(BZ96/100)</f>
        <v>323.64640000000003</v>
      </c>
      <c r="CZ96">
        <f>S96*(CA96/100)</f>
        <v>172.3312</v>
      </c>
      <c r="DC96" t="s">
        <v>3</v>
      </c>
      <c r="DD96" t="s">
        <v>3</v>
      </c>
      <c r="DE96" t="s">
        <v>3</v>
      </c>
      <c r="DF96" t="s">
        <v>3</v>
      </c>
      <c r="DG96" t="s">
        <v>3</v>
      </c>
      <c r="DH96" t="s">
        <v>3</v>
      </c>
      <c r="DI96" t="s">
        <v>3</v>
      </c>
      <c r="DJ96" t="s">
        <v>3</v>
      </c>
      <c r="DK96" t="s">
        <v>3</v>
      </c>
      <c r="DL96" t="s">
        <v>3</v>
      </c>
      <c r="DM96" t="s">
        <v>3</v>
      </c>
      <c r="DN96">
        <v>114</v>
      </c>
      <c r="DO96">
        <v>67</v>
      </c>
      <c r="DP96">
        <v>1.0469999999999999</v>
      </c>
      <c r="DQ96">
        <v>1</v>
      </c>
      <c r="DU96">
        <v>1003</v>
      </c>
      <c r="DV96" t="s">
        <v>136</v>
      </c>
      <c r="DW96" t="s">
        <v>136</v>
      </c>
      <c r="DX96">
        <v>100</v>
      </c>
      <c r="EE96">
        <v>40976437</v>
      </c>
      <c r="EF96">
        <v>40</v>
      </c>
      <c r="EG96" t="s">
        <v>84</v>
      </c>
      <c r="EH96">
        <v>0</v>
      </c>
      <c r="EI96" t="s">
        <v>3</v>
      </c>
      <c r="EJ96">
        <v>2</v>
      </c>
      <c r="EK96">
        <v>331</v>
      </c>
      <c r="EL96" t="s">
        <v>182</v>
      </c>
      <c r="EM96" t="s">
        <v>183</v>
      </c>
      <c r="EO96" t="s">
        <v>3</v>
      </c>
      <c r="EQ96">
        <v>0</v>
      </c>
      <c r="ER96">
        <v>107.48</v>
      </c>
      <c r="ES96">
        <v>15.19</v>
      </c>
      <c r="ET96">
        <v>3.39</v>
      </c>
      <c r="EU96">
        <v>0.79</v>
      </c>
      <c r="EV96">
        <v>88.9</v>
      </c>
      <c r="EW96">
        <v>7.21</v>
      </c>
      <c r="EX96">
        <v>0</v>
      </c>
      <c r="EY96">
        <v>0</v>
      </c>
      <c r="FQ96">
        <v>0</v>
      </c>
      <c r="FR96">
        <f t="shared" si="119"/>
        <v>0</v>
      </c>
      <c r="FS96">
        <v>0</v>
      </c>
      <c r="FX96">
        <v>114</v>
      </c>
      <c r="FY96">
        <v>67</v>
      </c>
      <c r="GA96" t="s">
        <v>3</v>
      </c>
      <c r="GD96">
        <v>0</v>
      </c>
      <c r="GF96">
        <v>-481602889</v>
      </c>
      <c r="GG96">
        <v>2</v>
      </c>
      <c r="GH96">
        <v>1</v>
      </c>
      <c r="GI96">
        <v>3</v>
      </c>
      <c r="GJ96">
        <v>0</v>
      </c>
      <c r="GK96">
        <f>ROUND(R96*(S12)/100,2)</f>
        <v>5.87</v>
      </c>
      <c r="GL96">
        <f t="shared" si="120"/>
        <v>0</v>
      </c>
      <c r="GM96">
        <f t="shared" si="121"/>
        <v>945.17</v>
      </c>
      <c r="GN96">
        <f t="shared" si="122"/>
        <v>0</v>
      </c>
      <c r="GO96">
        <f t="shared" si="123"/>
        <v>945.17</v>
      </c>
      <c r="GP96">
        <f t="shared" si="124"/>
        <v>0</v>
      </c>
      <c r="GR96">
        <v>0</v>
      </c>
      <c r="GS96">
        <v>3</v>
      </c>
      <c r="GT96">
        <v>0</v>
      </c>
      <c r="GU96" t="s">
        <v>3</v>
      </c>
      <c r="GV96">
        <f t="shared" si="125"/>
        <v>0</v>
      </c>
      <c r="GW96">
        <v>1</v>
      </c>
      <c r="GX96">
        <f t="shared" si="126"/>
        <v>0</v>
      </c>
      <c r="HA96">
        <v>0</v>
      </c>
      <c r="HB96">
        <v>0</v>
      </c>
      <c r="HC96">
        <f t="shared" si="127"/>
        <v>0</v>
      </c>
      <c r="IK96">
        <v>0</v>
      </c>
    </row>
    <row r="97" spans="1:255" x14ac:dyDescent="0.2">
      <c r="A97" s="2">
        <v>17</v>
      </c>
      <c r="B97" s="2">
        <v>1</v>
      </c>
      <c r="C97" s="2"/>
      <c r="D97" s="2"/>
      <c r="E97" s="2" t="s">
        <v>204</v>
      </c>
      <c r="F97" s="2" t="s">
        <v>205</v>
      </c>
      <c r="G97" s="2" t="s">
        <v>206</v>
      </c>
      <c r="H97" s="2" t="s">
        <v>187</v>
      </c>
      <c r="I97" s="2">
        <v>0.02</v>
      </c>
      <c r="J97" s="2">
        <v>0</v>
      </c>
      <c r="K97" s="2"/>
      <c r="L97" s="2"/>
      <c r="M97" s="2"/>
      <c r="N97" s="2"/>
      <c r="O97" s="2">
        <f t="shared" si="95"/>
        <v>274.66000000000003</v>
      </c>
      <c r="P97" s="2">
        <f t="shared" si="96"/>
        <v>274.66000000000003</v>
      </c>
      <c r="Q97" s="2">
        <f t="shared" si="97"/>
        <v>0</v>
      </c>
      <c r="R97" s="2">
        <f t="shared" si="98"/>
        <v>0</v>
      </c>
      <c r="S97" s="2">
        <f t="shared" si="99"/>
        <v>0</v>
      </c>
      <c r="T97" s="2">
        <f t="shared" si="100"/>
        <v>0</v>
      </c>
      <c r="U97" s="2">
        <f t="shared" si="101"/>
        <v>0</v>
      </c>
      <c r="V97" s="2">
        <f t="shared" si="102"/>
        <v>0</v>
      </c>
      <c r="W97" s="2">
        <f t="shared" si="103"/>
        <v>0</v>
      </c>
      <c r="X97" s="2">
        <f t="shared" si="104"/>
        <v>0</v>
      </c>
      <c r="Y97" s="2">
        <f t="shared" si="105"/>
        <v>0</v>
      </c>
      <c r="Z97" s="2"/>
      <c r="AA97" s="2">
        <v>46281617</v>
      </c>
      <c r="AB97" s="2">
        <f t="shared" si="106"/>
        <v>13733.12</v>
      </c>
      <c r="AC97" s="2">
        <f t="shared" si="107"/>
        <v>13733.12</v>
      </c>
      <c r="AD97" s="2">
        <f t="shared" si="108"/>
        <v>0</v>
      </c>
      <c r="AE97" s="2">
        <f t="shared" si="109"/>
        <v>0</v>
      </c>
      <c r="AF97" s="2">
        <f t="shared" si="110"/>
        <v>0</v>
      </c>
      <c r="AG97" s="2">
        <f t="shared" si="111"/>
        <v>0</v>
      </c>
      <c r="AH97" s="2">
        <f t="shared" si="112"/>
        <v>0</v>
      </c>
      <c r="AI97" s="2">
        <f t="shared" si="113"/>
        <v>0</v>
      </c>
      <c r="AJ97" s="2">
        <f t="shared" si="114"/>
        <v>0</v>
      </c>
      <c r="AK97" s="2">
        <v>13733.12</v>
      </c>
      <c r="AL97" s="2">
        <v>13733.12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0</v>
      </c>
      <c r="AS97" s="2">
        <v>0</v>
      </c>
      <c r="AT97" s="2">
        <v>0</v>
      </c>
      <c r="AU97" s="2">
        <v>0</v>
      </c>
      <c r="AV97" s="2">
        <v>1</v>
      </c>
      <c r="AW97" s="2">
        <v>1</v>
      </c>
      <c r="AX97" s="2"/>
      <c r="AY97" s="2"/>
      <c r="AZ97" s="2">
        <v>1</v>
      </c>
      <c r="BA97" s="2">
        <v>1</v>
      </c>
      <c r="BB97" s="2">
        <v>1</v>
      </c>
      <c r="BC97" s="2">
        <v>1</v>
      </c>
      <c r="BD97" s="2" t="s">
        <v>3</v>
      </c>
      <c r="BE97" s="2" t="s">
        <v>3</v>
      </c>
      <c r="BF97" s="2" t="s">
        <v>3</v>
      </c>
      <c r="BG97" s="2" t="s">
        <v>3</v>
      </c>
      <c r="BH97" s="2">
        <v>3</v>
      </c>
      <c r="BI97" s="2">
        <v>2</v>
      </c>
      <c r="BJ97" s="2" t="s">
        <v>207</v>
      </c>
      <c r="BK97" s="2"/>
      <c r="BL97" s="2"/>
      <c r="BM97" s="2">
        <v>1618</v>
      </c>
      <c r="BN97" s="2">
        <v>0</v>
      </c>
      <c r="BO97" s="2" t="s">
        <v>3</v>
      </c>
      <c r="BP97" s="2">
        <v>0</v>
      </c>
      <c r="BQ97" s="2">
        <v>201</v>
      </c>
      <c r="BR97" s="2">
        <v>0</v>
      </c>
      <c r="BS97" s="2">
        <v>1</v>
      </c>
      <c r="BT97" s="2">
        <v>1</v>
      </c>
      <c r="BU97" s="2">
        <v>1</v>
      </c>
      <c r="BV97" s="2">
        <v>1</v>
      </c>
      <c r="BW97" s="2">
        <v>1</v>
      </c>
      <c r="BX97" s="2">
        <v>1</v>
      </c>
      <c r="BY97" s="2" t="s">
        <v>3</v>
      </c>
      <c r="BZ97" s="2">
        <v>0</v>
      </c>
      <c r="CA97" s="2">
        <v>0</v>
      </c>
      <c r="CB97" s="2"/>
      <c r="CC97" s="2"/>
      <c r="CD97" s="2"/>
      <c r="CE97" s="2">
        <v>0</v>
      </c>
      <c r="CF97" s="2">
        <v>0</v>
      </c>
      <c r="CG97" s="2">
        <v>0</v>
      </c>
      <c r="CH97" s="2"/>
      <c r="CI97" s="2"/>
      <c r="CJ97" s="2"/>
      <c r="CK97" s="2"/>
      <c r="CL97" s="2"/>
      <c r="CM97" s="2">
        <v>0</v>
      </c>
      <c r="CN97" s="2" t="s">
        <v>3</v>
      </c>
      <c r="CO97" s="2">
        <v>0</v>
      </c>
      <c r="CP97" s="2">
        <f t="shared" si="115"/>
        <v>274.66000000000003</v>
      </c>
      <c r="CQ97" s="2">
        <f t="shared" si="90"/>
        <v>13733.12</v>
      </c>
      <c r="CR97" s="2">
        <f t="shared" si="91"/>
        <v>0</v>
      </c>
      <c r="CS97" s="2">
        <f t="shared" si="92"/>
        <v>0</v>
      </c>
      <c r="CT97" s="2">
        <f t="shared" si="93"/>
        <v>0</v>
      </c>
      <c r="CU97" s="2">
        <f t="shared" si="116"/>
        <v>0</v>
      </c>
      <c r="CV97" s="2">
        <f t="shared" si="94"/>
        <v>0</v>
      </c>
      <c r="CW97" s="2">
        <f t="shared" si="117"/>
        <v>0</v>
      </c>
      <c r="CX97" s="2">
        <f t="shared" si="118"/>
        <v>0</v>
      </c>
      <c r="CY97" s="2">
        <f>((S97*BZ97)/100)</f>
        <v>0</v>
      </c>
      <c r="CZ97" s="2">
        <f>((S97*CA97)/100)</f>
        <v>0</v>
      </c>
      <c r="DA97" s="2"/>
      <c r="DB97" s="2"/>
      <c r="DC97" s="2" t="s">
        <v>3</v>
      </c>
      <c r="DD97" s="2" t="s">
        <v>3</v>
      </c>
      <c r="DE97" s="2" t="s">
        <v>3</v>
      </c>
      <c r="DF97" s="2" t="s">
        <v>3</v>
      </c>
      <c r="DG97" s="2" t="s">
        <v>3</v>
      </c>
      <c r="DH97" s="2" t="s">
        <v>3</v>
      </c>
      <c r="DI97" s="2" t="s">
        <v>3</v>
      </c>
      <c r="DJ97" s="2" t="s">
        <v>3</v>
      </c>
      <c r="DK97" s="2" t="s">
        <v>3</v>
      </c>
      <c r="DL97" s="2" t="s">
        <v>3</v>
      </c>
      <c r="DM97" s="2" t="s">
        <v>3</v>
      </c>
      <c r="DN97" s="2">
        <v>0</v>
      </c>
      <c r="DO97" s="2">
        <v>0</v>
      </c>
      <c r="DP97" s="2">
        <v>1</v>
      </c>
      <c r="DQ97" s="2">
        <v>1</v>
      </c>
      <c r="DR97" s="2"/>
      <c r="DS97" s="2"/>
      <c r="DT97" s="2"/>
      <c r="DU97" s="2">
        <v>1003</v>
      </c>
      <c r="DV97" s="2" t="s">
        <v>187</v>
      </c>
      <c r="DW97" s="2" t="s">
        <v>187</v>
      </c>
      <c r="DX97" s="2">
        <v>1000</v>
      </c>
      <c r="DY97" s="2"/>
      <c r="DZ97" s="2"/>
      <c r="EA97" s="2"/>
      <c r="EB97" s="2"/>
      <c r="EC97" s="2"/>
      <c r="ED97" s="2"/>
      <c r="EE97" s="2">
        <v>40977724</v>
      </c>
      <c r="EF97" s="2">
        <v>201</v>
      </c>
      <c r="EG97" s="2" t="s">
        <v>189</v>
      </c>
      <c r="EH97" s="2">
        <v>0</v>
      </c>
      <c r="EI97" s="2" t="s">
        <v>3</v>
      </c>
      <c r="EJ97" s="2">
        <v>2</v>
      </c>
      <c r="EK97" s="2">
        <v>1618</v>
      </c>
      <c r="EL97" s="2" t="s">
        <v>190</v>
      </c>
      <c r="EM97" s="2" t="s">
        <v>191</v>
      </c>
      <c r="EN97" s="2"/>
      <c r="EO97" s="2" t="s">
        <v>3</v>
      </c>
      <c r="EP97" s="2"/>
      <c r="EQ97" s="2">
        <v>0</v>
      </c>
      <c r="ER97" s="2">
        <v>13733.12</v>
      </c>
      <c r="ES97" s="2">
        <v>13733.12</v>
      </c>
      <c r="ET97" s="2">
        <v>0</v>
      </c>
      <c r="EU97" s="2">
        <v>0</v>
      </c>
      <c r="EV97" s="2">
        <v>0</v>
      </c>
      <c r="EW97" s="2">
        <v>0</v>
      </c>
      <c r="EX97" s="2">
        <v>0</v>
      </c>
      <c r="EY97" s="2">
        <v>0</v>
      </c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>
        <v>0</v>
      </c>
      <c r="FR97" s="2">
        <f t="shared" si="119"/>
        <v>0</v>
      </c>
      <c r="FS97" s="2">
        <v>0</v>
      </c>
      <c r="FT97" s="2"/>
      <c r="FU97" s="2"/>
      <c r="FV97" s="2"/>
      <c r="FW97" s="2"/>
      <c r="FX97" s="2">
        <v>0</v>
      </c>
      <c r="FY97" s="2">
        <v>0</v>
      </c>
      <c r="FZ97" s="2"/>
      <c r="GA97" s="2" t="s">
        <v>3</v>
      </c>
      <c r="GB97" s="2"/>
      <c r="GC97" s="2"/>
      <c r="GD97" s="2">
        <v>0</v>
      </c>
      <c r="GE97" s="2"/>
      <c r="GF97" s="2">
        <v>320996032</v>
      </c>
      <c r="GG97" s="2">
        <v>2</v>
      </c>
      <c r="GH97" s="2">
        <v>1</v>
      </c>
      <c r="GI97" s="2">
        <v>3</v>
      </c>
      <c r="GJ97" s="2">
        <v>0</v>
      </c>
      <c r="GK97" s="2">
        <f>ROUND(R97*(R12)/100,2)</f>
        <v>0</v>
      </c>
      <c r="GL97" s="2">
        <f t="shared" si="120"/>
        <v>0</v>
      </c>
      <c r="GM97" s="2">
        <f t="shared" si="121"/>
        <v>274.66000000000003</v>
      </c>
      <c r="GN97" s="2">
        <f t="shared" si="122"/>
        <v>0</v>
      </c>
      <c r="GO97" s="2">
        <f t="shared" si="123"/>
        <v>274.66000000000003</v>
      </c>
      <c r="GP97" s="2">
        <f t="shared" si="124"/>
        <v>0</v>
      </c>
      <c r="GQ97" s="2"/>
      <c r="GR97" s="2">
        <v>0</v>
      </c>
      <c r="GS97" s="2">
        <v>3</v>
      </c>
      <c r="GT97" s="2">
        <v>0</v>
      </c>
      <c r="GU97" s="2" t="s">
        <v>3</v>
      </c>
      <c r="GV97" s="2">
        <f t="shared" si="125"/>
        <v>0</v>
      </c>
      <c r="GW97" s="2">
        <v>1</v>
      </c>
      <c r="GX97" s="2">
        <f t="shared" si="126"/>
        <v>0</v>
      </c>
      <c r="GY97" s="2"/>
      <c r="GZ97" s="2"/>
      <c r="HA97" s="2">
        <v>0</v>
      </c>
      <c r="HB97" s="2">
        <v>0</v>
      </c>
      <c r="HC97" s="2">
        <f t="shared" si="127"/>
        <v>0</v>
      </c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>
        <v>0</v>
      </c>
      <c r="IL97" s="2"/>
      <c r="IM97" s="2"/>
      <c r="IN97" s="2"/>
      <c r="IO97" s="2"/>
      <c r="IP97" s="2"/>
      <c r="IQ97" s="2"/>
      <c r="IR97" s="2"/>
      <c r="IS97" s="2"/>
      <c r="IT97" s="2"/>
      <c r="IU97" s="2"/>
    </row>
    <row r="98" spans="1:255" x14ac:dyDescent="0.2">
      <c r="A98">
        <v>17</v>
      </c>
      <c r="B98">
        <v>1</v>
      </c>
      <c r="E98" t="s">
        <v>204</v>
      </c>
      <c r="F98" t="s">
        <v>205</v>
      </c>
      <c r="G98" t="s">
        <v>206</v>
      </c>
      <c r="H98" t="s">
        <v>187</v>
      </c>
      <c r="I98">
        <v>0.02</v>
      </c>
      <c r="J98">
        <v>0</v>
      </c>
      <c r="O98">
        <f t="shared" si="95"/>
        <v>818.49</v>
      </c>
      <c r="P98">
        <f t="shared" si="96"/>
        <v>818.49</v>
      </c>
      <c r="Q98">
        <f t="shared" si="97"/>
        <v>0</v>
      </c>
      <c r="R98">
        <f t="shared" si="98"/>
        <v>0</v>
      </c>
      <c r="S98">
        <f t="shared" si="99"/>
        <v>0</v>
      </c>
      <c r="T98">
        <f t="shared" si="100"/>
        <v>0</v>
      </c>
      <c r="U98">
        <f t="shared" si="101"/>
        <v>0</v>
      </c>
      <c r="V98">
        <f t="shared" si="102"/>
        <v>0</v>
      </c>
      <c r="W98">
        <f t="shared" si="103"/>
        <v>0</v>
      </c>
      <c r="X98">
        <f t="shared" si="104"/>
        <v>0</v>
      </c>
      <c r="Y98">
        <f t="shared" si="105"/>
        <v>0</v>
      </c>
      <c r="AA98">
        <v>46281618</v>
      </c>
      <c r="AB98">
        <f t="shared" si="106"/>
        <v>13733.12</v>
      </c>
      <c r="AC98">
        <f t="shared" si="107"/>
        <v>13733.12</v>
      </c>
      <c r="AD98">
        <f t="shared" si="108"/>
        <v>0</v>
      </c>
      <c r="AE98">
        <f t="shared" si="109"/>
        <v>0</v>
      </c>
      <c r="AF98">
        <f t="shared" si="110"/>
        <v>0</v>
      </c>
      <c r="AG98">
        <f t="shared" si="111"/>
        <v>0</v>
      </c>
      <c r="AH98">
        <f t="shared" si="112"/>
        <v>0</v>
      </c>
      <c r="AI98">
        <f t="shared" si="113"/>
        <v>0</v>
      </c>
      <c r="AJ98">
        <f t="shared" si="114"/>
        <v>0</v>
      </c>
      <c r="AK98">
        <v>13733.12</v>
      </c>
      <c r="AL98">
        <v>13733.12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1</v>
      </c>
      <c r="AW98">
        <v>1</v>
      </c>
      <c r="AZ98">
        <v>1</v>
      </c>
      <c r="BA98">
        <v>1</v>
      </c>
      <c r="BB98">
        <v>1</v>
      </c>
      <c r="BC98">
        <v>2.98</v>
      </c>
      <c r="BD98" t="s">
        <v>3</v>
      </c>
      <c r="BE98" t="s">
        <v>3</v>
      </c>
      <c r="BF98" t="s">
        <v>3</v>
      </c>
      <c r="BG98" t="s">
        <v>3</v>
      </c>
      <c r="BH98">
        <v>3</v>
      </c>
      <c r="BI98">
        <v>2</v>
      </c>
      <c r="BJ98" t="s">
        <v>207</v>
      </c>
      <c r="BM98">
        <v>1618</v>
      </c>
      <c r="BN98">
        <v>0</v>
      </c>
      <c r="BO98" t="s">
        <v>205</v>
      </c>
      <c r="BP98">
        <v>1</v>
      </c>
      <c r="BQ98">
        <v>201</v>
      </c>
      <c r="BR98">
        <v>0</v>
      </c>
      <c r="BS98">
        <v>1</v>
      </c>
      <c r="BT98">
        <v>1</v>
      </c>
      <c r="BU98">
        <v>1</v>
      </c>
      <c r="BV98">
        <v>1</v>
      </c>
      <c r="BW98">
        <v>1</v>
      </c>
      <c r="BX98">
        <v>1</v>
      </c>
      <c r="BY98" t="s">
        <v>3</v>
      </c>
      <c r="BZ98">
        <v>0</v>
      </c>
      <c r="CA98">
        <v>0</v>
      </c>
      <c r="CE98">
        <v>0</v>
      </c>
      <c r="CF98">
        <v>0</v>
      </c>
      <c r="CG98">
        <v>0</v>
      </c>
      <c r="CM98">
        <v>0</v>
      </c>
      <c r="CN98" t="s">
        <v>3</v>
      </c>
      <c r="CO98">
        <v>0</v>
      </c>
      <c r="CP98">
        <f t="shared" si="115"/>
        <v>818.49</v>
      </c>
      <c r="CQ98">
        <f t="shared" si="90"/>
        <v>40924.6976</v>
      </c>
      <c r="CR98">
        <f t="shared" si="91"/>
        <v>0</v>
      </c>
      <c r="CS98">
        <f t="shared" si="92"/>
        <v>0</v>
      </c>
      <c r="CT98">
        <f t="shared" si="93"/>
        <v>0</v>
      </c>
      <c r="CU98">
        <f t="shared" si="116"/>
        <v>0</v>
      </c>
      <c r="CV98">
        <f t="shared" si="94"/>
        <v>0</v>
      </c>
      <c r="CW98">
        <f t="shared" si="117"/>
        <v>0</v>
      </c>
      <c r="CX98">
        <f t="shared" si="118"/>
        <v>0</v>
      </c>
      <c r="CY98">
        <f>S98*(BZ98/100)</f>
        <v>0</v>
      </c>
      <c r="CZ98">
        <f>S98*(CA98/100)</f>
        <v>0</v>
      </c>
      <c r="DC98" t="s">
        <v>3</v>
      </c>
      <c r="DD98" t="s">
        <v>3</v>
      </c>
      <c r="DE98" t="s">
        <v>3</v>
      </c>
      <c r="DF98" t="s">
        <v>3</v>
      </c>
      <c r="DG98" t="s">
        <v>3</v>
      </c>
      <c r="DH98" t="s">
        <v>3</v>
      </c>
      <c r="DI98" t="s">
        <v>3</v>
      </c>
      <c r="DJ98" t="s">
        <v>3</v>
      </c>
      <c r="DK98" t="s">
        <v>3</v>
      </c>
      <c r="DL98" t="s">
        <v>3</v>
      </c>
      <c r="DM98" t="s">
        <v>3</v>
      </c>
      <c r="DN98">
        <v>0</v>
      </c>
      <c r="DO98">
        <v>0</v>
      </c>
      <c r="DP98">
        <v>1</v>
      </c>
      <c r="DQ98">
        <v>1</v>
      </c>
      <c r="DU98">
        <v>1003</v>
      </c>
      <c r="DV98" t="s">
        <v>187</v>
      </c>
      <c r="DW98" t="s">
        <v>187</v>
      </c>
      <c r="DX98">
        <v>1000</v>
      </c>
      <c r="EE98">
        <v>40977724</v>
      </c>
      <c r="EF98">
        <v>201</v>
      </c>
      <c r="EG98" t="s">
        <v>189</v>
      </c>
      <c r="EH98">
        <v>0</v>
      </c>
      <c r="EI98" t="s">
        <v>3</v>
      </c>
      <c r="EJ98">
        <v>2</v>
      </c>
      <c r="EK98">
        <v>1618</v>
      </c>
      <c r="EL98" t="s">
        <v>190</v>
      </c>
      <c r="EM98" t="s">
        <v>191</v>
      </c>
      <c r="EO98" t="s">
        <v>3</v>
      </c>
      <c r="EQ98">
        <v>0</v>
      </c>
      <c r="ER98">
        <v>13733.12</v>
      </c>
      <c r="ES98">
        <v>13733.12</v>
      </c>
      <c r="ET98">
        <v>0</v>
      </c>
      <c r="EU98">
        <v>0</v>
      </c>
      <c r="EV98">
        <v>0</v>
      </c>
      <c r="EW98">
        <v>0</v>
      </c>
      <c r="EX98">
        <v>0</v>
      </c>
      <c r="EY98">
        <v>0</v>
      </c>
      <c r="FQ98">
        <v>0</v>
      </c>
      <c r="FR98">
        <f t="shared" si="119"/>
        <v>0</v>
      </c>
      <c r="FS98">
        <v>0</v>
      </c>
      <c r="FX98">
        <v>0</v>
      </c>
      <c r="FY98">
        <v>0</v>
      </c>
      <c r="GA98" t="s">
        <v>3</v>
      </c>
      <c r="GD98">
        <v>0</v>
      </c>
      <c r="GF98">
        <v>320996032</v>
      </c>
      <c r="GG98">
        <v>2</v>
      </c>
      <c r="GH98">
        <v>1</v>
      </c>
      <c r="GI98">
        <v>3</v>
      </c>
      <c r="GJ98">
        <v>0</v>
      </c>
      <c r="GK98">
        <f>ROUND(R98*(S12)/100,2)</f>
        <v>0</v>
      </c>
      <c r="GL98">
        <f t="shared" si="120"/>
        <v>0</v>
      </c>
      <c r="GM98">
        <f t="shared" si="121"/>
        <v>818.49</v>
      </c>
      <c r="GN98">
        <f t="shared" si="122"/>
        <v>0</v>
      </c>
      <c r="GO98">
        <f t="shared" si="123"/>
        <v>818.49</v>
      </c>
      <c r="GP98">
        <f t="shared" si="124"/>
        <v>0</v>
      </c>
      <c r="GR98">
        <v>0</v>
      </c>
      <c r="GS98">
        <v>3</v>
      </c>
      <c r="GT98">
        <v>0</v>
      </c>
      <c r="GU98" t="s">
        <v>3</v>
      </c>
      <c r="GV98">
        <f t="shared" si="125"/>
        <v>0</v>
      </c>
      <c r="GW98">
        <v>1</v>
      </c>
      <c r="GX98">
        <f t="shared" si="126"/>
        <v>0</v>
      </c>
      <c r="HA98">
        <v>0</v>
      </c>
      <c r="HB98">
        <v>0</v>
      </c>
      <c r="HC98">
        <f t="shared" si="127"/>
        <v>0</v>
      </c>
      <c r="IK98">
        <v>0</v>
      </c>
    </row>
    <row r="99" spans="1:255" x14ac:dyDescent="0.2">
      <c r="A99" s="2">
        <v>17</v>
      </c>
      <c r="B99" s="2">
        <v>1</v>
      </c>
      <c r="C99" s="2"/>
      <c r="D99" s="2"/>
      <c r="E99" s="2" t="s">
        <v>208</v>
      </c>
      <c r="F99" s="2" t="s">
        <v>209</v>
      </c>
      <c r="G99" s="2" t="s">
        <v>210</v>
      </c>
      <c r="H99" s="2" t="s">
        <v>136</v>
      </c>
      <c r="I99" s="2">
        <v>0.2</v>
      </c>
      <c r="J99" s="2">
        <v>0</v>
      </c>
      <c r="K99" s="2"/>
      <c r="L99" s="2"/>
      <c r="M99" s="2"/>
      <c r="N99" s="2"/>
      <c r="O99" s="2">
        <f t="shared" si="95"/>
        <v>101</v>
      </c>
      <c r="P99" s="2">
        <f t="shared" si="96"/>
        <v>47.65</v>
      </c>
      <c r="Q99" s="2">
        <f t="shared" si="97"/>
        <v>8.99</v>
      </c>
      <c r="R99" s="2">
        <f t="shared" si="98"/>
        <v>1.81</v>
      </c>
      <c r="S99" s="2">
        <f t="shared" si="99"/>
        <v>44.36</v>
      </c>
      <c r="T99" s="2">
        <f t="shared" si="100"/>
        <v>0</v>
      </c>
      <c r="U99" s="2">
        <f t="shared" si="101"/>
        <v>3.504</v>
      </c>
      <c r="V99" s="2">
        <f t="shared" si="102"/>
        <v>0</v>
      </c>
      <c r="W99" s="2">
        <f t="shared" si="103"/>
        <v>0</v>
      </c>
      <c r="X99" s="2">
        <f t="shared" si="104"/>
        <v>50.57</v>
      </c>
      <c r="Y99" s="2">
        <f t="shared" si="105"/>
        <v>29.72</v>
      </c>
      <c r="Z99" s="2"/>
      <c r="AA99" s="2">
        <v>46281617</v>
      </c>
      <c r="AB99" s="2">
        <f t="shared" si="106"/>
        <v>504.97</v>
      </c>
      <c r="AC99" s="2">
        <f t="shared" si="107"/>
        <v>238.26</v>
      </c>
      <c r="AD99" s="2">
        <f t="shared" si="108"/>
        <v>44.93</v>
      </c>
      <c r="AE99" s="2">
        <f t="shared" si="109"/>
        <v>9.0299999999999994</v>
      </c>
      <c r="AF99" s="2">
        <f t="shared" si="110"/>
        <v>221.78</v>
      </c>
      <c r="AG99" s="2">
        <f t="shared" si="111"/>
        <v>0</v>
      </c>
      <c r="AH99" s="2">
        <f t="shared" si="112"/>
        <v>17.52</v>
      </c>
      <c r="AI99" s="2">
        <f t="shared" si="113"/>
        <v>0</v>
      </c>
      <c r="AJ99" s="2">
        <f t="shared" si="114"/>
        <v>0</v>
      </c>
      <c r="AK99" s="2">
        <v>504.97</v>
      </c>
      <c r="AL99" s="2">
        <v>238.26</v>
      </c>
      <c r="AM99" s="2">
        <v>44.93</v>
      </c>
      <c r="AN99" s="2">
        <v>9.0299999999999994</v>
      </c>
      <c r="AO99" s="2">
        <v>221.78</v>
      </c>
      <c r="AP99" s="2">
        <v>0</v>
      </c>
      <c r="AQ99" s="2">
        <v>17.52</v>
      </c>
      <c r="AR99" s="2">
        <v>0</v>
      </c>
      <c r="AS99" s="2">
        <v>0</v>
      </c>
      <c r="AT99" s="2">
        <v>114</v>
      </c>
      <c r="AU99" s="2">
        <v>67</v>
      </c>
      <c r="AV99" s="2">
        <v>1</v>
      </c>
      <c r="AW99" s="2">
        <v>1</v>
      </c>
      <c r="AX99" s="2"/>
      <c r="AY99" s="2"/>
      <c r="AZ99" s="2">
        <v>1</v>
      </c>
      <c r="BA99" s="2">
        <v>1</v>
      </c>
      <c r="BB99" s="2">
        <v>1</v>
      </c>
      <c r="BC99" s="2">
        <v>1</v>
      </c>
      <c r="BD99" s="2" t="s">
        <v>3</v>
      </c>
      <c r="BE99" s="2" t="s">
        <v>3</v>
      </c>
      <c r="BF99" s="2" t="s">
        <v>3</v>
      </c>
      <c r="BG99" s="2" t="s">
        <v>3</v>
      </c>
      <c r="BH99" s="2">
        <v>0</v>
      </c>
      <c r="BI99" s="2">
        <v>2</v>
      </c>
      <c r="BJ99" s="2" t="s">
        <v>211</v>
      </c>
      <c r="BK99" s="2"/>
      <c r="BL99" s="2"/>
      <c r="BM99" s="2">
        <v>1518</v>
      </c>
      <c r="BN99" s="2">
        <v>0</v>
      </c>
      <c r="BO99" s="2" t="s">
        <v>3</v>
      </c>
      <c r="BP99" s="2">
        <v>0</v>
      </c>
      <c r="BQ99" s="2">
        <v>40</v>
      </c>
      <c r="BR99" s="2">
        <v>0</v>
      </c>
      <c r="BS99" s="2">
        <v>1</v>
      </c>
      <c r="BT99" s="2">
        <v>1</v>
      </c>
      <c r="BU99" s="2">
        <v>1</v>
      </c>
      <c r="BV99" s="2">
        <v>1</v>
      </c>
      <c r="BW99" s="2">
        <v>1</v>
      </c>
      <c r="BX99" s="2">
        <v>1</v>
      </c>
      <c r="BY99" s="2" t="s">
        <v>3</v>
      </c>
      <c r="BZ99" s="2">
        <v>114</v>
      </c>
      <c r="CA99" s="2">
        <v>67</v>
      </c>
      <c r="CB99" s="2"/>
      <c r="CC99" s="2"/>
      <c r="CD99" s="2"/>
      <c r="CE99" s="2">
        <v>0</v>
      </c>
      <c r="CF99" s="2">
        <v>0</v>
      </c>
      <c r="CG99" s="2">
        <v>0</v>
      </c>
      <c r="CH99" s="2"/>
      <c r="CI99" s="2"/>
      <c r="CJ99" s="2"/>
      <c r="CK99" s="2"/>
      <c r="CL99" s="2"/>
      <c r="CM99" s="2">
        <v>0</v>
      </c>
      <c r="CN99" s="2" t="s">
        <v>3</v>
      </c>
      <c r="CO99" s="2">
        <v>0</v>
      </c>
      <c r="CP99" s="2">
        <f t="shared" si="115"/>
        <v>101</v>
      </c>
      <c r="CQ99" s="2">
        <f t="shared" si="90"/>
        <v>238.26</v>
      </c>
      <c r="CR99" s="2">
        <f t="shared" si="91"/>
        <v>44.93</v>
      </c>
      <c r="CS99" s="2">
        <f t="shared" si="92"/>
        <v>9.0299999999999994</v>
      </c>
      <c r="CT99" s="2">
        <f t="shared" si="93"/>
        <v>221.78</v>
      </c>
      <c r="CU99" s="2">
        <f t="shared" si="116"/>
        <v>0</v>
      </c>
      <c r="CV99" s="2">
        <f t="shared" si="94"/>
        <v>17.52</v>
      </c>
      <c r="CW99" s="2">
        <f t="shared" si="117"/>
        <v>0</v>
      </c>
      <c r="CX99" s="2">
        <f t="shared" si="118"/>
        <v>0</v>
      </c>
      <c r="CY99" s="2">
        <f>((S99*BZ99)/100)</f>
        <v>50.570399999999999</v>
      </c>
      <c r="CZ99" s="2">
        <f>((S99*CA99)/100)</f>
        <v>29.7212</v>
      </c>
      <c r="DA99" s="2"/>
      <c r="DB99" s="2"/>
      <c r="DC99" s="2" t="s">
        <v>3</v>
      </c>
      <c r="DD99" s="2" t="s">
        <v>3</v>
      </c>
      <c r="DE99" s="2" t="s">
        <v>3</v>
      </c>
      <c r="DF99" s="2" t="s">
        <v>3</v>
      </c>
      <c r="DG99" s="2" t="s">
        <v>3</v>
      </c>
      <c r="DH99" s="2" t="s">
        <v>3</v>
      </c>
      <c r="DI99" s="2" t="s">
        <v>3</v>
      </c>
      <c r="DJ99" s="2" t="s">
        <v>3</v>
      </c>
      <c r="DK99" s="2" t="s">
        <v>3</v>
      </c>
      <c r="DL99" s="2" t="s">
        <v>3</v>
      </c>
      <c r="DM99" s="2" t="s">
        <v>3</v>
      </c>
      <c r="DN99" s="2">
        <v>0</v>
      </c>
      <c r="DO99" s="2">
        <v>0</v>
      </c>
      <c r="DP99" s="2">
        <v>1</v>
      </c>
      <c r="DQ99" s="2">
        <v>1</v>
      </c>
      <c r="DR99" s="2"/>
      <c r="DS99" s="2"/>
      <c r="DT99" s="2"/>
      <c r="DU99" s="2">
        <v>1003</v>
      </c>
      <c r="DV99" s="2" t="s">
        <v>136</v>
      </c>
      <c r="DW99" s="2" t="s">
        <v>136</v>
      </c>
      <c r="DX99" s="2">
        <v>100</v>
      </c>
      <c r="DY99" s="2"/>
      <c r="DZ99" s="2"/>
      <c r="EA99" s="2"/>
      <c r="EB99" s="2"/>
      <c r="EC99" s="2"/>
      <c r="ED99" s="2"/>
      <c r="EE99" s="2">
        <v>40977624</v>
      </c>
      <c r="EF99" s="2">
        <v>40</v>
      </c>
      <c r="EG99" s="2" t="s">
        <v>84</v>
      </c>
      <c r="EH99" s="2">
        <v>0</v>
      </c>
      <c r="EI99" s="2" t="s">
        <v>3</v>
      </c>
      <c r="EJ99" s="2">
        <v>2</v>
      </c>
      <c r="EK99" s="2">
        <v>1518</v>
      </c>
      <c r="EL99" s="2" t="s">
        <v>172</v>
      </c>
      <c r="EM99" s="2" t="s">
        <v>173</v>
      </c>
      <c r="EN99" s="2"/>
      <c r="EO99" s="2" t="s">
        <v>3</v>
      </c>
      <c r="EP99" s="2"/>
      <c r="EQ99" s="2">
        <v>0</v>
      </c>
      <c r="ER99" s="2">
        <v>504.97</v>
      </c>
      <c r="ES99" s="2">
        <v>238.26</v>
      </c>
      <c r="ET99" s="2">
        <v>44.93</v>
      </c>
      <c r="EU99" s="2">
        <v>9.0299999999999994</v>
      </c>
      <c r="EV99" s="2">
        <v>221.78</v>
      </c>
      <c r="EW99" s="2">
        <v>17.52</v>
      </c>
      <c r="EX99" s="2">
        <v>0</v>
      </c>
      <c r="EY99" s="2">
        <v>0</v>
      </c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>
        <v>0</v>
      </c>
      <c r="FR99" s="2">
        <f t="shared" si="119"/>
        <v>0</v>
      </c>
      <c r="FS99" s="2">
        <v>0</v>
      </c>
      <c r="FT99" s="2"/>
      <c r="FU99" s="2"/>
      <c r="FV99" s="2"/>
      <c r="FW99" s="2"/>
      <c r="FX99" s="2">
        <v>114</v>
      </c>
      <c r="FY99" s="2">
        <v>67</v>
      </c>
      <c r="FZ99" s="2"/>
      <c r="GA99" s="2" t="s">
        <v>3</v>
      </c>
      <c r="GB99" s="2"/>
      <c r="GC99" s="2"/>
      <c r="GD99" s="2">
        <v>0</v>
      </c>
      <c r="GE99" s="2"/>
      <c r="GF99" s="2">
        <v>-1605243133</v>
      </c>
      <c r="GG99" s="2">
        <v>2</v>
      </c>
      <c r="GH99" s="2">
        <v>1</v>
      </c>
      <c r="GI99" s="2">
        <v>3</v>
      </c>
      <c r="GJ99" s="2">
        <v>0</v>
      </c>
      <c r="GK99" s="2">
        <f>ROUND(R99*(R12)/100,2)</f>
        <v>3.17</v>
      </c>
      <c r="GL99" s="2">
        <f t="shared" si="120"/>
        <v>0</v>
      </c>
      <c r="GM99" s="2">
        <f t="shared" si="121"/>
        <v>184.46</v>
      </c>
      <c r="GN99" s="2">
        <f t="shared" si="122"/>
        <v>0</v>
      </c>
      <c r="GO99" s="2">
        <f t="shared" si="123"/>
        <v>184.46</v>
      </c>
      <c r="GP99" s="2">
        <f t="shared" si="124"/>
        <v>0</v>
      </c>
      <c r="GQ99" s="2"/>
      <c r="GR99" s="2">
        <v>0</v>
      </c>
      <c r="GS99" s="2">
        <v>3</v>
      </c>
      <c r="GT99" s="2">
        <v>0</v>
      </c>
      <c r="GU99" s="2" t="s">
        <v>3</v>
      </c>
      <c r="GV99" s="2">
        <f t="shared" si="125"/>
        <v>0</v>
      </c>
      <c r="GW99" s="2">
        <v>1</v>
      </c>
      <c r="GX99" s="2">
        <f t="shared" si="126"/>
        <v>0</v>
      </c>
      <c r="GY99" s="2"/>
      <c r="GZ99" s="2"/>
      <c r="HA99" s="2">
        <v>0</v>
      </c>
      <c r="HB99" s="2">
        <v>0</v>
      </c>
      <c r="HC99" s="2">
        <f t="shared" si="127"/>
        <v>0</v>
      </c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>
        <v>0</v>
      </c>
      <c r="IL99" s="2"/>
      <c r="IM99" s="2"/>
      <c r="IN99" s="2"/>
      <c r="IO99" s="2"/>
      <c r="IP99" s="2"/>
      <c r="IQ99" s="2"/>
      <c r="IR99" s="2"/>
      <c r="IS99" s="2"/>
      <c r="IT99" s="2"/>
      <c r="IU99" s="2"/>
    </row>
    <row r="100" spans="1:255" x14ac:dyDescent="0.2">
      <c r="A100">
        <v>17</v>
      </c>
      <c r="B100">
        <v>1</v>
      </c>
      <c r="E100" t="s">
        <v>208</v>
      </c>
      <c r="F100" t="s">
        <v>209</v>
      </c>
      <c r="G100" t="s">
        <v>210</v>
      </c>
      <c r="H100" t="s">
        <v>136</v>
      </c>
      <c r="I100">
        <v>0.2</v>
      </c>
      <c r="J100">
        <v>0</v>
      </c>
      <c r="O100">
        <f t="shared" si="95"/>
        <v>1388.11</v>
      </c>
      <c r="P100">
        <f t="shared" si="96"/>
        <v>258.75</v>
      </c>
      <c r="Q100">
        <f t="shared" si="97"/>
        <v>80.78</v>
      </c>
      <c r="R100">
        <f t="shared" si="98"/>
        <v>42.69</v>
      </c>
      <c r="S100">
        <f t="shared" si="99"/>
        <v>1048.58</v>
      </c>
      <c r="T100">
        <f t="shared" si="100"/>
        <v>0</v>
      </c>
      <c r="U100">
        <f t="shared" si="101"/>
        <v>3.504</v>
      </c>
      <c r="V100">
        <f t="shared" si="102"/>
        <v>0</v>
      </c>
      <c r="W100">
        <f t="shared" si="103"/>
        <v>0</v>
      </c>
      <c r="X100">
        <f t="shared" si="104"/>
        <v>807.41</v>
      </c>
      <c r="Y100">
        <f t="shared" si="105"/>
        <v>429.92</v>
      </c>
      <c r="AA100">
        <v>46281618</v>
      </c>
      <c r="AB100">
        <f t="shared" si="106"/>
        <v>504.97</v>
      </c>
      <c r="AC100">
        <f t="shared" si="107"/>
        <v>238.26</v>
      </c>
      <c r="AD100">
        <f t="shared" si="108"/>
        <v>44.93</v>
      </c>
      <c r="AE100">
        <f t="shared" si="109"/>
        <v>9.0299999999999994</v>
      </c>
      <c r="AF100">
        <f t="shared" si="110"/>
        <v>221.78</v>
      </c>
      <c r="AG100">
        <f t="shared" si="111"/>
        <v>0</v>
      </c>
      <c r="AH100">
        <f t="shared" si="112"/>
        <v>17.52</v>
      </c>
      <c r="AI100">
        <f t="shared" si="113"/>
        <v>0</v>
      </c>
      <c r="AJ100">
        <f t="shared" si="114"/>
        <v>0</v>
      </c>
      <c r="AK100">
        <v>504.97</v>
      </c>
      <c r="AL100">
        <v>238.26</v>
      </c>
      <c r="AM100">
        <v>44.93</v>
      </c>
      <c r="AN100">
        <v>9.0299999999999994</v>
      </c>
      <c r="AO100">
        <v>221.78</v>
      </c>
      <c r="AP100">
        <v>0</v>
      </c>
      <c r="AQ100">
        <v>17.52</v>
      </c>
      <c r="AR100">
        <v>0</v>
      </c>
      <c r="AS100">
        <v>0</v>
      </c>
      <c r="AT100">
        <v>77</v>
      </c>
      <c r="AU100">
        <v>41</v>
      </c>
      <c r="AV100">
        <v>1</v>
      </c>
      <c r="AW100">
        <v>1</v>
      </c>
      <c r="AZ100">
        <v>1</v>
      </c>
      <c r="BA100">
        <v>23.64</v>
      </c>
      <c r="BB100">
        <v>8.99</v>
      </c>
      <c r="BC100">
        <v>5.43</v>
      </c>
      <c r="BD100" t="s">
        <v>3</v>
      </c>
      <c r="BE100" t="s">
        <v>3</v>
      </c>
      <c r="BF100" t="s">
        <v>3</v>
      </c>
      <c r="BG100" t="s">
        <v>3</v>
      </c>
      <c r="BH100">
        <v>0</v>
      </c>
      <c r="BI100">
        <v>2</v>
      </c>
      <c r="BJ100" t="s">
        <v>211</v>
      </c>
      <c r="BM100">
        <v>1518</v>
      </c>
      <c r="BN100">
        <v>0</v>
      </c>
      <c r="BO100" t="s">
        <v>209</v>
      </c>
      <c r="BP100">
        <v>1</v>
      </c>
      <c r="BQ100">
        <v>40</v>
      </c>
      <c r="BR100">
        <v>0</v>
      </c>
      <c r="BS100">
        <v>23.64</v>
      </c>
      <c r="BT100">
        <v>1</v>
      </c>
      <c r="BU100">
        <v>1</v>
      </c>
      <c r="BV100">
        <v>1</v>
      </c>
      <c r="BW100">
        <v>1</v>
      </c>
      <c r="BX100">
        <v>1</v>
      </c>
      <c r="BY100" t="s">
        <v>3</v>
      </c>
      <c r="BZ100">
        <v>77</v>
      </c>
      <c r="CA100">
        <v>41</v>
      </c>
      <c r="CE100">
        <v>0</v>
      </c>
      <c r="CF100">
        <v>0</v>
      </c>
      <c r="CG100">
        <v>0</v>
      </c>
      <c r="CM100">
        <v>0</v>
      </c>
      <c r="CN100" t="s">
        <v>3</v>
      </c>
      <c r="CO100">
        <v>0</v>
      </c>
      <c r="CP100">
        <f t="shared" si="115"/>
        <v>1388.11</v>
      </c>
      <c r="CQ100">
        <f t="shared" si="90"/>
        <v>1293.7517999999998</v>
      </c>
      <c r="CR100">
        <f t="shared" si="91"/>
        <v>403.92070000000001</v>
      </c>
      <c r="CS100">
        <f t="shared" si="92"/>
        <v>213.4692</v>
      </c>
      <c r="CT100">
        <f t="shared" si="93"/>
        <v>5242.8792000000003</v>
      </c>
      <c r="CU100">
        <f t="shared" si="116"/>
        <v>0</v>
      </c>
      <c r="CV100">
        <f t="shared" si="94"/>
        <v>17.52</v>
      </c>
      <c r="CW100">
        <f t="shared" si="117"/>
        <v>0</v>
      </c>
      <c r="CX100">
        <f t="shared" si="118"/>
        <v>0</v>
      </c>
      <c r="CY100">
        <f>S100*(BZ100/100)</f>
        <v>807.40659999999991</v>
      </c>
      <c r="CZ100">
        <f>S100*(CA100/100)</f>
        <v>429.91779999999994</v>
      </c>
      <c r="DC100" t="s">
        <v>3</v>
      </c>
      <c r="DD100" t="s">
        <v>3</v>
      </c>
      <c r="DE100" t="s">
        <v>3</v>
      </c>
      <c r="DF100" t="s">
        <v>3</v>
      </c>
      <c r="DG100" t="s">
        <v>3</v>
      </c>
      <c r="DH100" t="s">
        <v>3</v>
      </c>
      <c r="DI100" t="s">
        <v>3</v>
      </c>
      <c r="DJ100" t="s">
        <v>3</v>
      </c>
      <c r="DK100" t="s">
        <v>3</v>
      </c>
      <c r="DL100" t="s">
        <v>3</v>
      </c>
      <c r="DM100" t="s">
        <v>3</v>
      </c>
      <c r="DN100">
        <v>114</v>
      </c>
      <c r="DO100">
        <v>67</v>
      </c>
      <c r="DP100">
        <v>1.0469999999999999</v>
      </c>
      <c r="DQ100">
        <v>1</v>
      </c>
      <c r="DU100">
        <v>1003</v>
      </c>
      <c r="DV100" t="s">
        <v>136</v>
      </c>
      <c r="DW100" t="s">
        <v>136</v>
      </c>
      <c r="DX100">
        <v>100</v>
      </c>
      <c r="EE100">
        <v>40977624</v>
      </c>
      <c r="EF100">
        <v>40</v>
      </c>
      <c r="EG100" t="s">
        <v>84</v>
      </c>
      <c r="EH100">
        <v>0</v>
      </c>
      <c r="EI100" t="s">
        <v>3</v>
      </c>
      <c r="EJ100">
        <v>2</v>
      </c>
      <c r="EK100">
        <v>1518</v>
      </c>
      <c r="EL100" t="s">
        <v>172</v>
      </c>
      <c r="EM100" t="s">
        <v>173</v>
      </c>
      <c r="EO100" t="s">
        <v>3</v>
      </c>
      <c r="EQ100">
        <v>0</v>
      </c>
      <c r="ER100">
        <v>504.97</v>
      </c>
      <c r="ES100">
        <v>238.26</v>
      </c>
      <c r="ET100">
        <v>44.93</v>
      </c>
      <c r="EU100">
        <v>9.0299999999999994</v>
      </c>
      <c r="EV100">
        <v>221.78</v>
      </c>
      <c r="EW100">
        <v>17.52</v>
      </c>
      <c r="EX100">
        <v>0</v>
      </c>
      <c r="EY100">
        <v>0</v>
      </c>
      <c r="FQ100">
        <v>0</v>
      </c>
      <c r="FR100">
        <f t="shared" si="119"/>
        <v>0</v>
      </c>
      <c r="FS100">
        <v>0</v>
      </c>
      <c r="FX100">
        <v>114</v>
      </c>
      <c r="FY100">
        <v>67</v>
      </c>
      <c r="GA100" t="s">
        <v>3</v>
      </c>
      <c r="GD100">
        <v>0</v>
      </c>
      <c r="GF100">
        <v>-1605243133</v>
      </c>
      <c r="GG100">
        <v>2</v>
      </c>
      <c r="GH100">
        <v>1</v>
      </c>
      <c r="GI100">
        <v>3</v>
      </c>
      <c r="GJ100">
        <v>0</v>
      </c>
      <c r="GK100">
        <f>ROUND(R100*(S12)/100,2)</f>
        <v>67.02</v>
      </c>
      <c r="GL100">
        <f t="shared" si="120"/>
        <v>0</v>
      </c>
      <c r="GM100">
        <f t="shared" si="121"/>
        <v>2692.46</v>
      </c>
      <c r="GN100">
        <f t="shared" si="122"/>
        <v>0</v>
      </c>
      <c r="GO100">
        <f t="shared" si="123"/>
        <v>2692.46</v>
      </c>
      <c r="GP100">
        <f t="shared" si="124"/>
        <v>0</v>
      </c>
      <c r="GR100">
        <v>0</v>
      </c>
      <c r="GS100">
        <v>3</v>
      </c>
      <c r="GT100">
        <v>0</v>
      </c>
      <c r="GU100" t="s">
        <v>3</v>
      </c>
      <c r="GV100">
        <f t="shared" si="125"/>
        <v>0</v>
      </c>
      <c r="GW100">
        <v>1</v>
      </c>
      <c r="GX100">
        <f t="shared" si="126"/>
        <v>0</v>
      </c>
      <c r="HA100">
        <v>0</v>
      </c>
      <c r="HB100">
        <v>0</v>
      </c>
      <c r="HC100">
        <f t="shared" si="127"/>
        <v>0</v>
      </c>
      <c r="IK100">
        <v>0</v>
      </c>
    </row>
    <row r="101" spans="1:255" x14ac:dyDescent="0.2">
      <c r="A101" s="2">
        <v>17</v>
      </c>
      <c r="B101" s="2">
        <v>1</v>
      </c>
      <c r="C101" s="2"/>
      <c r="D101" s="2"/>
      <c r="E101" s="2" t="s">
        <v>212</v>
      </c>
      <c r="F101" s="2" t="s">
        <v>213</v>
      </c>
      <c r="G101" s="2" t="s">
        <v>214</v>
      </c>
      <c r="H101" s="2" t="s">
        <v>143</v>
      </c>
      <c r="I101" s="2">
        <v>20</v>
      </c>
      <c r="J101" s="2">
        <v>0</v>
      </c>
      <c r="K101" s="2"/>
      <c r="L101" s="2"/>
      <c r="M101" s="2"/>
      <c r="N101" s="2"/>
      <c r="O101" s="2">
        <f t="shared" si="95"/>
        <v>145.6</v>
      </c>
      <c r="P101" s="2">
        <f t="shared" si="96"/>
        <v>145.6</v>
      </c>
      <c r="Q101" s="2">
        <f t="shared" si="97"/>
        <v>0</v>
      </c>
      <c r="R101" s="2">
        <f t="shared" si="98"/>
        <v>0</v>
      </c>
      <c r="S101" s="2">
        <f t="shared" si="99"/>
        <v>0</v>
      </c>
      <c r="T101" s="2">
        <f t="shared" si="100"/>
        <v>0</v>
      </c>
      <c r="U101" s="2">
        <f t="shared" si="101"/>
        <v>0</v>
      </c>
      <c r="V101" s="2">
        <f t="shared" si="102"/>
        <v>0</v>
      </c>
      <c r="W101" s="2">
        <f t="shared" si="103"/>
        <v>0</v>
      </c>
      <c r="X101" s="2">
        <f t="shared" si="104"/>
        <v>0</v>
      </c>
      <c r="Y101" s="2">
        <f t="shared" si="105"/>
        <v>0</v>
      </c>
      <c r="Z101" s="2"/>
      <c r="AA101" s="2">
        <v>46281617</v>
      </c>
      <c r="AB101" s="2">
        <f t="shared" si="106"/>
        <v>7.28</v>
      </c>
      <c r="AC101" s="2">
        <f t="shared" si="107"/>
        <v>7.28</v>
      </c>
      <c r="AD101" s="2">
        <f t="shared" si="108"/>
        <v>0</v>
      </c>
      <c r="AE101" s="2">
        <f t="shared" si="109"/>
        <v>0</v>
      </c>
      <c r="AF101" s="2">
        <f t="shared" si="110"/>
        <v>0</v>
      </c>
      <c r="AG101" s="2">
        <f t="shared" si="111"/>
        <v>0</v>
      </c>
      <c r="AH101" s="2">
        <f t="shared" si="112"/>
        <v>0</v>
      </c>
      <c r="AI101" s="2">
        <f t="shared" si="113"/>
        <v>0</v>
      </c>
      <c r="AJ101" s="2">
        <f t="shared" si="114"/>
        <v>0</v>
      </c>
      <c r="AK101" s="2">
        <v>7.28</v>
      </c>
      <c r="AL101" s="2">
        <v>7.28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1</v>
      </c>
      <c r="AW101" s="2">
        <v>1</v>
      </c>
      <c r="AX101" s="2"/>
      <c r="AY101" s="2"/>
      <c r="AZ101" s="2">
        <v>1</v>
      </c>
      <c r="BA101" s="2">
        <v>1</v>
      </c>
      <c r="BB101" s="2">
        <v>1</v>
      </c>
      <c r="BC101" s="2">
        <v>1</v>
      </c>
      <c r="BD101" s="2" t="s">
        <v>3</v>
      </c>
      <c r="BE101" s="2" t="s">
        <v>3</v>
      </c>
      <c r="BF101" s="2" t="s">
        <v>3</v>
      </c>
      <c r="BG101" s="2" t="s">
        <v>3</v>
      </c>
      <c r="BH101" s="2">
        <v>3</v>
      </c>
      <c r="BI101" s="2">
        <v>1</v>
      </c>
      <c r="BJ101" s="2" t="s">
        <v>215</v>
      </c>
      <c r="BK101" s="2"/>
      <c r="BL101" s="2"/>
      <c r="BM101" s="2">
        <v>1617</v>
      </c>
      <c r="BN101" s="2">
        <v>0</v>
      </c>
      <c r="BO101" s="2" t="s">
        <v>3</v>
      </c>
      <c r="BP101" s="2">
        <v>0</v>
      </c>
      <c r="BQ101" s="2">
        <v>200</v>
      </c>
      <c r="BR101" s="2">
        <v>0</v>
      </c>
      <c r="BS101" s="2">
        <v>1</v>
      </c>
      <c r="BT101" s="2">
        <v>1</v>
      </c>
      <c r="BU101" s="2">
        <v>1</v>
      </c>
      <c r="BV101" s="2">
        <v>1</v>
      </c>
      <c r="BW101" s="2">
        <v>1</v>
      </c>
      <c r="BX101" s="2">
        <v>1</v>
      </c>
      <c r="BY101" s="2" t="s">
        <v>3</v>
      </c>
      <c r="BZ101" s="2">
        <v>0</v>
      </c>
      <c r="CA101" s="2">
        <v>0</v>
      </c>
      <c r="CB101" s="2"/>
      <c r="CC101" s="2"/>
      <c r="CD101" s="2"/>
      <c r="CE101" s="2">
        <v>0</v>
      </c>
      <c r="CF101" s="2">
        <v>0</v>
      </c>
      <c r="CG101" s="2">
        <v>0</v>
      </c>
      <c r="CH101" s="2"/>
      <c r="CI101" s="2"/>
      <c r="CJ101" s="2"/>
      <c r="CK101" s="2"/>
      <c r="CL101" s="2"/>
      <c r="CM101" s="2">
        <v>0</v>
      </c>
      <c r="CN101" s="2" t="s">
        <v>3</v>
      </c>
      <c r="CO101" s="2">
        <v>0</v>
      </c>
      <c r="CP101" s="2">
        <f t="shared" si="115"/>
        <v>145.6</v>
      </c>
      <c r="CQ101" s="2">
        <f t="shared" si="90"/>
        <v>7.28</v>
      </c>
      <c r="CR101" s="2">
        <f t="shared" si="91"/>
        <v>0</v>
      </c>
      <c r="CS101" s="2">
        <f t="shared" si="92"/>
        <v>0</v>
      </c>
      <c r="CT101" s="2">
        <f t="shared" si="93"/>
        <v>0</v>
      </c>
      <c r="CU101" s="2">
        <f t="shared" si="116"/>
        <v>0</v>
      </c>
      <c r="CV101" s="2">
        <f t="shared" si="94"/>
        <v>0</v>
      </c>
      <c r="CW101" s="2">
        <f t="shared" si="117"/>
        <v>0</v>
      </c>
      <c r="CX101" s="2">
        <f t="shared" si="118"/>
        <v>0</v>
      </c>
      <c r="CY101" s="2">
        <f>((S101*BZ101)/100)</f>
        <v>0</v>
      </c>
      <c r="CZ101" s="2">
        <f>((S101*CA101)/100)</f>
        <v>0</v>
      </c>
      <c r="DA101" s="2"/>
      <c r="DB101" s="2"/>
      <c r="DC101" s="2" t="s">
        <v>3</v>
      </c>
      <c r="DD101" s="2" t="s">
        <v>3</v>
      </c>
      <c r="DE101" s="2" t="s">
        <v>3</v>
      </c>
      <c r="DF101" s="2" t="s">
        <v>3</v>
      </c>
      <c r="DG101" s="2" t="s">
        <v>3</v>
      </c>
      <c r="DH101" s="2" t="s">
        <v>3</v>
      </c>
      <c r="DI101" s="2" t="s">
        <v>3</v>
      </c>
      <c r="DJ101" s="2" t="s">
        <v>3</v>
      </c>
      <c r="DK101" s="2" t="s">
        <v>3</v>
      </c>
      <c r="DL101" s="2" t="s">
        <v>3</v>
      </c>
      <c r="DM101" s="2" t="s">
        <v>3</v>
      </c>
      <c r="DN101" s="2">
        <v>0</v>
      </c>
      <c r="DO101" s="2">
        <v>0</v>
      </c>
      <c r="DP101" s="2">
        <v>1</v>
      </c>
      <c r="DQ101" s="2">
        <v>1</v>
      </c>
      <c r="DR101" s="2"/>
      <c r="DS101" s="2"/>
      <c r="DT101" s="2"/>
      <c r="DU101" s="2">
        <v>1003</v>
      </c>
      <c r="DV101" s="2" t="s">
        <v>143</v>
      </c>
      <c r="DW101" s="2" t="s">
        <v>143</v>
      </c>
      <c r="DX101" s="2">
        <v>1</v>
      </c>
      <c r="DY101" s="2"/>
      <c r="DZ101" s="2"/>
      <c r="EA101" s="2"/>
      <c r="EB101" s="2"/>
      <c r="EC101" s="2"/>
      <c r="ED101" s="2"/>
      <c r="EE101" s="2">
        <v>40977723</v>
      </c>
      <c r="EF101" s="2">
        <v>200</v>
      </c>
      <c r="EG101" s="2" t="s">
        <v>46</v>
      </c>
      <c r="EH101" s="2">
        <v>0</v>
      </c>
      <c r="EI101" s="2" t="s">
        <v>3</v>
      </c>
      <c r="EJ101" s="2">
        <v>1</v>
      </c>
      <c r="EK101" s="2">
        <v>1617</v>
      </c>
      <c r="EL101" s="2" t="s">
        <v>47</v>
      </c>
      <c r="EM101" s="2" t="s">
        <v>48</v>
      </c>
      <c r="EN101" s="2"/>
      <c r="EO101" s="2" t="s">
        <v>3</v>
      </c>
      <c r="EP101" s="2"/>
      <c r="EQ101" s="2">
        <v>0</v>
      </c>
      <c r="ER101" s="2">
        <v>7.28</v>
      </c>
      <c r="ES101" s="2">
        <v>7.28</v>
      </c>
      <c r="ET101" s="2">
        <v>0</v>
      </c>
      <c r="EU101" s="2">
        <v>0</v>
      </c>
      <c r="EV101" s="2">
        <v>0</v>
      </c>
      <c r="EW101" s="2">
        <v>0</v>
      </c>
      <c r="EX101" s="2">
        <v>0</v>
      </c>
      <c r="EY101" s="2">
        <v>0</v>
      </c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>
        <v>0</v>
      </c>
      <c r="FR101" s="2">
        <f t="shared" si="119"/>
        <v>0</v>
      </c>
      <c r="FS101" s="2">
        <v>0</v>
      </c>
      <c r="FT101" s="2"/>
      <c r="FU101" s="2"/>
      <c r="FV101" s="2"/>
      <c r="FW101" s="2"/>
      <c r="FX101" s="2">
        <v>0</v>
      </c>
      <c r="FY101" s="2">
        <v>0</v>
      </c>
      <c r="FZ101" s="2"/>
      <c r="GA101" s="2" t="s">
        <v>3</v>
      </c>
      <c r="GB101" s="2"/>
      <c r="GC101" s="2"/>
      <c r="GD101" s="2">
        <v>0</v>
      </c>
      <c r="GE101" s="2"/>
      <c r="GF101" s="2">
        <v>-128133365</v>
      </c>
      <c r="GG101" s="2">
        <v>2</v>
      </c>
      <c r="GH101" s="2">
        <v>1</v>
      </c>
      <c r="GI101" s="2">
        <v>3</v>
      </c>
      <c r="GJ101" s="2">
        <v>0</v>
      </c>
      <c r="GK101" s="2">
        <f>ROUND(R101*(R12)/100,2)</f>
        <v>0</v>
      </c>
      <c r="GL101" s="2">
        <f t="shared" si="120"/>
        <v>0</v>
      </c>
      <c r="GM101" s="2">
        <f t="shared" si="121"/>
        <v>145.6</v>
      </c>
      <c r="GN101" s="2">
        <f t="shared" si="122"/>
        <v>145.6</v>
      </c>
      <c r="GO101" s="2">
        <f t="shared" si="123"/>
        <v>0</v>
      </c>
      <c r="GP101" s="2">
        <f t="shared" si="124"/>
        <v>0</v>
      </c>
      <c r="GQ101" s="2"/>
      <c r="GR101" s="2">
        <v>0</v>
      </c>
      <c r="GS101" s="2">
        <v>3</v>
      </c>
      <c r="GT101" s="2">
        <v>0</v>
      </c>
      <c r="GU101" s="2" t="s">
        <v>3</v>
      </c>
      <c r="GV101" s="2">
        <f t="shared" si="125"/>
        <v>0</v>
      </c>
      <c r="GW101" s="2">
        <v>1</v>
      </c>
      <c r="GX101" s="2">
        <f t="shared" si="126"/>
        <v>0</v>
      </c>
      <c r="GY101" s="2"/>
      <c r="GZ101" s="2"/>
      <c r="HA101" s="2">
        <v>0</v>
      </c>
      <c r="HB101" s="2">
        <v>0</v>
      </c>
      <c r="HC101" s="2">
        <f t="shared" si="127"/>
        <v>0</v>
      </c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>
        <v>0</v>
      </c>
      <c r="IL101" s="2"/>
      <c r="IM101" s="2"/>
      <c r="IN101" s="2"/>
      <c r="IO101" s="2"/>
      <c r="IP101" s="2"/>
      <c r="IQ101" s="2"/>
      <c r="IR101" s="2"/>
      <c r="IS101" s="2"/>
      <c r="IT101" s="2"/>
      <c r="IU101" s="2"/>
    </row>
    <row r="102" spans="1:255" x14ac:dyDescent="0.2">
      <c r="A102">
        <v>17</v>
      </c>
      <c r="B102">
        <v>1</v>
      </c>
      <c r="E102" t="s">
        <v>212</v>
      </c>
      <c r="F102" t="s">
        <v>213</v>
      </c>
      <c r="G102" t="s">
        <v>214</v>
      </c>
      <c r="H102" t="s">
        <v>143</v>
      </c>
      <c r="I102">
        <v>20</v>
      </c>
      <c r="J102">
        <v>0</v>
      </c>
      <c r="O102">
        <f t="shared" si="95"/>
        <v>899.81</v>
      </c>
      <c r="P102">
        <f t="shared" si="96"/>
        <v>899.81</v>
      </c>
      <c r="Q102">
        <f t="shared" si="97"/>
        <v>0</v>
      </c>
      <c r="R102">
        <f t="shared" si="98"/>
        <v>0</v>
      </c>
      <c r="S102">
        <f t="shared" si="99"/>
        <v>0</v>
      </c>
      <c r="T102">
        <f t="shared" si="100"/>
        <v>0</v>
      </c>
      <c r="U102">
        <f t="shared" si="101"/>
        <v>0</v>
      </c>
      <c r="V102">
        <f t="shared" si="102"/>
        <v>0</v>
      </c>
      <c r="W102">
        <f t="shared" si="103"/>
        <v>0</v>
      </c>
      <c r="X102">
        <f t="shared" si="104"/>
        <v>0</v>
      </c>
      <c r="Y102">
        <f t="shared" si="105"/>
        <v>0</v>
      </c>
      <c r="AA102">
        <v>46281618</v>
      </c>
      <c r="AB102">
        <f t="shared" si="106"/>
        <v>7.28</v>
      </c>
      <c r="AC102">
        <f t="shared" si="107"/>
        <v>7.28</v>
      </c>
      <c r="AD102">
        <f t="shared" si="108"/>
        <v>0</v>
      </c>
      <c r="AE102">
        <f t="shared" si="109"/>
        <v>0</v>
      </c>
      <c r="AF102">
        <f t="shared" si="110"/>
        <v>0</v>
      </c>
      <c r="AG102">
        <f t="shared" si="111"/>
        <v>0</v>
      </c>
      <c r="AH102">
        <f t="shared" si="112"/>
        <v>0</v>
      </c>
      <c r="AI102">
        <f t="shared" si="113"/>
        <v>0</v>
      </c>
      <c r="AJ102">
        <f t="shared" si="114"/>
        <v>0</v>
      </c>
      <c r="AK102">
        <v>7.28</v>
      </c>
      <c r="AL102">
        <v>7.28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1</v>
      </c>
      <c r="AW102">
        <v>1</v>
      </c>
      <c r="AZ102">
        <v>1</v>
      </c>
      <c r="BA102">
        <v>1</v>
      </c>
      <c r="BB102">
        <v>1</v>
      </c>
      <c r="BC102">
        <v>6.18</v>
      </c>
      <c r="BD102" t="s">
        <v>3</v>
      </c>
      <c r="BE102" t="s">
        <v>3</v>
      </c>
      <c r="BF102" t="s">
        <v>3</v>
      </c>
      <c r="BG102" t="s">
        <v>3</v>
      </c>
      <c r="BH102">
        <v>3</v>
      </c>
      <c r="BI102">
        <v>1</v>
      </c>
      <c r="BJ102" t="s">
        <v>215</v>
      </c>
      <c r="BM102">
        <v>1617</v>
      </c>
      <c r="BN102">
        <v>0</v>
      </c>
      <c r="BO102" t="s">
        <v>213</v>
      </c>
      <c r="BP102">
        <v>1</v>
      </c>
      <c r="BQ102">
        <v>200</v>
      </c>
      <c r="BR102">
        <v>0</v>
      </c>
      <c r="BS102">
        <v>1</v>
      </c>
      <c r="BT102">
        <v>1</v>
      </c>
      <c r="BU102">
        <v>1</v>
      </c>
      <c r="BV102">
        <v>1</v>
      </c>
      <c r="BW102">
        <v>1</v>
      </c>
      <c r="BX102">
        <v>1</v>
      </c>
      <c r="BY102" t="s">
        <v>3</v>
      </c>
      <c r="BZ102">
        <v>0</v>
      </c>
      <c r="CA102">
        <v>0</v>
      </c>
      <c r="CE102">
        <v>0</v>
      </c>
      <c r="CF102">
        <v>0</v>
      </c>
      <c r="CG102">
        <v>0</v>
      </c>
      <c r="CM102">
        <v>0</v>
      </c>
      <c r="CN102" t="s">
        <v>3</v>
      </c>
      <c r="CO102">
        <v>0</v>
      </c>
      <c r="CP102">
        <f t="shared" si="115"/>
        <v>899.81</v>
      </c>
      <c r="CQ102">
        <f t="shared" si="90"/>
        <v>44.990400000000001</v>
      </c>
      <c r="CR102">
        <f t="shared" si="91"/>
        <v>0</v>
      </c>
      <c r="CS102">
        <f t="shared" si="92"/>
        <v>0</v>
      </c>
      <c r="CT102">
        <f t="shared" si="93"/>
        <v>0</v>
      </c>
      <c r="CU102">
        <f t="shared" si="116"/>
        <v>0</v>
      </c>
      <c r="CV102">
        <f t="shared" si="94"/>
        <v>0</v>
      </c>
      <c r="CW102">
        <f t="shared" si="117"/>
        <v>0</v>
      </c>
      <c r="CX102">
        <f t="shared" si="118"/>
        <v>0</v>
      </c>
      <c r="CY102">
        <f>S102*(BZ102/100)</f>
        <v>0</v>
      </c>
      <c r="CZ102">
        <f>S102*(CA102/100)</f>
        <v>0</v>
      </c>
      <c r="DC102" t="s">
        <v>3</v>
      </c>
      <c r="DD102" t="s">
        <v>3</v>
      </c>
      <c r="DE102" t="s">
        <v>3</v>
      </c>
      <c r="DF102" t="s">
        <v>3</v>
      </c>
      <c r="DG102" t="s">
        <v>3</v>
      </c>
      <c r="DH102" t="s">
        <v>3</v>
      </c>
      <c r="DI102" t="s">
        <v>3</v>
      </c>
      <c r="DJ102" t="s">
        <v>3</v>
      </c>
      <c r="DK102" t="s">
        <v>3</v>
      </c>
      <c r="DL102" t="s">
        <v>3</v>
      </c>
      <c r="DM102" t="s">
        <v>3</v>
      </c>
      <c r="DN102">
        <v>0</v>
      </c>
      <c r="DO102">
        <v>0</v>
      </c>
      <c r="DP102">
        <v>1</v>
      </c>
      <c r="DQ102">
        <v>1</v>
      </c>
      <c r="DU102">
        <v>1003</v>
      </c>
      <c r="DV102" t="s">
        <v>143</v>
      </c>
      <c r="DW102" t="s">
        <v>143</v>
      </c>
      <c r="DX102">
        <v>1</v>
      </c>
      <c r="EE102">
        <v>40977723</v>
      </c>
      <c r="EF102">
        <v>200</v>
      </c>
      <c r="EG102" t="s">
        <v>46</v>
      </c>
      <c r="EH102">
        <v>0</v>
      </c>
      <c r="EI102" t="s">
        <v>3</v>
      </c>
      <c r="EJ102">
        <v>1</v>
      </c>
      <c r="EK102">
        <v>1617</v>
      </c>
      <c r="EL102" t="s">
        <v>47</v>
      </c>
      <c r="EM102" t="s">
        <v>48</v>
      </c>
      <c r="EO102" t="s">
        <v>3</v>
      </c>
      <c r="EQ102">
        <v>0</v>
      </c>
      <c r="ER102">
        <v>7.28</v>
      </c>
      <c r="ES102">
        <v>7.28</v>
      </c>
      <c r="ET102">
        <v>0</v>
      </c>
      <c r="EU102">
        <v>0</v>
      </c>
      <c r="EV102">
        <v>0</v>
      </c>
      <c r="EW102">
        <v>0</v>
      </c>
      <c r="EX102">
        <v>0</v>
      </c>
      <c r="EY102">
        <v>0</v>
      </c>
      <c r="FQ102">
        <v>0</v>
      </c>
      <c r="FR102">
        <f t="shared" si="119"/>
        <v>0</v>
      </c>
      <c r="FS102">
        <v>0</v>
      </c>
      <c r="FX102">
        <v>0</v>
      </c>
      <c r="FY102">
        <v>0</v>
      </c>
      <c r="GA102" t="s">
        <v>3</v>
      </c>
      <c r="GD102">
        <v>0</v>
      </c>
      <c r="GF102">
        <v>-128133365</v>
      </c>
      <c r="GG102">
        <v>2</v>
      </c>
      <c r="GH102">
        <v>1</v>
      </c>
      <c r="GI102">
        <v>3</v>
      </c>
      <c r="GJ102">
        <v>0</v>
      </c>
      <c r="GK102">
        <f>ROUND(R102*(S12)/100,2)</f>
        <v>0</v>
      </c>
      <c r="GL102">
        <f t="shared" si="120"/>
        <v>0</v>
      </c>
      <c r="GM102">
        <f t="shared" si="121"/>
        <v>899.81</v>
      </c>
      <c r="GN102">
        <f t="shared" si="122"/>
        <v>899.81</v>
      </c>
      <c r="GO102">
        <f t="shared" si="123"/>
        <v>0</v>
      </c>
      <c r="GP102">
        <f t="shared" si="124"/>
        <v>0</v>
      </c>
      <c r="GR102">
        <v>0</v>
      </c>
      <c r="GS102">
        <v>3</v>
      </c>
      <c r="GT102">
        <v>0</v>
      </c>
      <c r="GU102" t="s">
        <v>3</v>
      </c>
      <c r="GV102">
        <f t="shared" si="125"/>
        <v>0</v>
      </c>
      <c r="GW102">
        <v>1</v>
      </c>
      <c r="GX102">
        <f t="shared" si="126"/>
        <v>0</v>
      </c>
      <c r="HA102">
        <v>0</v>
      </c>
      <c r="HB102">
        <v>0</v>
      </c>
      <c r="HC102">
        <f t="shared" si="127"/>
        <v>0</v>
      </c>
      <c r="IK102">
        <v>0</v>
      </c>
    </row>
    <row r="103" spans="1:255" x14ac:dyDescent="0.2">
      <c r="A103" s="2">
        <v>17</v>
      </c>
      <c r="B103" s="2">
        <v>1</v>
      </c>
      <c r="C103" s="2"/>
      <c r="D103" s="2"/>
      <c r="E103" s="2" t="s">
        <v>216</v>
      </c>
      <c r="F103" s="2" t="s">
        <v>217</v>
      </c>
      <c r="G103" s="2" t="s">
        <v>218</v>
      </c>
      <c r="H103" s="2" t="s">
        <v>136</v>
      </c>
      <c r="I103" s="2">
        <v>0.2</v>
      </c>
      <c r="J103" s="2">
        <v>0</v>
      </c>
      <c r="K103" s="2"/>
      <c r="L103" s="2"/>
      <c r="M103" s="2"/>
      <c r="N103" s="2"/>
      <c r="O103" s="2">
        <f t="shared" si="95"/>
        <v>29.81</v>
      </c>
      <c r="P103" s="2">
        <f t="shared" si="96"/>
        <v>3.22</v>
      </c>
      <c r="Q103" s="2">
        <f t="shared" si="97"/>
        <v>1.19</v>
      </c>
      <c r="R103" s="2">
        <f t="shared" si="98"/>
        <v>0.28000000000000003</v>
      </c>
      <c r="S103" s="2">
        <f t="shared" si="99"/>
        <v>25.4</v>
      </c>
      <c r="T103" s="2">
        <f t="shared" si="100"/>
        <v>0</v>
      </c>
      <c r="U103" s="2">
        <f t="shared" si="101"/>
        <v>2.06</v>
      </c>
      <c r="V103" s="2">
        <f t="shared" si="102"/>
        <v>0</v>
      </c>
      <c r="W103" s="2">
        <f t="shared" si="103"/>
        <v>0</v>
      </c>
      <c r="X103" s="2">
        <f t="shared" si="104"/>
        <v>28.96</v>
      </c>
      <c r="Y103" s="2">
        <f t="shared" si="105"/>
        <v>17.02</v>
      </c>
      <c r="Z103" s="2"/>
      <c r="AA103" s="2">
        <v>46281617</v>
      </c>
      <c r="AB103" s="2">
        <f t="shared" si="106"/>
        <v>149.03</v>
      </c>
      <c r="AC103" s="2">
        <f t="shared" si="107"/>
        <v>16.100000000000001</v>
      </c>
      <c r="AD103" s="2">
        <f t="shared" si="108"/>
        <v>5.93</v>
      </c>
      <c r="AE103" s="2">
        <f t="shared" si="109"/>
        <v>1.38</v>
      </c>
      <c r="AF103" s="2">
        <f t="shared" si="110"/>
        <v>127</v>
      </c>
      <c r="AG103" s="2">
        <f t="shared" si="111"/>
        <v>0</v>
      </c>
      <c r="AH103" s="2">
        <f t="shared" si="112"/>
        <v>10.3</v>
      </c>
      <c r="AI103" s="2">
        <f t="shared" si="113"/>
        <v>0</v>
      </c>
      <c r="AJ103" s="2">
        <f t="shared" si="114"/>
        <v>0</v>
      </c>
      <c r="AK103" s="2">
        <v>149.03</v>
      </c>
      <c r="AL103" s="2">
        <v>16.100000000000001</v>
      </c>
      <c r="AM103" s="2">
        <v>5.93</v>
      </c>
      <c r="AN103" s="2">
        <v>1.38</v>
      </c>
      <c r="AO103" s="2">
        <v>127</v>
      </c>
      <c r="AP103" s="2">
        <v>0</v>
      </c>
      <c r="AQ103" s="2">
        <v>10.3</v>
      </c>
      <c r="AR103" s="2">
        <v>0</v>
      </c>
      <c r="AS103" s="2">
        <v>0</v>
      </c>
      <c r="AT103" s="2">
        <v>114</v>
      </c>
      <c r="AU103" s="2">
        <v>67</v>
      </c>
      <c r="AV103" s="2">
        <v>1</v>
      </c>
      <c r="AW103" s="2">
        <v>1</v>
      </c>
      <c r="AX103" s="2"/>
      <c r="AY103" s="2"/>
      <c r="AZ103" s="2">
        <v>1</v>
      </c>
      <c r="BA103" s="2">
        <v>1</v>
      </c>
      <c r="BB103" s="2">
        <v>1</v>
      </c>
      <c r="BC103" s="2">
        <v>1</v>
      </c>
      <c r="BD103" s="2" t="s">
        <v>3</v>
      </c>
      <c r="BE103" s="2" t="s">
        <v>3</v>
      </c>
      <c r="BF103" s="2" t="s">
        <v>3</v>
      </c>
      <c r="BG103" s="2" t="s">
        <v>3</v>
      </c>
      <c r="BH103" s="2">
        <v>0</v>
      </c>
      <c r="BI103" s="2">
        <v>2</v>
      </c>
      <c r="BJ103" s="2" t="s">
        <v>219</v>
      </c>
      <c r="BK103" s="2"/>
      <c r="BL103" s="2"/>
      <c r="BM103" s="2">
        <v>331</v>
      </c>
      <c r="BN103" s="2">
        <v>0</v>
      </c>
      <c r="BO103" s="2" t="s">
        <v>3</v>
      </c>
      <c r="BP103" s="2">
        <v>0</v>
      </c>
      <c r="BQ103" s="2">
        <v>40</v>
      </c>
      <c r="BR103" s="2">
        <v>0</v>
      </c>
      <c r="BS103" s="2">
        <v>1</v>
      </c>
      <c r="BT103" s="2">
        <v>1</v>
      </c>
      <c r="BU103" s="2">
        <v>1</v>
      </c>
      <c r="BV103" s="2">
        <v>1</v>
      </c>
      <c r="BW103" s="2">
        <v>1</v>
      </c>
      <c r="BX103" s="2">
        <v>1</v>
      </c>
      <c r="BY103" s="2" t="s">
        <v>3</v>
      </c>
      <c r="BZ103" s="2">
        <v>114</v>
      </c>
      <c r="CA103" s="2">
        <v>67</v>
      </c>
      <c r="CB103" s="2"/>
      <c r="CC103" s="2"/>
      <c r="CD103" s="2"/>
      <c r="CE103" s="2">
        <v>0</v>
      </c>
      <c r="CF103" s="2">
        <v>0</v>
      </c>
      <c r="CG103" s="2">
        <v>0</v>
      </c>
      <c r="CH103" s="2"/>
      <c r="CI103" s="2"/>
      <c r="CJ103" s="2"/>
      <c r="CK103" s="2"/>
      <c r="CL103" s="2"/>
      <c r="CM103" s="2">
        <v>0</v>
      </c>
      <c r="CN103" s="2" t="s">
        <v>3</v>
      </c>
      <c r="CO103" s="2">
        <v>0</v>
      </c>
      <c r="CP103" s="2">
        <f t="shared" si="115"/>
        <v>29.81</v>
      </c>
      <c r="CQ103" s="2">
        <f t="shared" si="90"/>
        <v>16.100000000000001</v>
      </c>
      <c r="CR103" s="2">
        <f t="shared" si="91"/>
        <v>5.93</v>
      </c>
      <c r="CS103" s="2">
        <f t="shared" si="92"/>
        <v>1.38</v>
      </c>
      <c r="CT103" s="2">
        <f t="shared" si="93"/>
        <v>127</v>
      </c>
      <c r="CU103" s="2">
        <f t="shared" si="116"/>
        <v>0</v>
      </c>
      <c r="CV103" s="2">
        <f t="shared" si="94"/>
        <v>10.3</v>
      </c>
      <c r="CW103" s="2">
        <f t="shared" si="117"/>
        <v>0</v>
      </c>
      <c r="CX103" s="2">
        <f t="shared" si="118"/>
        <v>0</v>
      </c>
      <c r="CY103" s="2">
        <f>((S103*BZ103)/100)</f>
        <v>28.956</v>
      </c>
      <c r="CZ103" s="2">
        <f>((S103*CA103)/100)</f>
        <v>17.018000000000001</v>
      </c>
      <c r="DA103" s="2"/>
      <c r="DB103" s="2"/>
      <c r="DC103" s="2" t="s">
        <v>3</v>
      </c>
      <c r="DD103" s="2" t="s">
        <v>3</v>
      </c>
      <c r="DE103" s="2" t="s">
        <v>3</v>
      </c>
      <c r="DF103" s="2" t="s">
        <v>3</v>
      </c>
      <c r="DG103" s="2" t="s">
        <v>3</v>
      </c>
      <c r="DH103" s="2" t="s">
        <v>3</v>
      </c>
      <c r="DI103" s="2" t="s">
        <v>3</v>
      </c>
      <c r="DJ103" s="2" t="s">
        <v>3</v>
      </c>
      <c r="DK103" s="2" t="s">
        <v>3</v>
      </c>
      <c r="DL103" s="2" t="s">
        <v>3</v>
      </c>
      <c r="DM103" s="2" t="s">
        <v>3</v>
      </c>
      <c r="DN103" s="2">
        <v>0</v>
      </c>
      <c r="DO103" s="2">
        <v>0</v>
      </c>
      <c r="DP103" s="2">
        <v>1</v>
      </c>
      <c r="DQ103" s="2">
        <v>1</v>
      </c>
      <c r="DR103" s="2"/>
      <c r="DS103" s="2"/>
      <c r="DT103" s="2"/>
      <c r="DU103" s="2">
        <v>1003</v>
      </c>
      <c r="DV103" s="2" t="s">
        <v>136</v>
      </c>
      <c r="DW103" s="2" t="s">
        <v>136</v>
      </c>
      <c r="DX103" s="2">
        <v>100</v>
      </c>
      <c r="DY103" s="2"/>
      <c r="DZ103" s="2"/>
      <c r="EA103" s="2"/>
      <c r="EB103" s="2"/>
      <c r="EC103" s="2"/>
      <c r="ED103" s="2"/>
      <c r="EE103" s="2">
        <v>40976437</v>
      </c>
      <c r="EF103" s="2">
        <v>40</v>
      </c>
      <c r="EG103" s="2" t="s">
        <v>84</v>
      </c>
      <c r="EH103" s="2">
        <v>0</v>
      </c>
      <c r="EI103" s="2" t="s">
        <v>3</v>
      </c>
      <c r="EJ103" s="2">
        <v>2</v>
      </c>
      <c r="EK103" s="2">
        <v>331</v>
      </c>
      <c r="EL103" s="2" t="s">
        <v>182</v>
      </c>
      <c r="EM103" s="2" t="s">
        <v>183</v>
      </c>
      <c r="EN103" s="2"/>
      <c r="EO103" s="2" t="s">
        <v>3</v>
      </c>
      <c r="EP103" s="2"/>
      <c r="EQ103" s="2">
        <v>0</v>
      </c>
      <c r="ER103" s="2">
        <v>149.03</v>
      </c>
      <c r="ES103" s="2">
        <v>16.100000000000001</v>
      </c>
      <c r="ET103" s="2">
        <v>5.93</v>
      </c>
      <c r="EU103" s="2">
        <v>1.38</v>
      </c>
      <c r="EV103" s="2">
        <v>127</v>
      </c>
      <c r="EW103" s="2">
        <v>10.3</v>
      </c>
      <c r="EX103" s="2">
        <v>0</v>
      </c>
      <c r="EY103" s="2">
        <v>0</v>
      </c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>
        <v>0</v>
      </c>
      <c r="FR103" s="2">
        <f t="shared" si="119"/>
        <v>0</v>
      </c>
      <c r="FS103" s="2">
        <v>0</v>
      </c>
      <c r="FT103" s="2"/>
      <c r="FU103" s="2"/>
      <c r="FV103" s="2"/>
      <c r="FW103" s="2"/>
      <c r="FX103" s="2">
        <v>114</v>
      </c>
      <c r="FY103" s="2">
        <v>67</v>
      </c>
      <c r="FZ103" s="2"/>
      <c r="GA103" s="2" t="s">
        <v>3</v>
      </c>
      <c r="GB103" s="2"/>
      <c r="GC103" s="2"/>
      <c r="GD103" s="2">
        <v>0</v>
      </c>
      <c r="GE103" s="2"/>
      <c r="GF103" s="2">
        <v>-583094158</v>
      </c>
      <c r="GG103" s="2">
        <v>2</v>
      </c>
      <c r="GH103" s="2">
        <v>1</v>
      </c>
      <c r="GI103" s="2">
        <v>3</v>
      </c>
      <c r="GJ103" s="2">
        <v>0</v>
      </c>
      <c r="GK103" s="2">
        <f>ROUND(R103*(R12)/100,2)</f>
        <v>0.49</v>
      </c>
      <c r="GL103" s="2">
        <f t="shared" si="120"/>
        <v>0</v>
      </c>
      <c r="GM103" s="2">
        <f t="shared" si="121"/>
        <v>76.28</v>
      </c>
      <c r="GN103" s="2">
        <f t="shared" si="122"/>
        <v>0</v>
      </c>
      <c r="GO103" s="2">
        <f t="shared" si="123"/>
        <v>76.28</v>
      </c>
      <c r="GP103" s="2">
        <f t="shared" si="124"/>
        <v>0</v>
      </c>
      <c r="GQ103" s="2"/>
      <c r="GR103" s="2">
        <v>0</v>
      </c>
      <c r="GS103" s="2">
        <v>3</v>
      </c>
      <c r="GT103" s="2">
        <v>0</v>
      </c>
      <c r="GU103" s="2" t="s">
        <v>3</v>
      </c>
      <c r="GV103" s="2">
        <f t="shared" si="125"/>
        <v>0</v>
      </c>
      <c r="GW103" s="2">
        <v>1</v>
      </c>
      <c r="GX103" s="2">
        <f t="shared" si="126"/>
        <v>0</v>
      </c>
      <c r="GY103" s="2"/>
      <c r="GZ103" s="2"/>
      <c r="HA103" s="2">
        <v>0</v>
      </c>
      <c r="HB103" s="2">
        <v>0</v>
      </c>
      <c r="HC103" s="2">
        <f t="shared" si="127"/>
        <v>0</v>
      </c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>
        <v>0</v>
      </c>
      <c r="IL103" s="2"/>
      <c r="IM103" s="2"/>
      <c r="IN103" s="2"/>
      <c r="IO103" s="2"/>
      <c r="IP103" s="2"/>
      <c r="IQ103" s="2"/>
      <c r="IR103" s="2"/>
      <c r="IS103" s="2"/>
      <c r="IT103" s="2"/>
      <c r="IU103" s="2"/>
    </row>
    <row r="104" spans="1:255" x14ac:dyDescent="0.2">
      <c r="A104">
        <v>17</v>
      </c>
      <c r="B104">
        <v>1</v>
      </c>
      <c r="E104" t="s">
        <v>216</v>
      </c>
      <c r="F104" t="s">
        <v>217</v>
      </c>
      <c r="G104" t="s">
        <v>218</v>
      </c>
      <c r="H104" t="s">
        <v>136</v>
      </c>
      <c r="I104">
        <v>0.2</v>
      </c>
      <c r="J104">
        <v>0</v>
      </c>
      <c r="O104">
        <f t="shared" si="95"/>
        <v>629.29</v>
      </c>
      <c r="P104">
        <f t="shared" si="96"/>
        <v>17.48</v>
      </c>
      <c r="Q104">
        <f t="shared" si="97"/>
        <v>11.35</v>
      </c>
      <c r="R104">
        <f t="shared" si="98"/>
        <v>6.52</v>
      </c>
      <c r="S104">
        <f t="shared" si="99"/>
        <v>600.46</v>
      </c>
      <c r="T104">
        <f t="shared" si="100"/>
        <v>0</v>
      </c>
      <c r="U104">
        <f t="shared" si="101"/>
        <v>2.06</v>
      </c>
      <c r="V104">
        <f t="shared" si="102"/>
        <v>0</v>
      </c>
      <c r="W104">
        <f t="shared" si="103"/>
        <v>0</v>
      </c>
      <c r="X104">
        <f t="shared" si="104"/>
        <v>462.35</v>
      </c>
      <c r="Y104">
        <f t="shared" si="105"/>
        <v>246.19</v>
      </c>
      <c r="AA104">
        <v>46281618</v>
      </c>
      <c r="AB104">
        <f t="shared" si="106"/>
        <v>149.03</v>
      </c>
      <c r="AC104">
        <f t="shared" si="107"/>
        <v>16.100000000000001</v>
      </c>
      <c r="AD104">
        <f t="shared" si="108"/>
        <v>5.93</v>
      </c>
      <c r="AE104">
        <f t="shared" si="109"/>
        <v>1.38</v>
      </c>
      <c r="AF104">
        <f t="shared" si="110"/>
        <v>127</v>
      </c>
      <c r="AG104">
        <f t="shared" si="111"/>
        <v>0</v>
      </c>
      <c r="AH104">
        <f t="shared" si="112"/>
        <v>10.3</v>
      </c>
      <c r="AI104">
        <f t="shared" si="113"/>
        <v>0</v>
      </c>
      <c r="AJ104">
        <f t="shared" si="114"/>
        <v>0</v>
      </c>
      <c r="AK104">
        <v>149.03</v>
      </c>
      <c r="AL104">
        <v>16.100000000000001</v>
      </c>
      <c r="AM104">
        <v>5.93</v>
      </c>
      <c r="AN104">
        <v>1.38</v>
      </c>
      <c r="AO104">
        <v>127</v>
      </c>
      <c r="AP104">
        <v>0</v>
      </c>
      <c r="AQ104">
        <v>10.3</v>
      </c>
      <c r="AR104">
        <v>0</v>
      </c>
      <c r="AS104">
        <v>0</v>
      </c>
      <c r="AT104">
        <v>77</v>
      </c>
      <c r="AU104">
        <v>41</v>
      </c>
      <c r="AV104">
        <v>1</v>
      </c>
      <c r="AW104">
        <v>1</v>
      </c>
      <c r="AZ104">
        <v>1</v>
      </c>
      <c r="BA104">
        <v>23.64</v>
      </c>
      <c r="BB104">
        <v>9.57</v>
      </c>
      <c r="BC104">
        <v>5.43</v>
      </c>
      <c r="BD104" t="s">
        <v>3</v>
      </c>
      <c r="BE104" t="s">
        <v>3</v>
      </c>
      <c r="BF104" t="s">
        <v>3</v>
      </c>
      <c r="BG104" t="s">
        <v>3</v>
      </c>
      <c r="BH104">
        <v>0</v>
      </c>
      <c r="BI104">
        <v>2</v>
      </c>
      <c r="BJ104" t="s">
        <v>219</v>
      </c>
      <c r="BM104">
        <v>331</v>
      </c>
      <c r="BN104">
        <v>0</v>
      </c>
      <c r="BO104" t="s">
        <v>217</v>
      </c>
      <c r="BP104">
        <v>1</v>
      </c>
      <c r="BQ104">
        <v>40</v>
      </c>
      <c r="BR104">
        <v>0</v>
      </c>
      <c r="BS104">
        <v>23.64</v>
      </c>
      <c r="BT104">
        <v>1</v>
      </c>
      <c r="BU104">
        <v>1</v>
      </c>
      <c r="BV104">
        <v>1</v>
      </c>
      <c r="BW104">
        <v>1</v>
      </c>
      <c r="BX104">
        <v>1</v>
      </c>
      <c r="BY104" t="s">
        <v>3</v>
      </c>
      <c r="BZ104">
        <v>77</v>
      </c>
      <c r="CA104">
        <v>41</v>
      </c>
      <c r="CE104">
        <v>0</v>
      </c>
      <c r="CF104">
        <v>0</v>
      </c>
      <c r="CG104">
        <v>0</v>
      </c>
      <c r="CM104">
        <v>0</v>
      </c>
      <c r="CN104" t="s">
        <v>3</v>
      </c>
      <c r="CO104">
        <v>0</v>
      </c>
      <c r="CP104">
        <f t="shared" si="115"/>
        <v>629.29000000000008</v>
      </c>
      <c r="CQ104">
        <f t="shared" si="90"/>
        <v>87.423000000000002</v>
      </c>
      <c r="CR104">
        <f t="shared" si="91"/>
        <v>56.750099999999996</v>
      </c>
      <c r="CS104">
        <f t="shared" si="92"/>
        <v>32.623199999999997</v>
      </c>
      <c r="CT104">
        <f t="shared" si="93"/>
        <v>3002.28</v>
      </c>
      <c r="CU104">
        <f t="shared" si="116"/>
        <v>0</v>
      </c>
      <c r="CV104">
        <f t="shared" si="94"/>
        <v>10.3</v>
      </c>
      <c r="CW104">
        <f t="shared" si="117"/>
        <v>0</v>
      </c>
      <c r="CX104">
        <f t="shared" si="118"/>
        <v>0</v>
      </c>
      <c r="CY104">
        <f>S104*(BZ104/100)</f>
        <v>462.35420000000005</v>
      </c>
      <c r="CZ104">
        <f>S104*(CA104/100)</f>
        <v>246.18860000000001</v>
      </c>
      <c r="DC104" t="s">
        <v>3</v>
      </c>
      <c r="DD104" t="s">
        <v>3</v>
      </c>
      <c r="DE104" t="s">
        <v>3</v>
      </c>
      <c r="DF104" t="s">
        <v>3</v>
      </c>
      <c r="DG104" t="s">
        <v>3</v>
      </c>
      <c r="DH104" t="s">
        <v>3</v>
      </c>
      <c r="DI104" t="s">
        <v>3</v>
      </c>
      <c r="DJ104" t="s">
        <v>3</v>
      </c>
      <c r="DK104" t="s">
        <v>3</v>
      </c>
      <c r="DL104" t="s">
        <v>3</v>
      </c>
      <c r="DM104" t="s">
        <v>3</v>
      </c>
      <c r="DN104">
        <v>114</v>
      </c>
      <c r="DO104">
        <v>67</v>
      </c>
      <c r="DP104">
        <v>1.0469999999999999</v>
      </c>
      <c r="DQ104">
        <v>1</v>
      </c>
      <c r="DU104">
        <v>1003</v>
      </c>
      <c r="DV104" t="s">
        <v>136</v>
      </c>
      <c r="DW104" t="s">
        <v>136</v>
      </c>
      <c r="DX104">
        <v>100</v>
      </c>
      <c r="EE104">
        <v>40976437</v>
      </c>
      <c r="EF104">
        <v>40</v>
      </c>
      <c r="EG104" t="s">
        <v>84</v>
      </c>
      <c r="EH104">
        <v>0</v>
      </c>
      <c r="EI104" t="s">
        <v>3</v>
      </c>
      <c r="EJ104">
        <v>2</v>
      </c>
      <c r="EK104">
        <v>331</v>
      </c>
      <c r="EL104" t="s">
        <v>182</v>
      </c>
      <c r="EM104" t="s">
        <v>183</v>
      </c>
      <c r="EO104" t="s">
        <v>3</v>
      </c>
      <c r="EQ104">
        <v>0</v>
      </c>
      <c r="ER104">
        <v>149.03</v>
      </c>
      <c r="ES104">
        <v>16.100000000000001</v>
      </c>
      <c r="ET104">
        <v>5.93</v>
      </c>
      <c r="EU104">
        <v>1.38</v>
      </c>
      <c r="EV104">
        <v>127</v>
      </c>
      <c r="EW104">
        <v>10.3</v>
      </c>
      <c r="EX104">
        <v>0</v>
      </c>
      <c r="EY104">
        <v>0</v>
      </c>
      <c r="FQ104">
        <v>0</v>
      </c>
      <c r="FR104">
        <f t="shared" si="119"/>
        <v>0</v>
      </c>
      <c r="FS104">
        <v>0</v>
      </c>
      <c r="FX104">
        <v>114</v>
      </c>
      <c r="FY104">
        <v>67</v>
      </c>
      <c r="GA104" t="s">
        <v>3</v>
      </c>
      <c r="GD104">
        <v>0</v>
      </c>
      <c r="GF104">
        <v>-583094158</v>
      </c>
      <c r="GG104">
        <v>2</v>
      </c>
      <c r="GH104">
        <v>1</v>
      </c>
      <c r="GI104">
        <v>3</v>
      </c>
      <c r="GJ104">
        <v>0</v>
      </c>
      <c r="GK104">
        <f>ROUND(R104*(S12)/100,2)</f>
        <v>10.24</v>
      </c>
      <c r="GL104">
        <f t="shared" si="120"/>
        <v>0</v>
      </c>
      <c r="GM104">
        <f t="shared" si="121"/>
        <v>1348.07</v>
      </c>
      <c r="GN104">
        <f t="shared" si="122"/>
        <v>0</v>
      </c>
      <c r="GO104">
        <f t="shared" si="123"/>
        <v>1348.07</v>
      </c>
      <c r="GP104">
        <f t="shared" si="124"/>
        <v>0</v>
      </c>
      <c r="GR104">
        <v>0</v>
      </c>
      <c r="GS104">
        <v>3</v>
      </c>
      <c r="GT104">
        <v>0</v>
      </c>
      <c r="GU104" t="s">
        <v>3</v>
      </c>
      <c r="GV104">
        <f t="shared" si="125"/>
        <v>0</v>
      </c>
      <c r="GW104">
        <v>1</v>
      </c>
      <c r="GX104">
        <f t="shared" si="126"/>
        <v>0</v>
      </c>
      <c r="HA104">
        <v>0</v>
      </c>
      <c r="HB104">
        <v>0</v>
      </c>
      <c r="HC104">
        <f t="shared" si="127"/>
        <v>0</v>
      </c>
      <c r="IK104">
        <v>0</v>
      </c>
    </row>
    <row r="105" spans="1:255" x14ac:dyDescent="0.2">
      <c r="A105" s="2">
        <v>17</v>
      </c>
      <c r="B105" s="2">
        <v>1</v>
      </c>
      <c r="C105" s="2"/>
      <c r="D105" s="2"/>
      <c r="E105" s="2" t="s">
        <v>220</v>
      </c>
      <c r="F105" s="2" t="s">
        <v>221</v>
      </c>
      <c r="G105" s="2" t="s">
        <v>222</v>
      </c>
      <c r="H105" s="2" t="s">
        <v>187</v>
      </c>
      <c r="I105" s="2">
        <v>0.02</v>
      </c>
      <c r="J105" s="2">
        <v>0</v>
      </c>
      <c r="K105" s="2"/>
      <c r="L105" s="2"/>
      <c r="M105" s="2"/>
      <c r="N105" s="2"/>
      <c r="O105" s="2">
        <f t="shared" si="95"/>
        <v>485.06</v>
      </c>
      <c r="P105" s="2">
        <f t="shared" si="96"/>
        <v>485.06</v>
      </c>
      <c r="Q105" s="2">
        <f t="shared" si="97"/>
        <v>0</v>
      </c>
      <c r="R105" s="2">
        <f t="shared" si="98"/>
        <v>0</v>
      </c>
      <c r="S105" s="2">
        <f t="shared" si="99"/>
        <v>0</v>
      </c>
      <c r="T105" s="2">
        <f t="shared" si="100"/>
        <v>0</v>
      </c>
      <c r="U105" s="2">
        <f t="shared" si="101"/>
        <v>0</v>
      </c>
      <c r="V105" s="2">
        <f t="shared" si="102"/>
        <v>0</v>
      </c>
      <c r="W105" s="2">
        <f t="shared" si="103"/>
        <v>0</v>
      </c>
      <c r="X105" s="2">
        <f t="shared" si="104"/>
        <v>0</v>
      </c>
      <c r="Y105" s="2">
        <f t="shared" si="105"/>
        <v>0</v>
      </c>
      <c r="Z105" s="2"/>
      <c r="AA105" s="2">
        <v>46281617</v>
      </c>
      <c r="AB105" s="2">
        <f t="shared" si="106"/>
        <v>24253.02</v>
      </c>
      <c r="AC105" s="2">
        <f t="shared" si="107"/>
        <v>24253.02</v>
      </c>
      <c r="AD105" s="2">
        <f t="shared" si="108"/>
        <v>0</v>
      </c>
      <c r="AE105" s="2">
        <f t="shared" si="109"/>
        <v>0</v>
      </c>
      <c r="AF105" s="2">
        <f t="shared" si="110"/>
        <v>0</v>
      </c>
      <c r="AG105" s="2">
        <f t="shared" si="111"/>
        <v>0</v>
      </c>
      <c r="AH105" s="2">
        <f t="shared" si="112"/>
        <v>0</v>
      </c>
      <c r="AI105" s="2">
        <f t="shared" si="113"/>
        <v>0</v>
      </c>
      <c r="AJ105" s="2">
        <f t="shared" si="114"/>
        <v>0</v>
      </c>
      <c r="AK105" s="2">
        <v>24253.02</v>
      </c>
      <c r="AL105" s="2">
        <v>24253.02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0</v>
      </c>
      <c r="AV105" s="2">
        <v>1</v>
      </c>
      <c r="AW105" s="2">
        <v>1</v>
      </c>
      <c r="AX105" s="2"/>
      <c r="AY105" s="2"/>
      <c r="AZ105" s="2">
        <v>1</v>
      </c>
      <c r="BA105" s="2">
        <v>1</v>
      </c>
      <c r="BB105" s="2">
        <v>1</v>
      </c>
      <c r="BC105" s="2">
        <v>1</v>
      </c>
      <c r="BD105" s="2" t="s">
        <v>3</v>
      </c>
      <c r="BE105" s="2" t="s">
        <v>3</v>
      </c>
      <c r="BF105" s="2" t="s">
        <v>3</v>
      </c>
      <c r="BG105" s="2" t="s">
        <v>3</v>
      </c>
      <c r="BH105" s="2">
        <v>3</v>
      </c>
      <c r="BI105" s="2">
        <v>2</v>
      </c>
      <c r="BJ105" s="2" t="s">
        <v>223</v>
      </c>
      <c r="BK105" s="2"/>
      <c r="BL105" s="2"/>
      <c r="BM105" s="2">
        <v>1618</v>
      </c>
      <c r="BN105" s="2">
        <v>0</v>
      </c>
      <c r="BO105" s="2" t="s">
        <v>3</v>
      </c>
      <c r="BP105" s="2">
        <v>0</v>
      </c>
      <c r="BQ105" s="2">
        <v>201</v>
      </c>
      <c r="BR105" s="2">
        <v>0</v>
      </c>
      <c r="BS105" s="2">
        <v>1</v>
      </c>
      <c r="BT105" s="2">
        <v>1</v>
      </c>
      <c r="BU105" s="2">
        <v>1</v>
      </c>
      <c r="BV105" s="2">
        <v>1</v>
      </c>
      <c r="BW105" s="2">
        <v>1</v>
      </c>
      <c r="BX105" s="2">
        <v>1</v>
      </c>
      <c r="BY105" s="2" t="s">
        <v>3</v>
      </c>
      <c r="BZ105" s="2">
        <v>0</v>
      </c>
      <c r="CA105" s="2">
        <v>0</v>
      </c>
      <c r="CB105" s="2"/>
      <c r="CC105" s="2"/>
      <c r="CD105" s="2"/>
      <c r="CE105" s="2">
        <v>0</v>
      </c>
      <c r="CF105" s="2">
        <v>0</v>
      </c>
      <c r="CG105" s="2">
        <v>0</v>
      </c>
      <c r="CH105" s="2"/>
      <c r="CI105" s="2"/>
      <c r="CJ105" s="2"/>
      <c r="CK105" s="2"/>
      <c r="CL105" s="2"/>
      <c r="CM105" s="2">
        <v>0</v>
      </c>
      <c r="CN105" s="2" t="s">
        <v>3</v>
      </c>
      <c r="CO105" s="2">
        <v>0</v>
      </c>
      <c r="CP105" s="2">
        <f t="shared" si="115"/>
        <v>485.06</v>
      </c>
      <c r="CQ105" s="2">
        <f t="shared" si="90"/>
        <v>24253.02</v>
      </c>
      <c r="CR105" s="2">
        <f t="shared" si="91"/>
        <v>0</v>
      </c>
      <c r="CS105" s="2">
        <f t="shared" si="92"/>
        <v>0</v>
      </c>
      <c r="CT105" s="2">
        <f t="shared" si="93"/>
        <v>0</v>
      </c>
      <c r="CU105" s="2">
        <f t="shared" si="116"/>
        <v>0</v>
      </c>
      <c r="CV105" s="2">
        <f t="shared" si="94"/>
        <v>0</v>
      </c>
      <c r="CW105" s="2">
        <f t="shared" si="117"/>
        <v>0</v>
      </c>
      <c r="CX105" s="2">
        <f t="shared" si="118"/>
        <v>0</v>
      </c>
      <c r="CY105" s="2">
        <f>((S105*BZ105)/100)</f>
        <v>0</v>
      </c>
      <c r="CZ105" s="2">
        <f>((S105*CA105)/100)</f>
        <v>0</v>
      </c>
      <c r="DA105" s="2"/>
      <c r="DB105" s="2"/>
      <c r="DC105" s="2" t="s">
        <v>3</v>
      </c>
      <c r="DD105" s="2" t="s">
        <v>3</v>
      </c>
      <c r="DE105" s="2" t="s">
        <v>3</v>
      </c>
      <c r="DF105" s="2" t="s">
        <v>3</v>
      </c>
      <c r="DG105" s="2" t="s">
        <v>3</v>
      </c>
      <c r="DH105" s="2" t="s">
        <v>3</v>
      </c>
      <c r="DI105" s="2" t="s">
        <v>3</v>
      </c>
      <c r="DJ105" s="2" t="s">
        <v>3</v>
      </c>
      <c r="DK105" s="2" t="s">
        <v>3</v>
      </c>
      <c r="DL105" s="2" t="s">
        <v>3</v>
      </c>
      <c r="DM105" s="2" t="s">
        <v>3</v>
      </c>
      <c r="DN105" s="2">
        <v>0</v>
      </c>
      <c r="DO105" s="2">
        <v>0</v>
      </c>
      <c r="DP105" s="2">
        <v>1</v>
      </c>
      <c r="DQ105" s="2">
        <v>1</v>
      </c>
      <c r="DR105" s="2"/>
      <c r="DS105" s="2"/>
      <c r="DT105" s="2"/>
      <c r="DU105" s="2">
        <v>1003</v>
      </c>
      <c r="DV105" s="2" t="s">
        <v>187</v>
      </c>
      <c r="DW105" s="2" t="s">
        <v>187</v>
      </c>
      <c r="DX105" s="2">
        <v>1000</v>
      </c>
      <c r="DY105" s="2"/>
      <c r="DZ105" s="2"/>
      <c r="EA105" s="2"/>
      <c r="EB105" s="2"/>
      <c r="EC105" s="2"/>
      <c r="ED105" s="2"/>
      <c r="EE105" s="2">
        <v>40977724</v>
      </c>
      <c r="EF105" s="2">
        <v>201</v>
      </c>
      <c r="EG105" s="2" t="s">
        <v>189</v>
      </c>
      <c r="EH105" s="2">
        <v>0</v>
      </c>
      <c r="EI105" s="2" t="s">
        <v>3</v>
      </c>
      <c r="EJ105" s="2">
        <v>2</v>
      </c>
      <c r="EK105" s="2">
        <v>1618</v>
      </c>
      <c r="EL105" s="2" t="s">
        <v>190</v>
      </c>
      <c r="EM105" s="2" t="s">
        <v>191</v>
      </c>
      <c r="EN105" s="2"/>
      <c r="EO105" s="2" t="s">
        <v>3</v>
      </c>
      <c r="EP105" s="2"/>
      <c r="EQ105" s="2">
        <v>0</v>
      </c>
      <c r="ER105" s="2">
        <v>24253.02</v>
      </c>
      <c r="ES105" s="2">
        <v>24253.02</v>
      </c>
      <c r="ET105" s="2">
        <v>0</v>
      </c>
      <c r="EU105" s="2">
        <v>0</v>
      </c>
      <c r="EV105" s="2">
        <v>0</v>
      </c>
      <c r="EW105" s="2">
        <v>0</v>
      </c>
      <c r="EX105" s="2">
        <v>0</v>
      </c>
      <c r="EY105" s="2">
        <v>0</v>
      </c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>
        <v>0</v>
      </c>
      <c r="FR105" s="2">
        <f t="shared" si="119"/>
        <v>0</v>
      </c>
      <c r="FS105" s="2">
        <v>0</v>
      </c>
      <c r="FT105" s="2"/>
      <c r="FU105" s="2"/>
      <c r="FV105" s="2"/>
      <c r="FW105" s="2"/>
      <c r="FX105" s="2">
        <v>0</v>
      </c>
      <c r="FY105" s="2">
        <v>0</v>
      </c>
      <c r="FZ105" s="2"/>
      <c r="GA105" s="2" t="s">
        <v>3</v>
      </c>
      <c r="GB105" s="2"/>
      <c r="GC105" s="2"/>
      <c r="GD105" s="2">
        <v>0</v>
      </c>
      <c r="GE105" s="2"/>
      <c r="GF105" s="2">
        <v>-609213941</v>
      </c>
      <c r="GG105" s="2">
        <v>2</v>
      </c>
      <c r="GH105" s="2">
        <v>1</v>
      </c>
      <c r="GI105" s="2">
        <v>3</v>
      </c>
      <c r="GJ105" s="2">
        <v>0</v>
      </c>
      <c r="GK105" s="2">
        <f>ROUND(R105*(R12)/100,2)</f>
        <v>0</v>
      </c>
      <c r="GL105" s="2">
        <f t="shared" si="120"/>
        <v>0</v>
      </c>
      <c r="GM105" s="2">
        <f t="shared" si="121"/>
        <v>485.06</v>
      </c>
      <c r="GN105" s="2">
        <f t="shared" si="122"/>
        <v>0</v>
      </c>
      <c r="GO105" s="2">
        <f t="shared" si="123"/>
        <v>485.06</v>
      </c>
      <c r="GP105" s="2">
        <f t="shared" si="124"/>
        <v>0</v>
      </c>
      <c r="GQ105" s="2"/>
      <c r="GR105" s="2">
        <v>0</v>
      </c>
      <c r="GS105" s="2">
        <v>3</v>
      </c>
      <c r="GT105" s="2">
        <v>0</v>
      </c>
      <c r="GU105" s="2" t="s">
        <v>3</v>
      </c>
      <c r="GV105" s="2">
        <f t="shared" si="125"/>
        <v>0</v>
      </c>
      <c r="GW105" s="2">
        <v>1</v>
      </c>
      <c r="GX105" s="2">
        <f t="shared" si="126"/>
        <v>0</v>
      </c>
      <c r="GY105" s="2"/>
      <c r="GZ105" s="2"/>
      <c r="HA105" s="2">
        <v>0</v>
      </c>
      <c r="HB105" s="2">
        <v>0</v>
      </c>
      <c r="HC105" s="2">
        <f t="shared" si="127"/>
        <v>0</v>
      </c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>
        <v>0</v>
      </c>
      <c r="IL105" s="2"/>
      <c r="IM105" s="2"/>
      <c r="IN105" s="2"/>
      <c r="IO105" s="2"/>
      <c r="IP105" s="2"/>
      <c r="IQ105" s="2"/>
      <c r="IR105" s="2"/>
      <c r="IS105" s="2"/>
      <c r="IT105" s="2"/>
      <c r="IU105" s="2"/>
    </row>
    <row r="106" spans="1:255" x14ac:dyDescent="0.2">
      <c r="A106">
        <v>17</v>
      </c>
      <c r="B106">
        <v>1</v>
      </c>
      <c r="E106" t="s">
        <v>220</v>
      </c>
      <c r="F106" t="s">
        <v>221</v>
      </c>
      <c r="G106" t="s">
        <v>222</v>
      </c>
      <c r="H106" t="s">
        <v>187</v>
      </c>
      <c r="I106">
        <v>0.02</v>
      </c>
      <c r="J106">
        <v>0</v>
      </c>
      <c r="O106">
        <f t="shared" si="95"/>
        <v>1906.29</v>
      </c>
      <c r="P106">
        <f t="shared" si="96"/>
        <v>1906.29</v>
      </c>
      <c r="Q106">
        <f t="shared" si="97"/>
        <v>0</v>
      </c>
      <c r="R106">
        <f t="shared" si="98"/>
        <v>0</v>
      </c>
      <c r="S106">
        <f t="shared" si="99"/>
        <v>0</v>
      </c>
      <c r="T106">
        <f t="shared" si="100"/>
        <v>0</v>
      </c>
      <c r="U106">
        <f t="shared" si="101"/>
        <v>0</v>
      </c>
      <c r="V106">
        <f t="shared" si="102"/>
        <v>0</v>
      </c>
      <c r="W106">
        <f t="shared" si="103"/>
        <v>0</v>
      </c>
      <c r="X106">
        <f t="shared" si="104"/>
        <v>0</v>
      </c>
      <c r="Y106">
        <f t="shared" si="105"/>
        <v>0</v>
      </c>
      <c r="AA106">
        <v>46281618</v>
      </c>
      <c r="AB106">
        <f t="shared" si="106"/>
        <v>24253.02</v>
      </c>
      <c r="AC106">
        <f t="shared" si="107"/>
        <v>24253.02</v>
      </c>
      <c r="AD106">
        <f t="shared" si="108"/>
        <v>0</v>
      </c>
      <c r="AE106">
        <f t="shared" si="109"/>
        <v>0</v>
      </c>
      <c r="AF106">
        <f t="shared" si="110"/>
        <v>0</v>
      </c>
      <c r="AG106">
        <f t="shared" si="111"/>
        <v>0</v>
      </c>
      <c r="AH106">
        <f t="shared" si="112"/>
        <v>0</v>
      </c>
      <c r="AI106">
        <f t="shared" si="113"/>
        <v>0</v>
      </c>
      <c r="AJ106">
        <f t="shared" si="114"/>
        <v>0</v>
      </c>
      <c r="AK106">
        <v>24253.02</v>
      </c>
      <c r="AL106">
        <v>24253.02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1</v>
      </c>
      <c r="AW106">
        <v>1</v>
      </c>
      <c r="AZ106">
        <v>1</v>
      </c>
      <c r="BA106">
        <v>1</v>
      </c>
      <c r="BB106">
        <v>1</v>
      </c>
      <c r="BC106">
        <v>3.93</v>
      </c>
      <c r="BD106" t="s">
        <v>3</v>
      </c>
      <c r="BE106" t="s">
        <v>3</v>
      </c>
      <c r="BF106" t="s">
        <v>3</v>
      </c>
      <c r="BG106" t="s">
        <v>3</v>
      </c>
      <c r="BH106">
        <v>3</v>
      </c>
      <c r="BI106">
        <v>2</v>
      </c>
      <c r="BJ106" t="s">
        <v>223</v>
      </c>
      <c r="BM106">
        <v>1618</v>
      </c>
      <c r="BN106">
        <v>0</v>
      </c>
      <c r="BO106" t="s">
        <v>221</v>
      </c>
      <c r="BP106">
        <v>1</v>
      </c>
      <c r="BQ106">
        <v>201</v>
      </c>
      <c r="BR106">
        <v>0</v>
      </c>
      <c r="BS106">
        <v>1</v>
      </c>
      <c r="BT106">
        <v>1</v>
      </c>
      <c r="BU106">
        <v>1</v>
      </c>
      <c r="BV106">
        <v>1</v>
      </c>
      <c r="BW106">
        <v>1</v>
      </c>
      <c r="BX106">
        <v>1</v>
      </c>
      <c r="BY106" t="s">
        <v>3</v>
      </c>
      <c r="BZ106">
        <v>0</v>
      </c>
      <c r="CA106">
        <v>0</v>
      </c>
      <c r="CE106">
        <v>0</v>
      </c>
      <c r="CF106">
        <v>0</v>
      </c>
      <c r="CG106">
        <v>0</v>
      </c>
      <c r="CM106">
        <v>0</v>
      </c>
      <c r="CN106" t="s">
        <v>3</v>
      </c>
      <c r="CO106">
        <v>0</v>
      </c>
      <c r="CP106">
        <f t="shared" si="115"/>
        <v>1906.29</v>
      </c>
      <c r="CQ106">
        <f t="shared" si="90"/>
        <v>95314.368600000002</v>
      </c>
      <c r="CR106">
        <f t="shared" si="91"/>
        <v>0</v>
      </c>
      <c r="CS106">
        <f t="shared" si="92"/>
        <v>0</v>
      </c>
      <c r="CT106">
        <f t="shared" si="93"/>
        <v>0</v>
      </c>
      <c r="CU106">
        <f t="shared" si="116"/>
        <v>0</v>
      </c>
      <c r="CV106">
        <f t="shared" si="94"/>
        <v>0</v>
      </c>
      <c r="CW106">
        <f t="shared" si="117"/>
        <v>0</v>
      </c>
      <c r="CX106">
        <f t="shared" si="118"/>
        <v>0</v>
      </c>
      <c r="CY106">
        <f>S106*(BZ106/100)</f>
        <v>0</v>
      </c>
      <c r="CZ106">
        <f>S106*(CA106/100)</f>
        <v>0</v>
      </c>
      <c r="DC106" t="s">
        <v>3</v>
      </c>
      <c r="DD106" t="s">
        <v>3</v>
      </c>
      <c r="DE106" t="s">
        <v>3</v>
      </c>
      <c r="DF106" t="s">
        <v>3</v>
      </c>
      <c r="DG106" t="s">
        <v>3</v>
      </c>
      <c r="DH106" t="s">
        <v>3</v>
      </c>
      <c r="DI106" t="s">
        <v>3</v>
      </c>
      <c r="DJ106" t="s">
        <v>3</v>
      </c>
      <c r="DK106" t="s">
        <v>3</v>
      </c>
      <c r="DL106" t="s">
        <v>3</v>
      </c>
      <c r="DM106" t="s">
        <v>3</v>
      </c>
      <c r="DN106">
        <v>0</v>
      </c>
      <c r="DO106">
        <v>0</v>
      </c>
      <c r="DP106">
        <v>1</v>
      </c>
      <c r="DQ106">
        <v>1</v>
      </c>
      <c r="DU106">
        <v>1003</v>
      </c>
      <c r="DV106" t="s">
        <v>187</v>
      </c>
      <c r="DW106" t="s">
        <v>187</v>
      </c>
      <c r="DX106">
        <v>1000</v>
      </c>
      <c r="EE106">
        <v>40977724</v>
      </c>
      <c r="EF106">
        <v>201</v>
      </c>
      <c r="EG106" t="s">
        <v>189</v>
      </c>
      <c r="EH106">
        <v>0</v>
      </c>
      <c r="EI106" t="s">
        <v>3</v>
      </c>
      <c r="EJ106">
        <v>2</v>
      </c>
      <c r="EK106">
        <v>1618</v>
      </c>
      <c r="EL106" t="s">
        <v>190</v>
      </c>
      <c r="EM106" t="s">
        <v>191</v>
      </c>
      <c r="EO106" t="s">
        <v>3</v>
      </c>
      <c r="EQ106">
        <v>0</v>
      </c>
      <c r="ER106">
        <v>24253.02</v>
      </c>
      <c r="ES106">
        <v>24253.02</v>
      </c>
      <c r="ET106">
        <v>0</v>
      </c>
      <c r="EU106">
        <v>0</v>
      </c>
      <c r="EV106">
        <v>0</v>
      </c>
      <c r="EW106">
        <v>0</v>
      </c>
      <c r="EX106">
        <v>0</v>
      </c>
      <c r="EY106">
        <v>0</v>
      </c>
      <c r="FQ106">
        <v>0</v>
      </c>
      <c r="FR106">
        <f t="shared" si="119"/>
        <v>0</v>
      </c>
      <c r="FS106">
        <v>0</v>
      </c>
      <c r="FX106">
        <v>0</v>
      </c>
      <c r="FY106">
        <v>0</v>
      </c>
      <c r="GA106" t="s">
        <v>3</v>
      </c>
      <c r="GD106">
        <v>0</v>
      </c>
      <c r="GF106">
        <v>-609213941</v>
      </c>
      <c r="GG106">
        <v>2</v>
      </c>
      <c r="GH106">
        <v>1</v>
      </c>
      <c r="GI106">
        <v>3</v>
      </c>
      <c r="GJ106">
        <v>0</v>
      </c>
      <c r="GK106">
        <f>ROUND(R106*(S12)/100,2)</f>
        <v>0</v>
      </c>
      <c r="GL106">
        <f t="shared" si="120"/>
        <v>0</v>
      </c>
      <c r="GM106">
        <f t="shared" si="121"/>
        <v>1906.29</v>
      </c>
      <c r="GN106">
        <f t="shared" si="122"/>
        <v>0</v>
      </c>
      <c r="GO106">
        <f t="shared" si="123"/>
        <v>1906.29</v>
      </c>
      <c r="GP106">
        <f t="shared" si="124"/>
        <v>0</v>
      </c>
      <c r="GR106">
        <v>0</v>
      </c>
      <c r="GS106">
        <v>3</v>
      </c>
      <c r="GT106">
        <v>0</v>
      </c>
      <c r="GU106" t="s">
        <v>3</v>
      </c>
      <c r="GV106">
        <f t="shared" si="125"/>
        <v>0</v>
      </c>
      <c r="GW106">
        <v>1</v>
      </c>
      <c r="GX106">
        <f t="shared" si="126"/>
        <v>0</v>
      </c>
      <c r="HA106">
        <v>0</v>
      </c>
      <c r="HB106">
        <v>0</v>
      </c>
      <c r="HC106">
        <f t="shared" si="127"/>
        <v>0</v>
      </c>
      <c r="IK106">
        <v>0</v>
      </c>
    </row>
    <row r="107" spans="1:255" x14ac:dyDescent="0.2">
      <c r="A107" s="2">
        <v>17</v>
      </c>
      <c r="B107" s="2">
        <v>1</v>
      </c>
      <c r="C107" s="2"/>
      <c r="D107" s="2"/>
      <c r="E107" s="2" t="s">
        <v>224</v>
      </c>
      <c r="F107" s="2" t="s">
        <v>225</v>
      </c>
      <c r="G107" s="2" t="s">
        <v>226</v>
      </c>
      <c r="H107" s="2" t="s">
        <v>44</v>
      </c>
      <c r="I107" s="2">
        <v>2</v>
      </c>
      <c r="J107" s="2">
        <v>0</v>
      </c>
      <c r="K107" s="2"/>
      <c r="L107" s="2"/>
      <c r="M107" s="2"/>
      <c r="N107" s="2"/>
      <c r="O107" s="2">
        <f t="shared" si="95"/>
        <v>35.22</v>
      </c>
      <c r="P107" s="2">
        <f t="shared" si="96"/>
        <v>6.06</v>
      </c>
      <c r="Q107" s="2">
        <f t="shared" si="97"/>
        <v>4</v>
      </c>
      <c r="R107" s="2">
        <f t="shared" si="98"/>
        <v>0.46</v>
      </c>
      <c r="S107" s="2">
        <f t="shared" si="99"/>
        <v>25.16</v>
      </c>
      <c r="T107" s="2">
        <f t="shared" si="100"/>
        <v>0</v>
      </c>
      <c r="U107" s="2">
        <f t="shared" si="101"/>
        <v>2.14</v>
      </c>
      <c r="V107" s="2">
        <f t="shared" si="102"/>
        <v>0</v>
      </c>
      <c r="W107" s="2">
        <f t="shared" si="103"/>
        <v>0</v>
      </c>
      <c r="X107" s="2">
        <f t="shared" si="104"/>
        <v>27.68</v>
      </c>
      <c r="Y107" s="2">
        <f t="shared" si="105"/>
        <v>18.62</v>
      </c>
      <c r="Z107" s="2"/>
      <c r="AA107" s="2">
        <v>46281617</v>
      </c>
      <c r="AB107" s="2">
        <f t="shared" si="106"/>
        <v>17.61</v>
      </c>
      <c r="AC107" s="2">
        <f t="shared" si="107"/>
        <v>3.03</v>
      </c>
      <c r="AD107" s="2">
        <f t="shared" si="108"/>
        <v>2</v>
      </c>
      <c r="AE107" s="2">
        <f t="shared" si="109"/>
        <v>0.23</v>
      </c>
      <c r="AF107" s="2">
        <f t="shared" si="110"/>
        <v>12.58</v>
      </c>
      <c r="AG107" s="2">
        <f t="shared" si="111"/>
        <v>0</v>
      </c>
      <c r="AH107" s="2">
        <f t="shared" si="112"/>
        <v>1.07</v>
      </c>
      <c r="AI107" s="2">
        <f t="shared" si="113"/>
        <v>0</v>
      </c>
      <c r="AJ107" s="2">
        <f t="shared" si="114"/>
        <v>0</v>
      </c>
      <c r="AK107" s="2">
        <v>17.61</v>
      </c>
      <c r="AL107" s="2">
        <v>3.03</v>
      </c>
      <c r="AM107" s="2">
        <v>2</v>
      </c>
      <c r="AN107" s="2">
        <v>0.23</v>
      </c>
      <c r="AO107" s="2">
        <v>12.58</v>
      </c>
      <c r="AP107" s="2">
        <v>0</v>
      </c>
      <c r="AQ107" s="2">
        <v>1.07</v>
      </c>
      <c r="AR107" s="2">
        <v>0</v>
      </c>
      <c r="AS107" s="2">
        <v>0</v>
      </c>
      <c r="AT107" s="2">
        <v>110</v>
      </c>
      <c r="AU107" s="2">
        <v>74</v>
      </c>
      <c r="AV107" s="2">
        <v>1</v>
      </c>
      <c r="AW107" s="2">
        <v>1</v>
      </c>
      <c r="AX107" s="2"/>
      <c r="AY107" s="2"/>
      <c r="AZ107" s="2">
        <v>1</v>
      </c>
      <c r="BA107" s="2">
        <v>1</v>
      </c>
      <c r="BB107" s="2">
        <v>1</v>
      </c>
      <c r="BC107" s="2">
        <v>1</v>
      </c>
      <c r="BD107" s="2" t="s">
        <v>3</v>
      </c>
      <c r="BE107" s="2" t="s">
        <v>3</v>
      </c>
      <c r="BF107" s="2" t="s">
        <v>3</v>
      </c>
      <c r="BG107" s="2" t="s">
        <v>3</v>
      </c>
      <c r="BH107" s="2">
        <v>0</v>
      </c>
      <c r="BI107" s="2">
        <v>1</v>
      </c>
      <c r="BJ107" s="2" t="s">
        <v>227</v>
      </c>
      <c r="BK107" s="2"/>
      <c r="BL107" s="2"/>
      <c r="BM107" s="2">
        <v>139</v>
      </c>
      <c r="BN107" s="2">
        <v>0</v>
      </c>
      <c r="BO107" s="2" t="s">
        <v>3</v>
      </c>
      <c r="BP107" s="2">
        <v>0</v>
      </c>
      <c r="BQ107" s="2">
        <v>30</v>
      </c>
      <c r="BR107" s="2">
        <v>0</v>
      </c>
      <c r="BS107" s="2">
        <v>1</v>
      </c>
      <c r="BT107" s="2">
        <v>1</v>
      </c>
      <c r="BU107" s="2">
        <v>1</v>
      </c>
      <c r="BV107" s="2">
        <v>1</v>
      </c>
      <c r="BW107" s="2">
        <v>1</v>
      </c>
      <c r="BX107" s="2">
        <v>1</v>
      </c>
      <c r="BY107" s="2" t="s">
        <v>3</v>
      </c>
      <c r="BZ107" s="2">
        <v>110</v>
      </c>
      <c r="CA107" s="2">
        <v>74</v>
      </c>
      <c r="CB107" s="2"/>
      <c r="CC107" s="2"/>
      <c r="CD107" s="2"/>
      <c r="CE107" s="2">
        <v>0</v>
      </c>
      <c r="CF107" s="2">
        <v>0</v>
      </c>
      <c r="CG107" s="2">
        <v>0</v>
      </c>
      <c r="CH107" s="2"/>
      <c r="CI107" s="2"/>
      <c r="CJ107" s="2"/>
      <c r="CK107" s="2"/>
      <c r="CL107" s="2"/>
      <c r="CM107" s="2">
        <v>0</v>
      </c>
      <c r="CN107" s="2" t="s">
        <v>3</v>
      </c>
      <c r="CO107" s="2">
        <v>0</v>
      </c>
      <c r="CP107" s="2">
        <f t="shared" si="115"/>
        <v>35.22</v>
      </c>
      <c r="CQ107" s="2">
        <f t="shared" si="90"/>
        <v>3.03</v>
      </c>
      <c r="CR107" s="2">
        <f t="shared" si="91"/>
        <v>2</v>
      </c>
      <c r="CS107" s="2">
        <f t="shared" si="92"/>
        <v>0.23</v>
      </c>
      <c r="CT107" s="2">
        <f t="shared" si="93"/>
        <v>12.58</v>
      </c>
      <c r="CU107" s="2">
        <f t="shared" si="116"/>
        <v>0</v>
      </c>
      <c r="CV107" s="2">
        <f t="shared" si="94"/>
        <v>1.07</v>
      </c>
      <c r="CW107" s="2">
        <f t="shared" si="117"/>
        <v>0</v>
      </c>
      <c r="CX107" s="2">
        <f t="shared" si="118"/>
        <v>0</v>
      </c>
      <c r="CY107" s="2">
        <f>((S107*BZ107)/100)</f>
        <v>27.675999999999998</v>
      </c>
      <c r="CZ107" s="2">
        <f>((S107*CA107)/100)</f>
        <v>18.618399999999998</v>
      </c>
      <c r="DA107" s="2"/>
      <c r="DB107" s="2"/>
      <c r="DC107" s="2" t="s">
        <v>3</v>
      </c>
      <c r="DD107" s="2" t="s">
        <v>3</v>
      </c>
      <c r="DE107" s="2" t="s">
        <v>3</v>
      </c>
      <c r="DF107" s="2" t="s">
        <v>3</v>
      </c>
      <c r="DG107" s="2" t="s">
        <v>3</v>
      </c>
      <c r="DH107" s="2" t="s">
        <v>3</v>
      </c>
      <c r="DI107" s="2" t="s">
        <v>3</v>
      </c>
      <c r="DJ107" s="2" t="s">
        <v>3</v>
      </c>
      <c r="DK107" s="2" t="s">
        <v>3</v>
      </c>
      <c r="DL107" s="2" t="s">
        <v>3</v>
      </c>
      <c r="DM107" s="2" t="s">
        <v>3</v>
      </c>
      <c r="DN107" s="2">
        <v>0</v>
      </c>
      <c r="DO107" s="2">
        <v>0</v>
      </c>
      <c r="DP107" s="2">
        <v>1</v>
      </c>
      <c r="DQ107" s="2">
        <v>1</v>
      </c>
      <c r="DR107" s="2"/>
      <c r="DS107" s="2"/>
      <c r="DT107" s="2"/>
      <c r="DU107" s="2">
        <v>1010</v>
      </c>
      <c r="DV107" s="2" t="s">
        <v>44</v>
      </c>
      <c r="DW107" s="2" t="s">
        <v>44</v>
      </c>
      <c r="DX107" s="2">
        <v>1</v>
      </c>
      <c r="DY107" s="2"/>
      <c r="DZ107" s="2"/>
      <c r="EA107" s="2"/>
      <c r="EB107" s="2"/>
      <c r="EC107" s="2"/>
      <c r="ED107" s="2"/>
      <c r="EE107" s="2">
        <v>40976245</v>
      </c>
      <c r="EF107" s="2">
        <v>30</v>
      </c>
      <c r="EG107" s="2" t="s">
        <v>71</v>
      </c>
      <c r="EH107" s="2">
        <v>0</v>
      </c>
      <c r="EI107" s="2" t="s">
        <v>3</v>
      </c>
      <c r="EJ107" s="2">
        <v>1</v>
      </c>
      <c r="EK107" s="2">
        <v>139</v>
      </c>
      <c r="EL107" s="2" t="s">
        <v>72</v>
      </c>
      <c r="EM107" s="2" t="s">
        <v>73</v>
      </c>
      <c r="EN107" s="2"/>
      <c r="EO107" s="2" t="s">
        <v>3</v>
      </c>
      <c r="EP107" s="2"/>
      <c r="EQ107" s="2">
        <v>0</v>
      </c>
      <c r="ER107" s="2">
        <v>17.61</v>
      </c>
      <c r="ES107" s="2">
        <v>3.03</v>
      </c>
      <c r="ET107" s="2">
        <v>2</v>
      </c>
      <c r="EU107" s="2">
        <v>0.23</v>
      </c>
      <c r="EV107" s="2">
        <v>12.58</v>
      </c>
      <c r="EW107" s="2">
        <v>1.07</v>
      </c>
      <c r="EX107" s="2">
        <v>0</v>
      </c>
      <c r="EY107" s="2">
        <v>0</v>
      </c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>
        <v>0</v>
      </c>
      <c r="FR107" s="2">
        <f t="shared" si="119"/>
        <v>0</v>
      </c>
      <c r="FS107" s="2">
        <v>0</v>
      </c>
      <c r="FT107" s="2"/>
      <c r="FU107" s="2"/>
      <c r="FV107" s="2"/>
      <c r="FW107" s="2"/>
      <c r="FX107" s="2">
        <v>110</v>
      </c>
      <c r="FY107" s="2">
        <v>74</v>
      </c>
      <c r="FZ107" s="2"/>
      <c r="GA107" s="2" t="s">
        <v>3</v>
      </c>
      <c r="GB107" s="2"/>
      <c r="GC107" s="2"/>
      <c r="GD107" s="2">
        <v>0</v>
      </c>
      <c r="GE107" s="2"/>
      <c r="GF107" s="2">
        <v>-999469775</v>
      </c>
      <c r="GG107" s="2">
        <v>2</v>
      </c>
      <c r="GH107" s="2">
        <v>1</v>
      </c>
      <c r="GI107" s="2">
        <v>3</v>
      </c>
      <c r="GJ107" s="2">
        <v>0</v>
      </c>
      <c r="GK107" s="2">
        <f>ROUND(R107*(R12)/100,2)</f>
        <v>0.81</v>
      </c>
      <c r="GL107" s="2">
        <f t="shared" si="120"/>
        <v>0</v>
      </c>
      <c r="GM107" s="2">
        <f t="shared" si="121"/>
        <v>82.33</v>
      </c>
      <c r="GN107" s="2">
        <f t="shared" si="122"/>
        <v>82.33</v>
      </c>
      <c r="GO107" s="2">
        <f t="shared" si="123"/>
        <v>0</v>
      </c>
      <c r="GP107" s="2">
        <f t="shared" si="124"/>
        <v>0</v>
      </c>
      <c r="GQ107" s="2"/>
      <c r="GR107" s="2">
        <v>0</v>
      </c>
      <c r="GS107" s="2">
        <v>3</v>
      </c>
      <c r="GT107" s="2">
        <v>0</v>
      </c>
      <c r="GU107" s="2" t="s">
        <v>3</v>
      </c>
      <c r="GV107" s="2">
        <f t="shared" si="125"/>
        <v>0</v>
      </c>
      <c r="GW107" s="2">
        <v>1</v>
      </c>
      <c r="GX107" s="2">
        <f t="shared" si="126"/>
        <v>0</v>
      </c>
      <c r="GY107" s="2"/>
      <c r="GZ107" s="2"/>
      <c r="HA107" s="2">
        <v>0</v>
      </c>
      <c r="HB107" s="2">
        <v>0</v>
      </c>
      <c r="HC107" s="2">
        <f t="shared" si="127"/>
        <v>0</v>
      </c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>
        <v>0</v>
      </c>
      <c r="IL107" s="2"/>
      <c r="IM107" s="2"/>
      <c r="IN107" s="2"/>
      <c r="IO107" s="2"/>
      <c r="IP107" s="2"/>
      <c r="IQ107" s="2"/>
      <c r="IR107" s="2"/>
      <c r="IS107" s="2"/>
      <c r="IT107" s="2"/>
      <c r="IU107" s="2"/>
    </row>
    <row r="108" spans="1:255" x14ac:dyDescent="0.2">
      <c r="A108">
        <v>17</v>
      </c>
      <c r="B108">
        <v>1</v>
      </c>
      <c r="E108" t="s">
        <v>224</v>
      </c>
      <c r="F108" t="s">
        <v>225</v>
      </c>
      <c r="G108" t="s">
        <v>226</v>
      </c>
      <c r="H108" t="s">
        <v>44</v>
      </c>
      <c r="I108">
        <v>2</v>
      </c>
      <c r="J108">
        <v>0</v>
      </c>
      <c r="O108">
        <f t="shared" si="95"/>
        <v>674.28</v>
      </c>
      <c r="P108">
        <f t="shared" si="96"/>
        <v>42.66</v>
      </c>
      <c r="Q108">
        <f t="shared" si="97"/>
        <v>36.840000000000003</v>
      </c>
      <c r="R108">
        <f t="shared" si="98"/>
        <v>10.87</v>
      </c>
      <c r="S108">
        <f t="shared" si="99"/>
        <v>594.78</v>
      </c>
      <c r="T108">
        <f t="shared" si="100"/>
        <v>0</v>
      </c>
      <c r="U108">
        <f t="shared" si="101"/>
        <v>2.14</v>
      </c>
      <c r="V108">
        <f t="shared" si="102"/>
        <v>0</v>
      </c>
      <c r="W108">
        <f t="shared" si="103"/>
        <v>0</v>
      </c>
      <c r="X108">
        <f t="shared" si="104"/>
        <v>523.41</v>
      </c>
      <c r="Y108">
        <f t="shared" si="105"/>
        <v>243.86</v>
      </c>
      <c r="AA108">
        <v>46281618</v>
      </c>
      <c r="AB108">
        <f t="shared" si="106"/>
        <v>17.61</v>
      </c>
      <c r="AC108">
        <f t="shared" si="107"/>
        <v>3.03</v>
      </c>
      <c r="AD108">
        <f t="shared" si="108"/>
        <v>2</v>
      </c>
      <c r="AE108">
        <f t="shared" si="109"/>
        <v>0.23</v>
      </c>
      <c r="AF108">
        <f t="shared" si="110"/>
        <v>12.58</v>
      </c>
      <c r="AG108">
        <f t="shared" si="111"/>
        <v>0</v>
      </c>
      <c r="AH108">
        <f t="shared" si="112"/>
        <v>1.07</v>
      </c>
      <c r="AI108">
        <f t="shared" si="113"/>
        <v>0</v>
      </c>
      <c r="AJ108">
        <f t="shared" si="114"/>
        <v>0</v>
      </c>
      <c r="AK108">
        <v>17.61</v>
      </c>
      <c r="AL108">
        <v>3.03</v>
      </c>
      <c r="AM108">
        <v>2</v>
      </c>
      <c r="AN108">
        <v>0.23</v>
      </c>
      <c r="AO108">
        <v>12.58</v>
      </c>
      <c r="AP108">
        <v>0</v>
      </c>
      <c r="AQ108">
        <v>1.07</v>
      </c>
      <c r="AR108">
        <v>0</v>
      </c>
      <c r="AS108">
        <v>0</v>
      </c>
      <c r="AT108">
        <v>88</v>
      </c>
      <c r="AU108">
        <v>41</v>
      </c>
      <c r="AV108">
        <v>1</v>
      </c>
      <c r="AW108">
        <v>1</v>
      </c>
      <c r="AZ108">
        <v>1</v>
      </c>
      <c r="BA108">
        <v>23.64</v>
      </c>
      <c r="BB108">
        <v>9.2100000000000009</v>
      </c>
      <c r="BC108">
        <v>7.04</v>
      </c>
      <c r="BD108" t="s">
        <v>3</v>
      </c>
      <c r="BE108" t="s">
        <v>3</v>
      </c>
      <c r="BF108" t="s">
        <v>3</v>
      </c>
      <c r="BG108" t="s">
        <v>3</v>
      </c>
      <c r="BH108">
        <v>0</v>
      </c>
      <c r="BI108">
        <v>1</v>
      </c>
      <c r="BJ108" t="s">
        <v>227</v>
      </c>
      <c r="BM108">
        <v>139</v>
      </c>
      <c r="BN108">
        <v>0</v>
      </c>
      <c r="BO108" t="s">
        <v>225</v>
      </c>
      <c r="BP108">
        <v>1</v>
      </c>
      <c r="BQ108">
        <v>30</v>
      </c>
      <c r="BR108">
        <v>0</v>
      </c>
      <c r="BS108">
        <v>23.64</v>
      </c>
      <c r="BT108">
        <v>1</v>
      </c>
      <c r="BU108">
        <v>1</v>
      </c>
      <c r="BV108">
        <v>1</v>
      </c>
      <c r="BW108">
        <v>1</v>
      </c>
      <c r="BX108">
        <v>1</v>
      </c>
      <c r="BY108" t="s">
        <v>3</v>
      </c>
      <c r="BZ108">
        <v>88</v>
      </c>
      <c r="CA108">
        <v>41</v>
      </c>
      <c r="CE108">
        <v>0</v>
      </c>
      <c r="CF108">
        <v>0</v>
      </c>
      <c r="CG108">
        <v>0</v>
      </c>
      <c r="CM108">
        <v>0</v>
      </c>
      <c r="CN108" t="s">
        <v>3</v>
      </c>
      <c r="CO108">
        <v>0</v>
      </c>
      <c r="CP108">
        <f t="shared" si="115"/>
        <v>674.28</v>
      </c>
      <c r="CQ108">
        <f t="shared" si="90"/>
        <v>21.331199999999999</v>
      </c>
      <c r="CR108">
        <f t="shared" si="91"/>
        <v>18.420000000000002</v>
      </c>
      <c r="CS108">
        <f t="shared" si="92"/>
        <v>5.4372000000000007</v>
      </c>
      <c r="CT108">
        <f t="shared" si="93"/>
        <v>297.39120000000003</v>
      </c>
      <c r="CU108">
        <f t="shared" si="116"/>
        <v>0</v>
      </c>
      <c r="CV108">
        <f t="shared" si="94"/>
        <v>1.07</v>
      </c>
      <c r="CW108">
        <f t="shared" si="117"/>
        <v>0</v>
      </c>
      <c r="CX108">
        <f t="shared" si="118"/>
        <v>0</v>
      </c>
      <c r="CY108">
        <f>S108*(BZ108/100)</f>
        <v>523.40639999999996</v>
      </c>
      <c r="CZ108">
        <f>S108*(CA108/100)</f>
        <v>243.85979999999998</v>
      </c>
      <c r="DC108" t="s">
        <v>3</v>
      </c>
      <c r="DD108" t="s">
        <v>3</v>
      </c>
      <c r="DE108" t="s">
        <v>3</v>
      </c>
      <c r="DF108" t="s">
        <v>3</v>
      </c>
      <c r="DG108" t="s">
        <v>3</v>
      </c>
      <c r="DH108" t="s">
        <v>3</v>
      </c>
      <c r="DI108" t="s">
        <v>3</v>
      </c>
      <c r="DJ108" t="s">
        <v>3</v>
      </c>
      <c r="DK108" t="s">
        <v>3</v>
      </c>
      <c r="DL108" t="s">
        <v>3</v>
      </c>
      <c r="DM108" t="s">
        <v>3</v>
      </c>
      <c r="DN108">
        <v>110</v>
      </c>
      <c r="DO108">
        <v>74</v>
      </c>
      <c r="DP108">
        <v>1.0669999999999999</v>
      </c>
      <c r="DQ108">
        <v>1</v>
      </c>
      <c r="DU108">
        <v>1010</v>
      </c>
      <c r="DV108" t="s">
        <v>44</v>
      </c>
      <c r="DW108" t="s">
        <v>44</v>
      </c>
      <c r="DX108">
        <v>1</v>
      </c>
      <c r="EE108">
        <v>40976245</v>
      </c>
      <c r="EF108">
        <v>30</v>
      </c>
      <c r="EG108" t="s">
        <v>71</v>
      </c>
      <c r="EH108">
        <v>0</v>
      </c>
      <c r="EI108" t="s">
        <v>3</v>
      </c>
      <c r="EJ108">
        <v>1</v>
      </c>
      <c r="EK108">
        <v>139</v>
      </c>
      <c r="EL108" t="s">
        <v>72</v>
      </c>
      <c r="EM108" t="s">
        <v>73</v>
      </c>
      <c r="EO108" t="s">
        <v>3</v>
      </c>
      <c r="EQ108">
        <v>0</v>
      </c>
      <c r="ER108">
        <v>17.61</v>
      </c>
      <c r="ES108">
        <v>3.03</v>
      </c>
      <c r="ET108">
        <v>2</v>
      </c>
      <c r="EU108">
        <v>0.23</v>
      </c>
      <c r="EV108">
        <v>12.58</v>
      </c>
      <c r="EW108">
        <v>1.07</v>
      </c>
      <c r="EX108">
        <v>0</v>
      </c>
      <c r="EY108">
        <v>0</v>
      </c>
      <c r="FQ108">
        <v>0</v>
      </c>
      <c r="FR108">
        <f t="shared" si="119"/>
        <v>0</v>
      </c>
      <c r="FS108">
        <v>0</v>
      </c>
      <c r="FX108">
        <v>110</v>
      </c>
      <c r="FY108">
        <v>74</v>
      </c>
      <c r="GA108" t="s">
        <v>3</v>
      </c>
      <c r="GD108">
        <v>0</v>
      </c>
      <c r="GF108">
        <v>-999469775</v>
      </c>
      <c r="GG108">
        <v>2</v>
      </c>
      <c r="GH108">
        <v>1</v>
      </c>
      <c r="GI108">
        <v>3</v>
      </c>
      <c r="GJ108">
        <v>0</v>
      </c>
      <c r="GK108">
        <f>ROUND(R108*(S12)/100,2)</f>
        <v>17.07</v>
      </c>
      <c r="GL108">
        <f t="shared" si="120"/>
        <v>0</v>
      </c>
      <c r="GM108">
        <f t="shared" si="121"/>
        <v>1458.62</v>
      </c>
      <c r="GN108">
        <f t="shared" si="122"/>
        <v>1458.62</v>
      </c>
      <c r="GO108">
        <f t="shared" si="123"/>
        <v>0</v>
      </c>
      <c r="GP108">
        <f t="shared" si="124"/>
        <v>0</v>
      </c>
      <c r="GR108">
        <v>0</v>
      </c>
      <c r="GS108">
        <v>3</v>
      </c>
      <c r="GT108">
        <v>0</v>
      </c>
      <c r="GU108" t="s">
        <v>3</v>
      </c>
      <c r="GV108">
        <f t="shared" si="125"/>
        <v>0</v>
      </c>
      <c r="GW108">
        <v>1</v>
      </c>
      <c r="GX108">
        <f t="shared" si="126"/>
        <v>0</v>
      </c>
      <c r="HA108">
        <v>0</v>
      </c>
      <c r="HB108">
        <v>0</v>
      </c>
      <c r="HC108">
        <f t="shared" si="127"/>
        <v>0</v>
      </c>
      <c r="IK108">
        <v>0</v>
      </c>
    </row>
    <row r="109" spans="1:255" x14ac:dyDescent="0.2">
      <c r="A109" s="2">
        <v>17</v>
      </c>
      <c r="B109" s="2">
        <v>1</v>
      </c>
      <c r="C109" s="2"/>
      <c r="D109" s="2"/>
      <c r="E109" s="2" t="s">
        <v>228</v>
      </c>
      <c r="F109" s="2" t="s">
        <v>75</v>
      </c>
      <c r="G109" s="2" t="s">
        <v>229</v>
      </c>
      <c r="H109" s="2" t="s">
        <v>44</v>
      </c>
      <c r="I109" s="2">
        <v>2</v>
      </c>
      <c r="J109" s="2">
        <v>0</v>
      </c>
      <c r="K109" s="2"/>
      <c r="L109" s="2"/>
      <c r="M109" s="2"/>
      <c r="N109" s="2"/>
      <c r="O109" s="2">
        <f t="shared" si="95"/>
        <v>5016.66</v>
      </c>
      <c r="P109" s="2">
        <f t="shared" si="96"/>
        <v>5016.66</v>
      </c>
      <c r="Q109" s="2">
        <f t="shared" si="97"/>
        <v>0</v>
      </c>
      <c r="R109" s="2">
        <f t="shared" si="98"/>
        <v>0</v>
      </c>
      <c r="S109" s="2">
        <f t="shared" si="99"/>
        <v>0</v>
      </c>
      <c r="T109" s="2">
        <f t="shared" si="100"/>
        <v>0</v>
      </c>
      <c r="U109" s="2">
        <f t="shared" si="101"/>
        <v>0</v>
      </c>
      <c r="V109" s="2">
        <f t="shared" si="102"/>
        <v>0</v>
      </c>
      <c r="W109" s="2">
        <f t="shared" si="103"/>
        <v>0</v>
      </c>
      <c r="X109" s="2">
        <f t="shared" si="104"/>
        <v>0</v>
      </c>
      <c r="Y109" s="2">
        <f t="shared" si="105"/>
        <v>0</v>
      </c>
      <c r="Z109" s="2"/>
      <c r="AA109" s="2">
        <v>46281617</v>
      </c>
      <c r="AB109" s="2">
        <f t="shared" si="106"/>
        <v>2508.33</v>
      </c>
      <c r="AC109" s="2">
        <f t="shared" si="107"/>
        <v>2508.33</v>
      </c>
      <c r="AD109" s="2">
        <f t="shared" si="108"/>
        <v>0</v>
      </c>
      <c r="AE109" s="2">
        <f t="shared" si="109"/>
        <v>0</v>
      </c>
      <c r="AF109" s="2">
        <f t="shared" si="110"/>
        <v>0</v>
      </c>
      <c r="AG109" s="2">
        <f t="shared" si="111"/>
        <v>0</v>
      </c>
      <c r="AH109" s="2">
        <f t="shared" si="112"/>
        <v>0</v>
      </c>
      <c r="AI109" s="2">
        <f t="shared" si="113"/>
        <v>0</v>
      </c>
      <c r="AJ109" s="2">
        <f t="shared" si="114"/>
        <v>0</v>
      </c>
      <c r="AK109" s="2">
        <v>2508.33</v>
      </c>
      <c r="AL109" s="2">
        <v>2508.33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U109" s="2">
        <v>0</v>
      </c>
      <c r="AV109" s="2">
        <v>1</v>
      </c>
      <c r="AW109" s="2">
        <v>1</v>
      </c>
      <c r="AX109" s="2"/>
      <c r="AY109" s="2"/>
      <c r="AZ109" s="2">
        <v>1</v>
      </c>
      <c r="BA109" s="2">
        <v>1</v>
      </c>
      <c r="BB109" s="2">
        <v>1</v>
      </c>
      <c r="BC109" s="2">
        <v>1</v>
      </c>
      <c r="BD109" s="2" t="s">
        <v>3</v>
      </c>
      <c r="BE109" s="2" t="s">
        <v>3</v>
      </c>
      <c r="BF109" s="2" t="s">
        <v>3</v>
      </c>
      <c r="BG109" s="2" t="s">
        <v>3</v>
      </c>
      <c r="BH109" s="2">
        <v>3</v>
      </c>
      <c r="BI109" s="2">
        <v>1</v>
      </c>
      <c r="BJ109" s="2" t="s">
        <v>3</v>
      </c>
      <c r="BK109" s="2"/>
      <c r="BL109" s="2"/>
      <c r="BM109" s="2">
        <v>400002</v>
      </c>
      <c r="BN109" s="2">
        <v>0</v>
      </c>
      <c r="BO109" s="2" t="s">
        <v>3</v>
      </c>
      <c r="BP109" s="2">
        <v>0</v>
      </c>
      <c r="BQ109" s="2">
        <v>202</v>
      </c>
      <c r="BR109" s="2">
        <v>0</v>
      </c>
      <c r="BS109" s="2">
        <v>1</v>
      </c>
      <c r="BT109" s="2">
        <v>1</v>
      </c>
      <c r="BU109" s="2">
        <v>1</v>
      </c>
      <c r="BV109" s="2">
        <v>1</v>
      </c>
      <c r="BW109" s="2">
        <v>1</v>
      </c>
      <c r="BX109" s="2">
        <v>1</v>
      </c>
      <c r="BY109" s="2" t="s">
        <v>3</v>
      </c>
      <c r="BZ109" s="2">
        <v>0</v>
      </c>
      <c r="CA109" s="2">
        <v>0</v>
      </c>
      <c r="CB109" s="2"/>
      <c r="CC109" s="2"/>
      <c r="CD109" s="2"/>
      <c r="CE109" s="2">
        <v>0</v>
      </c>
      <c r="CF109" s="2">
        <v>0</v>
      </c>
      <c r="CG109" s="2">
        <v>0</v>
      </c>
      <c r="CH109" s="2"/>
      <c r="CI109" s="2"/>
      <c r="CJ109" s="2"/>
      <c r="CK109" s="2"/>
      <c r="CL109" s="2"/>
      <c r="CM109" s="2">
        <v>0</v>
      </c>
      <c r="CN109" s="2" t="s">
        <v>3</v>
      </c>
      <c r="CO109" s="2">
        <v>0</v>
      </c>
      <c r="CP109" s="2">
        <f t="shared" si="115"/>
        <v>5016.66</v>
      </c>
      <c r="CQ109" s="2">
        <f>AC109*BC109</f>
        <v>2508.33</v>
      </c>
      <c r="CR109" s="2">
        <f>AD109*BB109</f>
        <v>0</v>
      </c>
      <c r="CS109" s="2">
        <f>AE109*BS109</f>
        <v>0</v>
      </c>
      <c r="CT109" s="2">
        <f>AF109*BA109</f>
        <v>0</v>
      </c>
      <c r="CU109" s="2">
        <f t="shared" si="116"/>
        <v>0</v>
      </c>
      <c r="CV109" s="2">
        <f>AH109</f>
        <v>0</v>
      </c>
      <c r="CW109" s="2">
        <f t="shared" si="117"/>
        <v>0</v>
      </c>
      <c r="CX109" s="2">
        <f t="shared" si="118"/>
        <v>0</v>
      </c>
      <c r="CY109" s="2">
        <f>0</f>
        <v>0</v>
      </c>
      <c r="CZ109" s="2">
        <f>0</f>
        <v>0</v>
      </c>
      <c r="DA109" s="2"/>
      <c r="DB109" s="2"/>
      <c r="DC109" s="2" t="s">
        <v>3</v>
      </c>
      <c r="DD109" s="2" t="s">
        <v>3</v>
      </c>
      <c r="DE109" s="2" t="s">
        <v>3</v>
      </c>
      <c r="DF109" s="2" t="s">
        <v>3</v>
      </c>
      <c r="DG109" s="2" t="s">
        <v>3</v>
      </c>
      <c r="DH109" s="2" t="s">
        <v>3</v>
      </c>
      <c r="DI109" s="2" t="s">
        <v>3</v>
      </c>
      <c r="DJ109" s="2" t="s">
        <v>3</v>
      </c>
      <c r="DK109" s="2" t="s">
        <v>3</v>
      </c>
      <c r="DL109" s="2" t="s">
        <v>3</v>
      </c>
      <c r="DM109" s="2" t="s">
        <v>3</v>
      </c>
      <c r="DN109" s="2">
        <v>0</v>
      </c>
      <c r="DO109" s="2">
        <v>0</v>
      </c>
      <c r="DP109" s="2">
        <v>1</v>
      </c>
      <c r="DQ109" s="2">
        <v>1</v>
      </c>
      <c r="DR109" s="2"/>
      <c r="DS109" s="2"/>
      <c r="DT109" s="2"/>
      <c r="DU109" s="2">
        <v>1010</v>
      </c>
      <c r="DV109" s="2" t="s">
        <v>44</v>
      </c>
      <c r="DW109" s="2" t="s">
        <v>44</v>
      </c>
      <c r="DX109" s="2">
        <v>1</v>
      </c>
      <c r="DY109" s="2"/>
      <c r="DZ109" s="2"/>
      <c r="EA109" s="2"/>
      <c r="EB109" s="2"/>
      <c r="EC109" s="2"/>
      <c r="ED109" s="2"/>
      <c r="EE109" s="2">
        <v>45442020</v>
      </c>
      <c r="EF109" s="2">
        <v>202</v>
      </c>
      <c r="EG109" s="2" t="s">
        <v>77</v>
      </c>
      <c r="EH109" s="2">
        <v>0</v>
      </c>
      <c r="EI109" s="2" t="s">
        <v>3</v>
      </c>
      <c r="EJ109" s="2">
        <v>1</v>
      </c>
      <c r="EK109" s="2">
        <v>400002</v>
      </c>
      <c r="EL109" s="2" t="s">
        <v>78</v>
      </c>
      <c r="EM109" s="2" t="s">
        <v>77</v>
      </c>
      <c r="EN109" s="2"/>
      <c r="EO109" s="2" t="s">
        <v>3</v>
      </c>
      <c r="EP109" s="2"/>
      <c r="EQ109" s="2">
        <v>0</v>
      </c>
      <c r="ER109" s="2">
        <v>2508.33</v>
      </c>
      <c r="ES109" s="2">
        <v>2508.33</v>
      </c>
      <c r="ET109" s="2">
        <v>0</v>
      </c>
      <c r="EU109" s="2">
        <v>0</v>
      </c>
      <c r="EV109" s="2">
        <v>0</v>
      </c>
      <c r="EW109" s="2">
        <v>0</v>
      </c>
      <c r="EX109" s="2">
        <v>0</v>
      </c>
      <c r="EY109" s="2">
        <v>0</v>
      </c>
      <c r="EZ109" s="2">
        <v>5</v>
      </c>
      <c r="FA109" s="2"/>
      <c r="FB109" s="2"/>
      <c r="FC109" s="2">
        <v>1</v>
      </c>
      <c r="FD109" s="2">
        <v>18</v>
      </c>
      <c r="FE109" s="2"/>
      <c r="FF109" s="2">
        <v>3010</v>
      </c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>
        <v>0</v>
      </c>
      <c r="FR109" s="2">
        <f t="shared" si="119"/>
        <v>0</v>
      </c>
      <c r="FS109" s="2">
        <v>0</v>
      </c>
      <c r="FT109" s="2"/>
      <c r="FU109" s="2"/>
      <c r="FV109" s="2"/>
      <c r="FW109" s="2"/>
      <c r="FX109" s="2">
        <v>0</v>
      </c>
      <c r="FY109" s="2">
        <v>0</v>
      </c>
      <c r="FZ109" s="2"/>
      <c r="GA109" s="2" t="s">
        <v>230</v>
      </c>
      <c r="GB109" s="2"/>
      <c r="GC109" s="2"/>
      <c r="GD109" s="2">
        <v>0</v>
      </c>
      <c r="GE109" s="2"/>
      <c r="GF109" s="2">
        <v>1738586879</v>
      </c>
      <c r="GG109" s="2">
        <v>2</v>
      </c>
      <c r="GH109" s="2">
        <v>3</v>
      </c>
      <c r="GI109" s="2">
        <v>3</v>
      </c>
      <c r="GJ109" s="2">
        <v>0</v>
      </c>
      <c r="GK109" s="2">
        <f>ROUND(R109*(R12)/100,2)</f>
        <v>0</v>
      </c>
      <c r="GL109" s="2">
        <f t="shared" si="120"/>
        <v>0</v>
      </c>
      <c r="GM109" s="2">
        <f t="shared" si="121"/>
        <v>5016.66</v>
      </c>
      <c r="GN109" s="2">
        <f t="shared" si="122"/>
        <v>5016.66</v>
      </c>
      <c r="GO109" s="2">
        <f t="shared" si="123"/>
        <v>0</v>
      </c>
      <c r="GP109" s="2">
        <f t="shared" si="124"/>
        <v>0</v>
      </c>
      <c r="GQ109" s="2"/>
      <c r="GR109" s="2">
        <v>1</v>
      </c>
      <c r="GS109" s="2">
        <v>1</v>
      </c>
      <c r="GT109" s="2">
        <v>0</v>
      </c>
      <c r="GU109" s="2" t="s">
        <v>3</v>
      </c>
      <c r="GV109" s="2">
        <f t="shared" si="125"/>
        <v>0</v>
      </c>
      <c r="GW109" s="2">
        <v>1</v>
      </c>
      <c r="GX109" s="2">
        <f t="shared" si="126"/>
        <v>0</v>
      </c>
      <c r="GY109" s="2"/>
      <c r="GZ109" s="2"/>
      <c r="HA109" s="2">
        <v>0</v>
      </c>
      <c r="HB109" s="2">
        <v>0</v>
      </c>
      <c r="HC109" s="2">
        <f t="shared" si="127"/>
        <v>0</v>
      </c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>
        <v>0</v>
      </c>
      <c r="IL109" s="2"/>
      <c r="IM109" s="2"/>
      <c r="IN109" s="2"/>
      <c r="IO109" s="2"/>
      <c r="IP109" s="2"/>
      <c r="IQ109" s="2"/>
      <c r="IR109" s="2"/>
      <c r="IS109" s="2"/>
      <c r="IT109" s="2"/>
      <c r="IU109" s="2"/>
    </row>
    <row r="110" spans="1:255" x14ac:dyDescent="0.2">
      <c r="A110">
        <v>17</v>
      </c>
      <c r="B110">
        <v>1</v>
      </c>
      <c r="E110" t="s">
        <v>228</v>
      </c>
      <c r="F110" t="s">
        <v>75</v>
      </c>
      <c r="G110" t="s">
        <v>229</v>
      </c>
      <c r="H110" t="s">
        <v>44</v>
      </c>
      <c r="I110">
        <v>2</v>
      </c>
      <c r="J110">
        <v>0</v>
      </c>
      <c r="O110">
        <f t="shared" si="95"/>
        <v>5016.66</v>
      </c>
      <c r="P110">
        <f t="shared" si="96"/>
        <v>5016.66</v>
      </c>
      <c r="Q110">
        <f t="shared" si="97"/>
        <v>0</v>
      </c>
      <c r="R110">
        <f t="shared" si="98"/>
        <v>0</v>
      </c>
      <c r="S110">
        <f t="shared" si="99"/>
        <v>0</v>
      </c>
      <c r="T110">
        <f t="shared" si="100"/>
        <v>0</v>
      </c>
      <c r="U110">
        <f t="shared" si="101"/>
        <v>0</v>
      </c>
      <c r="V110">
        <f t="shared" si="102"/>
        <v>0</v>
      </c>
      <c r="W110">
        <f t="shared" si="103"/>
        <v>0</v>
      </c>
      <c r="X110">
        <f t="shared" si="104"/>
        <v>0</v>
      </c>
      <c r="Y110">
        <f t="shared" si="105"/>
        <v>0</v>
      </c>
      <c r="AA110">
        <v>46281618</v>
      </c>
      <c r="AB110">
        <f t="shared" si="106"/>
        <v>2508.33</v>
      </c>
      <c r="AC110">
        <f t="shared" si="107"/>
        <v>2508.33</v>
      </c>
      <c r="AD110">
        <f t="shared" si="108"/>
        <v>0</v>
      </c>
      <c r="AE110">
        <f t="shared" si="109"/>
        <v>0</v>
      </c>
      <c r="AF110">
        <f t="shared" si="110"/>
        <v>0</v>
      </c>
      <c r="AG110">
        <f t="shared" si="111"/>
        <v>0</v>
      </c>
      <c r="AH110">
        <f t="shared" si="112"/>
        <v>0</v>
      </c>
      <c r="AI110">
        <f t="shared" si="113"/>
        <v>0</v>
      </c>
      <c r="AJ110">
        <f t="shared" si="114"/>
        <v>0</v>
      </c>
      <c r="AK110">
        <v>2508.33</v>
      </c>
      <c r="AL110">
        <v>2508.33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1</v>
      </c>
      <c r="AW110">
        <v>1</v>
      </c>
      <c r="AZ110">
        <v>1</v>
      </c>
      <c r="BA110">
        <v>1</v>
      </c>
      <c r="BB110">
        <v>1</v>
      </c>
      <c r="BC110">
        <v>1</v>
      </c>
      <c r="BD110" t="s">
        <v>3</v>
      </c>
      <c r="BE110" t="s">
        <v>3</v>
      </c>
      <c r="BF110" t="s">
        <v>3</v>
      </c>
      <c r="BG110" t="s">
        <v>3</v>
      </c>
      <c r="BH110">
        <v>3</v>
      </c>
      <c r="BI110">
        <v>1</v>
      </c>
      <c r="BJ110" t="s">
        <v>3</v>
      </c>
      <c r="BM110">
        <v>400002</v>
      </c>
      <c r="BN110">
        <v>0</v>
      </c>
      <c r="BO110" t="s">
        <v>3</v>
      </c>
      <c r="BP110">
        <v>0</v>
      </c>
      <c r="BQ110">
        <v>202</v>
      </c>
      <c r="BR110">
        <v>0</v>
      </c>
      <c r="BS110">
        <v>1</v>
      </c>
      <c r="BT110">
        <v>1</v>
      </c>
      <c r="BU110">
        <v>1</v>
      </c>
      <c r="BV110">
        <v>1</v>
      </c>
      <c r="BW110">
        <v>1</v>
      </c>
      <c r="BX110">
        <v>1</v>
      </c>
      <c r="BY110" t="s">
        <v>3</v>
      </c>
      <c r="BZ110">
        <v>0</v>
      </c>
      <c r="CA110">
        <v>0</v>
      </c>
      <c r="CE110">
        <v>0</v>
      </c>
      <c r="CF110">
        <v>0</v>
      </c>
      <c r="CG110">
        <v>0</v>
      </c>
      <c r="CM110">
        <v>0</v>
      </c>
      <c r="CN110" t="s">
        <v>3</v>
      </c>
      <c r="CO110">
        <v>0</v>
      </c>
      <c r="CP110">
        <f t="shared" si="115"/>
        <v>5016.66</v>
      </c>
      <c r="CQ110">
        <f>AC110*BC110</f>
        <v>2508.33</v>
      </c>
      <c r="CR110">
        <f>AD110*BB110</f>
        <v>0</v>
      </c>
      <c r="CS110">
        <f>AE110*BS110</f>
        <v>0</v>
      </c>
      <c r="CT110">
        <f>AF110*BA110</f>
        <v>0</v>
      </c>
      <c r="CU110">
        <f t="shared" si="116"/>
        <v>0</v>
      </c>
      <c r="CV110">
        <f>AH110</f>
        <v>0</v>
      </c>
      <c r="CW110">
        <f t="shared" si="117"/>
        <v>0</v>
      </c>
      <c r="CX110">
        <f t="shared" si="118"/>
        <v>0</v>
      </c>
      <c r="CY110">
        <f>S110*(BZ110/100)</f>
        <v>0</v>
      </c>
      <c r="CZ110">
        <f>S110*(CA110/100)</f>
        <v>0</v>
      </c>
      <c r="DC110" t="s">
        <v>3</v>
      </c>
      <c r="DD110" t="s">
        <v>3</v>
      </c>
      <c r="DE110" t="s">
        <v>3</v>
      </c>
      <c r="DF110" t="s">
        <v>3</v>
      </c>
      <c r="DG110" t="s">
        <v>3</v>
      </c>
      <c r="DH110" t="s">
        <v>3</v>
      </c>
      <c r="DI110" t="s">
        <v>3</v>
      </c>
      <c r="DJ110" t="s">
        <v>3</v>
      </c>
      <c r="DK110" t="s">
        <v>3</v>
      </c>
      <c r="DL110" t="s">
        <v>3</v>
      </c>
      <c r="DM110" t="s">
        <v>3</v>
      </c>
      <c r="DN110">
        <v>0</v>
      </c>
      <c r="DO110">
        <v>0</v>
      </c>
      <c r="DP110">
        <v>1</v>
      </c>
      <c r="DQ110">
        <v>1</v>
      </c>
      <c r="DU110">
        <v>1010</v>
      </c>
      <c r="DV110" t="s">
        <v>44</v>
      </c>
      <c r="DW110" t="s">
        <v>44</v>
      </c>
      <c r="DX110">
        <v>1</v>
      </c>
      <c r="EE110">
        <v>45442020</v>
      </c>
      <c r="EF110">
        <v>202</v>
      </c>
      <c r="EG110" t="s">
        <v>77</v>
      </c>
      <c r="EH110">
        <v>0</v>
      </c>
      <c r="EI110" t="s">
        <v>3</v>
      </c>
      <c r="EJ110">
        <v>1</v>
      </c>
      <c r="EK110">
        <v>400002</v>
      </c>
      <c r="EL110" t="s">
        <v>78</v>
      </c>
      <c r="EM110" t="s">
        <v>77</v>
      </c>
      <c r="EO110" t="s">
        <v>3</v>
      </c>
      <c r="EQ110">
        <v>0</v>
      </c>
      <c r="ER110">
        <v>2508.33</v>
      </c>
      <c r="ES110">
        <v>2508.33</v>
      </c>
      <c r="ET110">
        <v>0</v>
      </c>
      <c r="EU110">
        <v>0</v>
      </c>
      <c r="EV110">
        <v>0</v>
      </c>
      <c r="EW110">
        <v>0</v>
      </c>
      <c r="EX110">
        <v>0</v>
      </c>
      <c r="EY110">
        <v>0</v>
      </c>
      <c r="EZ110">
        <v>5</v>
      </c>
      <c r="FC110">
        <v>1</v>
      </c>
      <c r="FD110">
        <v>18</v>
      </c>
      <c r="FF110">
        <v>3010</v>
      </c>
      <c r="FQ110">
        <v>0</v>
      </c>
      <c r="FR110">
        <f t="shared" si="119"/>
        <v>0</v>
      </c>
      <c r="FS110">
        <v>0</v>
      </c>
      <c r="FX110">
        <v>0</v>
      </c>
      <c r="FY110">
        <v>0</v>
      </c>
      <c r="GA110" t="s">
        <v>230</v>
      </c>
      <c r="GD110">
        <v>0</v>
      </c>
      <c r="GF110">
        <v>1738586879</v>
      </c>
      <c r="GG110">
        <v>2</v>
      </c>
      <c r="GH110">
        <v>3</v>
      </c>
      <c r="GI110">
        <v>3</v>
      </c>
      <c r="GJ110">
        <v>0</v>
      </c>
      <c r="GK110">
        <f>ROUND(R110*(S12)/100,2)</f>
        <v>0</v>
      </c>
      <c r="GL110">
        <f t="shared" si="120"/>
        <v>0</v>
      </c>
      <c r="GM110">
        <f t="shared" si="121"/>
        <v>5016.66</v>
      </c>
      <c r="GN110">
        <f t="shared" si="122"/>
        <v>5016.66</v>
      </c>
      <c r="GO110">
        <f t="shared" si="123"/>
        <v>0</v>
      </c>
      <c r="GP110">
        <f t="shared" si="124"/>
        <v>0</v>
      </c>
      <c r="GR110">
        <v>1</v>
      </c>
      <c r="GS110">
        <v>1</v>
      </c>
      <c r="GT110">
        <v>0</v>
      </c>
      <c r="GU110" t="s">
        <v>3</v>
      </c>
      <c r="GV110">
        <f t="shared" si="125"/>
        <v>0</v>
      </c>
      <c r="GW110">
        <v>1</v>
      </c>
      <c r="GX110">
        <f t="shared" si="126"/>
        <v>0</v>
      </c>
      <c r="HA110">
        <v>0</v>
      </c>
      <c r="HB110">
        <v>0</v>
      </c>
      <c r="HC110">
        <f t="shared" si="127"/>
        <v>0</v>
      </c>
      <c r="IK110">
        <v>0</v>
      </c>
    </row>
    <row r="111" spans="1:255" x14ac:dyDescent="0.2">
      <c r="A111" s="2">
        <v>17</v>
      </c>
      <c r="B111" s="2">
        <v>1</v>
      </c>
      <c r="C111" s="2"/>
      <c r="D111" s="2"/>
      <c r="E111" s="2" t="s">
        <v>231</v>
      </c>
      <c r="F111" s="2" t="s">
        <v>232</v>
      </c>
      <c r="G111" s="2" t="s">
        <v>233</v>
      </c>
      <c r="H111" s="2" t="s">
        <v>234</v>
      </c>
      <c r="I111" s="2">
        <v>1</v>
      </c>
      <c r="J111" s="2">
        <v>0</v>
      </c>
      <c r="K111" s="2"/>
      <c r="L111" s="2"/>
      <c r="M111" s="2"/>
      <c r="N111" s="2"/>
      <c r="O111" s="2">
        <f t="shared" si="95"/>
        <v>127.35</v>
      </c>
      <c r="P111" s="2">
        <f t="shared" si="96"/>
        <v>0</v>
      </c>
      <c r="Q111" s="2">
        <f t="shared" si="97"/>
        <v>0</v>
      </c>
      <c r="R111" s="2">
        <f t="shared" si="98"/>
        <v>0</v>
      </c>
      <c r="S111" s="2">
        <f t="shared" si="99"/>
        <v>127.35</v>
      </c>
      <c r="T111" s="2">
        <f t="shared" si="100"/>
        <v>0</v>
      </c>
      <c r="U111" s="2">
        <f t="shared" si="101"/>
        <v>7.2</v>
      </c>
      <c r="V111" s="2">
        <f t="shared" si="102"/>
        <v>0</v>
      </c>
      <c r="W111" s="2">
        <f t="shared" si="103"/>
        <v>0</v>
      </c>
      <c r="X111" s="2">
        <f t="shared" si="104"/>
        <v>95.51</v>
      </c>
      <c r="Y111" s="2">
        <f t="shared" si="105"/>
        <v>89.15</v>
      </c>
      <c r="Z111" s="2"/>
      <c r="AA111" s="2">
        <v>46281617</v>
      </c>
      <c r="AB111" s="2">
        <f t="shared" si="106"/>
        <v>127.352</v>
      </c>
      <c r="AC111" s="2">
        <f>ROUND((ES111),6)</f>
        <v>0</v>
      </c>
      <c r="AD111" s="2">
        <f t="shared" ref="AD111:AF112" si="128">ROUND(((ET111*0.8)),6)</f>
        <v>0</v>
      </c>
      <c r="AE111" s="2">
        <f t="shared" si="128"/>
        <v>0</v>
      </c>
      <c r="AF111" s="2">
        <f t="shared" si="128"/>
        <v>127.352</v>
      </c>
      <c r="AG111" s="2">
        <f t="shared" si="111"/>
        <v>0</v>
      </c>
      <c r="AH111" s="2">
        <f>((EW111*0.8))</f>
        <v>7.2</v>
      </c>
      <c r="AI111" s="2">
        <f>((EX111*0.8))</f>
        <v>0</v>
      </c>
      <c r="AJ111" s="2">
        <f t="shared" si="114"/>
        <v>0</v>
      </c>
      <c r="AK111" s="2">
        <v>159.19</v>
      </c>
      <c r="AL111" s="2">
        <v>0</v>
      </c>
      <c r="AM111" s="2">
        <v>0</v>
      </c>
      <c r="AN111" s="2">
        <v>0</v>
      </c>
      <c r="AO111" s="2">
        <v>159.19</v>
      </c>
      <c r="AP111" s="2">
        <v>0</v>
      </c>
      <c r="AQ111" s="2">
        <v>9</v>
      </c>
      <c r="AR111" s="2">
        <v>0</v>
      </c>
      <c r="AS111" s="2">
        <v>0</v>
      </c>
      <c r="AT111" s="2">
        <v>75</v>
      </c>
      <c r="AU111" s="2">
        <v>70</v>
      </c>
      <c r="AV111" s="2">
        <v>1</v>
      </c>
      <c r="AW111" s="2">
        <v>1</v>
      </c>
      <c r="AX111" s="2"/>
      <c r="AY111" s="2"/>
      <c r="AZ111" s="2">
        <v>1</v>
      </c>
      <c r="BA111" s="2">
        <v>1</v>
      </c>
      <c r="BB111" s="2">
        <v>1</v>
      </c>
      <c r="BC111" s="2">
        <v>1</v>
      </c>
      <c r="BD111" s="2" t="s">
        <v>3</v>
      </c>
      <c r="BE111" s="2" t="s">
        <v>3</v>
      </c>
      <c r="BF111" s="2" t="s">
        <v>3</v>
      </c>
      <c r="BG111" s="2" t="s">
        <v>3</v>
      </c>
      <c r="BH111" s="2">
        <v>0</v>
      </c>
      <c r="BI111" s="2">
        <v>4</v>
      </c>
      <c r="BJ111" s="2" t="s">
        <v>235</v>
      </c>
      <c r="BK111" s="2"/>
      <c r="BL111" s="2"/>
      <c r="BM111" s="2">
        <v>383</v>
      </c>
      <c r="BN111" s="2">
        <v>0</v>
      </c>
      <c r="BO111" s="2" t="s">
        <v>3</v>
      </c>
      <c r="BP111" s="2">
        <v>0</v>
      </c>
      <c r="BQ111" s="2">
        <v>50</v>
      </c>
      <c r="BR111" s="2">
        <v>0</v>
      </c>
      <c r="BS111" s="2">
        <v>1</v>
      </c>
      <c r="BT111" s="2">
        <v>1</v>
      </c>
      <c r="BU111" s="2">
        <v>1</v>
      </c>
      <c r="BV111" s="2">
        <v>1</v>
      </c>
      <c r="BW111" s="2">
        <v>1</v>
      </c>
      <c r="BX111" s="2">
        <v>1</v>
      </c>
      <c r="BY111" s="2" t="s">
        <v>3</v>
      </c>
      <c r="BZ111" s="2">
        <v>75</v>
      </c>
      <c r="CA111" s="2">
        <v>70</v>
      </c>
      <c r="CB111" s="2"/>
      <c r="CC111" s="2"/>
      <c r="CD111" s="2"/>
      <c r="CE111" s="2">
        <v>0</v>
      </c>
      <c r="CF111" s="2">
        <v>0</v>
      </c>
      <c r="CG111" s="2">
        <v>0</v>
      </c>
      <c r="CH111" s="2"/>
      <c r="CI111" s="2"/>
      <c r="CJ111" s="2"/>
      <c r="CK111" s="2"/>
      <c r="CL111" s="2"/>
      <c r="CM111" s="2">
        <v>0</v>
      </c>
      <c r="CN111" s="2" t="s">
        <v>3</v>
      </c>
      <c r="CO111" s="2">
        <v>0</v>
      </c>
      <c r="CP111" s="2">
        <f t="shared" si="115"/>
        <v>127.35</v>
      </c>
      <c r="CQ111" s="2">
        <f>(AC111*BC111*AW111)</f>
        <v>0</v>
      </c>
      <c r="CR111" s="2">
        <f>(AD111*BB111*AV111)</f>
        <v>0</v>
      </c>
      <c r="CS111" s="2">
        <f>(AE111*BS111*AV111)</f>
        <v>0</v>
      </c>
      <c r="CT111" s="2">
        <f>(AF111*BA111*AV111)</f>
        <v>127.352</v>
      </c>
      <c r="CU111" s="2">
        <f t="shared" si="116"/>
        <v>0</v>
      </c>
      <c r="CV111" s="2">
        <f>(AH111*AV111)</f>
        <v>7.2</v>
      </c>
      <c r="CW111" s="2">
        <f t="shared" si="117"/>
        <v>0</v>
      </c>
      <c r="CX111" s="2">
        <f t="shared" si="118"/>
        <v>0</v>
      </c>
      <c r="CY111" s="2">
        <f>((S111*BZ111)/100)</f>
        <v>95.512500000000003</v>
      </c>
      <c r="CZ111" s="2">
        <f>((S111*CA111)/100)</f>
        <v>89.144999999999996</v>
      </c>
      <c r="DA111" s="2"/>
      <c r="DB111" s="2"/>
      <c r="DC111" s="2" t="s">
        <v>3</v>
      </c>
      <c r="DD111" s="2" t="s">
        <v>3</v>
      </c>
      <c r="DE111" s="2" t="s">
        <v>236</v>
      </c>
      <c r="DF111" s="2" t="s">
        <v>236</v>
      </c>
      <c r="DG111" s="2" t="s">
        <v>236</v>
      </c>
      <c r="DH111" s="2" t="s">
        <v>3</v>
      </c>
      <c r="DI111" s="2" t="s">
        <v>236</v>
      </c>
      <c r="DJ111" s="2" t="s">
        <v>236</v>
      </c>
      <c r="DK111" s="2" t="s">
        <v>3</v>
      </c>
      <c r="DL111" s="2" t="s">
        <v>3</v>
      </c>
      <c r="DM111" s="2" t="s">
        <v>3</v>
      </c>
      <c r="DN111" s="2">
        <v>0</v>
      </c>
      <c r="DO111" s="2">
        <v>0</v>
      </c>
      <c r="DP111" s="2">
        <v>1</v>
      </c>
      <c r="DQ111" s="2">
        <v>1</v>
      </c>
      <c r="DR111" s="2"/>
      <c r="DS111" s="2"/>
      <c r="DT111" s="2"/>
      <c r="DU111" s="2">
        <v>1013</v>
      </c>
      <c r="DV111" s="2" t="s">
        <v>234</v>
      </c>
      <c r="DW111" s="2" t="s">
        <v>234</v>
      </c>
      <c r="DX111" s="2">
        <v>1</v>
      </c>
      <c r="DY111" s="2"/>
      <c r="DZ111" s="2"/>
      <c r="EA111" s="2"/>
      <c r="EB111" s="2"/>
      <c r="EC111" s="2"/>
      <c r="ED111" s="2"/>
      <c r="EE111" s="2">
        <v>40976489</v>
      </c>
      <c r="EF111" s="2">
        <v>50</v>
      </c>
      <c r="EG111" s="2" t="s">
        <v>237</v>
      </c>
      <c r="EH111" s="2">
        <v>0</v>
      </c>
      <c r="EI111" s="2" t="s">
        <v>3</v>
      </c>
      <c r="EJ111" s="2">
        <v>4</v>
      </c>
      <c r="EK111" s="2">
        <v>383</v>
      </c>
      <c r="EL111" s="2" t="s">
        <v>238</v>
      </c>
      <c r="EM111" s="2" t="s">
        <v>239</v>
      </c>
      <c r="EN111" s="2"/>
      <c r="EO111" s="2" t="s">
        <v>3</v>
      </c>
      <c r="EP111" s="2"/>
      <c r="EQ111" s="2">
        <v>0</v>
      </c>
      <c r="ER111" s="2">
        <v>159.19</v>
      </c>
      <c r="ES111" s="2">
        <v>0</v>
      </c>
      <c r="ET111" s="2">
        <v>0</v>
      </c>
      <c r="EU111" s="2">
        <v>0</v>
      </c>
      <c r="EV111" s="2">
        <v>159.19</v>
      </c>
      <c r="EW111" s="2">
        <v>9</v>
      </c>
      <c r="EX111" s="2">
        <v>0</v>
      </c>
      <c r="EY111" s="2">
        <v>0</v>
      </c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>
        <v>0</v>
      </c>
      <c r="FR111" s="2">
        <f t="shared" si="119"/>
        <v>0</v>
      </c>
      <c r="FS111" s="2">
        <v>0</v>
      </c>
      <c r="FT111" s="2"/>
      <c r="FU111" s="2"/>
      <c r="FV111" s="2"/>
      <c r="FW111" s="2"/>
      <c r="FX111" s="2">
        <v>75</v>
      </c>
      <c r="FY111" s="2">
        <v>70</v>
      </c>
      <c r="FZ111" s="2"/>
      <c r="GA111" s="2" t="s">
        <v>3</v>
      </c>
      <c r="GB111" s="2"/>
      <c r="GC111" s="2"/>
      <c r="GD111" s="2">
        <v>0</v>
      </c>
      <c r="GE111" s="2"/>
      <c r="GF111" s="2">
        <v>-1032615625</v>
      </c>
      <c r="GG111" s="2">
        <v>2</v>
      </c>
      <c r="GH111" s="2">
        <v>1</v>
      </c>
      <c r="GI111" s="2">
        <v>3</v>
      </c>
      <c r="GJ111" s="2">
        <v>0</v>
      </c>
      <c r="GK111" s="2">
        <f>ROUND(R111*(R12)/100,2)</f>
        <v>0</v>
      </c>
      <c r="GL111" s="2">
        <f t="shared" si="120"/>
        <v>0</v>
      </c>
      <c r="GM111" s="2">
        <f t="shared" si="121"/>
        <v>312.01</v>
      </c>
      <c r="GN111" s="2">
        <f t="shared" si="122"/>
        <v>0</v>
      </c>
      <c r="GO111" s="2">
        <f t="shared" si="123"/>
        <v>0</v>
      </c>
      <c r="GP111" s="2">
        <f t="shared" si="124"/>
        <v>312.01</v>
      </c>
      <c r="GQ111" s="2"/>
      <c r="GR111" s="2">
        <v>0</v>
      </c>
      <c r="GS111" s="2">
        <v>3</v>
      </c>
      <c r="GT111" s="2">
        <v>0</v>
      </c>
      <c r="GU111" s="2" t="s">
        <v>3</v>
      </c>
      <c r="GV111" s="2">
        <f t="shared" si="125"/>
        <v>0</v>
      </c>
      <c r="GW111" s="2">
        <v>1</v>
      </c>
      <c r="GX111" s="2">
        <f t="shared" si="126"/>
        <v>0</v>
      </c>
      <c r="GY111" s="2"/>
      <c r="GZ111" s="2"/>
      <c r="HA111" s="2">
        <v>0</v>
      </c>
      <c r="HB111" s="2">
        <v>0</v>
      </c>
      <c r="HC111" s="2">
        <f t="shared" si="127"/>
        <v>0</v>
      </c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>
        <v>0</v>
      </c>
      <c r="IL111" s="2"/>
      <c r="IM111" s="2"/>
      <c r="IN111" s="2"/>
      <c r="IO111" s="2"/>
      <c r="IP111" s="2"/>
      <c r="IQ111" s="2"/>
      <c r="IR111" s="2"/>
      <c r="IS111" s="2"/>
      <c r="IT111" s="2"/>
      <c r="IU111" s="2"/>
    </row>
    <row r="112" spans="1:255" x14ac:dyDescent="0.2">
      <c r="A112">
        <v>17</v>
      </c>
      <c r="B112">
        <v>1</v>
      </c>
      <c r="E112" t="s">
        <v>231</v>
      </c>
      <c r="F112" t="s">
        <v>232</v>
      </c>
      <c r="G112" t="s">
        <v>233</v>
      </c>
      <c r="H112" t="s">
        <v>234</v>
      </c>
      <c r="I112">
        <v>1</v>
      </c>
      <c r="J112">
        <v>0</v>
      </c>
      <c r="O112">
        <f t="shared" si="95"/>
        <v>3010.6</v>
      </c>
      <c r="P112">
        <f t="shared" si="96"/>
        <v>0</v>
      </c>
      <c r="Q112">
        <f t="shared" si="97"/>
        <v>0</v>
      </c>
      <c r="R112">
        <f t="shared" si="98"/>
        <v>0</v>
      </c>
      <c r="S112">
        <f t="shared" si="99"/>
        <v>3010.6</v>
      </c>
      <c r="T112">
        <f t="shared" si="100"/>
        <v>0</v>
      </c>
      <c r="U112">
        <f t="shared" si="101"/>
        <v>7.2</v>
      </c>
      <c r="V112">
        <f t="shared" si="102"/>
        <v>0</v>
      </c>
      <c r="W112">
        <f t="shared" si="103"/>
        <v>0</v>
      </c>
      <c r="X112">
        <f t="shared" si="104"/>
        <v>2047.21</v>
      </c>
      <c r="Y112">
        <f t="shared" si="105"/>
        <v>1234.3499999999999</v>
      </c>
      <c r="AA112">
        <v>46281618</v>
      </c>
      <c r="AB112">
        <f t="shared" si="106"/>
        <v>127.352</v>
      </c>
      <c r="AC112">
        <f>ROUND((ES112),6)</f>
        <v>0</v>
      </c>
      <c r="AD112">
        <f t="shared" si="128"/>
        <v>0</v>
      </c>
      <c r="AE112">
        <f t="shared" si="128"/>
        <v>0</v>
      </c>
      <c r="AF112">
        <f t="shared" si="128"/>
        <v>127.352</v>
      </c>
      <c r="AG112">
        <f t="shared" si="111"/>
        <v>0</v>
      </c>
      <c r="AH112">
        <f>((EW112*0.8))</f>
        <v>7.2</v>
      </c>
      <c r="AI112">
        <f>((EX112*0.8))</f>
        <v>0</v>
      </c>
      <c r="AJ112">
        <f t="shared" si="114"/>
        <v>0</v>
      </c>
      <c r="AK112">
        <v>159.19</v>
      </c>
      <c r="AL112">
        <v>0</v>
      </c>
      <c r="AM112">
        <v>0</v>
      </c>
      <c r="AN112">
        <v>0</v>
      </c>
      <c r="AO112">
        <v>159.19</v>
      </c>
      <c r="AP112">
        <v>0</v>
      </c>
      <c r="AQ112">
        <v>9</v>
      </c>
      <c r="AR112">
        <v>0</v>
      </c>
      <c r="AS112">
        <v>0</v>
      </c>
      <c r="AT112">
        <v>68</v>
      </c>
      <c r="AU112">
        <v>41</v>
      </c>
      <c r="AV112">
        <v>1</v>
      </c>
      <c r="AW112">
        <v>1</v>
      </c>
      <c r="AZ112">
        <v>1</v>
      </c>
      <c r="BA112">
        <v>23.64</v>
      </c>
      <c r="BB112">
        <v>1</v>
      </c>
      <c r="BC112">
        <v>1</v>
      </c>
      <c r="BD112" t="s">
        <v>3</v>
      </c>
      <c r="BE112" t="s">
        <v>3</v>
      </c>
      <c r="BF112" t="s">
        <v>3</v>
      </c>
      <c r="BG112" t="s">
        <v>3</v>
      </c>
      <c r="BH112">
        <v>0</v>
      </c>
      <c r="BI112">
        <v>4</v>
      </c>
      <c r="BJ112" t="s">
        <v>235</v>
      </c>
      <c r="BM112">
        <v>383</v>
      </c>
      <c r="BN112">
        <v>0</v>
      </c>
      <c r="BO112" t="s">
        <v>232</v>
      </c>
      <c r="BP112">
        <v>1</v>
      </c>
      <c r="BQ112">
        <v>50</v>
      </c>
      <c r="BR112">
        <v>0</v>
      </c>
      <c r="BS112">
        <v>1</v>
      </c>
      <c r="BT112">
        <v>1</v>
      </c>
      <c r="BU112">
        <v>1</v>
      </c>
      <c r="BV112">
        <v>1</v>
      </c>
      <c r="BW112">
        <v>1</v>
      </c>
      <c r="BX112">
        <v>1</v>
      </c>
      <c r="BY112" t="s">
        <v>3</v>
      </c>
      <c r="BZ112">
        <v>68</v>
      </c>
      <c r="CA112">
        <v>41</v>
      </c>
      <c r="CE112">
        <v>0</v>
      </c>
      <c r="CF112">
        <v>0</v>
      </c>
      <c r="CG112">
        <v>0</v>
      </c>
      <c r="CM112">
        <v>0</v>
      </c>
      <c r="CN112" t="s">
        <v>3</v>
      </c>
      <c r="CO112">
        <v>0</v>
      </c>
      <c r="CP112">
        <f t="shared" si="115"/>
        <v>3010.6</v>
      </c>
      <c r="CQ112">
        <f>(AC112*BC112*AW112)</f>
        <v>0</v>
      </c>
      <c r="CR112">
        <f>(AD112*BB112*AV112)</f>
        <v>0</v>
      </c>
      <c r="CS112">
        <f>(AE112*BS112*AV112)</f>
        <v>0</v>
      </c>
      <c r="CT112">
        <f>(AF112*BA112*AV112)</f>
        <v>3010.6012800000003</v>
      </c>
      <c r="CU112">
        <f t="shared" si="116"/>
        <v>0</v>
      </c>
      <c r="CV112">
        <f>(AH112*AV112)</f>
        <v>7.2</v>
      </c>
      <c r="CW112">
        <f t="shared" si="117"/>
        <v>0</v>
      </c>
      <c r="CX112">
        <f t="shared" si="118"/>
        <v>0</v>
      </c>
      <c r="CY112">
        <f>S112*(BZ112/100)</f>
        <v>2047.2080000000001</v>
      </c>
      <c r="CZ112">
        <f>S112*(CA112/100)</f>
        <v>1234.3459999999998</v>
      </c>
      <c r="DC112" t="s">
        <v>3</v>
      </c>
      <c r="DD112" t="s">
        <v>3</v>
      </c>
      <c r="DE112" t="s">
        <v>236</v>
      </c>
      <c r="DF112" t="s">
        <v>236</v>
      </c>
      <c r="DG112" t="s">
        <v>236</v>
      </c>
      <c r="DH112" t="s">
        <v>3</v>
      </c>
      <c r="DI112" t="s">
        <v>236</v>
      </c>
      <c r="DJ112" t="s">
        <v>236</v>
      </c>
      <c r="DK112" t="s">
        <v>3</v>
      </c>
      <c r="DL112" t="s">
        <v>3</v>
      </c>
      <c r="DM112" t="s">
        <v>3</v>
      </c>
      <c r="DN112">
        <v>75</v>
      </c>
      <c r="DO112">
        <v>70</v>
      </c>
      <c r="DP112">
        <v>1</v>
      </c>
      <c r="DQ112">
        <v>1</v>
      </c>
      <c r="DU112">
        <v>1013</v>
      </c>
      <c r="DV112" t="s">
        <v>234</v>
      </c>
      <c r="DW112" t="s">
        <v>234</v>
      </c>
      <c r="DX112">
        <v>1</v>
      </c>
      <c r="EE112">
        <v>40976489</v>
      </c>
      <c r="EF112">
        <v>50</v>
      </c>
      <c r="EG112" t="s">
        <v>237</v>
      </c>
      <c r="EH112">
        <v>0</v>
      </c>
      <c r="EI112" t="s">
        <v>3</v>
      </c>
      <c r="EJ112">
        <v>4</v>
      </c>
      <c r="EK112">
        <v>383</v>
      </c>
      <c r="EL112" t="s">
        <v>238</v>
      </c>
      <c r="EM112" t="s">
        <v>239</v>
      </c>
      <c r="EO112" t="s">
        <v>3</v>
      </c>
      <c r="EQ112">
        <v>0</v>
      </c>
      <c r="ER112">
        <v>159.19</v>
      </c>
      <c r="ES112">
        <v>0</v>
      </c>
      <c r="ET112">
        <v>0</v>
      </c>
      <c r="EU112">
        <v>0</v>
      </c>
      <c r="EV112">
        <v>159.19</v>
      </c>
      <c r="EW112">
        <v>9</v>
      </c>
      <c r="EX112">
        <v>0</v>
      </c>
      <c r="EY112">
        <v>0</v>
      </c>
      <c r="FQ112">
        <v>0</v>
      </c>
      <c r="FR112">
        <f t="shared" si="119"/>
        <v>0</v>
      </c>
      <c r="FS112">
        <v>0</v>
      </c>
      <c r="FX112">
        <v>75</v>
      </c>
      <c r="FY112">
        <v>70</v>
      </c>
      <c r="GA112" t="s">
        <v>3</v>
      </c>
      <c r="GD112">
        <v>0</v>
      </c>
      <c r="GF112">
        <v>-1032615625</v>
      </c>
      <c r="GG112">
        <v>2</v>
      </c>
      <c r="GH112">
        <v>1</v>
      </c>
      <c r="GI112">
        <v>3</v>
      </c>
      <c r="GJ112">
        <v>0</v>
      </c>
      <c r="GK112">
        <f>ROUND(R112*(S12)/100,2)</f>
        <v>0</v>
      </c>
      <c r="GL112">
        <f t="shared" si="120"/>
        <v>0</v>
      </c>
      <c r="GM112">
        <f t="shared" si="121"/>
        <v>6292.16</v>
      </c>
      <c r="GN112">
        <f t="shared" si="122"/>
        <v>0</v>
      </c>
      <c r="GO112">
        <f t="shared" si="123"/>
        <v>0</v>
      </c>
      <c r="GP112">
        <f t="shared" si="124"/>
        <v>6292.16</v>
      </c>
      <c r="GR112">
        <v>0</v>
      </c>
      <c r="GS112">
        <v>3</v>
      </c>
      <c r="GT112">
        <v>0</v>
      </c>
      <c r="GU112" t="s">
        <v>3</v>
      </c>
      <c r="GV112">
        <f t="shared" si="125"/>
        <v>0</v>
      </c>
      <c r="GW112">
        <v>1</v>
      </c>
      <c r="GX112">
        <f t="shared" si="126"/>
        <v>0</v>
      </c>
      <c r="HA112">
        <v>0</v>
      </c>
      <c r="HB112">
        <v>0</v>
      </c>
      <c r="HC112">
        <f t="shared" si="127"/>
        <v>0</v>
      </c>
      <c r="IK112">
        <v>0</v>
      </c>
    </row>
    <row r="114" spans="1:206" x14ac:dyDescent="0.2">
      <c r="A114" s="3">
        <v>51</v>
      </c>
      <c r="B114" s="3">
        <f>B20</f>
        <v>1</v>
      </c>
      <c r="C114" s="3">
        <f>A20</f>
        <v>3</v>
      </c>
      <c r="D114" s="3">
        <f>ROW(A20)</f>
        <v>20</v>
      </c>
      <c r="E114" s="3"/>
      <c r="F114" s="3" t="str">
        <f>IF(F20&lt;&gt;"",F20,"")</f>
        <v>Новая локальная смета</v>
      </c>
      <c r="G114" s="3" t="str">
        <f>IF(G20&lt;&gt;"",G20,"")</f>
        <v>Новая локальная смета</v>
      </c>
      <c r="H114" s="3">
        <v>0</v>
      </c>
      <c r="I114" s="3"/>
      <c r="J114" s="3"/>
      <c r="K114" s="3"/>
      <c r="L114" s="3"/>
      <c r="M114" s="3"/>
      <c r="N114" s="3"/>
      <c r="O114" s="3">
        <f t="shared" ref="O114:T114" si="129">ROUND(AB114,2)</f>
        <v>526276.07999999996</v>
      </c>
      <c r="P114" s="3">
        <f t="shared" si="129"/>
        <v>521702.41</v>
      </c>
      <c r="Q114" s="3">
        <f t="shared" si="129"/>
        <v>1234.92</v>
      </c>
      <c r="R114" s="3">
        <f t="shared" si="129"/>
        <v>264.02</v>
      </c>
      <c r="S114" s="3">
        <f t="shared" si="129"/>
        <v>3338.75</v>
      </c>
      <c r="T114" s="3">
        <f t="shared" si="129"/>
        <v>0</v>
      </c>
      <c r="U114" s="3">
        <f>AH114</f>
        <v>273.55919999999998</v>
      </c>
      <c r="V114" s="3">
        <f>AI114</f>
        <v>0</v>
      </c>
      <c r="W114" s="3">
        <f>ROUND(AJ114,2)</f>
        <v>0</v>
      </c>
      <c r="X114" s="3">
        <f>ROUND(AK114,2)</f>
        <v>3481.72</v>
      </c>
      <c r="Y114" s="3">
        <f>ROUND(AL114,2)</f>
        <v>2388.66</v>
      </c>
      <c r="Z114" s="3"/>
      <c r="AA114" s="3"/>
      <c r="AB114" s="3">
        <f>ROUND(SUMIF(AA24:AA112,"=46281617",O24:O112),2)</f>
        <v>526276.07999999996</v>
      </c>
      <c r="AC114" s="3">
        <f>ROUND(SUMIF(AA24:AA112,"=46281617",P24:P112),2)</f>
        <v>521702.41</v>
      </c>
      <c r="AD114" s="3">
        <f>ROUND(SUMIF(AA24:AA112,"=46281617",Q24:Q112),2)</f>
        <v>1234.92</v>
      </c>
      <c r="AE114" s="3">
        <f>ROUND(SUMIF(AA24:AA112,"=46281617",R24:R112),2)</f>
        <v>264.02</v>
      </c>
      <c r="AF114" s="3">
        <f>ROUND(SUMIF(AA24:AA112,"=46281617",S24:S112),2)</f>
        <v>3338.75</v>
      </c>
      <c r="AG114" s="3">
        <f>ROUND(SUMIF(AA24:AA112,"=46281617",T24:T112),2)</f>
        <v>0</v>
      </c>
      <c r="AH114" s="3">
        <f>SUMIF(AA24:AA112,"=46281617",U24:U112)</f>
        <v>273.55919999999998</v>
      </c>
      <c r="AI114" s="3">
        <f>SUMIF(AA24:AA112,"=46281617",V24:V112)</f>
        <v>0</v>
      </c>
      <c r="AJ114" s="3">
        <f>ROUND(SUMIF(AA24:AA112,"=46281617",W24:W112),2)</f>
        <v>0</v>
      </c>
      <c r="AK114" s="3">
        <f>ROUND(SUMIF(AA24:AA112,"=46281617",X24:X112),2)</f>
        <v>3481.72</v>
      </c>
      <c r="AL114" s="3">
        <f>ROUND(SUMIF(AA24:AA112,"=46281617",Y24:Y112),2)</f>
        <v>2388.66</v>
      </c>
      <c r="AM114" s="3"/>
      <c r="AN114" s="3"/>
      <c r="AO114" s="3">
        <f t="shared" ref="AO114:BC114" si="130">ROUND(BX114,2)</f>
        <v>0</v>
      </c>
      <c r="AP114" s="3">
        <f t="shared" si="130"/>
        <v>0</v>
      </c>
      <c r="AQ114" s="3">
        <f t="shared" si="130"/>
        <v>0</v>
      </c>
      <c r="AR114" s="3">
        <f t="shared" si="130"/>
        <v>532608.52</v>
      </c>
      <c r="AS114" s="3">
        <f t="shared" si="130"/>
        <v>528209.38</v>
      </c>
      <c r="AT114" s="3">
        <f t="shared" si="130"/>
        <v>4087.13</v>
      </c>
      <c r="AU114" s="3">
        <f t="shared" si="130"/>
        <v>312.01</v>
      </c>
      <c r="AV114" s="3">
        <f t="shared" si="130"/>
        <v>521702.41</v>
      </c>
      <c r="AW114" s="3">
        <f t="shared" si="130"/>
        <v>521702.41</v>
      </c>
      <c r="AX114" s="3">
        <f t="shared" si="130"/>
        <v>0</v>
      </c>
      <c r="AY114" s="3">
        <f t="shared" si="130"/>
        <v>521702.41</v>
      </c>
      <c r="AZ114" s="3">
        <f t="shared" si="130"/>
        <v>0</v>
      </c>
      <c r="BA114" s="3">
        <f t="shared" si="130"/>
        <v>0</v>
      </c>
      <c r="BB114" s="3">
        <f t="shared" si="130"/>
        <v>0</v>
      </c>
      <c r="BC114" s="3">
        <f t="shared" si="130"/>
        <v>0</v>
      </c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>
        <f>ROUND(SUMIF(AA24:AA112,"=46281617",FQ24:FQ112),2)</f>
        <v>0</v>
      </c>
      <c r="BY114" s="3">
        <f>ROUND(SUMIF(AA24:AA112,"=46281617",FR24:FR112),2)</f>
        <v>0</v>
      </c>
      <c r="BZ114" s="3">
        <f>ROUND(SUMIF(AA24:AA112,"=46281617",GL24:GL112),2)</f>
        <v>0</v>
      </c>
      <c r="CA114" s="3">
        <f>ROUND(SUMIF(AA24:AA112,"=46281617",GM24:GM112),2)</f>
        <v>532608.52</v>
      </c>
      <c r="CB114" s="3">
        <f>ROUND(SUMIF(AA24:AA112,"=46281617",GN24:GN112),2)</f>
        <v>528209.38</v>
      </c>
      <c r="CC114" s="3">
        <f>ROUND(SUMIF(AA24:AA112,"=46281617",GO24:GO112),2)</f>
        <v>4087.13</v>
      </c>
      <c r="CD114" s="3">
        <f>ROUND(SUMIF(AA24:AA112,"=46281617",GP24:GP112),2)</f>
        <v>312.01</v>
      </c>
      <c r="CE114" s="3">
        <f>AC114-BX114</f>
        <v>521702.41</v>
      </c>
      <c r="CF114" s="3">
        <f>AC114-BY114</f>
        <v>521702.41</v>
      </c>
      <c r="CG114" s="3">
        <f>BX114-BZ114</f>
        <v>0</v>
      </c>
      <c r="CH114" s="3">
        <f>AC114-BX114-BY114+BZ114</f>
        <v>521702.41</v>
      </c>
      <c r="CI114" s="3">
        <f>BY114-BZ114</f>
        <v>0</v>
      </c>
      <c r="CJ114" s="3">
        <f>ROUND(SUMIF(AA24:AA112,"=46281617",GX24:GX112),2)</f>
        <v>0</v>
      </c>
      <c r="CK114" s="3">
        <f>ROUND(SUMIF(AA24:AA112,"=46281617",GY24:GY112),2)</f>
        <v>0</v>
      </c>
      <c r="CL114" s="3">
        <f>ROUND(SUMIF(AA24:AA112,"=46281617",GZ24:GZ112),2)</f>
        <v>0</v>
      </c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4">
        <f t="shared" ref="DG114:DL114" si="131">ROUND(DT114,2)</f>
        <v>695908.87</v>
      </c>
      <c r="DH114" s="4">
        <f t="shared" si="131"/>
        <v>607066.75</v>
      </c>
      <c r="DI114" s="4">
        <f t="shared" si="131"/>
        <v>9913.94</v>
      </c>
      <c r="DJ114" s="4">
        <f t="shared" si="131"/>
        <v>6241.26</v>
      </c>
      <c r="DK114" s="4">
        <f t="shared" si="131"/>
        <v>78928.179999999993</v>
      </c>
      <c r="DL114" s="4">
        <f t="shared" si="131"/>
        <v>0</v>
      </c>
      <c r="DM114" s="4">
        <f>DZ114</f>
        <v>273.55919999999998</v>
      </c>
      <c r="DN114" s="4">
        <f>EA114</f>
        <v>0</v>
      </c>
      <c r="DO114" s="4">
        <f>ROUND(EB114,2)</f>
        <v>0</v>
      </c>
      <c r="DP114" s="4">
        <f>ROUND(EC114,2)</f>
        <v>64617.919999999998</v>
      </c>
      <c r="DQ114" s="4">
        <f>ROUND(ED114,2)</f>
        <v>32360.59</v>
      </c>
      <c r="DR114" s="4"/>
      <c r="DS114" s="4"/>
      <c r="DT114" s="4">
        <f>ROUND(SUMIF(AA24:AA112,"=46281618",O24:O112),2)</f>
        <v>695908.87</v>
      </c>
      <c r="DU114" s="4">
        <f>ROUND(SUMIF(AA24:AA112,"=46281618",P24:P112),2)</f>
        <v>607066.75</v>
      </c>
      <c r="DV114" s="4">
        <f>ROUND(SUMIF(AA24:AA112,"=46281618",Q24:Q112),2)</f>
        <v>9913.94</v>
      </c>
      <c r="DW114" s="4">
        <f>ROUND(SUMIF(AA24:AA112,"=46281618",R24:R112),2)</f>
        <v>6241.26</v>
      </c>
      <c r="DX114" s="4">
        <f>ROUND(SUMIF(AA24:AA112,"=46281618",S24:S112),2)</f>
        <v>78928.179999999993</v>
      </c>
      <c r="DY114" s="4">
        <f>ROUND(SUMIF(AA24:AA112,"=46281618",T24:T112),2)</f>
        <v>0</v>
      </c>
      <c r="DZ114" s="4">
        <f>SUMIF(AA24:AA112,"=46281618",U24:U112)</f>
        <v>273.55919999999998</v>
      </c>
      <c r="EA114" s="4">
        <f>SUMIF(AA24:AA112,"=46281618",V24:V112)</f>
        <v>0</v>
      </c>
      <c r="EB114" s="4">
        <f>ROUND(SUMIF(AA24:AA112,"=46281618",W24:W112),2)</f>
        <v>0</v>
      </c>
      <c r="EC114" s="4">
        <f>ROUND(SUMIF(AA24:AA112,"=46281618",X24:X112),2)</f>
        <v>64617.919999999998</v>
      </c>
      <c r="ED114" s="4">
        <f>ROUND(SUMIF(AA24:AA112,"=46281618",Y24:Y112),2)</f>
        <v>32360.59</v>
      </c>
      <c r="EE114" s="4"/>
      <c r="EF114" s="4"/>
      <c r="EG114" s="4">
        <f t="shared" ref="EG114:EU114" si="132">ROUND(FP114,2)</f>
        <v>0</v>
      </c>
      <c r="EH114" s="4">
        <f t="shared" si="132"/>
        <v>0</v>
      </c>
      <c r="EI114" s="4">
        <f t="shared" si="132"/>
        <v>0</v>
      </c>
      <c r="EJ114" s="4">
        <f t="shared" si="132"/>
        <v>802686.16</v>
      </c>
      <c r="EK114" s="4">
        <f t="shared" si="132"/>
        <v>751640.46</v>
      </c>
      <c r="EL114" s="4">
        <f t="shared" si="132"/>
        <v>44753.54</v>
      </c>
      <c r="EM114" s="4">
        <f t="shared" si="132"/>
        <v>6292.16</v>
      </c>
      <c r="EN114" s="4">
        <f t="shared" si="132"/>
        <v>607066.75</v>
      </c>
      <c r="EO114" s="4">
        <f t="shared" si="132"/>
        <v>607066.75</v>
      </c>
      <c r="EP114" s="4">
        <f t="shared" si="132"/>
        <v>0</v>
      </c>
      <c r="EQ114" s="4">
        <f t="shared" si="132"/>
        <v>607066.75</v>
      </c>
      <c r="ER114" s="4">
        <f t="shared" si="132"/>
        <v>0</v>
      </c>
      <c r="ES114" s="4">
        <f t="shared" si="132"/>
        <v>0</v>
      </c>
      <c r="ET114" s="4">
        <f t="shared" si="132"/>
        <v>0</v>
      </c>
      <c r="EU114" s="4">
        <f t="shared" si="132"/>
        <v>0</v>
      </c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>
        <f>ROUND(SUMIF(AA24:AA112,"=46281618",FQ24:FQ112),2)</f>
        <v>0</v>
      </c>
      <c r="FQ114" s="4">
        <f>ROUND(SUMIF(AA24:AA112,"=46281618",FR24:FR112),2)</f>
        <v>0</v>
      </c>
      <c r="FR114" s="4">
        <f>ROUND(SUMIF(AA24:AA112,"=46281618",GL24:GL112),2)</f>
        <v>0</v>
      </c>
      <c r="FS114" s="4">
        <f>ROUND(SUMIF(AA24:AA112,"=46281618",GM24:GM112),2)</f>
        <v>802686.16</v>
      </c>
      <c r="FT114" s="4">
        <f>ROUND(SUMIF(AA24:AA112,"=46281618",GN24:GN112),2)</f>
        <v>751640.46</v>
      </c>
      <c r="FU114" s="4">
        <f>ROUND(SUMIF(AA24:AA112,"=46281618",GO24:GO112),2)</f>
        <v>44753.54</v>
      </c>
      <c r="FV114" s="4">
        <f>ROUND(SUMIF(AA24:AA112,"=46281618",GP24:GP112),2)</f>
        <v>6292.16</v>
      </c>
      <c r="FW114" s="4">
        <f>DU114-FP114</f>
        <v>607066.75</v>
      </c>
      <c r="FX114" s="4">
        <f>DU114-FQ114</f>
        <v>607066.75</v>
      </c>
      <c r="FY114" s="4">
        <f>FP114-FR114</f>
        <v>0</v>
      </c>
      <c r="FZ114" s="4">
        <f>DU114-FP114-FQ114+FR114</f>
        <v>607066.75</v>
      </c>
      <c r="GA114" s="4">
        <f>FQ114-FR114</f>
        <v>0</v>
      </c>
      <c r="GB114" s="4">
        <f>ROUND(SUMIF(AA24:AA112,"=46281618",GX24:GX112),2)</f>
        <v>0</v>
      </c>
      <c r="GC114" s="4">
        <f>ROUND(SUMIF(AA24:AA112,"=46281618",GY24:GY112),2)</f>
        <v>0</v>
      </c>
      <c r="GD114" s="4">
        <f>ROUND(SUMIF(AA24:AA112,"=46281618",GZ24:GZ112),2)</f>
        <v>0</v>
      </c>
      <c r="GE114" s="4"/>
      <c r="GF114" s="4"/>
      <c r="GG114" s="4"/>
      <c r="GH114" s="4"/>
      <c r="GI114" s="4"/>
      <c r="GJ114" s="4"/>
      <c r="GK114" s="4"/>
      <c r="GL114" s="4"/>
      <c r="GM114" s="4"/>
      <c r="GN114" s="4"/>
      <c r="GO114" s="4"/>
      <c r="GP114" s="4"/>
      <c r="GQ114" s="4"/>
      <c r="GR114" s="4"/>
      <c r="GS114" s="4"/>
      <c r="GT114" s="4"/>
      <c r="GU114" s="4"/>
      <c r="GV114" s="4"/>
      <c r="GW114" s="4"/>
      <c r="GX114" s="4">
        <v>0</v>
      </c>
    </row>
    <row r="116" spans="1:206" x14ac:dyDescent="0.2">
      <c r="A116" s="5">
        <v>50</v>
      </c>
      <c r="B116" s="5">
        <v>0</v>
      </c>
      <c r="C116" s="5">
        <v>0</v>
      </c>
      <c r="D116" s="5">
        <v>1</v>
      </c>
      <c r="E116" s="5">
        <v>201</v>
      </c>
      <c r="F116" s="5">
        <f>ROUND(Source!O114,O116)</f>
        <v>526276.07999999996</v>
      </c>
      <c r="G116" s="5" t="s">
        <v>240</v>
      </c>
      <c r="H116" s="5" t="s">
        <v>241</v>
      </c>
      <c r="I116" s="5"/>
      <c r="J116" s="5"/>
      <c r="K116" s="5">
        <v>201</v>
      </c>
      <c r="L116" s="5">
        <v>1</v>
      </c>
      <c r="M116" s="5">
        <v>3</v>
      </c>
      <c r="N116" s="5" t="s">
        <v>3</v>
      </c>
      <c r="O116" s="5">
        <v>2</v>
      </c>
      <c r="P116" s="5">
        <f>ROUND(Source!DG114,O116)</f>
        <v>695908.87</v>
      </c>
      <c r="Q116" s="5"/>
      <c r="R116" s="5"/>
      <c r="S116" s="5"/>
      <c r="T116" s="5"/>
      <c r="U116" s="5"/>
      <c r="V116" s="5"/>
      <c r="W116" s="5"/>
    </row>
    <row r="117" spans="1:206" x14ac:dyDescent="0.2">
      <c r="A117" s="5">
        <v>50</v>
      </c>
      <c r="B117" s="5">
        <v>0</v>
      </c>
      <c r="C117" s="5">
        <v>0</v>
      </c>
      <c r="D117" s="5">
        <v>1</v>
      </c>
      <c r="E117" s="5">
        <v>202</v>
      </c>
      <c r="F117" s="5">
        <f>ROUND(Source!P114,O117)</f>
        <v>521702.41</v>
      </c>
      <c r="G117" s="5" t="s">
        <v>242</v>
      </c>
      <c r="H117" s="5" t="s">
        <v>243</v>
      </c>
      <c r="I117" s="5"/>
      <c r="J117" s="5"/>
      <c r="K117" s="5">
        <v>202</v>
      </c>
      <c r="L117" s="5">
        <v>2</v>
      </c>
      <c r="M117" s="5">
        <v>3</v>
      </c>
      <c r="N117" s="5" t="s">
        <v>3</v>
      </c>
      <c r="O117" s="5">
        <v>2</v>
      </c>
      <c r="P117" s="5">
        <f>ROUND(Source!DH114,O117)</f>
        <v>607066.75</v>
      </c>
      <c r="Q117" s="5"/>
      <c r="R117" s="5"/>
      <c r="S117" s="5"/>
      <c r="T117" s="5"/>
      <c r="U117" s="5"/>
      <c r="V117" s="5"/>
      <c r="W117" s="5"/>
    </row>
    <row r="118" spans="1:206" x14ac:dyDescent="0.2">
      <c r="A118" s="5">
        <v>50</v>
      </c>
      <c r="B118" s="5">
        <v>0</v>
      </c>
      <c r="C118" s="5">
        <v>0</v>
      </c>
      <c r="D118" s="5">
        <v>1</v>
      </c>
      <c r="E118" s="5">
        <v>222</v>
      </c>
      <c r="F118" s="5">
        <f>ROUND(Source!AO114,O118)</f>
        <v>0</v>
      </c>
      <c r="G118" s="5" t="s">
        <v>244</v>
      </c>
      <c r="H118" s="5" t="s">
        <v>245</v>
      </c>
      <c r="I118" s="5"/>
      <c r="J118" s="5"/>
      <c r="K118" s="5">
        <v>222</v>
      </c>
      <c r="L118" s="5">
        <v>3</v>
      </c>
      <c r="M118" s="5">
        <v>3</v>
      </c>
      <c r="N118" s="5" t="s">
        <v>3</v>
      </c>
      <c r="O118" s="5">
        <v>2</v>
      </c>
      <c r="P118" s="5">
        <f>ROUND(Source!EG114,O118)</f>
        <v>0</v>
      </c>
      <c r="Q118" s="5"/>
      <c r="R118" s="5"/>
      <c r="S118" s="5"/>
      <c r="T118" s="5"/>
      <c r="U118" s="5"/>
      <c r="V118" s="5"/>
      <c r="W118" s="5"/>
    </row>
    <row r="119" spans="1:206" x14ac:dyDescent="0.2">
      <c r="A119" s="5">
        <v>50</v>
      </c>
      <c r="B119" s="5">
        <v>0</v>
      </c>
      <c r="C119" s="5">
        <v>0</v>
      </c>
      <c r="D119" s="5">
        <v>1</v>
      </c>
      <c r="E119" s="5">
        <v>225</v>
      </c>
      <c r="F119" s="5">
        <f>ROUND(Source!AV114,O119)</f>
        <v>521702.41</v>
      </c>
      <c r="G119" s="5" t="s">
        <v>246</v>
      </c>
      <c r="H119" s="5" t="s">
        <v>247</v>
      </c>
      <c r="I119" s="5"/>
      <c r="J119" s="5"/>
      <c r="K119" s="5">
        <v>225</v>
      </c>
      <c r="L119" s="5">
        <v>4</v>
      </c>
      <c r="M119" s="5">
        <v>3</v>
      </c>
      <c r="N119" s="5" t="s">
        <v>3</v>
      </c>
      <c r="O119" s="5">
        <v>2</v>
      </c>
      <c r="P119" s="5">
        <f>ROUND(Source!EN114,O119)</f>
        <v>607066.75</v>
      </c>
      <c r="Q119" s="5"/>
      <c r="R119" s="5"/>
      <c r="S119" s="5"/>
      <c r="T119" s="5"/>
      <c r="U119" s="5"/>
      <c r="V119" s="5"/>
      <c r="W119" s="5"/>
    </row>
    <row r="120" spans="1:206" x14ac:dyDescent="0.2">
      <c r="A120" s="5">
        <v>50</v>
      </c>
      <c r="B120" s="5">
        <v>0</v>
      </c>
      <c r="C120" s="5">
        <v>0</v>
      </c>
      <c r="D120" s="5">
        <v>1</v>
      </c>
      <c r="E120" s="5">
        <v>226</v>
      </c>
      <c r="F120" s="5">
        <f>ROUND(Source!AW114,O120)</f>
        <v>521702.41</v>
      </c>
      <c r="G120" s="5" t="s">
        <v>248</v>
      </c>
      <c r="H120" s="5" t="s">
        <v>249</v>
      </c>
      <c r="I120" s="5"/>
      <c r="J120" s="5"/>
      <c r="K120" s="5">
        <v>226</v>
      </c>
      <c r="L120" s="5">
        <v>5</v>
      </c>
      <c r="M120" s="5">
        <v>3</v>
      </c>
      <c r="N120" s="5" t="s">
        <v>3</v>
      </c>
      <c r="O120" s="5">
        <v>2</v>
      </c>
      <c r="P120" s="5">
        <f>ROUND(Source!EO114,O120)</f>
        <v>607066.75</v>
      </c>
      <c r="Q120" s="5"/>
      <c r="R120" s="5"/>
      <c r="S120" s="5"/>
      <c r="T120" s="5"/>
      <c r="U120" s="5"/>
      <c r="V120" s="5"/>
      <c r="W120" s="5"/>
    </row>
    <row r="121" spans="1:206" x14ac:dyDescent="0.2">
      <c r="A121" s="5">
        <v>50</v>
      </c>
      <c r="B121" s="5">
        <v>0</v>
      </c>
      <c r="C121" s="5">
        <v>0</v>
      </c>
      <c r="D121" s="5">
        <v>1</v>
      </c>
      <c r="E121" s="5">
        <v>227</v>
      </c>
      <c r="F121" s="5">
        <f>ROUND(Source!AX114,O121)</f>
        <v>0</v>
      </c>
      <c r="G121" s="5" t="s">
        <v>250</v>
      </c>
      <c r="H121" s="5" t="s">
        <v>251</v>
      </c>
      <c r="I121" s="5"/>
      <c r="J121" s="5"/>
      <c r="K121" s="5">
        <v>227</v>
      </c>
      <c r="L121" s="5">
        <v>6</v>
      </c>
      <c r="M121" s="5">
        <v>3</v>
      </c>
      <c r="N121" s="5" t="s">
        <v>3</v>
      </c>
      <c r="O121" s="5">
        <v>2</v>
      </c>
      <c r="P121" s="5">
        <f>ROUND(Source!EP114,O121)</f>
        <v>0</v>
      </c>
      <c r="Q121" s="5"/>
      <c r="R121" s="5"/>
      <c r="S121" s="5"/>
      <c r="T121" s="5"/>
      <c r="U121" s="5"/>
      <c r="V121" s="5"/>
      <c r="W121" s="5"/>
    </row>
    <row r="122" spans="1:206" x14ac:dyDescent="0.2">
      <c r="A122" s="5">
        <v>50</v>
      </c>
      <c r="B122" s="5">
        <v>0</v>
      </c>
      <c r="C122" s="5">
        <v>0</v>
      </c>
      <c r="D122" s="5">
        <v>1</v>
      </c>
      <c r="E122" s="5">
        <v>228</v>
      </c>
      <c r="F122" s="5">
        <f>ROUND(Source!AY114,O122)</f>
        <v>521702.41</v>
      </c>
      <c r="G122" s="5" t="s">
        <v>252</v>
      </c>
      <c r="H122" s="5" t="s">
        <v>253</v>
      </c>
      <c r="I122" s="5"/>
      <c r="J122" s="5"/>
      <c r="K122" s="5">
        <v>228</v>
      </c>
      <c r="L122" s="5">
        <v>7</v>
      </c>
      <c r="M122" s="5">
        <v>3</v>
      </c>
      <c r="N122" s="5" t="s">
        <v>3</v>
      </c>
      <c r="O122" s="5">
        <v>2</v>
      </c>
      <c r="P122" s="5">
        <f>ROUND(Source!EQ114,O122)</f>
        <v>607066.75</v>
      </c>
      <c r="Q122" s="5"/>
      <c r="R122" s="5"/>
      <c r="S122" s="5"/>
      <c r="T122" s="5"/>
      <c r="U122" s="5"/>
      <c r="V122" s="5"/>
      <c r="W122" s="5"/>
    </row>
    <row r="123" spans="1:206" x14ac:dyDescent="0.2">
      <c r="A123" s="5">
        <v>50</v>
      </c>
      <c r="B123" s="5">
        <v>0</v>
      </c>
      <c r="C123" s="5">
        <v>0</v>
      </c>
      <c r="D123" s="5">
        <v>1</v>
      </c>
      <c r="E123" s="5">
        <v>216</v>
      </c>
      <c r="F123" s="5">
        <f>ROUND(Source!AP114,O123)</f>
        <v>0</v>
      </c>
      <c r="G123" s="5" t="s">
        <v>254</v>
      </c>
      <c r="H123" s="5" t="s">
        <v>255</v>
      </c>
      <c r="I123" s="5"/>
      <c r="J123" s="5"/>
      <c r="K123" s="5">
        <v>216</v>
      </c>
      <c r="L123" s="5">
        <v>8</v>
      </c>
      <c r="M123" s="5">
        <v>3</v>
      </c>
      <c r="N123" s="5" t="s">
        <v>3</v>
      </c>
      <c r="O123" s="5">
        <v>2</v>
      </c>
      <c r="P123" s="5">
        <f>ROUND(Source!EH114,O123)</f>
        <v>0</v>
      </c>
      <c r="Q123" s="5"/>
      <c r="R123" s="5"/>
      <c r="S123" s="5"/>
      <c r="T123" s="5"/>
      <c r="U123" s="5"/>
      <c r="V123" s="5"/>
      <c r="W123" s="5"/>
    </row>
    <row r="124" spans="1:206" x14ac:dyDescent="0.2">
      <c r="A124" s="5">
        <v>50</v>
      </c>
      <c r="B124" s="5">
        <v>0</v>
      </c>
      <c r="C124" s="5">
        <v>0</v>
      </c>
      <c r="D124" s="5">
        <v>1</v>
      </c>
      <c r="E124" s="5">
        <v>223</v>
      </c>
      <c r="F124" s="5">
        <f>ROUND(Source!AQ114,O124)</f>
        <v>0</v>
      </c>
      <c r="G124" s="5" t="s">
        <v>256</v>
      </c>
      <c r="H124" s="5" t="s">
        <v>257</v>
      </c>
      <c r="I124" s="5"/>
      <c r="J124" s="5"/>
      <c r="K124" s="5">
        <v>223</v>
      </c>
      <c r="L124" s="5">
        <v>9</v>
      </c>
      <c r="M124" s="5">
        <v>3</v>
      </c>
      <c r="N124" s="5" t="s">
        <v>3</v>
      </c>
      <c r="O124" s="5">
        <v>2</v>
      </c>
      <c r="P124" s="5">
        <f>ROUND(Source!EI114,O124)</f>
        <v>0</v>
      </c>
      <c r="Q124" s="5"/>
      <c r="R124" s="5"/>
      <c r="S124" s="5"/>
      <c r="T124" s="5"/>
      <c r="U124" s="5"/>
      <c r="V124" s="5"/>
      <c r="W124" s="5"/>
    </row>
    <row r="125" spans="1:206" x14ac:dyDescent="0.2">
      <c r="A125" s="5">
        <v>50</v>
      </c>
      <c r="B125" s="5">
        <v>0</v>
      </c>
      <c r="C125" s="5">
        <v>0</v>
      </c>
      <c r="D125" s="5">
        <v>1</v>
      </c>
      <c r="E125" s="5">
        <v>229</v>
      </c>
      <c r="F125" s="5">
        <f>ROUND(Source!AZ114,O125)</f>
        <v>0</v>
      </c>
      <c r="G125" s="5" t="s">
        <v>258</v>
      </c>
      <c r="H125" s="5" t="s">
        <v>259</v>
      </c>
      <c r="I125" s="5"/>
      <c r="J125" s="5"/>
      <c r="K125" s="5">
        <v>229</v>
      </c>
      <c r="L125" s="5">
        <v>10</v>
      </c>
      <c r="M125" s="5">
        <v>3</v>
      </c>
      <c r="N125" s="5" t="s">
        <v>3</v>
      </c>
      <c r="O125" s="5">
        <v>2</v>
      </c>
      <c r="P125" s="5">
        <f>ROUND(Source!ER114,O125)</f>
        <v>0</v>
      </c>
      <c r="Q125" s="5"/>
      <c r="R125" s="5"/>
      <c r="S125" s="5"/>
      <c r="T125" s="5"/>
      <c r="U125" s="5"/>
      <c r="V125" s="5"/>
      <c r="W125" s="5"/>
    </row>
    <row r="126" spans="1:206" x14ac:dyDescent="0.2">
      <c r="A126" s="5">
        <v>50</v>
      </c>
      <c r="B126" s="5">
        <v>0</v>
      </c>
      <c r="C126" s="5">
        <v>0</v>
      </c>
      <c r="D126" s="5">
        <v>1</v>
      </c>
      <c r="E126" s="5">
        <v>203</v>
      </c>
      <c r="F126" s="5">
        <f>ROUND(Source!Q114,O126)</f>
        <v>1234.92</v>
      </c>
      <c r="G126" s="5" t="s">
        <v>260</v>
      </c>
      <c r="H126" s="5" t="s">
        <v>261</v>
      </c>
      <c r="I126" s="5"/>
      <c r="J126" s="5"/>
      <c r="K126" s="5">
        <v>203</v>
      </c>
      <c r="L126" s="5">
        <v>11</v>
      </c>
      <c r="M126" s="5">
        <v>3</v>
      </c>
      <c r="N126" s="5" t="s">
        <v>3</v>
      </c>
      <c r="O126" s="5">
        <v>2</v>
      </c>
      <c r="P126" s="5">
        <f>ROUND(Source!DI114,O126)</f>
        <v>9913.94</v>
      </c>
      <c r="Q126" s="5"/>
      <c r="R126" s="5"/>
      <c r="S126" s="5"/>
      <c r="T126" s="5"/>
      <c r="U126" s="5"/>
      <c r="V126" s="5"/>
      <c r="W126" s="5"/>
    </row>
    <row r="127" spans="1:206" x14ac:dyDescent="0.2">
      <c r="A127" s="5">
        <v>50</v>
      </c>
      <c r="B127" s="5">
        <v>0</v>
      </c>
      <c r="C127" s="5">
        <v>0</v>
      </c>
      <c r="D127" s="5">
        <v>1</v>
      </c>
      <c r="E127" s="5">
        <v>231</v>
      </c>
      <c r="F127" s="5">
        <f>ROUND(Source!BB114,O127)</f>
        <v>0</v>
      </c>
      <c r="G127" s="5" t="s">
        <v>262</v>
      </c>
      <c r="H127" s="5" t="s">
        <v>263</v>
      </c>
      <c r="I127" s="5"/>
      <c r="J127" s="5"/>
      <c r="K127" s="5">
        <v>231</v>
      </c>
      <c r="L127" s="5">
        <v>12</v>
      </c>
      <c r="M127" s="5">
        <v>3</v>
      </c>
      <c r="N127" s="5" t="s">
        <v>3</v>
      </c>
      <c r="O127" s="5">
        <v>2</v>
      </c>
      <c r="P127" s="5">
        <f>ROUND(Source!ET114,O127)</f>
        <v>0</v>
      </c>
      <c r="Q127" s="5"/>
      <c r="R127" s="5"/>
      <c r="S127" s="5"/>
      <c r="T127" s="5"/>
      <c r="U127" s="5"/>
      <c r="V127" s="5"/>
      <c r="W127" s="5"/>
    </row>
    <row r="128" spans="1:206" x14ac:dyDescent="0.2">
      <c r="A128" s="5">
        <v>50</v>
      </c>
      <c r="B128" s="5">
        <v>0</v>
      </c>
      <c r="C128" s="5">
        <v>0</v>
      </c>
      <c r="D128" s="5">
        <v>1</v>
      </c>
      <c r="E128" s="5">
        <v>204</v>
      </c>
      <c r="F128" s="5">
        <f>ROUND(Source!R114,O128)</f>
        <v>264.02</v>
      </c>
      <c r="G128" s="5" t="s">
        <v>264</v>
      </c>
      <c r="H128" s="5" t="s">
        <v>265</v>
      </c>
      <c r="I128" s="5"/>
      <c r="J128" s="5"/>
      <c r="K128" s="5">
        <v>204</v>
      </c>
      <c r="L128" s="5">
        <v>13</v>
      </c>
      <c r="M128" s="5">
        <v>3</v>
      </c>
      <c r="N128" s="5" t="s">
        <v>3</v>
      </c>
      <c r="O128" s="5">
        <v>2</v>
      </c>
      <c r="P128" s="5">
        <f>ROUND(Source!DJ114,O128)</f>
        <v>6241.26</v>
      </c>
      <c r="Q128" s="5"/>
      <c r="R128" s="5"/>
      <c r="S128" s="5"/>
      <c r="T128" s="5"/>
      <c r="U128" s="5"/>
      <c r="V128" s="5"/>
      <c r="W128" s="5"/>
    </row>
    <row r="129" spans="1:206" x14ac:dyDescent="0.2">
      <c r="A129" s="5">
        <v>50</v>
      </c>
      <c r="B129" s="5">
        <v>0</v>
      </c>
      <c r="C129" s="5">
        <v>0</v>
      </c>
      <c r="D129" s="5">
        <v>1</v>
      </c>
      <c r="E129" s="5">
        <v>205</v>
      </c>
      <c r="F129" s="5">
        <f>ROUND(Source!S114,O129)</f>
        <v>3338.75</v>
      </c>
      <c r="G129" s="5" t="s">
        <v>266</v>
      </c>
      <c r="H129" s="5" t="s">
        <v>267</v>
      </c>
      <c r="I129" s="5"/>
      <c r="J129" s="5"/>
      <c r="K129" s="5">
        <v>205</v>
      </c>
      <c r="L129" s="5">
        <v>14</v>
      </c>
      <c r="M129" s="5">
        <v>3</v>
      </c>
      <c r="N129" s="5" t="s">
        <v>3</v>
      </c>
      <c r="O129" s="5">
        <v>2</v>
      </c>
      <c r="P129" s="5">
        <f>ROUND(Source!DK114,O129)</f>
        <v>78928.179999999993</v>
      </c>
      <c r="Q129" s="5"/>
      <c r="R129" s="5"/>
      <c r="S129" s="5"/>
      <c r="T129" s="5"/>
      <c r="U129" s="5"/>
      <c r="V129" s="5"/>
      <c r="W129" s="5"/>
    </row>
    <row r="130" spans="1:206" x14ac:dyDescent="0.2">
      <c r="A130" s="5">
        <v>50</v>
      </c>
      <c r="B130" s="5">
        <v>0</v>
      </c>
      <c r="C130" s="5">
        <v>0</v>
      </c>
      <c r="D130" s="5">
        <v>1</v>
      </c>
      <c r="E130" s="5">
        <v>232</v>
      </c>
      <c r="F130" s="5">
        <f>ROUND(Source!BC114,O130)</f>
        <v>0</v>
      </c>
      <c r="G130" s="5" t="s">
        <v>268</v>
      </c>
      <c r="H130" s="5" t="s">
        <v>269</v>
      </c>
      <c r="I130" s="5"/>
      <c r="J130" s="5"/>
      <c r="K130" s="5">
        <v>232</v>
      </c>
      <c r="L130" s="5">
        <v>15</v>
      </c>
      <c r="M130" s="5">
        <v>3</v>
      </c>
      <c r="N130" s="5" t="s">
        <v>3</v>
      </c>
      <c r="O130" s="5">
        <v>2</v>
      </c>
      <c r="P130" s="5">
        <f>ROUND(Source!EU114,O130)</f>
        <v>0</v>
      </c>
      <c r="Q130" s="5"/>
      <c r="R130" s="5"/>
      <c r="S130" s="5"/>
      <c r="T130" s="5"/>
      <c r="U130" s="5"/>
      <c r="V130" s="5"/>
      <c r="W130" s="5"/>
    </row>
    <row r="131" spans="1:206" x14ac:dyDescent="0.2">
      <c r="A131" s="5">
        <v>50</v>
      </c>
      <c r="B131" s="5">
        <v>0</v>
      </c>
      <c r="C131" s="5">
        <v>0</v>
      </c>
      <c r="D131" s="5">
        <v>1</v>
      </c>
      <c r="E131" s="5">
        <v>214</v>
      </c>
      <c r="F131" s="5">
        <f>ROUND(Source!AS114,O131)</f>
        <v>528209.38</v>
      </c>
      <c r="G131" s="5" t="s">
        <v>270</v>
      </c>
      <c r="H131" s="5" t="s">
        <v>271</v>
      </c>
      <c r="I131" s="5"/>
      <c r="J131" s="5"/>
      <c r="K131" s="5">
        <v>214</v>
      </c>
      <c r="L131" s="5">
        <v>16</v>
      </c>
      <c r="M131" s="5">
        <v>3</v>
      </c>
      <c r="N131" s="5" t="s">
        <v>3</v>
      </c>
      <c r="O131" s="5">
        <v>2</v>
      </c>
      <c r="P131" s="5">
        <f>ROUND(Source!EK114,O131)</f>
        <v>751640.46</v>
      </c>
      <c r="Q131" s="5"/>
      <c r="R131" s="5"/>
      <c r="S131" s="5"/>
      <c r="T131" s="5"/>
      <c r="U131" s="5"/>
      <c r="V131" s="5"/>
      <c r="W131" s="5"/>
    </row>
    <row r="132" spans="1:206" x14ac:dyDescent="0.2">
      <c r="A132" s="5">
        <v>50</v>
      </c>
      <c r="B132" s="5">
        <v>0</v>
      </c>
      <c r="C132" s="5">
        <v>0</v>
      </c>
      <c r="D132" s="5">
        <v>1</v>
      </c>
      <c r="E132" s="5">
        <v>215</v>
      </c>
      <c r="F132" s="5">
        <f>ROUND(Source!AT114,O132)</f>
        <v>4087.13</v>
      </c>
      <c r="G132" s="5" t="s">
        <v>272</v>
      </c>
      <c r="H132" s="5" t="s">
        <v>273</v>
      </c>
      <c r="I132" s="5"/>
      <c r="J132" s="5"/>
      <c r="K132" s="5">
        <v>215</v>
      </c>
      <c r="L132" s="5">
        <v>17</v>
      </c>
      <c r="M132" s="5">
        <v>3</v>
      </c>
      <c r="N132" s="5" t="s">
        <v>3</v>
      </c>
      <c r="O132" s="5">
        <v>2</v>
      </c>
      <c r="P132" s="5">
        <f>ROUND(Source!EL114,O132)</f>
        <v>44753.54</v>
      </c>
      <c r="Q132" s="5"/>
      <c r="R132" s="5"/>
      <c r="S132" s="5"/>
      <c r="T132" s="5"/>
      <c r="U132" s="5"/>
      <c r="V132" s="5"/>
      <c r="W132" s="5"/>
    </row>
    <row r="133" spans="1:206" x14ac:dyDescent="0.2">
      <c r="A133" s="5">
        <v>50</v>
      </c>
      <c r="B133" s="5">
        <v>0</v>
      </c>
      <c r="C133" s="5">
        <v>0</v>
      </c>
      <c r="D133" s="5">
        <v>1</v>
      </c>
      <c r="E133" s="5">
        <v>217</v>
      </c>
      <c r="F133" s="5">
        <f>ROUND(Source!AU114,O133)</f>
        <v>312.01</v>
      </c>
      <c r="G133" s="5" t="s">
        <v>274</v>
      </c>
      <c r="H133" s="5" t="s">
        <v>275</v>
      </c>
      <c r="I133" s="5"/>
      <c r="J133" s="5"/>
      <c r="K133" s="5">
        <v>217</v>
      </c>
      <c r="L133" s="5">
        <v>18</v>
      </c>
      <c r="M133" s="5">
        <v>3</v>
      </c>
      <c r="N133" s="5" t="s">
        <v>3</v>
      </c>
      <c r="O133" s="5">
        <v>2</v>
      </c>
      <c r="P133" s="5">
        <f>ROUND(Source!EM114,O133)</f>
        <v>6292.16</v>
      </c>
      <c r="Q133" s="5"/>
      <c r="R133" s="5"/>
      <c r="S133" s="5"/>
      <c r="T133" s="5"/>
      <c r="U133" s="5"/>
      <c r="V133" s="5"/>
      <c r="W133" s="5"/>
    </row>
    <row r="134" spans="1:206" x14ac:dyDescent="0.2">
      <c r="A134" s="5">
        <v>50</v>
      </c>
      <c r="B134" s="5">
        <v>0</v>
      </c>
      <c r="C134" s="5">
        <v>0</v>
      </c>
      <c r="D134" s="5">
        <v>1</v>
      </c>
      <c r="E134" s="5">
        <v>230</v>
      </c>
      <c r="F134" s="5">
        <f>ROUND(Source!BA114,O134)</f>
        <v>0</v>
      </c>
      <c r="G134" s="5" t="s">
        <v>276</v>
      </c>
      <c r="H134" s="5" t="s">
        <v>277</v>
      </c>
      <c r="I134" s="5"/>
      <c r="J134" s="5"/>
      <c r="K134" s="5">
        <v>230</v>
      </c>
      <c r="L134" s="5">
        <v>19</v>
      </c>
      <c r="M134" s="5">
        <v>3</v>
      </c>
      <c r="N134" s="5" t="s">
        <v>3</v>
      </c>
      <c r="O134" s="5">
        <v>2</v>
      </c>
      <c r="P134" s="5">
        <f>ROUND(Source!ES114,O134)</f>
        <v>0</v>
      </c>
      <c r="Q134" s="5"/>
      <c r="R134" s="5"/>
      <c r="S134" s="5"/>
      <c r="T134" s="5"/>
      <c r="U134" s="5"/>
      <c r="V134" s="5"/>
      <c r="W134" s="5"/>
    </row>
    <row r="135" spans="1:206" x14ac:dyDescent="0.2">
      <c r="A135" s="5">
        <v>50</v>
      </c>
      <c r="B135" s="5">
        <v>0</v>
      </c>
      <c r="C135" s="5">
        <v>0</v>
      </c>
      <c r="D135" s="5">
        <v>1</v>
      </c>
      <c r="E135" s="5">
        <v>206</v>
      </c>
      <c r="F135" s="5">
        <f>ROUND(Source!T114,O135)</f>
        <v>0</v>
      </c>
      <c r="G135" s="5" t="s">
        <v>278</v>
      </c>
      <c r="H135" s="5" t="s">
        <v>279</v>
      </c>
      <c r="I135" s="5"/>
      <c r="J135" s="5"/>
      <c r="K135" s="5">
        <v>206</v>
      </c>
      <c r="L135" s="5">
        <v>20</v>
      </c>
      <c r="M135" s="5">
        <v>3</v>
      </c>
      <c r="N135" s="5" t="s">
        <v>3</v>
      </c>
      <c r="O135" s="5">
        <v>2</v>
      </c>
      <c r="P135" s="5">
        <f>ROUND(Source!DL114,O135)</f>
        <v>0</v>
      </c>
      <c r="Q135" s="5"/>
      <c r="R135" s="5"/>
      <c r="S135" s="5"/>
      <c r="T135" s="5"/>
      <c r="U135" s="5"/>
      <c r="V135" s="5"/>
      <c r="W135" s="5"/>
    </row>
    <row r="136" spans="1:206" x14ac:dyDescent="0.2">
      <c r="A136" s="5">
        <v>50</v>
      </c>
      <c r="B136" s="5">
        <v>0</v>
      </c>
      <c r="C136" s="5">
        <v>0</v>
      </c>
      <c r="D136" s="5">
        <v>1</v>
      </c>
      <c r="E136" s="5">
        <v>207</v>
      </c>
      <c r="F136" s="5">
        <f>Source!U114</f>
        <v>273.55919999999998</v>
      </c>
      <c r="G136" s="5" t="s">
        <v>280</v>
      </c>
      <c r="H136" s="5" t="s">
        <v>281</v>
      </c>
      <c r="I136" s="5"/>
      <c r="J136" s="5"/>
      <c r="K136" s="5">
        <v>207</v>
      </c>
      <c r="L136" s="5">
        <v>21</v>
      </c>
      <c r="M136" s="5">
        <v>3</v>
      </c>
      <c r="N136" s="5" t="s">
        <v>3</v>
      </c>
      <c r="O136" s="5">
        <v>-1</v>
      </c>
      <c r="P136" s="5">
        <f>Source!DM114</f>
        <v>273.55919999999998</v>
      </c>
      <c r="Q136" s="5"/>
      <c r="R136" s="5"/>
      <c r="S136" s="5"/>
      <c r="T136" s="5"/>
      <c r="U136" s="5"/>
      <c r="V136" s="5"/>
      <c r="W136" s="5"/>
    </row>
    <row r="137" spans="1:206" x14ac:dyDescent="0.2">
      <c r="A137" s="5">
        <v>50</v>
      </c>
      <c r="B137" s="5">
        <v>0</v>
      </c>
      <c r="C137" s="5">
        <v>0</v>
      </c>
      <c r="D137" s="5">
        <v>1</v>
      </c>
      <c r="E137" s="5">
        <v>208</v>
      </c>
      <c r="F137" s="5">
        <f>Source!V114</f>
        <v>0</v>
      </c>
      <c r="G137" s="5" t="s">
        <v>282</v>
      </c>
      <c r="H137" s="5" t="s">
        <v>283</v>
      </c>
      <c r="I137" s="5"/>
      <c r="J137" s="5"/>
      <c r="K137" s="5">
        <v>208</v>
      </c>
      <c r="L137" s="5">
        <v>22</v>
      </c>
      <c r="M137" s="5">
        <v>3</v>
      </c>
      <c r="N137" s="5" t="s">
        <v>3</v>
      </c>
      <c r="O137" s="5">
        <v>-1</v>
      </c>
      <c r="P137" s="5">
        <f>Source!DN114</f>
        <v>0</v>
      </c>
      <c r="Q137" s="5"/>
      <c r="R137" s="5"/>
      <c r="S137" s="5"/>
      <c r="T137" s="5"/>
      <c r="U137" s="5"/>
      <c r="V137" s="5"/>
      <c r="W137" s="5"/>
    </row>
    <row r="138" spans="1:206" x14ac:dyDescent="0.2">
      <c r="A138" s="5">
        <v>50</v>
      </c>
      <c r="B138" s="5">
        <v>0</v>
      </c>
      <c r="C138" s="5">
        <v>0</v>
      </c>
      <c r="D138" s="5">
        <v>1</v>
      </c>
      <c r="E138" s="5">
        <v>209</v>
      </c>
      <c r="F138" s="5">
        <f>ROUND(Source!W114,O138)</f>
        <v>0</v>
      </c>
      <c r="G138" s="5" t="s">
        <v>284</v>
      </c>
      <c r="H138" s="5" t="s">
        <v>285</v>
      </c>
      <c r="I138" s="5"/>
      <c r="J138" s="5"/>
      <c r="K138" s="5">
        <v>209</v>
      </c>
      <c r="L138" s="5">
        <v>23</v>
      </c>
      <c r="M138" s="5">
        <v>3</v>
      </c>
      <c r="N138" s="5" t="s">
        <v>3</v>
      </c>
      <c r="O138" s="5">
        <v>2</v>
      </c>
      <c r="P138" s="5">
        <f>ROUND(Source!DO114,O138)</f>
        <v>0</v>
      </c>
      <c r="Q138" s="5"/>
      <c r="R138" s="5"/>
      <c r="S138" s="5"/>
      <c r="T138" s="5"/>
      <c r="U138" s="5"/>
      <c r="V138" s="5"/>
      <c r="W138" s="5"/>
    </row>
    <row r="139" spans="1:206" x14ac:dyDescent="0.2">
      <c r="A139" s="5">
        <v>50</v>
      </c>
      <c r="B139" s="5">
        <v>0</v>
      </c>
      <c r="C139" s="5">
        <v>0</v>
      </c>
      <c r="D139" s="5">
        <v>1</v>
      </c>
      <c r="E139" s="5">
        <v>210</v>
      </c>
      <c r="F139" s="5">
        <f>ROUND(Source!X114,O139)</f>
        <v>3481.72</v>
      </c>
      <c r="G139" s="5" t="s">
        <v>286</v>
      </c>
      <c r="H139" s="5" t="s">
        <v>287</v>
      </c>
      <c r="I139" s="5"/>
      <c r="J139" s="5"/>
      <c r="K139" s="5">
        <v>210</v>
      </c>
      <c r="L139" s="5">
        <v>24</v>
      </c>
      <c r="M139" s="5">
        <v>3</v>
      </c>
      <c r="N139" s="5" t="s">
        <v>3</v>
      </c>
      <c r="O139" s="5">
        <v>2</v>
      </c>
      <c r="P139" s="5">
        <f>ROUND(Source!DP114,O139)</f>
        <v>64617.919999999998</v>
      </c>
      <c r="Q139" s="5"/>
      <c r="R139" s="5"/>
      <c r="S139" s="5"/>
      <c r="T139" s="5"/>
      <c r="U139" s="5"/>
      <c r="V139" s="5"/>
      <c r="W139" s="5"/>
    </row>
    <row r="140" spans="1:206" x14ac:dyDescent="0.2">
      <c r="A140" s="5">
        <v>50</v>
      </c>
      <c r="B140" s="5">
        <v>0</v>
      </c>
      <c r="C140" s="5">
        <v>0</v>
      </c>
      <c r="D140" s="5">
        <v>1</v>
      </c>
      <c r="E140" s="5">
        <v>211</v>
      </c>
      <c r="F140" s="5">
        <f>ROUND(Source!Y114,O140)</f>
        <v>2388.66</v>
      </c>
      <c r="G140" s="5" t="s">
        <v>288</v>
      </c>
      <c r="H140" s="5" t="s">
        <v>289</v>
      </c>
      <c r="I140" s="5"/>
      <c r="J140" s="5"/>
      <c r="K140" s="5">
        <v>211</v>
      </c>
      <c r="L140" s="5">
        <v>25</v>
      </c>
      <c r="M140" s="5">
        <v>3</v>
      </c>
      <c r="N140" s="5" t="s">
        <v>3</v>
      </c>
      <c r="O140" s="5">
        <v>2</v>
      </c>
      <c r="P140" s="5">
        <f>ROUND(Source!DQ114,O140)</f>
        <v>32360.59</v>
      </c>
      <c r="Q140" s="5"/>
      <c r="R140" s="5"/>
      <c r="S140" s="5"/>
      <c r="T140" s="5"/>
      <c r="U140" s="5"/>
      <c r="V140" s="5"/>
      <c r="W140" s="5"/>
    </row>
    <row r="141" spans="1:206" x14ac:dyDescent="0.2">
      <c r="A141" s="5">
        <v>50</v>
      </c>
      <c r="B141" s="5">
        <v>0</v>
      </c>
      <c r="C141" s="5">
        <v>0</v>
      </c>
      <c r="D141" s="5">
        <v>1</v>
      </c>
      <c r="E141" s="5">
        <v>224</v>
      </c>
      <c r="F141" s="5">
        <f>ROUND(Source!AR114,O141)</f>
        <v>532608.52</v>
      </c>
      <c r="G141" s="5" t="s">
        <v>290</v>
      </c>
      <c r="H141" s="5" t="s">
        <v>291</v>
      </c>
      <c r="I141" s="5"/>
      <c r="J141" s="5"/>
      <c r="K141" s="5">
        <v>224</v>
      </c>
      <c r="L141" s="5">
        <v>26</v>
      </c>
      <c r="M141" s="5">
        <v>3</v>
      </c>
      <c r="N141" s="5" t="s">
        <v>3</v>
      </c>
      <c r="O141" s="5">
        <v>2</v>
      </c>
      <c r="P141" s="5">
        <f>ROUND(Source!EJ114,O141)</f>
        <v>802686.16</v>
      </c>
      <c r="Q141" s="5"/>
      <c r="R141" s="5"/>
      <c r="S141" s="5"/>
      <c r="T141" s="5"/>
      <c r="U141" s="5"/>
      <c r="V141" s="5"/>
      <c r="W141" s="5"/>
    </row>
    <row r="143" spans="1:206" x14ac:dyDescent="0.2">
      <c r="A143" s="3">
        <v>51</v>
      </c>
      <c r="B143" s="3">
        <f>B12</f>
        <v>177</v>
      </c>
      <c r="C143" s="3">
        <f>A12</f>
        <v>1</v>
      </c>
      <c r="D143" s="3">
        <f>ROW(A12)</f>
        <v>12</v>
      </c>
      <c r="E143" s="3"/>
      <c r="F143" s="3" t="str">
        <f>IF(F12&lt;&gt;"",F12,"")</f>
        <v>Новый объект_(Копия)_(Копия)_(Копия)_(Копия)_(Копия)</v>
      </c>
      <c r="G143" s="3" t="str">
        <f>IF(G12&lt;&gt;"",G12,"")</f>
        <v>2503 Ногинск, ул. 3 Интернационала, д.113 вент</v>
      </c>
      <c r="H143" s="3">
        <v>0</v>
      </c>
      <c r="I143" s="3"/>
      <c r="J143" s="3"/>
      <c r="K143" s="3"/>
      <c r="L143" s="3"/>
      <c r="M143" s="3"/>
      <c r="N143" s="3"/>
      <c r="O143" s="3">
        <f t="shared" ref="O143:T143" si="133">ROUND(O114,2)</f>
        <v>526276.07999999996</v>
      </c>
      <c r="P143" s="3">
        <f t="shared" si="133"/>
        <v>521702.41</v>
      </c>
      <c r="Q143" s="3">
        <f t="shared" si="133"/>
        <v>1234.92</v>
      </c>
      <c r="R143" s="3">
        <f t="shared" si="133"/>
        <v>264.02</v>
      </c>
      <c r="S143" s="3">
        <f t="shared" si="133"/>
        <v>3338.75</v>
      </c>
      <c r="T143" s="3">
        <f t="shared" si="133"/>
        <v>0</v>
      </c>
      <c r="U143" s="3">
        <f>U114</f>
        <v>273.55919999999998</v>
      </c>
      <c r="V143" s="3">
        <f>V114</f>
        <v>0</v>
      </c>
      <c r="W143" s="3">
        <f>ROUND(W114,2)</f>
        <v>0</v>
      </c>
      <c r="X143" s="3">
        <f>ROUND(X114,2)</f>
        <v>3481.72</v>
      </c>
      <c r="Y143" s="3">
        <f>ROUND(Y114,2)</f>
        <v>2388.66</v>
      </c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>
        <f t="shared" ref="AO143:BC143" si="134">ROUND(AO114,2)</f>
        <v>0</v>
      </c>
      <c r="AP143" s="3">
        <f t="shared" si="134"/>
        <v>0</v>
      </c>
      <c r="AQ143" s="3">
        <f t="shared" si="134"/>
        <v>0</v>
      </c>
      <c r="AR143" s="3">
        <f t="shared" si="134"/>
        <v>532608.52</v>
      </c>
      <c r="AS143" s="3">
        <f t="shared" si="134"/>
        <v>528209.38</v>
      </c>
      <c r="AT143" s="3">
        <f t="shared" si="134"/>
        <v>4087.13</v>
      </c>
      <c r="AU143" s="3">
        <f t="shared" si="134"/>
        <v>312.01</v>
      </c>
      <c r="AV143" s="3">
        <f t="shared" si="134"/>
        <v>521702.41</v>
      </c>
      <c r="AW143" s="3">
        <f t="shared" si="134"/>
        <v>521702.41</v>
      </c>
      <c r="AX143" s="3">
        <f t="shared" si="134"/>
        <v>0</v>
      </c>
      <c r="AY143" s="3">
        <f t="shared" si="134"/>
        <v>521702.41</v>
      </c>
      <c r="AZ143" s="3">
        <f t="shared" si="134"/>
        <v>0</v>
      </c>
      <c r="BA143" s="3">
        <f t="shared" si="134"/>
        <v>0</v>
      </c>
      <c r="BB143" s="3">
        <f t="shared" si="134"/>
        <v>0</v>
      </c>
      <c r="BC143" s="3">
        <f t="shared" si="134"/>
        <v>0</v>
      </c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4">
        <f t="shared" ref="DG143:DL143" si="135">ROUND(DG114,2)</f>
        <v>695908.87</v>
      </c>
      <c r="DH143" s="4">
        <f t="shared" si="135"/>
        <v>607066.75</v>
      </c>
      <c r="DI143" s="4">
        <f t="shared" si="135"/>
        <v>9913.94</v>
      </c>
      <c r="DJ143" s="4">
        <f t="shared" si="135"/>
        <v>6241.26</v>
      </c>
      <c r="DK143" s="4">
        <f t="shared" si="135"/>
        <v>78928.179999999993</v>
      </c>
      <c r="DL143" s="4">
        <f t="shared" si="135"/>
        <v>0</v>
      </c>
      <c r="DM143" s="4">
        <f>DM114</f>
        <v>273.55919999999998</v>
      </c>
      <c r="DN143" s="4">
        <f>DN114</f>
        <v>0</v>
      </c>
      <c r="DO143" s="4">
        <f>ROUND(DO114,2)</f>
        <v>0</v>
      </c>
      <c r="DP143" s="4">
        <f>ROUND(DP114,2)</f>
        <v>64617.919999999998</v>
      </c>
      <c r="DQ143" s="4">
        <f>ROUND(DQ114,2)</f>
        <v>32360.59</v>
      </c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>
        <f t="shared" ref="EG143:EU143" si="136">ROUND(EG114,2)</f>
        <v>0</v>
      </c>
      <c r="EH143" s="4">
        <f t="shared" si="136"/>
        <v>0</v>
      </c>
      <c r="EI143" s="4">
        <f t="shared" si="136"/>
        <v>0</v>
      </c>
      <c r="EJ143" s="4">
        <f t="shared" si="136"/>
        <v>802686.16</v>
      </c>
      <c r="EK143" s="4">
        <f t="shared" si="136"/>
        <v>751640.46</v>
      </c>
      <c r="EL143" s="4">
        <f t="shared" si="136"/>
        <v>44753.54</v>
      </c>
      <c r="EM143" s="4">
        <f t="shared" si="136"/>
        <v>6292.16</v>
      </c>
      <c r="EN143" s="4">
        <f t="shared" si="136"/>
        <v>607066.75</v>
      </c>
      <c r="EO143" s="4">
        <f t="shared" si="136"/>
        <v>607066.75</v>
      </c>
      <c r="EP143" s="4">
        <f t="shared" si="136"/>
        <v>0</v>
      </c>
      <c r="EQ143" s="4">
        <f t="shared" si="136"/>
        <v>607066.75</v>
      </c>
      <c r="ER143" s="4">
        <f t="shared" si="136"/>
        <v>0</v>
      </c>
      <c r="ES143" s="4">
        <f t="shared" si="136"/>
        <v>0</v>
      </c>
      <c r="ET143" s="4">
        <f t="shared" si="136"/>
        <v>0</v>
      </c>
      <c r="EU143" s="4">
        <f t="shared" si="136"/>
        <v>0</v>
      </c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  <c r="FS143" s="4"/>
      <c r="FT143" s="4"/>
      <c r="FU143" s="4"/>
      <c r="FV143" s="4"/>
      <c r="FW143" s="4"/>
      <c r="FX143" s="4"/>
      <c r="FY143" s="4"/>
      <c r="FZ143" s="4"/>
      <c r="GA143" s="4"/>
      <c r="GB143" s="4"/>
      <c r="GC143" s="4"/>
      <c r="GD143" s="4"/>
      <c r="GE143" s="4"/>
      <c r="GF143" s="4"/>
      <c r="GG143" s="4"/>
      <c r="GH143" s="4"/>
      <c r="GI143" s="4"/>
      <c r="GJ143" s="4"/>
      <c r="GK143" s="4"/>
      <c r="GL143" s="4"/>
      <c r="GM143" s="4"/>
      <c r="GN143" s="4"/>
      <c r="GO143" s="4"/>
      <c r="GP143" s="4"/>
      <c r="GQ143" s="4"/>
      <c r="GR143" s="4"/>
      <c r="GS143" s="4"/>
      <c r="GT143" s="4"/>
      <c r="GU143" s="4"/>
      <c r="GV143" s="4"/>
      <c r="GW143" s="4"/>
      <c r="GX143" s="4">
        <v>0</v>
      </c>
    </row>
    <row r="145" spans="1:23" x14ac:dyDescent="0.2">
      <c r="A145" s="5">
        <v>50</v>
      </c>
      <c r="B145" s="5">
        <v>0</v>
      </c>
      <c r="C145" s="5">
        <v>0</v>
      </c>
      <c r="D145" s="5">
        <v>1</v>
      </c>
      <c r="E145" s="5">
        <v>201</v>
      </c>
      <c r="F145" s="5">
        <f>ROUND(Source!O143,O145)</f>
        <v>526276.07999999996</v>
      </c>
      <c r="G145" s="5" t="s">
        <v>240</v>
      </c>
      <c r="H145" s="5" t="s">
        <v>241</v>
      </c>
      <c r="I145" s="5"/>
      <c r="J145" s="5"/>
      <c r="K145" s="5">
        <v>201</v>
      </c>
      <c r="L145" s="5">
        <v>1</v>
      </c>
      <c r="M145" s="5">
        <v>3</v>
      </c>
      <c r="N145" s="5" t="s">
        <v>3</v>
      </c>
      <c r="O145" s="5">
        <v>2</v>
      </c>
      <c r="P145" s="5">
        <f>ROUND(Source!DG143,O145)</f>
        <v>695908.87</v>
      </c>
      <c r="Q145" s="5"/>
      <c r="R145" s="5"/>
      <c r="S145" s="5"/>
      <c r="T145" s="5"/>
      <c r="U145" s="5"/>
      <c r="V145" s="5"/>
      <c r="W145" s="5"/>
    </row>
    <row r="146" spans="1:23" x14ac:dyDescent="0.2">
      <c r="A146" s="5">
        <v>50</v>
      </c>
      <c r="B146" s="5">
        <v>0</v>
      </c>
      <c r="C146" s="5">
        <v>0</v>
      </c>
      <c r="D146" s="5">
        <v>1</v>
      </c>
      <c r="E146" s="5">
        <v>202</v>
      </c>
      <c r="F146" s="5">
        <f>ROUND(Source!P143,O146)</f>
        <v>521702.41</v>
      </c>
      <c r="G146" s="5" t="s">
        <v>242</v>
      </c>
      <c r="H146" s="5" t="s">
        <v>243</v>
      </c>
      <c r="I146" s="5"/>
      <c r="J146" s="5"/>
      <c r="K146" s="5">
        <v>202</v>
      </c>
      <c r="L146" s="5">
        <v>2</v>
      </c>
      <c r="M146" s="5">
        <v>3</v>
      </c>
      <c r="N146" s="5" t="s">
        <v>3</v>
      </c>
      <c r="O146" s="5">
        <v>2</v>
      </c>
      <c r="P146" s="5">
        <f>ROUND(Source!DH143,O146)</f>
        <v>607066.75</v>
      </c>
      <c r="Q146" s="5"/>
      <c r="R146" s="5"/>
      <c r="S146" s="5"/>
      <c r="T146" s="5"/>
      <c r="U146" s="5"/>
      <c r="V146" s="5"/>
      <c r="W146" s="5"/>
    </row>
    <row r="147" spans="1:23" x14ac:dyDescent="0.2">
      <c r="A147" s="5">
        <v>50</v>
      </c>
      <c r="B147" s="5">
        <v>0</v>
      </c>
      <c r="C147" s="5">
        <v>0</v>
      </c>
      <c r="D147" s="5">
        <v>1</v>
      </c>
      <c r="E147" s="5">
        <v>222</v>
      </c>
      <c r="F147" s="5">
        <f>ROUND(Source!AO143,O147)</f>
        <v>0</v>
      </c>
      <c r="G147" s="5" t="s">
        <v>244</v>
      </c>
      <c r="H147" s="5" t="s">
        <v>245</v>
      </c>
      <c r="I147" s="5"/>
      <c r="J147" s="5"/>
      <c r="K147" s="5">
        <v>222</v>
      </c>
      <c r="L147" s="5">
        <v>3</v>
      </c>
      <c r="M147" s="5">
        <v>3</v>
      </c>
      <c r="N147" s="5" t="s">
        <v>3</v>
      </c>
      <c r="O147" s="5">
        <v>2</v>
      </c>
      <c r="P147" s="5">
        <f>ROUND(Source!EG143,O147)</f>
        <v>0</v>
      </c>
      <c r="Q147" s="5"/>
      <c r="R147" s="5"/>
      <c r="S147" s="5"/>
      <c r="T147" s="5"/>
      <c r="U147" s="5"/>
      <c r="V147" s="5"/>
      <c r="W147" s="5"/>
    </row>
    <row r="148" spans="1:23" x14ac:dyDescent="0.2">
      <c r="A148" s="5">
        <v>50</v>
      </c>
      <c r="B148" s="5">
        <v>0</v>
      </c>
      <c r="C148" s="5">
        <v>0</v>
      </c>
      <c r="D148" s="5">
        <v>1</v>
      </c>
      <c r="E148" s="5">
        <v>225</v>
      </c>
      <c r="F148" s="5">
        <f>ROUND(Source!AV143,O148)</f>
        <v>521702.41</v>
      </c>
      <c r="G148" s="5" t="s">
        <v>246</v>
      </c>
      <c r="H148" s="5" t="s">
        <v>247</v>
      </c>
      <c r="I148" s="5"/>
      <c r="J148" s="5"/>
      <c r="K148" s="5">
        <v>225</v>
      </c>
      <c r="L148" s="5">
        <v>4</v>
      </c>
      <c r="M148" s="5">
        <v>3</v>
      </c>
      <c r="N148" s="5" t="s">
        <v>3</v>
      </c>
      <c r="O148" s="5">
        <v>2</v>
      </c>
      <c r="P148" s="5">
        <f>ROUND(Source!EN143,O148)</f>
        <v>607066.75</v>
      </c>
      <c r="Q148" s="5"/>
      <c r="R148" s="5"/>
      <c r="S148" s="5"/>
      <c r="T148" s="5"/>
      <c r="U148" s="5"/>
      <c r="V148" s="5"/>
      <c r="W148" s="5"/>
    </row>
    <row r="149" spans="1:23" x14ac:dyDescent="0.2">
      <c r="A149" s="5">
        <v>50</v>
      </c>
      <c r="B149" s="5">
        <v>0</v>
      </c>
      <c r="C149" s="5">
        <v>0</v>
      </c>
      <c r="D149" s="5">
        <v>1</v>
      </c>
      <c r="E149" s="5">
        <v>226</v>
      </c>
      <c r="F149" s="5">
        <f>ROUND(Source!AW143,O149)</f>
        <v>521702.41</v>
      </c>
      <c r="G149" s="5" t="s">
        <v>248</v>
      </c>
      <c r="H149" s="5" t="s">
        <v>249</v>
      </c>
      <c r="I149" s="5"/>
      <c r="J149" s="5"/>
      <c r="K149" s="5">
        <v>226</v>
      </c>
      <c r="L149" s="5">
        <v>5</v>
      </c>
      <c r="M149" s="5">
        <v>3</v>
      </c>
      <c r="N149" s="5" t="s">
        <v>3</v>
      </c>
      <c r="O149" s="5">
        <v>2</v>
      </c>
      <c r="P149" s="5">
        <f>ROUND(Source!EO143,O149)</f>
        <v>607066.75</v>
      </c>
      <c r="Q149" s="5"/>
      <c r="R149" s="5"/>
      <c r="S149" s="5"/>
      <c r="T149" s="5"/>
      <c r="U149" s="5"/>
      <c r="V149" s="5"/>
      <c r="W149" s="5"/>
    </row>
    <row r="150" spans="1:23" x14ac:dyDescent="0.2">
      <c r="A150" s="5">
        <v>50</v>
      </c>
      <c r="B150" s="5">
        <v>0</v>
      </c>
      <c r="C150" s="5">
        <v>0</v>
      </c>
      <c r="D150" s="5">
        <v>1</v>
      </c>
      <c r="E150" s="5">
        <v>227</v>
      </c>
      <c r="F150" s="5">
        <f>ROUND(Source!AX143,O150)</f>
        <v>0</v>
      </c>
      <c r="G150" s="5" t="s">
        <v>250</v>
      </c>
      <c r="H150" s="5" t="s">
        <v>251</v>
      </c>
      <c r="I150" s="5"/>
      <c r="J150" s="5"/>
      <c r="K150" s="5">
        <v>227</v>
      </c>
      <c r="L150" s="5">
        <v>6</v>
      </c>
      <c r="M150" s="5">
        <v>3</v>
      </c>
      <c r="N150" s="5" t="s">
        <v>3</v>
      </c>
      <c r="O150" s="5">
        <v>2</v>
      </c>
      <c r="P150" s="5">
        <f>ROUND(Source!EP143,O150)</f>
        <v>0</v>
      </c>
      <c r="Q150" s="5"/>
      <c r="R150" s="5"/>
      <c r="S150" s="5"/>
      <c r="T150" s="5"/>
      <c r="U150" s="5"/>
      <c r="V150" s="5"/>
      <c r="W150" s="5"/>
    </row>
    <row r="151" spans="1:23" x14ac:dyDescent="0.2">
      <c r="A151" s="5">
        <v>50</v>
      </c>
      <c r="B151" s="5">
        <v>0</v>
      </c>
      <c r="C151" s="5">
        <v>0</v>
      </c>
      <c r="D151" s="5">
        <v>1</v>
      </c>
      <c r="E151" s="5">
        <v>228</v>
      </c>
      <c r="F151" s="5">
        <f>ROUND(Source!AY143,O151)</f>
        <v>521702.41</v>
      </c>
      <c r="G151" s="5" t="s">
        <v>252</v>
      </c>
      <c r="H151" s="5" t="s">
        <v>253</v>
      </c>
      <c r="I151" s="5"/>
      <c r="J151" s="5"/>
      <c r="K151" s="5">
        <v>228</v>
      </c>
      <c r="L151" s="5">
        <v>7</v>
      </c>
      <c r="M151" s="5">
        <v>3</v>
      </c>
      <c r="N151" s="5" t="s">
        <v>3</v>
      </c>
      <c r="O151" s="5">
        <v>2</v>
      </c>
      <c r="P151" s="5">
        <f>ROUND(Source!EQ143,O151)</f>
        <v>607066.75</v>
      </c>
      <c r="Q151" s="5"/>
      <c r="R151" s="5"/>
      <c r="S151" s="5"/>
      <c r="T151" s="5"/>
      <c r="U151" s="5"/>
      <c r="V151" s="5"/>
      <c r="W151" s="5"/>
    </row>
    <row r="152" spans="1:23" x14ac:dyDescent="0.2">
      <c r="A152" s="5">
        <v>50</v>
      </c>
      <c r="B152" s="5">
        <v>0</v>
      </c>
      <c r="C152" s="5">
        <v>0</v>
      </c>
      <c r="D152" s="5">
        <v>1</v>
      </c>
      <c r="E152" s="5">
        <v>216</v>
      </c>
      <c r="F152" s="5">
        <f>ROUND(Source!AP143,O152)</f>
        <v>0</v>
      </c>
      <c r="G152" s="5" t="s">
        <v>254</v>
      </c>
      <c r="H152" s="5" t="s">
        <v>255</v>
      </c>
      <c r="I152" s="5"/>
      <c r="J152" s="5"/>
      <c r="K152" s="5">
        <v>216</v>
      </c>
      <c r="L152" s="5">
        <v>8</v>
      </c>
      <c r="M152" s="5">
        <v>3</v>
      </c>
      <c r="N152" s="5" t="s">
        <v>3</v>
      </c>
      <c r="O152" s="5">
        <v>2</v>
      </c>
      <c r="P152" s="5">
        <f>ROUND(Source!EH143,O152)</f>
        <v>0</v>
      </c>
      <c r="Q152" s="5"/>
      <c r="R152" s="5"/>
      <c r="S152" s="5"/>
      <c r="T152" s="5"/>
      <c r="U152" s="5"/>
      <c r="V152" s="5"/>
      <c r="W152" s="5"/>
    </row>
    <row r="153" spans="1:23" x14ac:dyDescent="0.2">
      <c r="A153" s="5">
        <v>50</v>
      </c>
      <c r="B153" s="5">
        <v>0</v>
      </c>
      <c r="C153" s="5">
        <v>0</v>
      </c>
      <c r="D153" s="5">
        <v>1</v>
      </c>
      <c r="E153" s="5">
        <v>223</v>
      </c>
      <c r="F153" s="5">
        <f>ROUND(Source!AQ143,O153)</f>
        <v>0</v>
      </c>
      <c r="G153" s="5" t="s">
        <v>256</v>
      </c>
      <c r="H153" s="5" t="s">
        <v>257</v>
      </c>
      <c r="I153" s="5"/>
      <c r="J153" s="5"/>
      <c r="K153" s="5">
        <v>223</v>
      </c>
      <c r="L153" s="5">
        <v>9</v>
      </c>
      <c r="M153" s="5">
        <v>3</v>
      </c>
      <c r="N153" s="5" t="s">
        <v>3</v>
      </c>
      <c r="O153" s="5">
        <v>2</v>
      </c>
      <c r="P153" s="5">
        <f>ROUND(Source!EI143,O153)</f>
        <v>0</v>
      </c>
      <c r="Q153" s="5"/>
      <c r="R153" s="5"/>
      <c r="S153" s="5"/>
      <c r="T153" s="5"/>
      <c r="U153" s="5"/>
      <c r="V153" s="5"/>
      <c r="W153" s="5"/>
    </row>
    <row r="154" spans="1:23" x14ac:dyDescent="0.2">
      <c r="A154" s="5">
        <v>50</v>
      </c>
      <c r="B154" s="5">
        <v>0</v>
      </c>
      <c r="C154" s="5">
        <v>0</v>
      </c>
      <c r="D154" s="5">
        <v>1</v>
      </c>
      <c r="E154" s="5">
        <v>229</v>
      </c>
      <c r="F154" s="5">
        <f>ROUND(Source!AZ143,O154)</f>
        <v>0</v>
      </c>
      <c r="G154" s="5" t="s">
        <v>258</v>
      </c>
      <c r="H154" s="5" t="s">
        <v>259</v>
      </c>
      <c r="I154" s="5"/>
      <c r="J154" s="5"/>
      <c r="K154" s="5">
        <v>229</v>
      </c>
      <c r="L154" s="5">
        <v>10</v>
      </c>
      <c r="M154" s="5">
        <v>3</v>
      </c>
      <c r="N154" s="5" t="s">
        <v>3</v>
      </c>
      <c r="O154" s="5">
        <v>2</v>
      </c>
      <c r="P154" s="5">
        <f>ROUND(Source!ER143,O154)</f>
        <v>0</v>
      </c>
      <c r="Q154" s="5"/>
      <c r="R154" s="5"/>
      <c r="S154" s="5"/>
      <c r="T154" s="5"/>
      <c r="U154" s="5"/>
      <c r="V154" s="5"/>
      <c r="W154" s="5"/>
    </row>
    <row r="155" spans="1:23" x14ac:dyDescent="0.2">
      <c r="A155" s="5">
        <v>50</v>
      </c>
      <c r="B155" s="5">
        <v>0</v>
      </c>
      <c r="C155" s="5">
        <v>0</v>
      </c>
      <c r="D155" s="5">
        <v>1</v>
      </c>
      <c r="E155" s="5">
        <v>203</v>
      </c>
      <c r="F155" s="5">
        <f>ROUND(Source!Q143,O155)</f>
        <v>1234.92</v>
      </c>
      <c r="G155" s="5" t="s">
        <v>260</v>
      </c>
      <c r="H155" s="5" t="s">
        <v>261</v>
      </c>
      <c r="I155" s="5"/>
      <c r="J155" s="5"/>
      <c r="K155" s="5">
        <v>203</v>
      </c>
      <c r="L155" s="5">
        <v>11</v>
      </c>
      <c r="M155" s="5">
        <v>3</v>
      </c>
      <c r="N155" s="5" t="s">
        <v>3</v>
      </c>
      <c r="O155" s="5">
        <v>2</v>
      </c>
      <c r="P155" s="5">
        <f>ROUND(Source!DI143,O155)</f>
        <v>9913.94</v>
      </c>
      <c r="Q155" s="5"/>
      <c r="R155" s="5"/>
      <c r="S155" s="5"/>
      <c r="T155" s="5"/>
      <c r="U155" s="5"/>
      <c r="V155" s="5"/>
      <c r="W155" s="5"/>
    </row>
    <row r="156" spans="1:23" x14ac:dyDescent="0.2">
      <c r="A156" s="5">
        <v>50</v>
      </c>
      <c r="B156" s="5">
        <v>0</v>
      </c>
      <c r="C156" s="5">
        <v>0</v>
      </c>
      <c r="D156" s="5">
        <v>1</v>
      </c>
      <c r="E156" s="5">
        <v>231</v>
      </c>
      <c r="F156" s="5">
        <f>ROUND(Source!BB143,O156)</f>
        <v>0</v>
      </c>
      <c r="G156" s="5" t="s">
        <v>262</v>
      </c>
      <c r="H156" s="5" t="s">
        <v>263</v>
      </c>
      <c r="I156" s="5"/>
      <c r="J156" s="5"/>
      <c r="K156" s="5">
        <v>231</v>
      </c>
      <c r="L156" s="5">
        <v>12</v>
      </c>
      <c r="M156" s="5">
        <v>3</v>
      </c>
      <c r="N156" s="5" t="s">
        <v>3</v>
      </c>
      <c r="O156" s="5">
        <v>2</v>
      </c>
      <c r="P156" s="5">
        <f>ROUND(Source!ET143,O156)</f>
        <v>0</v>
      </c>
      <c r="Q156" s="5"/>
      <c r="R156" s="5"/>
      <c r="S156" s="5"/>
      <c r="T156" s="5"/>
      <c r="U156" s="5"/>
      <c r="V156" s="5"/>
      <c r="W156" s="5"/>
    </row>
    <row r="157" spans="1:23" x14ac:dyDescent="0.2">
      <c r="A157" s="5">
        <v>50</v>
      </c>
      <c r="B157" s="5">
        <v>0</v>
      </c>
      <c r="C157" s="5">
        <v>0</v>
      </c>
      <c r="D157" s="5">
        <v>1</v>
      </c>
      <c r="E157" s="5">
        <v>204</v>
      </c>
      <c r="F157" s="5">
        <f>ROUND(Source!R143,O157)</f>
        <v>264.02</v>
      </c>
      <c r="G157" s="5" t="s">
        <v>264</v>
      </c>
      <c r="H157" s="5" t="s">
        <v>265</v>
      </c>
      <c r="I157" s="5"/>
      <c r="J157" s="5"/>
      <c r="K157" s="5">
        <v>204</v>
      </c>
      <c r="L157" s="5">
        <v>13</v>
      </c>
      <c r="M157" s="5">
        <v>3</v>
      </c>
      <c r="N157" s="5" t="s">
        <v>3</v>
      </c>
      <c r="O157" s="5">
        <v>2</v>
      </c>
      <c r="P157" s="5">
        <f>ROUND(Source!DJ143,O157)</f>
        <v>6241.26</v>
      </c>
      <c r="Q157" s="5"/>
      <c r="R157" s="5"/>
      <c r="S157" s="5"/>
      <c r="T157" s="5"/>
      <c r="U157" s="5"/>
      <c r="V157" s="5"/>
      <c r="W157" s="5"/>
    </row>
    <row r="158" spans="1:23" x14ac:dyDescent="0.2">
      <c r="A158" s="5">
        <v>50</v>
      </c>
      <c r="B158" s="5">
        <v>0</v>
      </c>
      <c r="C158" s="5">
        <v>0</v>
      </c>
      <c r="D158" s="5">
        <v>1</v>
      </c>
      <c r="E158" s="5">
        <v>205</v>
      </c>
      <c r="F158" s="5">
        <f>ROUND(Source!S143,O158)</f>
        <v>3338.75</v>
      </c>
      <c r="G158" s="5" t="s">
        <v>266</v>
      </c>
      <c r="H158" s="5" t="s">
        <v>267</v>
      </c>
      <c r="I158" s="5"/>
      <c r="J158" s="5"/>
      <c r="K158" s="5">
        <v>205</v>
      </c>
      <c r="L158" s="5">
        <v>14</v>
      </c>
      <c r="M158" s="5">
        <v>3</v>
      </c>
      <c r="N158" s="5" t="s">
        <v>3</v>
      </c>
      <c r="O158" s="5">
        <v>2</v>
      </c>
      <c r="P158" s="5">
        <f>ROUND(Source!DK143,O158)</f>
        <v>78928.179999999993</v>
      </c>
      <c r="Q158" s="5"/>
      <c r="R158" s="5"/>
      <c r="S158" s="5"/>
      <c r="T158" s="5"/>
      <c r="U158" s="5"/>
      <c r="V158" s="5"/>
      <c r="W158" s="5"/>
    </row>
    <row r="159" spans="1:23" x14ac:dyDescent="0.2">
      <c r="A159" s="5">
        <v>50</v>
      </c>
      <c r="B159" s="5">
        <v>0</v>
      </c>
      <c r="C159" s="5">
        <v>0</v>
      </c>
      <c r="D159" s="5">
        <v>1</v>
      </c>
      <c r="E159" s="5">
        <v>232</v>
      </c>
      <c r="F159" s="5">
        <f>ROUND(Source!BC143,O159)</f>
        <v>0</v>
      </c>
      <c r="G159" s="5" t="s">
        <v>268</v>
      </c>
      <c r="H159" s="5" t="s">
        <v>269</v>
      </c>
      <c r="I159" s="5"/>
      <c r="J159" s="5"/>
      <c r="K159" s="5">
        <v>232</v>
      </c>
      <c r="L159" s="5">
        <v>15</v>
      </c>
      <c r="M159" s="5">
        <v>3</v>
      </c>
      <c r="N159" s="5" t="s">
        <v>3</v>
      </c>
      <c r="O159" s="5">
        <v>2</v>
      </c>
      <c r="P159" s="5">
        <f>ROUND(Source!EU143,O159)</f>
        <v>0</v>
      </c>
      <c r="Q159" s="5"/>
      <c r="R159" s="5"/>
      <c r="S159" s="5"/>
      <c r="T159" s="5"/>
      <c r="U159" s="5"/>
      <c r="V159" s="5"/>
      <c r="W159" s="5"/>
    </row>
    <row r="160" spans="1:23" x14ac:dyDescent="0.2">
      <c r="A160" s="5">
        <v>50</v>
      </c>
      <c r="B160" s="5">
        <v>0</v>
      </c>
      <c r="C160" s="5">
        <v>0</v>
      </c>
      <c r="D160" s="5">
        <v>1</v>
      </c>
      <c r="E160" s="5">
        <v>214</v>
      </c>
      <c r="F160" s="5">
        <f>ROUND(Source!AS143,O160)</f>
        <v>528209.38</v>
      </c>
      <c r="G160" s="5" t="s">
        <v>270</v>
      </c>
      <c r="H160" s="5" t="s">
        <v>271</v>
      </c>
      <c r="I160" s="5"/>
      <c r="J160" s="5"/>
      <c r="K160" s="5">
        <v>214</v>
      </c>
      <c r="L160" s="5">
        <v>16</v>
      </c>
      <c r="M160" s="5">
        <v>3</v>
      </c>
      <c r="N160" s="5" t="s">
        <v>3</v>
      </c>
      <c r="O160" s="5">
        <v>2</v>
      </c>
      <c r="P160" s="5">
        <f>ROUND(Source!EK143,O160)</f>
        <v>751640.46</v>
      </c>
      <c r="Q160" s="5"/>
      <c r="R160" s="5"/>
      <c r="S160" s="5"/>
      <c r="T160" s="5"/>
      <c r="U160" s="5"/>
      <c r="V160" s="5"/>
      <c r="W160" s="5"/>
    </row>
    <row r="161" spans="1:23" x14ac:dyDescent="0.2">
      <c r="A161" s="5">
        <v>50</v>
      </c>
      <c r="B161" s="5">
        <v>0</v>
      </c>
      <c r="C161" s="5">
        <v>0</v>
      </c>
      <c r="D161" s="5">
        <v>1</v>
      </c>
      <c r="E161" s="5">
        <v>215</v>
      </c>
      <c r="F161" s="5">
        <f>ROUND(Source!AT143,O161)</f>
        <v>4087.13</v>
      </c>
      <c r="G161" s="5" t="s">
        <v>272</v>
      </c>
      <c r="H161" s="5" t="s">
        <v>273</v>
      </c>
      <c r="I161" s="5"/>
      <c r="J161" s="5"/>
      <c r="K161" s="5">
        <v>215</v>
      </c>
      <c r="L161" s="5">
        <v>17</v>
      </c>
      <c r="M161" s="5">
        <v>3</v>
      </c>
      <c r="N161" s="5" t="s">
        <v>3</v>
      </c>
      <c r="O161" s="5">
        <v>2</v>
      </c>
      <c r="P161" s="5">
        <f>ROUND(Source!EL143,O161)</f>
        <v>44753.54</v>
      </c>
      <c r="Q161" s="5"/>
      <c r="R161" s="5"/>
      <c r="S161" s="5"/>
      <c r="T161" s="5"/>
      <c r="U161" s="5"/>
      <c r="V161" s="5"/>
      <c r="W161" s="5"/>
    </row>
    <row r="162" spans="1:23" x14ac:dyDescent="0.2">
      <c r="A162" s="5">
        <v>50</v>
      </c>
      <c r="B162" s="5">
        <v>0</v>
      </c>
      <c r="C162" s="5">
        <v>0</v>
      </c>
      <c r="D162" s="5">
        <v>1</v>
      </c>
      <c r="E162" s="5">
        <v>217</v>
      </c>
      <c r="F162" s="5">
        <f>ROUND(Source!AU143,O162)</f>
        <v>312.01</v>
      </c>
      <c r="G162" s="5" t="s">
        <v>274</v>
      </c>
      <c r="H162" s="5" t="s">
        <v>275</v>
      </c>
      <c r="I162" s="5"/>
      <c r="J162" s="5"/>
      <c r="K162" s="5">
        <v>217</v>
      </c>
      <c r="L162" s="5">
        <v>18</v>
      </c>
      <c r="M162" s="5">
        <v>3</v>
      </c>
      <c r="N162" s="5" t="s">
        <v>3</v>
      </c>
      <c r="O162" s="5">
        <v>2</v>
      </c>
      <c r="P162" s="5">
        <f>ROUND(Source!EM143,O162)</f>
        <v>6292.16</v>
      </c>
      <c r="Q162" s="5"/>
      <c r="R162" s="5"/>
      <c r="S162" s="5"/>
      <c r="T162" s="5"/>
      <c r="U162" s="5"/>
      <c r="V162" s="5"/>
      <c r="W162" s="5"/>
    </row>
    <row r="163" spans="1:23" x14ac:dyDescent="0.2">
      <c r="A163" s="5">
        <v>50</v>
      </c>
      <c r="B163" s="5">
        <v>0</v>
      </c>
      <c r="C163" s="5">
        <v>0</v>
      </c>
      <c r="D163" s="5">
        <v>1</v>
      </c>
      <c r="E163" s="5">
        <v>230</v>
      </c>
      <c r="F163" s="5">
        <f>ROUND(Source!BA143,O163)</f>
        <v>0</v>
      </c>
      <c r="G163" s="5" t="s">
        <v>276</v>
      </c>
      <c r="H163" s="5" t="s">
        <v>277</v>
      </c>
      <c r="I163" s="5"/>
      <c r="J163" s="5"/>
      <c r="K163" s="5">
        <v>230</v>
      </c>
      <c r="L163" s="5">
        <v>19</v>
      </c>
      <c r="M163" s="5">
        <v>3</v>
      </c>
      <c r="N163" s="5" t="s">
        <v>3</v>
      </c>
      <c r="O163" s="5">
        <v>2</v>
      </c>
      <c r="P163" s="5">
        <f>ROUND(Source!ES143,O163)</f>
        <v>0</v>
      </c>
      <c r="Q163" s="5"/>
      <c r="R163" s="5"/>
      <c r="S163" s="5"/>
      <c r="T163" s="5"/>
      <c r="U163" s="5"/>
      <c r="V163" s="5"/>
      <c r="W163" s="5"/>
    </row>
    <row r="164" spans="1:23" x14ac:dyDescent="0.2">
      <c r="A164" s="5">
        <v>50</v>
      </c>
      <c r="B164" s="5">
        <v>0</v>
      </c>
      <c r="C164" s="5">
        <v>0</v>
      </c>
      <c r="D164" s="5">
        <v>1</v>
      </c>
      <c r="E164" s="5">
        <v>206</v>
      </c>
      <c r="F164" s="5">
        <f>ROUND(Source!T143,O164)</f>
        <v>0</v>
      </c>
      <c r="G164" s="5" t="s">
        <v>278</v>
      </c>
      <c r="H164" s="5" t="s">
        <v>279</v>
      </c>
      <c r="I164" s="5"/>
      <c r="J164" s="5"/>
      <c r="K164" s="5">
        <v>206</v>
      </c>
      <c r="L164" s="5">
        <v>20</v>
      </c>
      <c r="M164" s="5">
        <v>3</v>
      </c>
      <c r="N164" s="5" t="s">
        <v>3</v>
      </c>
      <c r="O164" s="5">
        <v>2</v>
      </c>
      <c r="P164" s="5">
        <f>ROUND(Source!DL143,O164)</f>
        <v>0</v>
      </c>
      <c r="Q164" s="5"/>
      <c r="R164" s="5"/>
      <c r="S164" s="5"/>
      <c r="T164" s="5"/>
      <c r="U164" s="5"/>
      <c r="V164" s="5"/>
      <c r="W164" s="5"/>
    </row>
    <row r="165" spans="1:23" x14ac:dyDescent="0.2">
      <c r="A165" s="5">
        <v>50</v>
      </c>
      <c r="B165" s="5">
        <v>0</v>
      </c>
      <c r="C165" s="5">
        <v>0</v>
      </c>
      <c r="D165" s="5">
        <v>1</v>
      </c>
      <c r="E165" s="5">
        <v>207</v>
      </c>
      <c r="F165" s="5">
        <f>Source!U143</f>
        <v>273.55919999999998</v>
      </c>
      <c r="G165" s="5" t="s">
        <v>280</v>
      </c>
      <c r="H165" s="5" t="s">
        <v>281</v>
      </c>
      <c r="I165" s="5"/>
      <c r="J165" s="5"/>
      <c r="K165" s="5">
        <v>207</v>
      </c>
      <c r="L165" s="5">
        <v>21</v>
      </c>
      <c r="M165" s="5">
        <v>3</v>
      </c>
      <c r="N165" s="5" t="s">
        <v>3</v>
      </c>
      <c r="O165" s="5">
        <v>-1</v>
      </c>
      <c r="P165" s="5">
        <f>Source!DM143</f>
        <v>273.55919999999998</v>
      </c>
      <c r="Q165" s="5"/>
      <c r="R165" s="5"/>
      <c r="S165" s="5"/>
      <c r="T165" s="5"/>
      <c r="U165" s="5"/>
      <c r="V165" s="5"/>
      <c r="W165" s="5"/>
    </row>
    <row r="166" spans="1:23" x14ac:dyDescent="0.2">
      <c r="A166" s="5">
        <v>50</v>
      </c>
      <c r="B166" s="5">
        <v>0</v>
      </c>
      <c r="C166" s="5">
        <v>0</v>
      </c>
      <c r="D166" s="5">
        <v>1</v>
      </c>
      <c r="E166" s="5">
        <v>208</v>
      </c>
      <c r="F166" s="5">
        <f>Source!V143</f>
        <v>0</v>
      </c>
      <c r="G166" s="5" t="s">
        <v>282</v>
      </c>
      <c r="H166" s="5" t="s">
        <v>283</v>
      </c>
      <c r="I166" s="5"/>
      <c r="J166" s="5"/>
      <c r="K166" s="5">
        <v>208</v>
      </c>
      <c r="L166" s="5">
        <v>22</v>
      </c>
      <c r="M166" s="5">
        <v>3</v>
      </c>
      <c r="N166" s="5" t="s">
        <v>3</v>
      </c>
      <c r="O166" s="5">
        <v>-1</v>
      </c>
      <c r="P166" s="5">
        <f>Source!DN143</f>
        <v>0</v>
      </c>
      <c r="Q166" s="5"/>
      <c r="R166" s="5"/>
      <c r="S166" s="5"/>
      <c r="T166" s="5"/>
      <c r="U166" s="5"/>
      <c r="V166" s="5"/>
      <c r="W166" s="5"/>
    </row>
    <row r="167" spans="1:23" x14ac:dyDescent="0.2">
      <c r="A167" s="5">
        <v>50</v>
      </c>
      <c r="B167" s="5">
        <v>0</v>
      </c>
      <c r="C167" s="5">
        <v>0</v>
      </c>
      <c r="D167" s="5">
        <v>1</v>
      </c>
      <c r="E167" s="5">
        <v>209</v>
      </c>
      <c r="F167" s="5">
        <f>ROUND(Source!W143,O167)</f>
        <v>0</v>
      </c>
      <c r="G167" s="5" t="s">
        <v>284</v>
      </c>
      <c r="H167" s="5" t="s">
        <v>285</v>
      </c>
      <c r="I167" s="5"/>
      <c r="J167" s="5"/>
      <c r="K167" s="5">
        <v>209</v>
      </c>
      <c r="L167" s="5">
        <v>23</v>
      </c>
      <c r="M167" s="5">
        <v>3</v>
      </c>
      <c r="N167" s="5" t="s">
        <v>3</v>
      </c>
      <c r="O167" s="5">
        <v>2</v>
      </c>
      <c r="P167" s="5">
        <f>ROUND(Source!DO143,O167)</f>
        <v>0</v>
      </c>
      <c r="Q167" s="5"/>
      <c r="R167" s="5"/>
      <c r="S167" s="5"/>
      <c r="T167" s="5"/>
      <c r="U167" s="5"/>
      <c r="V167" s="5"/>
      <c r="W167" s="5"/>
    </row>
    <row r="168" spans="1:23" x14ac:dyDescent="0.2">
      <c r="A168" s="5">
        <v>50</v>
      </c>
      <c r="B168" s="5">
        <v>0</v>
      </c>
      <c r="C168" s="5">
        <v>0</v>
      </c>
      <c r="D168" s="5">
        <v>1</v>
      </c>
      <c r="E168" s="5">
        <v>210</v>
      </c>
      <c r="F168" s="5">
        <f>ROUND(Source!X143,O168)</f>
        <v>3481.72</v>
      </c>
      <c r="G168" s="5" t="s">
        <v>286</v>
      </c>
      <c r="H168" s="5" t="s">
        <v>287</v>
      </c>
      <c r="I168" s="5"/>
      <c r="J168" s="5"/>
      <c r="K168" s="5">
        <v>210</v>
      </c>
      <c r="L168" s="5">
        <v>24</v>
      </c>
      <c r="M168" s="5">
        <v>3</v>
      </c>
      <c r="N168" s="5" t="s">
        <v>3</v>
      </c>
      <c r="O168" s="5">
        <v>2</v>
      </c>
      <c r="P168" s="5">
        <f>ROUND(Source!DP143,O168)</f>
        <v>64617.919999999998</v>
      </c>
      <c r="Q168" s="5"/>
      <c r="R168" s="5"/>
      <c r="S168" s="5"/>
      <c r="T168" s="5"/>
      <c r="U168" s="5"/>
      <c r="V168" s="5"/>
      <c r="W168" s="5"/>
    </row>
    <row r="169" spans="1:23" x14ac:dyDescent="0.2">
      <c r="A169" s="5">
        <v>50</v>
      </c>
      <c r="B169" s="5">
        <v>0</v>
      </c>
      <c r="C169" s="5">
        <v>0</v>
      </c>
      <c r="D169" s="5">
        <v>1</v>
      </c>
      <c r="E169" s="5">
        <v>211</v>
      </c>
      <c r="F169" s="5">
        <f>ROUND(Source!Y143,O169)</f>
        <v>2388.66</v>
      </c>
      <c r="G169" s="5" t="s">
        <v>288</v>
      </c>
      <c r="H169" s="5" t="s">
        <v>289</v>
      </c>
      <c r="I169" s="5"/>
      <c r="J169" s="5"/>
      <c r="K169" s="5">
        <v>211</v>
      </c>
      <c r="L169" s="5">
        <v>25</v>
      </c>
      <c r="M169" s="5">
        <v>3</v>
      </c>
      <c r="N169" s="5" t="s">
        <v>3</v>
      </c>
      <c r="O169" s="5">
        <v>2</v>
      </c>
      <c r="P169" s="5">
        <f>ROUND(Source!DQ143,O169)</f>
        <v>32360.59</v>
      </c>
      <c r="Q169" s="5"/>
      <c r="R169" s="5"/>
      <c r="S169" s="5"/>
      <c r="T169" s="5"/>
      <c r="U169" s="5"/>
      <c r="V169" s="5"/>
      <c r="W169" s="5"/>
    </row>
    <row r="170" spans="1:23" x14ac:dyDescent="0.2">
      <c r="A170" s="5">
        <v>50</v>
      </c>
      <c r="B170" s="5">
        <v>0</v>
      </c>
      <c r="C170" s="5">
        <v>0</v>
      </c>
      <c r="D170" s="5">
        <v>1</v>
      </c>
      <c r="E170" s="5">
        <v>224</v>
      </c>
      <c r="F170" s="5">
        <f>ROUND(Source!AR143,O170)</f>
        <v>532608.52</v>
      </c>
      <c r="G170" s="5" t="s">
        <v>290</v>
      </c>
      <c r="H170" s="5" t="s">
        <v>291</v>
      </c>
      <c r="I170" s="5"/>
      <c r="J170" s="5"/>
      <c r="K170" s="5">
        <v>224</v>
      </c>
      <c r="L170" s="5">
        <v>26</v>
      </c>
      <c r="M170" s="5">
        <v>3</v>
      </c>
      <c r="N170" s="5" t="s">
        <v>3</v>
      </c>
      <c r="O170" s="5">
        <v>2</v>
      </c>
      <c r="P170" s="5">
        <f>ROUND(Source!EJ143,O170)</f>
        <v>802686.16</v>
      </c>
      <c r="Q170" s="5"/>
      <c r="R170" s="5"/>
      <c r="S170" s="5"/>
      <c r="T170" s="5"/>
      <c r="U170" s="5"/>
      <c r="V170" s="5"/>
      <c r="W170" s="5"/>
    </row>
    <row r="171" spans="1:23" x14ac:dyDescent="0.2">
      <c r="A171" s="5">
        <v>50</v>
      </c>
      <c r="B171" s="5">
        <v>1</v>
      </c>
      <c r="C171" s="5">
        <v>0</v>
      </c>
      <c r="D171" s="5">
        <v>2</v>
      </c>
      <c r="E171" s="5">
        <v>0</v>
      </c>
      <c r="F171" s="5">
        <f>ROUND(F170*0.2,O171)</f>
        <v>106521.7</v>
      </c>
      <c r="G171" s="5" t="s">
        <v>292</v>
      </c>
      <c r="H171" s="5" t="s">
        <v>293</v>
      </c>
      <c r="I171" s="5"/>
      <c r="J171" s="5"/>
      <c r="K171" s="5">
        <v>212</v>
      </c>
      <c r="L171" s="5">
        <v>27</v>
      </c>
      <c r="M171" s="5">
        <v>0</v>
      </c>
      <c r="N171" s="5" t="s">
        <v>3</v>
      </c>
      <c r="O171" s="5">
        <v>2</v>
      </c>
      <c r="P171" s="5">
        <f>ROUND(P170*0.2,O171)</f>
        <v>160537.23000000001</v>
      </c>
      <c r="Q171" s="5"/>
      <c r="R171" s="5"/>
      <c r="S171" s="5"/>
      <c r="T171" s="5"/>
      <c r="U171" s="5"/>
      <c r="V171" s="5"/>
      <c r="W171" s="5"/>
    </row>
    <row r="172" spans="1:23" x14ac:dyDescent="0.2">
      <c r="A172" s="5">
        <v>50</v>
      </c>
      <c r="B172" s="5">
        <v>1</v>
      </c>
      <c r="C172" s="5">
        <v>0</v>
      </c>
      <c r="D172" s="5">
        <v>2</v>
      </c>
      <c r="E172" s="5">
        <v>0</v>
      </c>
      <c r="F172" s="5">
        <f>ROUND(F170+F171,O172)</f>
        <v>639130.22</v>
      </c>
      <c r="G172" s="5" t="s">
        <v>294</v>
      </c>
      <c r="H172" s="5" t="s">
        <v>295</v>
      </c>
      <c r="I172" s="5"/>
      <c r="J172" s="5"/>
      <c r="K172" s="5">
        <v>212</v>
      </c>
      <c r="L172" s="5">
        <v>28</v>
      </c>
      <c r="M172" s="5">
        <v>0</v>
      </c>
      <c r="N172" s="5" t="s">
        <v>3</v>
      </c>
      <c r="O172" s="5">
        <v>2</v>
      </c>
      <c r="P172" s="5">
        <f>ROUND(P170+P171,O172)</f>
        <v>963223.39</v>
      </c>
      <c r="Q172" s="5"/>
      <c r="R172" s="5"/>
      <c r="S172" s="5"/>
      <c r="T172" s="5"/>
      <c r="U172" s="5"/>
      <c r="V172" s="5"/>
      <c r="W172" s="5"/>
    </row>
    <row r="175" spans="1:23" x14ac:dyDescent="0.2">
      <c r="A175">
        <v>-1</v>
      </c>
    </row>
    <row r="177" spans="1:27" x14ac:dyDescent="0.2">
      <c r="A177" s="4">
        <v>75</v>
      </c>
      <c r="B177" s="4" t="s">
        <v>296</v>
      </c>
      <c r="C177" s="4">
        <v>2000</v>
      </c>
      <c r="D177" s="4">
        <v>0</v>
      </c>
      <c r="E177" s="4">
        <v>1</v>
      </c>
      <c r="F177" s="4"/>
      <c r="G177" s="4">
        <v>0</v>
      </c>
      <c r="H177" s="4">
        <v>1</v>
      </c>
      <c r="I177" s="4">
        <v>0</v>
      </c>
      <c r="J177" s="4">
        <v>1</v>
      </c>
      <c r="K177" s="4">
        <v>98</v>
      </c>
      <c r="L177" s="4">
        <v>77</v>
      </c>
      <c r="M177" s="4">
        <v>0</v>
      </c>
      <c r="N177" s="4">
        <v>46281617</v>
      </c>
      <c r="O177" s="4">
        <v>1</v>
      </c>
    </row>
    <row r="178" spans="1:27" x14ac:dyDescent="0.2">
      <c r="A178" s="4">
        <v>75</v>
      </c>
      <c r="B178" s="4" t="s">
        <v>297</v>
      </c>
      <c r="C178" s="4">
        <v>2016</v>
      </c>
      <c r="D178" s="4">
        <v>0</v>
      </c>
      <c r="E178" s="4">
        <v>1</v>
      </c>
      <c r="F178" s="4"/>
      <c r="G178" s="4">
        <v>0</v>
      </c>
      <c r="H178" s="4">
        <v>2</v>
      </c>
      <c r="I178" s="4">
        <v>1</v>
      </c>
      <c r="J178" s="4">
        <v>1</v>
      </c>
      <c r="K178" s="4">
        <v>93</v>
      </c>
      <c r="L178" s="4">
        <v>64</v>
      </c>
      <c r="M178" s="4">
        <v>1</v>
      </c>
      <c r="N178" s="4">
        <v>46281618</v>
      </c>
      <c r="O178" s="4">
        <v>2</v>
      </c>
    </row>
    <row r="179" spans="1:27" x14ac:dyDescent="0.2">
      <c r="A179" s="6">
        <v>1</v>
      </c>
      <c r="B179" s="6" t="s">
        <v>298</v>
      </c>
      <c r="C179" s="6" t="s">
        <v>299</v>
      </c>
      <c r="D179" s="6">
        <v>2020</v>
      </c>
      <c r="E179" s="6">
        <v>1</v>
      </c>
      <c r="F179" s="6">
        <v>1</v>
      </c>
      <c r="G179" s="6">
        <v>1</v>
      </c>
      <c r="H179" s="6">
        <v>0</v>
      </c>
      <c r="I179" s="6">
        <v>2</v>
      </c>
      <c r="J179" s="6">
        <v>1</v>
      </c>
      <c r="K179" s="6">
        <v>1</v>
      </c>
      <c r="L179" s="6">
        <v>1</v>
      </c>
      <c r="M179" s="6">
        <v>1</v>
      </c>
      <c r="N179" s="6">
        <v>1</v>
      </c>
      <c r="O179" s="6">
        <v>1</v>
      </c>
      <c r="P179" s="6">
        <v>1</v>
      </c>
      <c r="Q179" s="6">
        <v>1</v>
      </c>
      <c r="R179" s="6" t="s">
        <v>3</v>
      </c>
      <c r="S179" s="6" t="s">
        <v>3</v>
      </c>
      <c r="T179" s="6" t="s">
        <v>3</v>
      </c>
      <c r="U179" s="6" t="s">
        <v>3</v>
      </c>
      <c r="V179" s="6" t="s">
        <v>3</v>
      </c>
      <c r="W179" s="6" t="s">
        <v>3</v>
      </c>
      <c r="X179" s="6" t="s">
        <v>3</v>
      </c>
      <c r="Y179" s="6" t="s">
        <v>3</v>
      </c>
      <c r="Z179" s="6" t="s">
        <v>3</v>
      </c>
      <c r="AA179" s="6" t="s">
        <v>300</v>
      </c>
    </row>
    <row r="183" spans="1:27" x14ac:dyDescent="0.2">
      <c r="A183">
        <v>65</v>
      </c>
      <c r="C183">
        <v>1</v>
      </c>
      <c r="D183">
        <v>0</v>
      </c>
      <c r="E183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54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301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0</v>
      </c>
      <c r="L1">
        <v>32862</v>
      </c>
      <c r="M1">
        <v>10</v>
      </c>
      <c r="N1">
        <v>10</v>
      </c>
      <c r="O1">
        <v>1</v>
      </c>
      <c r="P1">
        <v>0</v>
      </c>
      <c r="Q1">
        <v>11</v>
      </c>
    </row>
    <row r="12" spans="1:133" x14ac:dyDescent="0.2">
      <c r="A12" s="1">
        <v>1</v>
      </c>
      <c r="B12" s="1">
        <v>52</v>
      </c>
      <c r="C12" s="1">
        <v>0</v>
      </c>
      <c r="D12" s="1"/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/>
      <c r="M12" s="1"/>
      <c r="N12" s="1"/>
      <c r="O12" s="1">
        <v>0</v>
      </c>
      <c r="P12" s="1">
        <v>0</v>
      </c>
      <c r="Q12" s="1">
        <v>0</v>
      </c>
      <c r="R12" s="1">
        <v>175</v>
      </c>
      <c r="S12" s="1">
        <v>157</v>
      </c>
      <c r="T12" s="1"/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/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3</v>
      </c>
      <c r="CF12" s="1">
        <v>0</v>
      </c>
      <c r="CG12" s="1">
        <v>0</v>
      </c>
      <c r="CH12" s="1">
        <v>8200</v>
      </c>
      <c r="CI12" s="1" t="s">
        <v>3</v>
      </c>
      <c r="CJ12" s="1" t="s">
        <v>3</v>
      </c>
      <c r="CK12" s="1">
        <v>44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 x14ac:dyDescent="0.2">
      <c r="A14" s="1">
        <v>22</v>
      </c>
      <c r="B14" s="1">
        <v>0</v>
      </c>
      <c r="C14" s="1">
        <v>0</v>
      </c>
      <c r="D14" s="1">
        <v>46281617</v>
      </c>
      <c r="E14" s="1">
        <v>46281618</v>
      </c>
      <c r="F14" s="1">
        <v>3</v>
      </c>
      <c r="G14" s="1"/>
      <c r="H14" s="1"/>
      <c r="I14" s="1"/>
      <c r="J14" s="1"/>
      <c r="K14" s="1"/>
      <c r="L14" s="1"/>
      <c r="M14" s="1"/>
      <c r="N14" s="1"/>
      <c r="O14" s="1"/>
    </row>
    <row r="16" spans="1:133" x14ac:dyDescent="0.2">
      <c r="A16" s="7">
        <v>3</v>
      </c>
      <c r="B16" s="7">
        <v>1</v>
      </c>
      <c r="C16" s="7" t="s">
        <v>11</v>
      </c>
      <c r="D16" s="7" t="s">
        <v>11</v>
      </c>
      <c r="E16" s="8">
        <f>(Source!F131)/1000</f>
        <v>528.20938000000001</v>
      </c>
      <c r="F16" s="8">
        <f>(Source!F132)/1000</f>
        <v>4.0871300000000002</v>
      </c>
      <c r="G16" s="8">
        <f>(Source!F123)/1000</f>
        <v>0</v>
      </c>
      <c r="H16" s="8">
        <f>(Source!F133)/1000+(Source!F134)/1000</f>
        <v>0.31201000000000001</v>
      </c>
      <c r="I16" s="8">
        <f>E16+F16+G16+H16</f>
        <v>532.60852</v>
      </c>
      <c r="J16" s="8">
        <f>(Source!F129)/1000</f>
        <v>3.3387500000000001</v>
      </c>
      <c r="T16" s="9">
        <f>(Source!P131)/1000</f>
        <v>751.64045999999996</v>
      </c>
      <c r="U16" s="9">
        <f>(Source!P132)/1000</f>
        <v>44.753540000000001</v>
      </c>
      <c r="V16" s="9">
        <f>(Source!P123)/1000</f>
        <v>0</v>
      </c>
      <c r="W16" s="9">
        <f>(Source!P133)/1000+(Source!P134)/1000</f>
        <v>6.29216</v>
      </c>
      <c r="X16" s="9">
        <f>T16+U16+V16+W16</f>
        <v>802.68615999999997</v>
      </c>
      <c r="Y16" s="9">
        <f>(Source!P129)/1000</f>
        <v>78.928179999999998</v>
      </c>
      <c r="AI16" s="7">
        <v>0</v>
      </c>
      <c r="AJ16" s="7">
        <v>0</v>
      </c>
      <c r="AK16" s="7" t="s">
        <v>3</v>
      </c>
      <c r="AL16" s="7" t="s">
        <v>3</v>
      </c>
      <c r="AM16" s="7" t="s">
        <v>3</v>
      </c>
      <c r="AN16" s="7">
        <v>0</v>
      </c>
      <c r="AO16" s="7" t="s">
        <v>3</v>
      </c>
      <c r="AP16" s="7" t="s">
        <v>3</v>
      </c>
      <c r="AT16" s="8">
        <v>526276.07999999996</v>
      </c>
      <c r="AU16" s="8">
        <v>521702.41</v>
      </c>
      <c r="AV16" s="8">
        <v>0</v>
      </c>
      <c r="AW16" s="8">
        <v>0</v>
      </c>
      <c r="AX16" s="8">
        <v>0</v>
      </c>
      <c r="AY16" s="8">
        <v>1234.92</v>
      </c>
      <c r="AZ16" s="8">
        <v>264.02</v>
      </c>
      <c r="BA16" s="8">
        <v>3338.75</v>
      </c>
      <c r="BB16" s="8">
        <v>528209.38</v>
      </c>
      <c r="BC16" s="8">
        <v>4087.13</v>
      </c>
      <c r="BD16" s="8">
        <v>312.01</v>
      </c>
      <c r="BE16" s="8">
        <v>0</v>
      </c>
      <c r="BF16" s="8">
        <v>273.55919999999998</v>
      </c>
      <c r="BG16" s="8">
        <v>0</v>
      </c>
      <c r="BH16" s="8">
        <v>0</v>
      </c>
      <c r="BI16" s="8">
        <v>3481.72</v>
      </c>
      <c r="BJ16" s="8">
        <v>2388.66</v>
      </c>
      <c r="BK16" s="8">
        <v>532608.52</v>
      </c>
      <c r="BR16" s="9">
        <v>695908.87</v>
      </c>
      <c r="BS16" s="9">
        <v>607066.75</v>
      </c>
      <c r="BT16" s="9">
        <v>0</v>
      </c>
      <c r="BU16" s="9">
        <v>0</v>
      </c>
      <c r="BV16" s="9">
        <v>0</v>
      </c>
      <c r="BW16" s="9">
        <v>9913.94</v>
      </c>
      <c r="BX16" s="9">
        <v>6241.26</v>
      </c>
      <c r="BY16" s="9">
        <v>78928.179999999993</v>
      </c>
      <c r="BZ16" s="9">
        <v>751640.46</v>
      </c>
      <c r="CA16" s="9">
        <v>44753.54</v>
      </c>
      <c r="CB16" s="9">
        <v>6292.16</v>
      </c>
      <c r="CC16" s="9">
        <v>0</v>
      </c>
      <c r="CD16" s="9">
        <v>273.55919999999998</v>
      </c>
      <c r="CE16" s="9">
        <v>0</v>
      </c>
      <c r="CF16" s="9">
        <v>0</v>
      </c>
      <c r="CG16" s="9">
        <v>64617.919999999998</v>
      </c>
      <c r="CH16" s="9">
        <v>32360.59</v>
      </c>
      <c r="CI16" s="9">
        <v>802686.16</v>
      </c>
    </row>
    <row r="18" spans="1:40" x14ac:dyDescent="0.2">
      <c r="A18">
        <v>51</v>
      </c>
      <c r="E18" s="10">
        <f>SUMIF(A16:A17,3,E16:E17)</f>
        <v>528.20938000000001</v>
      </c>
      <c r="F18" s="10">
        <f>SUMIF(A16:A17,3,F16:F17)</f>
        <v>4.0871300000000002</v>
      </c>
      <c r="G18" s="10">
        <f>SUMIF(A16:A17,3,G16:G17)</f>
        <v>0</v>
      </c>
      <c r="H18" s="10">
        <f>SUMIF(A16:A17,3,H16:H17)</f>
        <v>0.31201000000000001</v>
      </c>
      <c r="I18" s="10">
        <f>SUMIF(A16:A17,3,I16:I17)</f>
        <v>532.60852</v>
      </c>
      <c r="J18" s="10">
        <f>SUMIF(A16:A17,3,J16:J17)</f>
        <v>3.3387500000000001</v>
      </c>
      <c r="K18" s="10"/>
      <c r="L18" s="10"/>
      <c r="M18" s="10"/>
      <c r="N18" s="10"/>
      <c r="O18" s="10"/>
      <c r="P18" s="10"/>
      <c r="Q18" s="10"/>
      <c r="R18" s="10"/>
      <c r="S18" s="10"/>
      <c r="T18" s="3">
        <f>SUMIF(A16:A17,3,T16:T17)</f>
        <v>751.64045999999996</v>
      </c>
      <c r="U18" s="3">
        <f>SUMIF(A16:A17,3,U16:U17)</f>
        <v>44.753540000000001</v>
      </c>
      <c r="V18" s="3">
        <f>SUMIF(A16:A17,3,V16:V17)</f>
        <v>0</v>
      </c>
      <c r="W18" s="3">
        <f>SUMIF(A16:A17,3,W16:W17)</f>
        <v>6.29216</v>
      </c>
      <c r="X18" s="3">
        <f>SUMIF(A16:A17,3,X16:X17)</f>
        <v>802.68615999999997</v>
      </c>
      <c r="Y18" s="3">
        <f>SUMIF(A16:A17,3,Y16:Y17)</f>
        <v>78.928179999999998</v>
      </c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20" spans="1:40" x14ac:dyDescent="0.2">
      <c r="A20" s="5">
        <v>50</v>
      </c>
      <c r="B20" s="5">
        <v>0</v>
      </c>
      <c r="C20" s="5">
        <v>0</v>
      </c>
      <c r="D20" s="5">
        <v>1</v>
      </c>
      <c r="E20" s="5">
        <v>201</v>
      </c>
      <c r="F20" s="5">
        <v>526276.07999999996</v>
      </c>
      <c r="G20" s="5" t="s">
        <v>240</v>
      </c>
      <c r="H20" s="5" t="s">
        <v>241</v>
      </c>
      <c r="I20" s="5"/>
      <c r="J20" s="5"/>
      <c r="K20" s="5">
        <v>201</v>
      </c>
      <c r="L20" s="5">
        <v>1</v>
      </c>
      <c r="M20" s="5">
        <v>3</v>
      </c>
      <c r="N20" s="5" t="s">
        <v>3</v>
      </c>
      <c r="O20" s="5">
        <v>2</v>
      </c>
      <c r="P20" s="5">
        <v>695908.87</v>
      </c>
    </row>
    <row r="21" spans="1:40" x14ac:dyDescent="0.2">
      <c r="A21" s="5">
        <v>50</v>
      </c>
      <c r="B21" s="5">
        <v>0</v>
      </c>
      <c r="C21" s="5">
        <v>0</v>
      </c>
      <c r="D21" s="5">
        <v>1</v>
      </c>
      <c r="E21" s="5">
        <v>202</v>
      </c>
      <c r="F21" s="5">
        <v>521702.41</v>
      </c>
      <c r="G21" s="5" t="s">
        <v>242</v>
      </c>
      <c r="H21" s="5" t="s">
        <v>243</v>
      </c>
      <c r="I21" s="5"/>
      <c r="J21" s="5"/>
      <c r="K21" s="5">
        <v>202</v>
      </c>
      <c r="L21" s="5">
        <v>2</v>
      </c>
      <c r="M21" s="5">
        <v>3</v>
      </c>
      <c r="N21" s="5" t="s">
        <v>3</v>
      </c>
      <c r="O21" s="5">
        <v>2</v>
      </c>
      <c r="P21" s="5">
        <v>607066.75</v>
      </c>
    </row>
    <row r="22" spans="1:40" x14ac:dyDescent="0.2">
      <c r="A22" s="5">
        <v>50</v>
      </c>
      <c r="B22" s="5">
        <v>0</v>
      </c>
      <c r="C22" s="5">
        <v>0</v>
      </c>
      <c r="D22" s="5">
        <v>1</v>
      </c>
      <c r="E22" s="5">
        <v>222</v>
      </c>
      <c r="F22" s="5">
        <v>0</v>
      </c>
      <c r="G22" s="5" t="s">
        <v>244</v>
      </c>
      <c r="H22" s="5" t="s">
        <v>245</v>
      </c>
      <c r="I22" s="5"/>
      <c r="J22" s="5"/>
      <c r="K22" s="5">
        <v>222</v>
      </c>
      <c r="L22" s="5">
        <v>3</v>
      </c>
      <c r="M22" s="5">
        <v>3</v>
      </c>
      <c r="N22" s="5" t="s">
        <v>3</v>
      </c>
      <c r="O22" s="5">
        <v>2</v>
      </c>
      <c r="P22" s="5">
        <v>0</v>
      </c>
    </row>
    <row r="23" spans="1:40" x14ac:dyDescent="0.2">
      <c r="A23" s="5">
        <v>50</v>
      </c>
      <c r="B23" s="5">
        <v>0</v>
      </c>
      <c r="C23" s="5">
        <v>0</v>
      </c>
      <c r="D23" s="5">
        <v>1</v>
      </c>
      <c r="E23" s="5">
        <v>225</v>
      </c>
      <c r="F23" s="5">
        <v>521702.41</v>
      </c>
      <c r="G23" s="5" t="s">
        <v>246</v>
      </c>
      <c r="H23" s="5" t="s">
        <v>247</v>
      </c>
      <c r="I23" s="5"/>
      <c r="J23" s="5"/>
      <c r="K23" s="5">
        <v>225</v>
      </c>
      <c r="L23" s="5">
        <v>4</v>
      </c>
      <c r="M23" s="5">
        <v>3</v>
      </c>
      <c r="N23" s="5" t="s">
        <v>3</v>
      </c>
      <c r="O23" s="5">
        <v>2</v>
      </c>
      <c r="P23" s="5">
        <v>607066.75</v>
      </c>
    </row>
    <row r="24" spans="1:40" x14ac:dyDescent="0.2">
      <c r="A24" s="5">
        <v>50</v>
      </c>
      <c r="B24" s="5">
        <v>0</v>
      </c>
      <c r="C24" s="5">
        <v>0</v>
      </c>
      <c r="D24" s="5">
        <v>1</v>
      </c>
      <c r="E24" s="5">
        <v>226</v>
      </c>
      <c r="F24" s="5">
        <v>521702.41</v>
      </c>
      <c r="G24" s="5" t="s">
        <v>248</v>
      </c>
      <c r="H24" s="5" t="s">
        <v>249</v>
      </c>
      <c r="I24" s="5"/>
      <c r="J24" s="5"/>
      <c r="K24" s="5">
        <v>226</v>
      </c>
      <c r="L24" s="5">
        <v>5</v>
      </c>
      <c r="M24" s="5">
        <v>3</v>
      </c>
      <c r="N24" s="5" t="s">
        <v>3</v>
      </c>
      <c r="O24" s="5">
        <v>2</v>
      </c>
      <c r="P24" s="5">
        <v>607066.75</v>
      </c>
    </row>
    <row r="25" spans="1:40" x14ac:dyDescent="0.2">
      <c r="A25" s="5">
        <v>50</v>
      </c>
      <c r="B25" s="5">
        <v>0</v>
      </c>
      <c r="C25" s="5">
        <v>0</v>
      </c>
      <c r="D25" s="5">
        <v>1</v>
      </c>
      <c r="E25" s="5">
        <v>227</v>
      </c>
      <c r="F25" s="5">
        <v>0</v>
      </c>
      <c r="G25" s="5" t="s">
        <v>250</v>
      </c>
      <c r="H25" s="5" t="s">
        <v>251</v>
      </c>
      <c r="I25" s="5"/>
      <c r="J25" s="5"/>
      <c r="K25" s="5">
        <v>227</v>
      </c>
      <c r="L25" s="5">
        <v>6</v>
      </c>
      <c r="M25" s="5">
        <v>3</v>
      </c>
      <c r="N25" s="5" t="s">
        <v>3</v>
      </c>
      <c r="O25" s="5">
        <v>2</v>
      </c>
      <c r="P25" s="5">
        <v>0</v>
      </c>
    </row>
    <row r="26" spans="1:40" x14ac:dyDescent="0.2">
      <c r="A26" s="5">
        <v>50</v>
      </c>
      <c r="B26" s="5">
        <v>0</v>
      </c>
      <c r="C26" s="5">
        <v>0</v>
      </c>
      <c r="D26" s="5">
        <v>1</v>
      </c>
      <c r="E26" s="5">
        <v>228</v>
      </c>
      <c r="F26" s="5">
        <v>521702.41</v>
      </c>
      <c r="G26" s="5" t="s">
        <v>252</v>
      </c>
      <c r="H26" s="5" t="s">
        <v>253</v>
      </c>
      <c r="I26" s="5"/>
      <c r="J26" s="5"/>
      <c r="K26" s="5">
        <v>228</v>
      </c>
      <c r="L26" s="5">
        <v>7</v>
      </c>
      <c r="M26" s="5">
        <v>3</v>
      </c>
      <c r="N26" s="5" t="s">
        <v>3</v>
      </c>
      <c r="O26" s="5">
        <v>2</v>
      </c>
      <c r="P26" s="5">
        <v>607066.75</v>
      </c>
    </row>
    <row r="27" spans="1:40" x14ac:dyDescent="0.2">
      <c r="A27" s="5">
        <v>50</v>
      </c>
      <c r="B27" s="5">
        <v>0</v>
      </c>
      <c r="C27" s="5">
        <v>0</v>
      </c>
      <c r="D27" s="5">
        <v>1</v>
      </c>
      <c r="E27" s="5">
        <v>216</v>
      </c>
      <c r="F27" s="5">
        <v>0</v>
      </c>
      <c r="G27" s="5" t="s">
        <v>254</v>
      </c>
      <c r="H27" s="5" t="s">
        <v>255</v>
      </c>
      <c r="I27" s="5"/>
      <c r="J27" s="5"/>
      <c r="K27" s="5">
        <v>216</v>
      </c>
      <c r="L27" s="5">
        <v>8</v>
      </c>
      <c r="M27" s="5">
        <v>3</v>
      </c>
      <c r="N27" s="5" t="s">
        <v>3</v>
      </c>
      <c r="O27" s="5">
        <v>2</v>
      </c>
      <c r="P27" s="5">
        <v>0</v>
      </c>
    </row>
    <row r="28" spans="1:40" x14ac:dyDescent="0.2">
      <c r="A28" s="5">
        <v>50</v>
      </c>
      <c r="B28" s="5">
        <v>0</v>
      </c>
      <c r="C28" s="5">
        <v>0</v>
      </c>
      <c r="D28" s="5">
        <v>1</v>
      </c>
      <c r="E28" s="5">
        <v>223</v>
      </c>
      <c r="F28" s="5">
        <v>0</v>
      </c>
      <c r="G28" s="5" t="s">
        <v>256</v>
      </c>
      <c r="H28" s="5" t="s">
        <v>257</v>
      </c>
      <c r="I28" s="5"/>
      <c r="J28" s="5"/>
      <c r="K28" s="5">
        <v>223</v>
      </c>
      <c r="L28" s="5">
        <v>9</v>
      </c>
      <c r="M28" s="5">
        <v>3</v>
      </c>
      <c r="N28" s="5" t="s">
        <v>3</v>
      </c>
      <c r="O28" s="5">
        <v>2</v>
      </c>
      <c r="P28" s="5">
        <v>0</v>
      </c>
    </row>
    <row r="29" spans="1:40" x14ac:dyDescent="0.2">
      <c r="A29" s="5">
        <v>50</v>
      </c>
      <c r="B29" s="5">
        <v>0</v>
      </c>
      <c r="C29" s="5">
        <v>0</v>
      </c>
      <c r="D29" s="5">
        <v>1</v>
      </c>
      <c r="E29" s="5">
        <v>229</v>
      </c>
      <c r="F29" s="5">
        <v>0</v>
      </c>
      <c r="G29" s="5" t="s">
        <v>258</v>
      </c>
      <c r="H29" s="5" t="s">
        <v>259</v>
      </c>
      <c r="I29" s="5"/>
      <c r="J29" s="5"/>
      <c r="K29" s="5">
        <v>229</v>
      </c>
      <c r="L29" s="5">
        <v>10</v>
      </c>
      <c r="M29" s="5">
        <v>3</v>
      </c>
      <c r="N29" s="5" t="s">
        <v>3</v>
      </c>
      <c r="O29" s="5">
        <v>2</v>
      </c>
      <c r="P29" s="5">
        <v>0</v>
      </c>
    </row>
    <row r="30" spans="1:40" x14ac:dyDescent="0.2">
      <c r="A30" s="5">
        <v>50</v>
      </c>
      <c r="B30" s="5">
        <v>0</v>
      </c>
      <c r="C30" s="5">
        <v>0</v>
      </c>
      <c r="D30" s="5">
        <v>1</v>
      </c>
      <c r="E30" s="5">
        <v>203</v>
      </c>
      <c r="F30" s="5">
        <v>1234.92</v>
      </c>
      <c r="G30" s="5" t="s">
        <v>260</v>
      </c>
      <c r="H30" s="5" t="s">
        <v>261</v>
      </c>
      <c r="I30" s="5"/>
      <c r="J30" s="5"/>
      <c r="K30" s="5">
        <v>203</v>
      </c>
      <c r="L30" s="5">
        <v>11</v>
      </c>
      <c r="M30" s="5">
        <v>3</v>
      </c>
      <c r="N30" s="5" t="s">
        <v>3</v>
      </c>
      <c r="O30" s="5">
        <v>2</v>
      </c>
      <c r="P30" s="5">
        <v>9913.94</v>
      </c>
    </row>
    <row r="31" spans="1:40" x14ac:dyDescent="0.2">
      <c r="A31" s="5">
        <v>50</v>
      </c>
      <c r="B31" s="5">
        <v>0</v>
      </c>
      <c r="C31" s="5">
        <v>0</v>
      </c>
      <c r="D31" s="5">
        <v>1</v>
      </c>
      <c r="E31" s="5">
        <v>231</v>
      </c>
      <c r="F31" s="5">
        <v>0</v>
      </c>
      <c r="G31" s="5" t="s">
        <v>262</v>
      </c>
      <c r="H31" s="5" t="s">
        <v>263</v>
      </c>
      <c r="I31" s="5"/>
      <c r="J31" s="5"/>
      <c r="K31" s="5">
        <v>231</v>
      </c>
      <c r="L31" s="5">
        <v>12</v>
      </c>
      <c r="M31" s="5">
        <v>3</v>
      </c>
      <c r="N31" s="5" t="s">
        <v>3</v>
      </c>
      <c r="O31" s="5">
        <v>2</v>
      </c>
      <c r="P31" s="5">
        <v>0</v>
      </c>
    </row>
    <row r="32" spans="1:40" x14ac:dyDescent="0.2">
      <c r="A32" s="5">
        <v>50</v>
      </c>
      <c r="B32" s="5">
        <v>0</v>
      </c>
      <c r="C32" s="5">
        <v>0</v>
      </c>
      <c r="D32" s="5">
        <v>1</v>
      </c>
      <c r="E32" s="5">
        <v>204</v>
      </c>
      <c r="F32" s="5">
        <v>264.02</v>
      </c>
      <c r="G32" s="5" t="s">
        <v>264</v>
      </c>
      <c r="H32" s="5" t="s">
        <v>265</v>
      </c>
      <c r="I32" s="5"/>
      <c r="J32" s="5"/>
      <c r="K32" s="5">
        <v>204</v>
      </c>
      <c r="L32" s="5">
        <v>13</v>
      </c>
      <c r="M32" s="5">
        <v>3</v>
      </c>
      <c r="N32" s="5" t="s">
        <v>3</v>
      </c>
      <c r="O32" s="5">
        <v>2</v>
      </c>
      <c r="P32" s="5">
        <v>6241.26</v>
      </c>
    </row>
    <row r="33" spans="1:16" x14ac:dyDescent="0.2">
      <c r="A33" s="5">
        <v>50</v>
      </c>
      <c r="B33" s="5">
        <v>0</v>
      </c>
      <c r="C33" s="5">
        <v>0</v>
      </c>
      <c r="D33" s="5">
        <v>1</v>
      </c>
      <c r="E33" s="5">
        <v>205</v>
      </c>
      <c r="F33" s="5">
        <v>3338.75</v>
      </c>
      <c r="G33" s="5" t="s">
        <v>266</v>
      </c>
      <c r="H33" s="5" t="s">
        <v>267</v>
      </c>
      <c r="I33" s="5"/>
      <c r="J33" s="5"/>
      <c r="K33" s="5">
        <v>205</v>
      </c>
      <c r="L33" s="5">
        <v>14</v>
      </c>
      <c r="M33" s="5">
        <v>3</v>
      </c>
      <c r="N33" s="5" t="s">
        <v>3</v>
      </c>
      <c r="O33" s="5">
        <v>2</v>
      </c>
      <c r="P33" s="5">
        <v>78928.179999999993</v>
      </c>
    </row>
    <row r="34" spans="1:16" x14ac:dyDescent="0.2">
      <c r="A34" s="5">
        <v>50</v>
      </c>
      <c r="B34" s="5">
        <v>0</v>
      </c>
      <c r="C34" s="5">
        <v>0</v>
      </c>
      <c r="D34" s="5">
        <v>1</v>
      </c>
      <c r="E34" s="5">
        <v>232</v>
      </c>
      <c r="F34" s="5">
        <v>0</v>
      </c>
      <c r="G34" s="5" t="s">
        <v>268</v>
      </c>
      <c r="H34" s="5" t="s">
        <v>269</v>
      </c>
      <c r="I34" s="5"/>
      <c r="J34" s="5"/>
      <c r="K34" s="5">
        <v>232</v>
      </c>
      <c r="L34" s="5">
        <v>15</v>
      </c>
      <c r="M34" s="5">
        <v>3</v>
      </c>
      <c r="N34" s="5" t="s">
        <v>3</v>
      </c>
      <c r="O34" s="5">
        <v>2</v>
      </c>
      <c r="P34" s="5">
        <v>0</v>
      </c>
    </row>
    <row r="35" spans="1:16" x14ac:dyDescent="0.2">
      <c r="A35" s="5">
        <v>50</v>
      </c>
      <c r="B35" s="5">
        <v>0</v>
      </c>
      <c r="C35" s="5">
        <v>0</v>
      </c>
      <c r="D35" s="5">
        <v>1</v>
      </c>
      <c r="E35" s="5">
        <v>214</v>
      </c>
      <c r="F35" s="5">
        <v>528209.38</v>
      </c>
      <c r="G35" s="5" t="s">
        <v>270</v>
      </c>
      <c r="H35" s="5" t="s">
        <v>271</v>
      </c>
      <c r="I35" s="5"/>
      <c r="J35" s="5"/>
      <c r="K35" s="5">
        <v>214</v>
      </c>
      <c r="L35" s="5">
        <v>16</v>
      </c>
      <c r="M35" s="5">
        <v>3</v>
      </c>
      <c r="N35" s="5" t="s">
        <v>3</v>
      </c>
      <c r="O35" s="5">
        <v>2</v>
      </c>
      <c r="P35" s="5">
        <v>751640.46</v>
      </c>
    </row>
    <row r="36" spans="1:16" x14ac:dyDescent="0.2">
      <c r="A36" s="5">
        <v>50</v>
      </c>
      <c r="B36" s="5">
        <v>0</v>
      </c>
      <c r="C36" s="5">
        <v>0</v>
      </c>
      <c r="D36" s="5">
        <v>1</v>
      </c>
      <c r="E36" s="5">
        <v>215</v>
      </c>
      <c r="F36" s="5">
        <v>4087.13</v>
      </c>
      <c r="G36" s="5" t="s">
        <v>272</v>
      </c>
      <c r="H36" s="5" t="s">
        <v>273</v>
      </c>
      <c r="I36" s="5"/>
      <c r="J36" s="5"/>
      <c r="K36" s="5">
        <v>215</v>
      </c>
      <c r="L36" s="5">
        <v>17</v>
      </c>
      <c r="M36" s="5">
        <v>3</v>
      </c>
      <c r="N36" s="5" t="s">
        <v>3</v>
      </c>
      <c r="O36" s="5">
        <v>2</v>
      </c>
      <c r="P36" s="5">
        <v>44753.54</v>
      </c>
    </row>
    <row r="37" spans="1:16" x14ac:dyDescent="0.2">
      <c r="A37" s="5">
        <v>50</v>
      </c>
      <c r="B37" s="5">
        <v>0</v>
      </c>
      <c r="C37" s="5">
        <v>0</v>
      </c>
      <c r="D37" s="5">
        <v>1</v>
      </c>
      <c r="E37" s="5">
        <v>217</v>
      </c>
      <c r="F37" s="5">
        <v>312.01</v>
      </c>
      <c r="G37" s="5" t="s">
        <v>274</v>
      </c>
      <c r="H37" s="5" t="s">
        <v>275</v>
      </c>
      <c r="I37" s="5"/>
      <c r="J37" s="5"/>
      <c r="K37" s="5">
        <v>217</v>
      </c>
      <c r="L37" s="5">
        <v>18</v>
      </c>
      <c r="M37" s="5">
        <v>3</v>
      </c>
      <c r="N37" s="5" t="s">
        <v>3</v>
      </c>
      <c r="O37" s="5">
        <v>2</v>
      </c>
      <c r="P37" s="5">
        <v>6292.16</v>
      </c>
    </row>
    <row r="38" spans="1:16" x14ac:dyDescent="0.2">
      <c r="A38" s="5">
        <v>50</v>
      </c>
      <c r="B38" s="5">
        <v>0</v>
      </c>
      <c r="C38" s="5">
        <v>0</v>
      </c>
      <c r="D38" s="5">
        <v>1</v>
      </c>
      <c r="E38" s="5">
        <v>230</v>
      </c>
      <c r="F38" s="5">
        <v>0</v>
      </c>
      <c r="G38" s="5" t="s">
        <v>276</v>
      </c>
      <c r="H38" s="5" t="s">
        <v>277</v>
      </c>
      <c r="I38" s="5"/>
      <c r="J38" s="5"/>
      <c r="K38" s="5">
        <v>230</v>
      </c>
      <c r="L38" s="5">
        <v>19</v>
      </c>
      <c r="M38" s="5">
        <v>3</v>
      </c>
      <c r="N38" s="5" t="s">
        <v>3</v>
      </c>
      <c r="O38" s="5">
        <v>2</v>
      </c>
      <c r="P38" s="5">
        <v>0</v>
      </c>
    </row>
    <row r="39" spans="1:16" x14ac:dyDescent="0.2">
      <c r="A39" s="5">
        <v>50</v>
      </c>
      <c r="B39" s="5">
        <v>0</v>
      </c>
      <c r="C39" s="5">
        <v>0</v>
      </c>
      <c r="D39" s="5">
        <v>1</v>
      </c>
      <c r="E39" s="5">
        <v>206</v>
      </c>
      <c r="F39" s="5">
        <v>0</v>
      </c>
      <c r="G39" s="5" t="s">
        <v>278</v>
      </c>
      <c r="H39" s="5" t="s">
        <v>279</v>
      </c>
      <c r="I39" s="5"/>
      <c r="J39" s="5"/>
      <c r="K39" s="5">
        <v>206</v>
      </c>
      <c r="L39" s="5">
        <v>20</v>
      </c>
      <c r="M39" s="5">
        <v>3</v>
      </c>
      <c r="N39" s="5" t="s">
        <v>3</v>
      </c>
      <c r="O39" s="5">
        <v>2</v>
      </c>
      <c r="P39" s="5">
        <v>0</v>
      </c>
    </row>
    <row r="40" spans="1:16" x14ac:dyDescent="0.2">
      <c r="A40" s="5">
        <v>50</v>
      </c>
      <c r="B40" s="5">
        <v>0</v>
      </c>
      <c r="C40" s="5">
        <v>0</v>
      </c>
      <c r="D40" s="5">
        <v>1</v>
      </c>
      <c r="E40" s="5">
        <v>207</v>
      </c>
      <c r="F40" s="5">
        <v>273.55919999999998</v>
      </c>
      <c r="G40" s="5" t="s">
        <v>280</v>
      </c>
      <c r="H40" s="5" t="s">
        <v>281</v>
      </c>
      <c r="I40" s="5"/>
      <c r="J40" s="5"/>
      <c r="K40" s="5">
        <v>207</v>
      </c>
      <c r="L40" s="5">
        <v>21</v>
      </c>
      <c r="M40" s="5">
        <v>3</v>
      </c>
      <c r="N40" s="5" t="s">
        <v>3</v>
      </c>
      <c r="O40" s="5">
        <v>-1</v>
      </c>
      <c r="P40" s="5">
        <v>273.55919999999998</v>
      </c>
    </row>
    <row r="41" spans="1:16" x14ac:dyDescent="0.2">
      <c r="A41" s="5">
        <v>50</v>
      </c>
      <c r="B41" s="5">
        <v>0</v>
      </c>
      <c r="C41" s="5">
        <v>0</v>
      </c>
      <c r="D41" s="5">
        <v>1</v>
      </c>
      <c r="E41" s="5">
        <v>208</v>
      </c>
      <c r="F41" s="5">
        <v>0</v>
      </c>
      <c r="G41" s="5" t="s">
        <v>282</v>
      </c>
      <c r="H41" s="5" t="s">
        <v>283</v>
      </c>
      <c r="I41" s="5"/>
      <c r="J41" s="5"/>
      <c r="K41" s="5">
        <v>208</v>
      </c>
      <c r="L41" s="5">
        <v>22</v>
      </c>
      <c r="M41" s="5">
        <v>3</v>
      </c>
      <c r="N41" s="5" t="s">
        <v>3</v>
      </c>
      <c r="O41" s="5">
        <v>-1</v>
      </c>
      <c r="P41" s="5">
        <v>0</v>
      </c>
    </row>
    <row r="42" spans="1:16" x14ac:dyDescent="0.2">
      <c r="A42" s="5">
        <v>50</v>
      </c>
      <c r="B42" s="5">
        <v>0</v>
      </c>
      <c r="C42" s="5">
        <v>0</v>
      </c>
      <c r="D42" s="5">
        <v>1</v>
      </c>
      <c r="E42" s="5">
        <v>209</v>
      </c>
      <c r="F42" s="5">
        <v>0</v>
      </c>
      <c r="G42" s="5" t="s">
        <v>284</v>
      </c>
      <c r="H42" s="5" t="s">
        <v>285</v>
      </c>
      <c r="I42" s="5"/>
      <c r="J42" s="5"/>
      <c r="K42" s="5">
        <v>209</v>
      </c>
      <c r="L42" s="5">
        <v>23</v>
      </c>
      <c r="M42" s="5">
        <v>3</v>
      </c>
      <c r="N42" s="5" t="s">
        <v>3</v>
      </c>
      <c r="O42" s="5">
        <v>2</v>
      </c>
      <c r="P42" s="5">
        <v>0</v>
      </c>
    </row>
    <row r="43" spans="1:16" x14ac:dyDescent="0.2">
      <c r="A43" s="5">
        <v>50</v>
      </c>
      <c r="B43" s="5">
        <v>0</v>
      </c>
      <c r="C43" s="5">
        <v>0</v>
      </c>
      <c r="D43" s="5">
        <v>1</v>
      </c>
      <c r="E43" s="5">
        <v>210</v>
      </c>
      <c r="F43" s="5">
        <v>3481.72</v>
      </c>
      <c r="G43" s="5" t="s">
        <v>286</v>
      </c>
      <c r="H43" s="5" t="s">
        <v>287</v>
      </c>
      <c r="I43" s="5"/>
      <c r="J43" s="5"/>
      <c r="K43" s="5">
        <v>210</v>
      </c>
      <c r="L43" s="5">
        <v>24</v>
      </c>
      <c r="M43" s="5">
        <v>3</v>
      </c>
      <c r="N43" s="5" t="s">
        <v>3</v>
      </c>
      <c r="O43" s="5">
        <v>2</v>
      </c>
      <c r="P43" s="5">
        <v>64617.919999999998</v>
      </c>
    </row>
    <row r="44" spans="1:16" x14ac:dyDescent="0.2">
      <c r="A44" s="5">
        <v>50</v>
      </c>
      <c r="B44" s="5">
        <v>0</v>
      </c>
      <c r="C44" s="5">
        <v>0</v>
      </c>
      <c r="D44" s="5">
        <v>1</v>
      </c>
      <c r="E44" s="5">
        <v>211</v>
      </c>
      <c r="F44" s="5">
        <v>2388.66</v>
      </c>
      <c r="G44" s="5" t="s">
        <v>288</v>
      </c>
      <c r="H44" s="5" t="s">
        <v>289</v>
      </c>
      <c r="I44" s="5"/>
      <c r="J44" s="5"/>
      <c r="K44" s="5">
        <v>211</v>
      </c>
      <c r="L44" s="5">
        <v>25</v>
      </c>
      <c r="M44" s="5">
        <v>3</v>
      </c>
      <c r="N44" s="5" t="s">
        <v>3</v>
      </c>
      <c r="O44" s="5">
        <v>2</v>
      </c>
      <c r="P44" s="5">
        <v>32360.59</v>
      </c>
    </row>
    <row r="45" spans="1:16" x14ac:dyDescent="0.2">
      <c r="A45" s="5">
        <v>50</v>
      </c>
      <c r="B45" s="5">
        <v>0</v>
      </c>
      <c r="C45" s="5">
        <v>0</v>
      </c>
      <c r="D45" s="5">
        <v>1</v>
      </c>
      <c r="E45" s="5">
        <v>224</v>
      </c>
      <c r="F45" s="5">
        <v>532608.52</v>
      </c>
      <c r="G45" s="5" t="s">
        <v>290</v>
      </c>
      <c r="H45" s="5" t="s">
        <v>291</v>
      </c>
      <c r="I45" s="5"/>
      <c r="J45" s="5"/>
      <c r="K45" s="5">
        <v>224</v>
      </c>
      <c r="L45" s="5">
        <v>26</v>
      </c>
      <c r="M45" s="5">
        <v>3</v>
      </c>
      <c r="N45" s="5" t="s">
        <v>3</v>
      </c>
      <c r="O45" s="5">
        <v>2</v>
      </c>
      <c r="P45" s="5">
        <v>802686.16</v>
      </c>
    </row>
    <row r="46" spans="1:16" x14ac:dyDescent="0.2">
      <c r="A46" s="5">
        <v>50</v>
      </c>
      <c r="B46" s="5">
        <v>1</v>
      </c>
      <c r="C46" s="5">
        <v>0</v>
      </c>
      <c r="D46" s="5">
        <v>2</v>
      </c>
      <c r="E46" s="5">
        <v>0</v>
      </c>
      <c r="F46" s="5">
        <v>106521.7</v>
      </c>
      <c r="G46" s="5" t="s">
        <v>292</v>
      </c>
      <c r="H46" s="5" t="s">
        <v>293</v>
      </c>
      <c r="I46" s="5"/>
      <c r="J46" s="5"/>
      <c r="K46" s="5">
        <v>212</v>
      </c>
      <c r="L46" s="5">
        <v>27</v>
      </c>
      <c r="M46" s="5">
        <v>0</v>
      </c>
      <c r="N46" s="5" t="s">
        <v>3</v>
      </c>
      <c r="O46" s="5">
        <v>2</v>
      </c>
      <c r="P46" s="5">
        <v>160537.23000000001</v>
      </c>
    </row>
    <row r="47" spans="1:16" x14ac:dyDescent="0.2">
      <c r="A47" s="5">
        <v>50</v>
      </c>
      <c r="B47" s="5">
        <v>1</v>
      </c>
      <c r="C47" s="5">
        <v>0</v>
      </c>
      <c r="D47" s="5">
        <v>2</v>
      </c>
      <c r="E47" s="5">
        <v>0</v>
      </c>
      <c r="F47" s="5">
        <v>639130.22</v>
      </c>
      <c r="G47" s="5" t="s">
        <v>294</v>
      </c>
      <c r="H47" s="5" t="s">
        <v>295</v>
      </c>
      <c r="I47" s="5"/>
      <c r="J47" s="5"/>
      <c r="K47" s="5">
        <v>212</v>
      </c>
      <c r="L47" s="5">
        <v>28</v>
      </c>
      <c r="M47" s="5">
        <v>0</v>
      </c>
      <c r="N47" s="5" t="s">
        <v>3</v>
      </c>
      <c r="O47" s="5">
        <v>2</v>
      </c>
      <c r="P47" s="5">
        <v>963223.39</v>
      </c>
    </row>
    <row r="49" spans="1:27" x14ac:dyDescent="0.2">
      <c r="A49">
        <v>-1</v>
      </c>
    </row>
    <row r="52" spans="1:27" x14ac:dyDescent="0.2">
      <c r="A52" s="4">
        <v>75</v>
      </c>
      <c r="B52" s="4" t="s">
        <v>296</v>
      </c>
      <c r="C52" s="4">
        <v>2000</v>
      </c>
      <c r="D52" s="4">
        <v>0</v>
      </c>
      <c r="E52" s="4">
        <v>1</v>
      </c>
      <c r="F52" s="4"/>
      <c r="G52" s="4">
        <v>0</v>
      </c>
      <c r="H52" s="4">
        <v>1</v>
      </c>
      <c r="I52" s="4">
        <v>0</v>
      </c>
      <c r="J52" s="4">
        <v>1</v>
      </c>
      <c r="K52" s="4">
        <v>98</v>
      </c>
      <c r="L52" s="4">
        <v>77</v>
      </c>
      <c r="M52" s="4">
        <v>0</v>
      </c>
      <c r="N52" s="4">
        <v>46281617</v>
      </c>
      <c r="O52" s="4">
        <v>1</v>
      </c>
    </row>
    <row r="53" spans="1:27" x14ac:dyDescent="0.2">
      <c r="A53" s="4">
        <v>75</v>
      </c>
      <c r="B53" s="4" t="s">
        <v>297</v>
      </c>
      <c r="C53" s="4">
        <v>2016</v>
      </c>
      <c r="D53" s="4">
        <v>0</v>
      </c>
      <c r="E53" s="4">
        <v>1</v>
      </c>
      <c r="F53" s="4"/>
      <c r="G53" s="4">
        <v>0</v>
      </c>
      <c r="H53" s="4">
        <v>2</v>
      </c>
      <c r="I53" s="4">
        <v>1</v>
      </c>
      <c r="J53" s="4">
        <v>1</v>
      </c>
      <c r="K53" s="4">
        <v>93</v>
      </c>
      <c r="L53" s="4">
        <v>64</v>
      </c>
      <c r="M53" s="4">
        <v>1</v>
      </c>
      <c r="N53" s="4">
        <v>46281618</v>
      </c>
      <c r="O53" s="4">
        <v>2</v>
      </c>
    </row>
    <row r="54" spans="1:27" x14ac:dyDescent="0.2">
      <c r="A54" s="6">
        <v>1</v>
      </c>
      <c r="B54" s="6" t="s">
        <v>298</v>
      </c>
      <c r="C54" s="6" t="s">
        <v>299</v>
      </c>
      <c r="D54" s="6">
        <v>2020</v>
      </c>
      <c r="E54" s="6">
        <v>1</v>
      </c>
      <c r="F54" s="6">
        <v>1</v>
      </c>
      <c r="G54" s="6">
        <v>1</v>
      </c>
      <c r="H54" s="6">
        <v>0</v>
      </c>
      <c r="I54" s="6">
        <v>2</v>
      </c>
      <c r="J54" s="6">
        <v>1</v>
      </c>
      <c r="K54" s="6">
        <v>1</v>
      </c>
      <c r="L54" s="6">
        <v>1</v>
      </c>
      <c r="M54" s="6">
        <v>1</v>
      </c>
      <c r="N54" s="6">
        <v>1</v>
      </c>
      <c r="O54" s="6">
        <v>1</v>
      </c>
      <c r="P54" s="6">
        <v>1</v>
      </c>
      <c r="Q54" s="6">
        <v>1</v>
      </c>
      <c r="R54" s="6" t="s">
        <v>3</v>
      </c>
      <c r="S54" s="6" t="s">
        <v>3</v>
      </c>
      <c r="T54" s="6" t="s">
        <v>3</v>
      </c>
      <c r="U54" s="6" t="s">
        <v>3</v>
      </c>
      <c r="V54" s="6" t="s">
        <v>3</v>
      </c>
      <c r="W54" s="6" t="s">
        <v>3</v>
      </c>
      <c r="X54" s="6" t="s">
        <v>3</v>
      </c>
      <c r="Y54" s="6" t="s">
        <v>3</v>
      </c>
      <c r="Z54" s="6" t="s">
        <v>3</v>
      </c>
      <c r="AA54" s="6" t="s">
        <v>300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98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07" x14ac:dyDescent="0.2">
      <c r="A1">
        <f>ROW(Source!A27)</f>
        <v>27</v>
      </c>
      <c r="B1">
        <v>46281617</v>
      </c>
      <c r="C1">
        <v>46282731</v>
      </c>
      <c r="D1">
        <v>45815045</v>
      </c>
      <c r="E1">
        <v>5</v>
      </c>
      <c r="F1">
        <v>1</v>
      </c>
      <c r="G1">
        <v>5</v>
      </c>
      <c r="H1">
        <v>1</v>
      </c>
      <c r="I1" t="s">
        <v>302</v>
      </c>
      <c r="J1" t="s">
        <v>3</v>
      </c>
      <c r="K1" t="s">
        <v>303</v>
      </c>
      <c r="L1">
        <v>1191</v>
      </c>
      <c r="N1">
        <v>1013</v>
      </c>
      <c r="O1" t="s">
        <v>304</v>
      </c>
      <c r="P1" t="s">
        <v>304</v>
      </c>
      <c r="Q1">
        <v>1</v>
      </c>
      <c r="W1">
        <v>0</v>
      </c>
      <c r="X1">
        <v>946207192</v>
      </c>
      <c r="Y1">
        <v>29</v>
      </c>
      <c r="AA1">
        <v>0</v>
      </c>
      <c r="AB1">
        <v>0</v>
      </c>
      <c r="AC1">
        <v>0</v>
      </c>
      <c r="AD1">
        <v>0</v>
      </c>
      <c r="AE1">
        <v>0</v>
      </c>
      <c r="AF1">
        <v>0</v>
      </c>
      <c r="AG1">
        <v>0</v>
      </c>
      <c r="AH1">
        <v>0</v>
      </c>
      <c r="AI1">
        <v>1</v>
      </c>
      <c r="AJ1">
        <v>1</v>
      </c>
      <c r="AK1">
        <v>1</v>
      </c>
      <c r="AL1">
        <v>1</v>
      </c>
      <c r="AN1">
        <v>0</v>
      </c>
      <c r="AO1">
        <v>1</v>
      </c>
      <c r="AP1">
        <v>0</v>
      </c>
      <c r="AQ1">
        <v>0</v>
      </c>
      <c r="AR1">
        <v>0</v>
      </c>
      <c r="AS1" t="s">
        <v>3</v>
      </c>
      <c r="AT1">
        <v>29</v>
      </c>
      <c r="AU1" t="s">
        <v>3</v>
      </c>
      <c r="AV1">
        <v>1</v>
      </c>
      <c r="AW1">
        <v>2</v>
      </c>
      <c r="AX1">
        <v>46282734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X1">
        <f>Y1*Source!I27</f>
        <v>2.9000000000000004</v>
      </c>
      <c r="CY1">
        <f>AD1</f>
        <v>0</v>
      </c>
      <c r="CZ1">
        <f>AH1</f>
        <v>0</v>
      </c>
      <c r="DA1">
        <f>AL1</f>
        <v>1</v>
      </c>
      <c r="DB1">
        <f t="shared" ref="DB1:DB32" si="0">ROUND(ROUND(AT1*CZ1,2),6)</f>
        <v>0</v>
      </c>
      <c r="DC1">
        <f t="shared" ref="DC1:DC32" si="1">ROUND(ROUND(AT1*AG1,2),6)</f>
        <v>0</v>
      </c>
    </row>
    <row r="2" spans="1:107" x14ac:dyDescent="0.2">
      <c r="A2">
        <f>ROW(Source!A28)</f>
        <v>28</v>
      </c>
      <c r="B2">
        <v>46281618</v>
      </c>
      <c r="C2">
        <v>46282731</v>
      </c>
      <c r="D2">
        <v>45815045</v>
      </c>
      <c r="E2">
        <v>5</v>
      </c>
      <c r="F2">
        <v>1</v>
      </c>
      <c r="G2">
        <v>5</v>
      </c>
      <c r="H2">
        <v>1</v>
      </c>
      <c r="I2" t="s">
        <v>302</v>
      </c>
      <c r="J2" t="s">
        <v>3</v>
      </c>
      <c r="K2" t="s">
        <v>303</v>
      </c>
      <c r="L2">
        <v>1191</v>
      </c>
      <c r="N2">
        <v>1013</v>
      </c>
      <c r="O2" t="s">
        <v>304</v>
      </c>
      <c r="P2" t="s">
        <v>304</v>
      </c>
      <c r="Q2">
        <v>1</v>
      </c>
      <c r="W2">
        <v>0</v>
      </c>
      <c r="X2">
        <v>946207192</v>
      </c>
      <c r="Y2">
        <v>29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1</v>
      </c>
      <c r="AJ2">
        <v>1</v>
      </c>
      <c r="AK2">
        <v>1</v>
      </c>
      <c r="AL2">
        <v>1</v>
      </c>
      <c r="AN2">
        <v>0</v>
      </c>
      <c r="AO2">
        <v>1</v>
      </c>
      <c r="AP2">
        <v>0</v>
      </c>
      <c r="AQ2">
        <v>0</v>
      </c>
      <c r="AR2">
        <v>0</v>
      </c>
      <c r="AS2" t="s">
        <v>3</v>
      </c>
      <c r="AT2">
        <v>29</v>
      </c>
      <c r="AU2" t="s">
        <v>3</v>
      </c>
      <c r="AV2">
        <v>1</v>
      </c>
      <c r="AW2">
        <v>2</v>
      </c>
      <c r="AX2">
        <v>46282734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X2">
        <f>Y2*Source!I28</f>
        <v>2.9000000000000004</v>
      </c>
      <c r="CY2">
        <f>AD2</f>
        <v>0</v>
      </c>
      <c r="CZ2">
        <f>AH2</f>
        <v>0</v>
      </c>
      <c r="DA2">
        <f>AL2</f>
        <v>1</v>
      </c>
      <c r="DB2">
        <f t="shared" si="0"/>
        <v>0</v>
      </c>
      <c r="DC2">
        <f t="shared" si="1"/>
        <v>0</v>
      </c>
    </row>
    <row r="3" spans="1:107" x14ac:dyDescent="0.2">
      <c r="A3">
        <f>ROW(Source!A29)</f>
        <v>29</v>
      </c>
      <c r="B3">
        <v>46281617</v>
      </c>
      <c r="C3">
        <v>46282732</v>
      </c>
      <c r="D3">
        <v>45815045</v>
      </c>
      <c r="E3">
        <v>5</v>
      </c>
      <c r="F3">
        <v>1</v>
      </c>
      <c r="G3">
        <v>5</v>
      </c>
      <c r="H3">
        <v>1</v>
      </c>
      <c r="I3" t="s">
        <v>302</v>
      </c>
      <c r="J3" t="s">
        <v>3</v>
      </c>
      <c r="K3" t="s">
        <v>303</v>
      </c>
      <c r="L3">
        <v>1191</v>
      </c>
      <c r="N3">
        <v>1013</v>
      </c>
      <c r="O3" t="s">
        <v>304</v>
      </c>
      <c r="P3" t="s">
        <v>304</v>
      </c>
      <c r="Q3">
        <v>1</v>
      </c>
      <c r="W3">
        <v>0</v>
      </c>
      <c r="X3">
        <v>946207192</v>
      </c>
      <c r="Y3">
        <v>26.96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1</v>
      </c>
      <c r="AJ3">
        <v>1</v>
      </c>
      <c r="AK3">
        <v>1</v>
      </c>
      <c r="AL3">
        <v>1</v>
      </c>
      <c r="AN3">
        <v>0</v>
      </c>
      <c r="AO3">
        <v>1</v>
      </c>
      <c r="AP3">
        <v>0</v>
      </c>
      <c r="AQ3">
        <v>0</v>
      </c>
      <c r="AR3">
        <v>0</v>
      </c>
      <c r="AS3" t="s">
        <v>3</v>
      </c>
      <c r="AT3">
        <v>26.96</v>
      </c>
      <c r="AU3" t="s">
        <v>3</v>
      </c>
      <c r="AV3">
        <v>1</v>
      </c>
      <c r="AW3">
        <v>2</v>
      </c>
      <c r="AX3">
        <v>46283053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X3">
        <f>Y3*Source!I29</f>
        <v>0.53920000000000001</v>
      </c>
      <c r="CY3">
        <f>AD3</f>
        <v>0</v>
      </c>
      <c r="CZ3">
        <f>AH3</f>
        <v>0</v>
      </c>
      <c r="DA3">
        <f>AL3</f>
        <v>1</v>
      </c>
      <c r="DB3">
        <f t="shared" si="0"/>
        <v>0</v>
      </c>
      <c r="DC3">
        <f t="shared" si="1"/>
        <v>0</v>
      </c>
    </row>
    <row r="4" spans="1:107" x14ac:dyDescent="0.2">
      <c r="A4">
        <f>ROW(Source!A29)</f>
        <v>29</v>
      </c>
      <c r="B4">
        <v>46281617</v>
      </c>
      <c r="C4">
        <v>46282732</v>
      </c>
      <c r="D4">
        <v>45984078</v>
      </c>
      <c r="E4">
        <v>1</v>
      </c>
      <c r="F4">
        <v>1</v>
      </c>
      <c r="G4">
        <v>5</v>
      </c>
      <c r="H4">
        <v>2</v>
      </c>
      <c r="I4" t="s">
        <v>305</v>
      </c>
      <c r="J4" t="s">
        <v>306</v>
      </c>
      <c r="K4" t="s">
        <v>307</v>
      </c>
      <c r="L4">
        <v>1368</v>
      </c>
      <c r="N4">
        <v>1011</v>
      </c>
      <c r="O4" t="s">
        <v>16</v>
      </c>
      <c r="P4" t="s">
        <v>16</v>
      </c>
      <c r="Q4">
        <v>1</v>
      </c>
      <c r="W4">
        <v>0</v>
      </c>
      <c r="X4">
        <v>914794801</v>
      </c>
      <c r="Y4">
        <v>7.75</v>
      </c>
      <c r="AA4">
        <v>0</v>
      </c>
      <c r="AB4">
        <v>105.81</v>
      </c>
      <c r="AC4">
        <v>18.78</v>
      </c>
      <c r="AD4">
        <v>0</v>
      </c>
      <c r="AE4">
        <v>0</v>
      </c>
      <c r="AF4">
        <v>105.81</v>
      </c>
      <c r="AG4">
        <v>18.78</v>
      </c>
      <c r="AH4">
        <v>0</v>
      </c>
      <c r="AI4">
        <v>1</v>
      </c>
      <c r="AJ4">
        <v>1</v>
      </c>
      <c r="AK4">
        <v>1</v>
      </c>
      <c r="AL4">
        <v>1</v>
      </c>
      <c r="AN4">
        <v>0</v>
      </c>
      <c r="AO4">
        <v>1</v>
      </c>
      <c r="AP4">
        <v>0</v>
      </c>
      <c r="AQ4">
        <v>0</v>
      </c>
      <c r="AR4">
        <v>0</v>
      </c>
      <c r="AS4" t="s">
        <v>3</v>
      </c>
      <c r="AT4">
        <v>7.75</v>
      </c>
      <c r="AU4" t="s">
        <v>3</v>
      </c>
      <c r="AV4">
        <v>0</v>
      </c>
      <c r="AW4">
        <v>2</v>
      </c>
      <c r="AX4">
        <v>46283054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X4">
        <f>Y4*Source!I29</f>
        <v>0.155</v>
      </c>
      <c r="CY4">
        <f>AB4</f>
        <v>105.81</v>
      </c>
      <c r="CZ4">
        <f>AF4</f>
        <v>105.81</v>
      </c>
      <c r="DA4">
        <f>AJ4</f>
        <v>1</v>
      </c>
      <c r="DB4">
        <f t="shared" si="0"/>
        <v>820.03</v>
      </c>
      <c r="DC4">
        <f t="shared" si="1"/>
        <v>145.55000000000001</v>
      </c>
    </row>
    <row r="5" spans="1:107" x14ac:dyDescent="0.2">
      <c r="A5">
        <f>ROW(Source!A29)</f>
        <v>29</v>
      </c>
      <c r="B5">
        <v>46281617</v>
      </c>
      <c r="C5">
        <v>46282732</v>
      </c>
      <c r="D5">
        <v>45984536</v>
      </c>
      <c r="E5">
        <v>1</v>
      </c>
      <c r="F5">
        <v>1</v>
      </c>
      <c r="G5">
        <v>5</v>
      </c>
      <c r="H5">
        <v>2</v>
      </c>
      <c r="I5" t="s">
        <v>308</v>
      </c>
      <c r="J5" t="s">
        <v>309</v>
      </c>
      <c r="K5" t="s">
        <v>310</v>
      </c>
      <c r="L5">
        <v>1368</v>
      </c>
      <c r="N5">
        <v>1011</v>
      </c>
      <c r="O5" t="s">
        <v>16</v>
      </c>
      <c r="P5" t="s">
        <v>16</v>
      </c>
      <c r="Q5">
        <v>1</v>
      </c>
      <c r="W5">
        <v>0</v>
      </c>
      <c r="X5">
        <v>1080624300</v>
      </c>
      <c r="Y5">
        <v>15.5</v>
      </c>
      <c r="AA5">
        <v>0</v>
      </c>
      <c r="AB5">
        <v>3.16</v>
      </c>
      <c r="AC5">
        <v>0.04</v>
      </c>
      <c r="AD5">
        <v>0</v>
      </c>
      <c r="AE5">
        <v>0</v>
      </c>
      <c r="AF5">
        <v>3.16</v>
      </c>
      <c r="AG5">
        <v>0.04</v>
      </c>
      <c r="AH5">
        <v>0</v>
      </c>
      <c r="AI5">
        <v>1</v>
      </c>
      <c r="AJ5">
        <v>1</v>
      </c>
      <c r="AK5">
        <v>1</v>
      </c>
      <c r="AL5">
        <v>1</v>
      </c>
      <c r="AN5">
        <v>0</v>
      </c>
      <c r="AO5">
        <v>1</v>
      </c>
      <c r="AP5">
        <v>0</v>
      </c>
      <c r="AQ5">
        <v>0</v>
      </c>
      <c r="AR5">
        <v>0</v>
      </c>
      <c r="AS5" t="s">
        <v>3</v>
      </c>
      <c r="AT5">
        <v>15.5</v>
      </c>
      <c r="AU5" t="s">
        <v>3</v>
      </c>
      <c r="AV5">
        <v>0</v>
      </c>
      <c r="AW5">
        <v>2</v>
      </c>
      <c r="AX5">
        <v>46283055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X5">
        <f>Y5*Source!I29</f>
        <v>0.31</v>
      </c>
      <c r="CY5">
        <f>AB5</f>
        <v>3.16</v>
      </c>
      <c r="CZ5">
        <f>AF5</f>
        <v>3.16</v>
      </c>
      <c r="DA5">
        <f>AJ5</f>
        <v>1</v>
      </c>
      <c r="DB5">
        <f t="shared" si="0"/>
        <v>48.98</v>
      </c>
      <c r="DC5">
        <f t="shared" si="1"/>
        <v>0.62</v>
      </c>
    </row>
    <row r="6" spans="1:107" x14ac:dyDescent="0.2">
      <c r="A6">
        <f>ROW(Source!A30)</f>
        <v>30</v>
      </c>
      <c r="B6">
        <v>46281618</v>
      </c>
      <c r="C6">
        <v>46282732</v>
      </c>
      <c r="D6">
        <v>45815045</v>
      </c>
      <c r="E6">
        <v>5</v>
      </c>
      <c r="F6">
        <v>1</v>
      </c>
      <c r="G6">
        <v>5</v>
      </c>
      <c r="H6">
        <v>1</v>
      </c>
      <c r="I6" t="s">
        <v>302</v>
      </c>
      <c r="J6" t="s">
        <v>3</v>
      </c>
      <c r="K6" t="s">
        <v>303</v>
      </c>
      <c r="L6">
        <v>1191</v>
      </c>
      <c r="N6">
        <v>1013</v>
      </c>
      <c r="O6" t="s">
        <v>304</v>
      </c>
      <c r="P6" t="s">
        <v>304</v>
      </c>
      <c r="Q6">
        <v>1</v>
      </c>
      <c r="W6">
        <v>0</v>
      </c>
      <c r="X6">
        <v>946207192</v>
      </c>
      <c r="Y6">
        <v>26.96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1</v>
      </c>
      <c r="AJ6">
        <v>1</v>
      </c>
      <c r="AK6">
        <v>1</v>
      </c>
      <c r="AL6">
        <v>1</v>
      </c>
      <c r="AN6">
        <v>0</v>
      </c>
      <c r="AO6">
        <v>1</v>
      </c>
      <c r="AP6">
        <v>0</v>
      </c>
      <c r="AQ6">
        <v>0</v>
      </c>
      <c r="AR6">
        <v>0</v>
      </c>
      <c r="AS6" t="s">
        <v>3</v>
      </c>
      <c r="AT6">
        <v>26.96</v>
      </c>
      <c r="AU6" t="s">
        <v>3</v>
      </c>
      <c r="AV6">
        <v>1</v>
      </c>
      <c r="AW6">
        <v>2</v>
      </c>
      <c r="AX6">
        <v>46283053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X6">
        <f>Y6*Source!I30</f>
        <v>0.53920000000000001</v>
      </c>
      <c r="CY6">
        <f>AD6</f>
        <v>0</v>
      </c>
      <c r="CZ6">
        <f>AH6</f>
        <v>0</v>
      </c>
      <c r="DA6">
        <f>AL6</f>
        <v>1</v>
      </c>
      <c r="DB6">
        <f t="shared" si="0"/>
        <v>0</v>
      </c>
      <c r="DC6">
        <f t="shared" si="1"/>
        <v>0</v>
      </c>
    </row>
    <row r="7" spans="1:107" x14ac:dyDescent="0.2">
      <c r="A7">
        <f>ROW(Source!A30)</f>
        <v>30</v>
      </c>
      <c r="B7">
        <v>46281618</v>
      </c>
      <c r="C7">
        <v>46282732</v>
      </c>
      <c r="D7">
        <v>45984078</v>
      </c>
      <c r="E7">
        <v>1</v>
      </c>
      <c r="F7">
        <v>1</v>
      </c>
      <c r="G7">
        <v>5</v>
      </c>
      <c r="H7">
        <v>2</v>
      </c>
      <c r="I7" t="s">
        <v>305</v>
      </c>
      <c r="J7" t="s">
        <v>306</v>
      </c>
      <c r="K7" t="s">
        <v>307</v>
      </c>
      <c r="L7">
        <v>1368</v>
      </c>
      <c r="N7">
        <v>1011</v>
      </c>
      <c r="O7" t="s">
        <v>16</v>
      </c>
      <c r="P7" t="s">
        <v>16</v>
      </c>
      <c r="Q7">
        <v>1</v>
      </c>
      <c r="W7">
        <v>0</v>
      </c>
      <c r="X7">
        <v>914794801</v>
      </c>
      <c r="Y7">
        <v>7.75</v>
      </c>
      <c r="AA7">
        <v>0</v>
      </c>
      <c r="AB7">
        <v>1018.95</v>
      </c>
      <c r="AC7">
        <v>443.96</v>
      </c>
      <c r="AD7">
        <v>0</v>
      </c>
      <c r="AE7">
        <v>0</v>
      </c>
      <c r="AF7">
        <v>105.81</v>
      </c>
      <c r="AG7">
        <v>18.78</v>
      </c>
      <c r="AH7">
        <v>0</v>
      </c>
      <c r="AI7">
        <v>1</v>
      </c>
      <c r="AJ7">
        <v>9.6300000000000008</v>
      </c>
      <c r="AK7">
        <v>23.64</v>
      </c>
      <c r="AL7">
        <v>1</v>
      </c>
      <c r="AN7">
        <v>0</v>
      </c>
      <c r="AO7">
        <v>1</v>
      </c>
      <c r="AP7">
        <v>0</v>
      </c>
      <c r="AQ7">
        <v>0</v>
      </c>
      <c r="AR7">
        <v>0</v>
      </c>
      <c r="AS7" t="s">
        <v>3</v>
      </c>
      <c r="AT7">
        <v>7.75</v>
      </c>
      <c r="AU7" t="s">
        <v>3</v>
      </c>
      <c r="AV7">
        <v>0</v>
      </c>
      <c r="AW7">
        <v>2</v>
      </c>
      <c r="AX7">
        <v>46283054</v>
      </c>
      <c r="AY7">
        <v>1</v>
      </c>
      <c r="AZ7">
        <v>0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X7">
        <f>Y7*Source!I30</f>
        <v>0.155</v>
      </c>
      <c r="CY7">
        <f>AB7</f>
        <v>1018.95</v>
      </c>
      <c r="CZ7">
        <f>AF7</f>
        <v>105.81</v>
      </c>
      <c r="DA7">
        <f>AJ7</f>
        <v>9.6300000000000008</v>
      </c>
      <c r="DB7">
        <f t="shared" si="0"/>
        <v>820.03</v>
      </c>
      <c r="DC7">
        <f t="shared" si="1"/>
        <v>145.55000000000001</v>
      </c>
    </row>
    <row r="8" spans="1:107" x14ac:dyDescent="0.2">
      <c r="A8">
        <f>ROW(Source!A30)</f>
        <v>30</v>
      </c>
      <c r="B8">
        <v>46281618</v>
      </c>
      <c r="C8">
        <v>46282732</v>
      </c>
      <c r="D8">
        <v>45984536</v>
      </c>
      <c r="E8">
        <v>1</v>
      </c>
      <c r="F8">
        <v>1</v>
      </c>
      <c r="G8">
        <v>5</v>
      </c>
      <c r="H8">
        <v>2</v>
      </c>
      <c r="I8" t="s">
        <v>308</v>
      </c>
      <c r="J8" t="s">
        <v>309</v>
      </c>
      <c r="K8" t="s">
        <v>310</v>
      </c>
      <c r="L8">
        <v>1368</v>
      </c>
      <c r="N8">
        <v>1011</v>
      </c>
      <c r="O8" t="s">
        <v>16</v>
      </c>
      <c r="P8" t="s">
        <v>16</v>
      </c>
      <c r="Q8">
        <v>1</v>
      </c>
      <c r="W8">
        <v>0</v>
      </c>
      <c r="X8">
        <v>1080624300</v>
      </c>
      <c r="Y8">
        <v>15.5</v>
      </c>
      <c r="AA8">
        <v>0</v>
      </c>
      <c r="AB8">
        <v>5.72</v>
      </c>
      <c r="AC8">
        <v>0.95</v>
      </c>
      <c r="AD8">
        <v>0</v>
      </c>
      <c r="AE8">
        <v>0</v>
      </c>
      <c r="AF8">
        <v>3.16</v>
      </c>
      <c r="AG8">
        <v>0.04</v>
      </c>
      <c r="AH8">
        <v>0</v>
      </c>
      <c r="AI8">
        <v>1</v>
      </c>
      <c r="AJ8">
        <v>1.81</v>
      </c>
      <c r="AK8">
        <v>23.64</v>
      </c>
      <c r="AL8">
        <v>1</v>
      </c>
      <c r="AN8">
        <v>0</v>
      </c>
      <c r="AO8">
        <v>1</v>
      </c>
      <c r="AP8">
        <v>0</v>
      </c>
      <c r="AQ8">
        <v>0</v>
      </c>
      <c r="AR8">
        <v>0</v>
      </c>
      <c r="AS8" t="s">
        <v>3</v>
      </c>
      <c r="AT8">
        <v>15.5</v>
      </c>
      <c r="AU8" t="s">
        <v>3</v>
      </c>
      <c r="AV8">
        <v>0</v>
      </c>
      <c r="AW8">
        <v>2</v>
      </c>
      <c r="AX8">
        <v>46283055</v>
      </c>
      <c r="AY8">
        <v>1</v>
      </c>
      <c r="AZ8">
        <v>0</v>
      </c>
      <c r="BA8">
        <v>8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X8">
        <f>Y8*Source!I30</f>
        <v>0.31</v>
      </c>
      <c r="CY8">
        <f>AB8</f>
        <v>5.72</v>
      </c>
      <c r="CZ8">
        <f>AF8</f>
        <v>3.16</v>
      </c>
      <c r="DA8">
        <f>AJ8</f>
        <v>1.81</v>
      </c>
      <c r="DB8">
        <f t="shared" si="0"/>
        <v>48.98</v>
      </c>
      <c r="DC8">
        <f t="shared" si="1"/>
        <v>0.62</v>
      </c>
    </row>
    <row r="9" spans="1:107" x14ac:dyDescent="0.2">
      <c r="A9">
        <f>ROW(Source!A31)</f>
        <v>31</v>
      </c>
      <c r="B9">
        <v>46281617</v>
      </c>
      <c r="C9">
        <v>46283043</v>
      </c>
      <c r="D9">
        <v>45815045</v>
      </c>
      <c r="E9">
        <v>5</v>
      </c>
      <c r="F9">
        <v>1</v>
      </c>
      <c r="G9">
        <v>5</v>
      </c>
      <c r="H9">
        <v>1</v>
      </c>
      <c r="I9" t="s">
        <v>302</v>
      </c>
      <c r="J9" t="s">
        <v>3</v>
      </c>
      <c r="K9" t="s">
        <v>303</v>
      </c>
      <c r="L9">
        <v>1191</v>
      </c>
      <c r="N9">
        <v>1013</v>
      </c>
      <c r="O9" t="s">
        <v>304</v>
      </c>
      <c r="P9" t="s">
        <v>304</v>
      </c>
      <c r="Q9">
        <v>1</v>
      </c>
      <c r="W9">
        <v>0</v>
      </c>
      <c r="X9">
        <v>946207192</v>
      </c>
      <c r="Y9">
        <v>1.1599999999999999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1</v>
      </c>
      <c r="AJ9">
        <v>1</v>
      </c>
      <c r="AK9">
        <v>1</v>
      </c>
      <c r="AL9">
        <v>1</v>
      </c>
      <c r="AN9">
        <v>0</v>
      </c>
      <c r="AO9">
        <v>1</v>
      </c>
      <c r="AP9">
        <v>0</v>
      </c>
      <c r="AQ9">
        <v>0</v>
      </c>
      <c r="AR9">
        <v>0</v>
      </c>
      <c r="AS9" t="s">
        <v>3</v>
      </c>
      <c r="AT9">
        <v>1.1599999999999999</v>
      </c>
      <c r="AU9" t="s">
        <v>3</v>
      </c>
      <c r="AV9">
        <v>1</v>
      </c>
      <c r="AW9">
        <v>2</v>
      </c>
      <c r="AX9">
        <v>46283056</v>
      </c>
      <c r="AY9">
        <v>1</v>
      </c>
      <c r="AZ9">
        <v>0</v>
      </c>
      <c r="BA9">
        <v>9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X9">
        <f>Y9*Source!I31</f>
        <v>2.7839999999999998</v>
      </c>
      <c r="CY9">
        <f>AD9</f>
        <v>0</v>
      </c>
      <c r="CZ9">
        <f>AH9</f>
        <v>0</v>
      </c>
      <c r="DA9">
        <f>AL9</f>
        <v>1</v>
      </c>
      <c r="DB9">
        <f t="shared" si="0"/>
        <v>0</v>
      </c>
      <c r="DC9">
        <f t="shared" si="1"/>
        <v>0</v>
      </c>
    </row>
    <row r="10" spans="1:107" x14ac:dyDescent="0.2">
      <c r="A10">
        <f>ROW(Source!A31)</f>
        <v>31</v>
      </c>
      <c r="B10">
        <v>46281617</v>
      </c>
      <c r="C10">
        <v>46283043</v>
      </c>
      <c r="D10">
        <v>45984561</v>
      </c>
      <c r="E10">
        <v>1</v>
      </c>
      <c r="F10">
        <v>1</v>
      </c>
      <c r="G10">
        <v>5</v>
      </c>
      <c r="H10">
        <v>2</v>
      </c>
      <c r="I10" t="s">
        <v>311</v>
      </c>
      <c r="J10" t="s">
        <v>312</v>
      </c>
      <c r="K10" t="s">
        <v>313</v>
      </c>
      <c r="L10">
        <v>1368</v>
      </c>
      <c r="N10">
        <v>1011</v>
      </c>
      <c r="O10" t="s">
        <v>16</v>
      </c>
      <c r="P10" t="s">
        <v>16</v>
      </c>
      <c r="Q10">
        <v>1</v>
      </c>
      <c r="W10">
        <v>0</v>
      </c>
      <c r="X10">
        <v>-1356637081</v>
      </c>
      <c r="Y10">
        <v>0.56000000000000005</v>
      </c>
      <c r="AA10">
        <v>0</v>
      </c>
      <c r="AB10">
        <v>68.69</v>
      </c>
      <c r="AC10">
        <v>1.54</v>
      </c>
      <c r="AD10">
        <v>0</v>
      </c>
      <c r="AE10">
        <v>0</v>
      </c>
      <c r="AF10">
        <v>68.69</v>
      </c>
      <c r="AG10">
        <v>1.54</v>
      </c>
      <c r="AH10">
        <v>0</v>
      </c>
      <c r="AI10">
        <v>1</v>
      </c>
      <c r="AJ10">
        <v>1</v>
      </c>
      <c r="AK10">
        <v>1</v>
      </c>
      <c r="AL10">
        <v>1</v>
      </c>
      <c r="AN10">
        <v>0</v>
      </c>
      <c r="AO10">
        <v>1</v>
      </c>
      <c r="AP10">
        <v>0</v>
      </c>
      <c r="AQ10">
        <v>0</v>
      </c>
      <c r="AR10">
        <v>0</v>
      </c>
      <c r="AS10" t="s">
        <v>3</v>
      </c>
      <c r="AT10">
        <v>0.56000000000000005</v>
      </c>
      <c r="AU10" t="s">
        <v>3</v>
      </c>
      <c r="AV10">
        <v>0</v>
      </c>
      <c r="AW10">
        <v>2</v>
      </c>
      <c r="AX10">
        <v>46283057</v>
      </c>
      <c r="AY10">
        <v>1</v>
      </c>
      <c r="AZ10">
        <v>0</v>
      </c>
      <c r="BA10">
        <v>10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X10">
        <f>Y10*Source!I31</f>
        <v>1.3440000000000001</v>
      </c>
      <c r="CY10">
        <f>AB10</f>
        <v>68.69</v>
      </c>
      <c r="CZ10">
        <f>AF10</f>
        <v>68.69</v>
      </c>
      <c r="DA10">
        <f>AJ10</f>
        <v>1</v>
      </c>
      <c r="DB10">
        <f t="shared" si="0"/>
        <v>38.47</v>
      </c>
      <c r="DC10">
        <f t="shared" si="1"/>
        <v>0.86</v>
      </c>
    </row>
    <row r="11" spans="1:107" x14ac:dyDescent="0.2">
      <c r="A11">
        <f>ROW(Source!A31)</f>
        <v>31</v>
      </c>
      <c r="B11">
        <v>46281617</v>
      </c>
      <c r="C11">
        <v>46283043</v>
      </c>
      <c r="D11">
        <v>45984938</v>
      </c>
      <c r="E11">
        <v>1</v>
      </c>
      <c r="F11">
        <v>1</v>
      </c>
      <c r="G11">
        <v>5</v>
      </c>
      <c r="H11">
        <v>3</v>
      </c>
      <c r="I11" t="s">
        <v>314</v>
      </c>
      <c r="J11" t="s">
        <v>315</v>
      </c>
      <c r="K11" t="s">
        <v>316</v>
      </c>
      <c r="L11">
        <v>1339</v>
      </c>
      <c r="N11">
        <v>1007</v>
      </c>
      <c r="O11" t="s">
        <v>64</v>
      </c>
      <c r="P11" t="s">
        <v>64</v>
      </c>
      <c r="Q11">
        <v>1</v>
      </c>
      <c r="W11">
        <v>0</v>
      </c>
      <c r="X11">
        <v>55300385</v>
      </c>
      <c r="Y11">
        <v>0.161</v>
      </c>
      <c r="AA11">
        <v>7.07</v>
      </c>
      <c r="AB11">
        <v>0</v>
      </c>
      <c r="AC11">
        <v>0</v>
      </c>
      <c r="AD11">
        <v>0</v>
      </c>
      <c r="AE11">
        <v>7.07</v>
      </c>
      <c r="AF11">
        <v>0</v>
      </c>
      <c r="AG11">
        <v>0</v>
      </c>
      <c r="AH11">
        <v>0</v>
      </c>
      <c r="AI11">
        <v>1</v>
      </c>
      <c r="AJ11">
        <v>1</v>
      </c>
      <c r="AK11">
        <v>1</v>
      </c>
      <c r="AL11">
        <v>1</v>
      </c>
      <c r="AN11">
        <v>0</v>
      </c>
      <c r="AO11">
        <v>1</v>
      </c>
      <c r="AP11">
        <v>0</v>
      </c>
      <c r="AQ11">
        <v>0</v>
      </c>
      <c r="AR11">
        <v>0</v>
      </c>
      <c r="AS11" t="s">
        <v>3</v>
      </c>
      <c r="AT11">
        <v>0.161</v>
      </c>
      <c r="AU11" t="s">
        <v>3</v>
      </c>
      <c r="AV11">
        <v>0</v>
      </c>
      <c r="AW11">
        <v>2</v>
      </c>
      <c r="AX11">
        <v>46283058</v>
      </c>
      <c r="AY11">
        <v>1</v>
      </c>
      <c r="AZ11">
        <v>0</v>
      </c>
      <c r="BA11">
        <v>11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X11">
        <f>Y11*Source!I31</f>
        <v>0.38640000000000002</v>
      </c>
      <c r="CY11">
        <f>AA11</f>
        <v>7.07</v>
      </c>
      <c r="CZ11">
        <f>AE11</f>
        <v>7.07</v>
      </c>
      <c r="DA11">
        <f>AI11</f>
        <v>1</v>
      </c>
      <c r="DB11">
        <f t="shared" si="0"/>
        <v>1.1399999999999999</v>
      </c>
      <c r="DC11">
        <f t="shared" si="1"/>
        <v>0</v>
      </c>
    </row>
    <row r="12" spans="1:107" x14ac:dyDescent="0.2">
      <c r="A12">
        <f>ROW(Source!A32)</f>
        <v>32</v>
      </c>
      <c r="B12">
        <v>46281618</v>
      </c>
      <c r="C12">
        <v>46283043</v>
      </c>
      <c r="D12">
        <v>45815045</v>
      </c>
      <c r="E12">
        <v>5</v>
      </c>
      <c r="F12">
        <v>1</v>
      </c>
      <c r="G12">
        <v>5</v>
      </c>
      <c r="H12">
        <v>1</v>
      </c>
      <c r="I12" t="s">
        <v>302</v>
      </c>
      <c r="J12" t="s">
        <v>3</v>
      </c>
      <c r="K12" t="s">
        <v>303</v>
      </c>
      <c r="L12">
        <v>1191</v>
      </c>
      <c r="N12">
        <v>1013</v>
      </c>
      <c r="O12" t="s">
        <v>304</v>
      </c>
      <c r="P12" t="s">
        <v>304</v>
      </c>
      <c r="Q12">
        <v>1</v>
      </c>
      <c r="W12">
        <v>0</v>
      </c>
      <c r="X12">
        <v>946207192</v>
      </c>
      <c r="Y12">
        <v>1.1599999999999999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1</v>
      </c>
      <c r="AJ12">
        <v>1</v>
      </c>
      <c r="AK12">
        <v>1</v>
      </c>
      <c r="AL12">
        <v>1</v>
      </c>
      <c r="AN12">
        <v>0</v>
      </c>
      <c r="AO12">
        <v>1</v>
      </c>
      <c r="AP12">
        <v>0</v>
      </c>
      <c r="AQ12">
        <v>0</v>
      </c>
      <c r="AR12">
        <v>0</v>
      </c>
      <c r="AS12" t="s">
        <v>3</v>
      </c>
      <c r="AT12">
        <v>1.1599999999999999</v>
      </c>
      <c r="AU12" t="s">
        <v>3</v>
      </c>
      <c r="AV12">
        <v>1</v>
      </c>
      <c r="AW12">
        <v>2</v>
      </c>
      <c r="AX12">
        <v>46283056</v>
      </c>
      <c r="AY12">
        <v>1</v>
      </c>
      <c r="AZ12">
        <v>0</v>
      </c>
      <c r="BA12">
        <v>13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X12">
        <f>Y12*Source!I32</f>
        <v>2.7839999999999998</v>
      </c>
      <c r="CY12">
        <f>AD12</f>
        <v>0</v>
      </c>
      <c r="CZ12">
        <f>AH12</f>
        <v>0</v>
      </c>
      <c r="DA12">
        <f>AL12</f>
        <v>1</v>
      </c>
      <c r="DB12">
        <f t="shared" si="0"/>
        <v>0</v>
      </c>
      <c r="DC12">
        <f t="shared" si="1"/>
        <v>0</v>
      </c>
    </row>
    <row r="13" spans="1:107" x14ac:dyDescent="0.2">
      <c r="A13">
        <f>ROW(Source!A32)</f>
        <v>32</v>
      </c>
      <c r="B13">
        <v>46281618</v>
      </c>
      <c r="C13">
        <v>46283043</v>
      </c>
      <c r="D13">
        <v>45984561</v>
      </c>
      <c r="E13">
        <v>1</v>
      </c>
      <c r="F13">
        <v>1</v>
      </c>
      <c r="G13">
        <v>5</v>
      </c>
      <c r="H13">
        <v>2</v>
      </c>
      <c r="I13" t="s">
        <v>311</v>
      </c>
      <c r="J13" t="s">
        <v>312</v>
      </c>
      <c r="K13" t="s">
        <v>313</v>
      </c>
      <c r="L13">
        <v>1368</v>
      </c>
      <c r="N13">
        <v>1011</v>
      </c>
      <c r="O13" t="s">
        <v>16</v>
      </c>
      <c r="P13" t="s">
        <v>16</v>
      </c>
      <c r="Q13">
        <v>1</v>
      </c>
      <c r="W13">
        <v>0</v>
      </c>
      <c r="X13">
        <v>-1356637081</v>
      </c>
      <c r="Y13">
        <v>0.56000000000000005</v>
      </c>
      <c r="AA13">
        <v>0</v>
      </c>
      <c r="AB13">
        <v>142.19</v>
      </c>
      <c r="AC13">
        <v>36.409999999999997</v>
      </c>
      <c r="AD13">
        <v>0</v>
      </c>
      <c r="AE13">
        <v>0</v>
      </c>
      <c r="AF13">
        <v>68.69</v>
      </c>
      <c r="AG13">
        <v>1.54</v>
      </c>
      <c r="AH13">
        <v>0</v>
      </c>
      <c r="AI13">
        <v>1</v>
      </c>
      <c r="AJ13">
        <v>2.0699999999999998</v>
      </c>
      <c r="AK13">
        <v>23.64</v>
      </c>
      <c r="AL13">
        <v>1</v>
      </c>
      <c r="AN13">
        <v>0</v>
      </c>
      <c r="AO13">
        <v>1</v>
      </c>
      <c r="AP13">
        <v>0</v>
      </c>
      <c r="AQ13">
        <v>0</v>
      </c>
      <c r="AR13">
        <v>0</v>
      </c>
      <c r="AS13" t="s">
        <v>3</v>
      </c>
      <c r="AT13">
        <v>0.56000000000000005</v>
      </c>
      <c r="AU13" t="s">
        <v>3</v>
      </c>
      <c r="AV13">
        <v>0</v>
      </c>
      <c r="AW13">
        <v>2</v>
      </c>
      <c r="AX13">
        <v>46283057</v>
      </c>
      <c r="AY13">
        <v>1</v>
      </c>
      <c r="AZ13">
        <v>0</v>
      </c>
      <c r="BA13">
        <v>14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X13">
        <f>Y13*Source!I32</f>
        <v>1.3440000000000001</v>
      </c>
      <c r="CY13">
        <f>AB13</f>
        <v>142.19</v>
      </c>
      <c r="CZ13">
        <f>AF13</f>
        <v>68.69</v>
      </c>
      <c r="DA13">
        <f>AJ13</f>
        <v>2.0699999999999998</v>
      </c>
      <c r="DB13">
        <f t="shared" si="0"/>
        <v>38.47</v>
      </c>
      <c r="DC13">
        <f t="shared" si="1"/>
        <v>0.86</v>
      </c>
    </row>
    <row r="14" spans="1:107" x14ac:dyDescent="0.2">
      <c r="A14">
        <f>ROW(Source!A32)</f>
        <v>32</v>
      </c>
      <c r="B14">
        <v>46281618</v>
      </c>
      <c r="C14">
        <v>46283043</v>
      </c>
      <c r="D14">
        <v>45984938</v>
      </c>
      <c r="E14">
        <v>1</v>
      </c>
      <c r="F14">
        <v>1</v>
      </c>
      <c r="G14">
        <v>5</v>
      </c>
      <c r="H14">
        <v>3</v>
      </c>
      <c r="I14" t="s">
        <v>314</v>
      </c>
      <c r="J14" t="s">
        <v>315</v>
      </c>
      <c r="K14" t="s">
        <v>316</v>
      </c>
      <c r="L14">
        <v>1339</v>
      </c>
      <c r="N14">
        <v>1007</v>
      </c>
      <c r="O14" t="s">
        <v>64</v>
      </c>
      <c r="P14" t="s">
        <v>64</v>
      </c>
      <c r="Q14">
        <v>1</v>
      </c>
      <c r="W14">
        <v>0</v>
      </c>
      <c r="X14">
        <v>55300385</v>
      </c>
      <c r="Y14">
        <v>0.161</v>
      </c>
      <c r="AA14">
        <v>33.72</v>
      </c>
      <c r="AB14">
        <v>0</v>
      </c>
      <c r="AC14">
        <v>0</v>
      </c>
      <c r="AD14">
        <v>0</v>
      </c>
      <c r="AE14">
        <v>7.07</v>
      </c>
      <c r="AF14">
        <v>0</v>
      </c>
      <c r="AG14">
        <v>0</v>
      </c>
      <c r="AH14">
        <v>0</v>
      </c>
      <c r="AI14">
        <v>4.7699999999999996</v>
      </c>
      <c r="AJ14">
        <v>1</v>
      </c>
      <c r="AK14">
        <v>1</v>
      </c>
      <c r="AL14">
        <v>1</v>
      </c>
      <c r="AN14">
        <v>0</v>
      </c>
      <c r="AO14">
        <v>1</v>
      </c>
      <c r="AP14">
        <v>0</v>
      </c>
      <c r="AQ14">
        <v>0</v>
      </c>
      <c r="AR14">
        <v>0</v>
      </c>
      <c r="AS14" t="s">
        <v>3</v>
      </c>
      <c r="AT14">
        <v>0.161</v>
      </c>
      <c r="AU14" t="s">
        <v>3</v>
      </c>
      <c r="AV14">
        <v>0</v>
      </c>
      <c r="AW14">
        <v>2</v>
      </c>
      <c r="AX14">
        <v>46283058</v>
      </c>
      <c r="AY14">
        <v>1</v>
      </c>
      <c r="AZ14">
        <v>0</v>
      </c>
      <c r="BA14">
        <v>15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X14">
        <f>Y14*Source!I32</f>
        <v>0.38640000000000002</v>
      </c>
      <c r="CY14">
        <f>AA14</f>
        <v>33.72</v>
      </c>
      <c r="CZ14">
        <f>AE14</f>
        <v>7.07</v>
      </c>
      <c r="DA14">
        <f>AI14</f>
        <v>4.7699999999999996</v>
      </c>
      <c r="DB14">
        <f t="shared" si="0"/>
        <v>1.1399999999999999</v>
      </c>
      <c r="DC14">
        <f t="shared" si="1"/>
        <v>0</v>
      </c>
    </row>
    <row r="15" spans="1:107" x14ac:dyDescent="0.2">
      <c r="A15">
        <f>ROW(Source!A35)</f>
        <v>35</v>
      </c>
      <c r="B15">
        <v>46281617</v>
      </c>
      <c r="C15">
        <v>46283156</v>
      </c>
      <c r="D15">
        <v>45815045</v>
      </c>
      <c r="E15">
        <v>5</v>
      </c>
      <c r="F15">
        <v>1</v>
      </c>
      <c r="G15">
        <v>5</v>
      </c>
      <c r="H15">
        <v>1</v>
      </c>
      <c r="I15" t="s">
        <v>302</v>
      </c>
      <c r="J15" t="s">
        <v>3</v>
      </c>
      <c r="K15" t="s">
        <v>303</v>
      </c>
      <c r="L15">
        <v>1191</v>
      </c>
      <c r="N15">
        <v>1013</v>
      </c>
      <c r="O15" t="s">
        <v>304</v>
      </c>
      <c r="P15" t="s">
        <v>304</v>
      </c>
      <c r="Q15">
        <v>1</v>
      </c>
      <c r="W15">
        <v>0</v>
      </c>
      <c r="X15">
        <v>946207192</v>
      </c>
      <c r="Y15">
        <v>563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1</v>
      </c>
      <c r="AJ15">
        <v>1</v>
      </c>
      <c r="AK15">
        <v>1</v>
      </c>
      <c r="AL15">
        <v>1</v>
      </c>
      <c r="AN15">
        <v>0</v>
      </c>
      <c r="AO15">
        <v>1</v>
      </c>
      <c r="AP15">
        <v>0</v>
      </c>
      <c r="AQ15">
        <v>0</v>
      </c>
      <c r="AR15">
        <v>0</v>
      </c>
      <c r="AS15" t="s">
        <v>3</v>
      </c>
      <c r="AT15">
        <v>563</v>
      </c>
      <c r="AU15" t="s">
        <v>3</v>
      </c>
      <c r="AV15">
        <v>1</v>
      </c>
      <c r="AW15">
        <v>2</v>
      </c>
      <c r="AX15">
        <v>46283157</v>
      </c>
      <c r="AY15">
        <v>1</v>
      </c>
      <c r="AZ15">
        <v>0</v>
      </c>
      <c r="BA15">
        <v>17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X15">
        <f>Y15*Source!I35</f>
        <v>5.63</v>
      </c>
      <c r="CY15">
        <f>AD15</f>
        <v>0</v>
      </c>
      <c r="CZ15">
        <f>AH15</f>
        <v>0</v>
      </c>
      <c r="DA15">
        <f>AL15</f>
        <v>1</v>
      </c>
      <c r="DB15">
        <f t="shared" si="0"/>
        <v>0</v>
      </c>
      <c r="DC15">
        <f t="shared" si="1"/>
        <v>0</v>
      </c>
    </row>
    <row r="16" spans="1:107" x14ac:dyDescent="0.2">
      <c r="A16">
        <f>ROW(Source!A36)</f>
        <v>36</v>
      </c>
      <c r="B16">
        <v>46281618</v>
      </c>
      <c r="C16">
        <v>46283156</v>
      </c>
      <c r="D16">
        <v>45815045</v>
      </c>
      <c r="E16">
        <v>5</v>
      </c>
      <c r="F16">
        <v>1</v>
      </c>
      <c r="G16">
        <v>5</v>
      </c>
      <c r="H16">
        <v>1</v>
      </c>
      <c r="I16" t="s">
        <v>302</v>
      </c>
      <c r="J16" t="s">
        <v>3</v>
      </c>
      <c r="K16" t="s">
        <v>303</v>
      </c>
      <c r="L16">
        <v>1191</v>
      </c>
      <c r="N16">
        <v>1013</v>
      </c>
      <c r="O16" t="s">
        <v>304</v>
      </c>
      <c r="P16" t="s">
        <v>304</v>
      </c>
      <c r="Q16">
        <v>1</v>
      </c>
      <c r="W16">
        <v>0</v>
      </c>
      <c r="X16">
        <v>946207192</v>
      </c>
      <c r="Y16">
        <v>563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1</v>
      </c>
      <c r="AJ16">
        <v>1</v>
      </c>
      <c r="AK16">
        <v>1</v>
      </c>
      <c r="AL16">
        <v>1</v>
      </c>
      <c r="AN16">
        <v>0</v>
      </c>
      <c r="AO16">
        <v>1</v>
      </c>
      <c r="AP16">
        <v>0</v>
      </c>
      <c r="AQ16">
        <v>0</v>
      </c>
      <c r="AR16">
        <v>0</v>
      </c>
      <c r="AS16" t="s">
        <v>3</v>
      </c>
      <c r="AT16">
        <v>563</v>
      </c>
      <c r="AU16" t="s">
        <v>3</v>
      </c>
      <c r="AV16">
        <v>1</v>
      </c>
      <c r="AW16">
        <v>2</v>
      </c>
      <c r="AX16">
        <v>46283157</v>
      </c>
      <c r="AY16">
        <v>1</v>
      </c>
      <c r="AZ16">
        <v>0</v>
      </c>
      <c r="BA16">
        <v>20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X16">
        <f>Y16*Source!I36</f>
        <v>5.63</v>
      </c>
      <c r="CY16">
        <f>AD16</f>
        <v>0</v>
      </c>
      <c r="CZ16">
        <f>AH16</f>
        <v>0</v>
      </c>
      <c r="DA16">
        <f>AL16</f>
        <v>1</v>
      </c>
      <c r="DB16">
        <f t="shared" si="0"/>
        <v>0</v>
      </c>
      <c r="DC16">
        <f t="shared" si="1"/>
        <v>0</v>
      </c>
    </row>
    <row r="17" spans="1:107" x14ac:dyDescent="0.2">
      <c r="A17">
        <f>ROW(Source!A41)</f>
        <v>41</v>
      </c>
      <c r="B17">
        <v>46281617</v>
      </c>
      <c r="C17">
        <v>46281681</v>
      </c>
      <c r="D17">
        <v>45815045</v>
      </c>
      <c r="E17">
        <v>5</v>
      </c>
      <c r="F17">
        <v>1</v>
      </c>
      <c r="G17">
        <v>5</v>
      </c>
      <c r="H17">
        <v>1</v>
      </c>
      <c r="I17" t="s">
        <v>302</v>
      </c>
      <c r="J17" t="s">
        <v>3</v>
      </c>
      <c r="K17" t="s">
        <v>303</v>
      </c>
      <c r="L17">
        <v>1191</v>
      </c>
      <c r="N17">
        <v>1013</v>
      </c>
      <c r="O17" t="s">
        <v>304</v>
      </c>
      <c r="P17" t="s">
        <v>304</v>
      </c>
      <c r="Q17">
        <v>1</v>
      </c>
      <c r="W17">
        <v>0</v>
      </c>
      <c r="X17">
        <v>946207192</v>
      </c>
      <c r="Y17">
        <v>40.1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1</v>
      </c>
      <c r="AJ17">
        <v>1</v>
      </c>
      <c r="AK17">
        <v>1</v>
      </c>
      <c r="AL17">
        <v>1</v>
      </c>
      <c r="AN17">
        <v>0</v>
      </c>
      <c r="AO17">
        <v>1</v>
      </c>
      <c r="AP17">
        <v>0</v>
      </c>
      <c r="AQ17">
        <v>0</v>
      </c>
      <c r="AR17">
        <v>0</v>
      </c>
      <c r="AS17" t="s">
        <v>3</v>
      </c>
      <c r="AT17">
        <v>40.1</v>
      </c>
      <c r="AU17" t="s">
        <v>3</v>
      </c>
      <c r="AV17">
        <v>1</v>
      </c>
      <c r="AW17">
        <v>2</v>
      </c>
      <c r="AX17">
        <v>46281697</v>
      </c>
      <c r="AY17">
        <v>1</v>
      </c>
      <c r="AZ17">
        <v>0</v>
      </c>
      <c r="BA17">
        <v>23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X17">
        <f>Y17*Source!I41</f>
        <v>40.1</v>
      </c>
      <c r="CY17">
        <f>AD17</f>
        <v>0</v>
      </c>
      <c r="CZ17">
        <f>AH17</f>
        <v>0</v>
      </c>
      <c r="DA17">
        <f>AL17</f>
        <v>1</v>
      </c>
      <c r="DB17">
        <f t="shared" si="0"/>
        <v>0</v>
      </c>
      <c r="DC17">
        <f t="shared" si="1"/>
        <v>0</v>
      </c>
    </row>
    <row r="18" spans="1:107" x14ac:dyDescent="0.2">
      <c r="A18">
        <f>ROW(Source!A41)</f>
        <v>41</v>
      </c>
      <c r="B18">
        <v>46281617</v>
      </c>
      <c r="C18">
        <v>46281681</v>
      </c>
      <c r="D18">
        <v>45984172</v>
      </c>
      <c r="E18">
        <v>1</v>
      </c>
      <c r="F18">
        <v>1</v>
      </c>
      <c r="G18">
        <v>5</v>
      </c>
      <c r="H18">
        <v>2</v>
      </c>
      <c r="I18" t="s">
        <v>317</v>
      </c>
      <c r="J18" t="s">
        <v>318</v>
      </c>
      <c r="K18" t="s">
        <v>319</v>
      </c>
      <c r="L18">
        <v>1368</v>
      </c>
      <c r="N18">
        <v>1011</v>
      </c>
      <c r="O18" t="s">
        <v>16</v>
      </c>
      <c r="P18" t="s">
        <v>16</v>
      </c>
      <c r="Q18">
        <v>1</v>
      </c>
      <c r="W18">
        <v>0</v>
      </c>
      <c r="X18">
        <v>23675379</v>
      </c>
      <c r="Y18">
        <v>1.45</v>
      </c>
      <c r="AA18">
        <v>0</v>
      </c>
      <c r="AB18">
        <v>6.22</v>
      </c>
      <c r="AC18">
        <v>0.28999999999999998</v>
      </c>
      <c r="AD18">
        <v>0</v>
      </c>
      <c r="AE18">
        <v>0</v>
      </c>
      <c r="AF18">
        <v>6.22</v>
      </c>
      <c r="AG18">
        <v>0.28999999999999998</v>
      </c>
      <c r="AH18">
        <v>0</v>
      </c>
      <c r="AI18">
        <v>1</v>
      </c>
      <c r="AJ18">
        <v>1</v>
      </c>
      <c r="AK18">
        <v>1</v>
      </c>
      <c r="AL18">
        <v>1</v>
      </c>
      <c r="AN18">
        <v>0</v>
      </c>
      <c r="AO18">
        <v>1</v>
      </c>
      <c r="AP18">
        <v>0</v>
      </c>
      <c r="AQ18">
        <v>0</v>
      </c>
      <c r="AR18">
        <v>0</v>
      </c>
      <c r="AS18" t="s">
        <v>3</v>
      </c>
      <c r="AT18">
        <v>1.45</v>
      </c>
      <c r="AU18" t="s">
        <v>3</v>
      </c>
      <c r="AV18">
        <v>0</v>
      </c>
      <c r="AW18">
        <v>2</v>
      </c>
      <c r="AX18">
        <v>46281698</v>
      </c>
      <c r="AY18">
        <v>1</v>
      </c>
      <c r="AZ18">
        <v>0</v>
      </c>
      <c r="BA18">
        <v>24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X18">
        <f>Y18*Source!I41</f>
        <v>1.45</v>
      </c>
      <c r="CY18">
        <f>AB18</f>
        <v>6.22</v>
      </c>
      <c r="CZ18">
        <f>AF18</f>
        <v>6.22</v>
      </c>
      <c r="DA18">
        <f>AJ18</f>
        <v>1</v>
      </c>
      <c r="DB18">
        <f t="shared" si="0"/>
        <v>9.02</v>
      </c>
      <c r="DC18">
        <f t="shared" si="1"/>
        <v>0.42</v>
      </c>
    </row>
    <row r="19" spans="1:107" x14ac:dyDescent="0.2">
      <c r="A19">
        <f>ROW(Source!A41)</f>
        <v>41</v>
      </c>
      <c r="B19">
        <v>46281617</v>
      </c>
      <c r="C19">
        <v>46281681</v>
      </c>
      <c r="D19">
        <v>45984458</v>
      </c>
      <c r="E19">
        <v>1</v>
      </c>
      <c r="F19">
        <v>1</v>
      </c>
      <c r="G19">
        <v>5</v>
      </c>
      <c r="H19">
        <v>2</v>
      </c>
      <c r="I19" t="s">
        <v>320</v>
      </c>
      <c r="J19" t="s">
        <v>321</v>
      </c>
      <c r="K19" t="s">
        <v>322</v>
      </c>
      <c r="L19">
        <v>1368</v>
      </c>
      <c r="N19">
        <v>1011</v>
      </c>
      <c r="O19" t="s">
        <v>16</v>
      </c>
      <c r="P19" t="s">
        <v>16</v>
      </c>
      <c r="Q19">
        <v>1</v>
      </c>
      <c r="W19">
        <v>0</v>
      </c>
      <c r="X19">
        <v>-1289262214</v>
      </c>
      <c r="Y19">
        <v>0.3</v>
      </c>
      <c r="AA19">
        <v>0</v>
      </c>
      <c r="AB19">
        <v>74.44</v>
      </c>
      <c r="AC19">
        <v>17.59</v>
      </c>
      <c r="AD19">
        <v>0</v>
      </c>
      <c r="AE19">
        <v>0</v>
      </c>
      <c r="AF19">
        <v>74.44</v>
      </c>
      <c r="AG19">
        <v>17.59</v>
      </c>
      <c r="AH19">
        <v>0</v>
      </c>
      <c r="AI19">
        <v>1</v>
      </c>
      <c r="AJ19">
        <v>1</v>
      </c>
      <c r="AK19">
        <v>1</v>
      </c>
      <c r="AL19">
        <v>1</v>
      </c>
      <c r="AN19">
        <v>0</v>
      </c>
      <c r="AO19">
        <v>1</v>
      </c>
      <c r="AP19">
        <v>0</v>
      </c>
      <c r="AQ19">
        <v>0</v>
      </c>
      <c r="AR19">
        <v>0</v>
      </c>
      <c r="AS19" t="s">
        <v>3</v>
      </c>
      <c r="AT19">
        <v>0.3</v>
      </c>
      <c r="AU19" t="s">
        <v>3</v>
      </c>
      <c r="AV19">
        <v>0</v>
      </c>
      <c r="AW19">
        <v>2</v>
      </c>
      <c r="AX19">
        <v>46281699</v>
      </c>
      <c r="AY19">
        <v>1</v>
      </c>
      <c r="AZ19">
        <v>0</v>
      </c>
      <c r="BA19">
        <v>25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X19">
        <f>Y19*Source!I41</f>
        <v>0.3</v>
      </c>
      <c r="CY19">
        <f>AB19</f>
        <v>74.44</v>
      </c>
      <c r="CZ19">
        <f>AF19</f>
        <v>74.44</v>
      </c>
      <c r="DA19">
        <f>AJ19</f>
        <v>1</v>
      </c>
      <c r="DB19">
        <f t="shared" si="0"/>
        <v>22.33</v>
      </c>
      <c r="DC19">
        <f t="shared" si="1"/>
        <v>5.28</v>
      </c>
    </row>
    <row r="20" spans="1:107" x14ac:dyDescent="0.2">
      <c r="A20">
        <f>ROW(Source!A41)</f>
        <v>41</v>
      </c>
      <c r="B20">
        <v>46281617</v>
      </c>
      <c r="C20">
        <v>46281681</v>
      </c>
      <c r="D20">
        <v>45983693</v>
      </c>
      <c r="E20">
        <v>1</v>
      </c>
      <c r="F20">
        <v>1</v>
      </c>
      <c r="G20">
        <v>5</v>
      </c>
      <c r="H20">
        <v>2</v>
      </c>
      <c r="I20" t="s">
        <v>323</v>
      </c>
      <c r="J20" t="s">
        <v>324</v>
      </c>
      <c r="K20" t="s">
        <v>325</v>
      </c>
      <c r="L20">
        <v>1368</v>
      </c>
      <c r="N20">
        <v>1011</v>
      </c>
      <c r="O20" t="s">
        <v>16</v>
      </c>
      <c r="P20" t="s">
        <v>16</v>
      </c>
      <c r="Q20">
        <v>1</v>
      </c>
      <c r="W20">
        <v>0</v>
      </c>
      <c r="X20">
        <v>1373649140</v>
      </c>
      <c r="Y20">
        <v>0.2</v>
      </c>
      <c r="AA20">
        <v>0</v>
      </c>
      <c r="AB20">
        <v>102.11</v>
      </c>
      <c r="AC20">
        <v>30.03</v>
      </c>
      <c r="AD20">
        <v>0</v>
      </c>
      <c r="AE20">
        <v>0</v>
      </c>
      <c r="AF20">
        <v>102.11</v>
      </c>
      <c r="AG20">
        <v>30.03</v>
      </c>
      <c r="AH20">
        <v>0</v>
      </c>
      <c r="AI20">
        <v>1</v>
      </c>
      <c r="AJ20">
        <v>1</v>
      </c>
      <c r="AK20">
        <v>1</v>
      </c>
      <c r="AL20">
        <v>1</v>
      </c>
      <c r="AN20">
        <v>0</v>
      </c>
      <c r="AO20">
        <v>1</v>
      </c>
      <c r="AP20">
        <v>0</v>
      </c>
      <c r="AQ20">
        <v>0</v>
      </c>
      <c r="AR20">
        <v>0</v>
      </c>
      <c r="AS20" t="s">
        <v>3</v>
      </c>
      <c r="AT20">
        <v>0.2</v>
      </c>
      <c r="AU20" t="s">
        <v>3</v>
      </c>
      <c r="AV20">
        <v>0</v>
      </c>
      <c r="AW20">
        <v>2</v>
      </c>
      <c r="AX20">
        <v>46281700</v>
      </c>
      <c r="AY20">
        <v>1</v>
      </c>
      <c r="AZ20">
        <v>0</v>
      </c>
      <c r="BA20">
        <v>26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X20">
        <f>Y20*Source!I41</f>
        <v>0.2</v>
      </c>
      <c r="CY20">
        <f>AB20</f>
        <v>102.11</v>
      </c>
      <c r="CZ20">
        <f>AF20</f>
        <v>102.11</v>
      </c>
      <c r="DA20">
        <f>AJ20</f>
        <v>1</v>
      </c>
      <c r="DB20">
        <f t="shared" si="0"/>
        <v>20.420000000000002</v>
      </c>
      <c r="DC20">
        <f t="shared" si="1"/>
        <v>6.01</v>
      </c>
    </row>
    <row r="21" spans="1:107" x14ac:dyDescent="0.2">
      <c r="A21">
        <f>ROW(Source!A41)</f>
        <v>41</v>
      </c>
      <c r="B21">
        <v>46281617</v>
      </c>
      <c r="C21">
        <v>46281681</v>
      </c>
      <c r="D21">
        <v>45985882</v>
      </c>
      <c r="E21">
        <v>1</v>
      </c>
      <c r="F21">
        <v>1</v>
      </c>
      <c r="G21">
        <v>5</v>
      </c>
      <c r="H21">
        <v>3</v>
      </c>
      <c r="I21" t="s">
        <v>326</v>
      </c>
      <c r="J21" t="s">
        <v>327</v>
      </c>
      <c r="K21" t="s">
        <v>328</v>
      </c>
      <c r="L21">
        <v>1348</v>
      </c>
      <c r="N21">
        <v>1009</v>
      </c>
      <c r="O21" t="s">
        <v>329</v>
      </c>
      <c r="P21" t="s">
        <v>329</v>
      </c>
      <c r="Q21">
        <v>1000</v>
      </c>
      <c r="W21">
        <v>0</v>
      </c>
      <c r="X21">
        <v>-795541409</v>
      </c>
      <c r="Y21">
        <v>2.7200000000000002E-3</v>
      </c>
      <c r="AA21">
        <v>23120.53</v>
      </c>
      <c r="AB21">
        <v>0</v>
      </c>
      <c r="AC21">
        <v>0</v>
      </c>
      <c r="AD21">
        <v>0</v>
      </c>
      <c r="AE21">
        <v>23120.53</v>
      </c>
      <c r="AF21">
        <v>0</v>
      </c>
      <c r="AG21">
        <v>0</v>
      </c>
      <c r="AH21">
        <v>0</v>
      </c>
      <c r="AI21">
        <v>1</v>
      </c>
      <c r="AJ21">
        <v>1</v>
      </c>
      <c r="AK21">
        <v>1</v>
      </c>
      <c r="AL21">
        <v>1</v>
      </c>
      <c r="AN21">
        <v>0</v>
      </c>
      <c r="AO21">
        <v>1</v>
      </c>
      <c r="AP21">
        <v>0</v>
      </c>
      <c r="AQ21">
        <v>0</v>
      </c>
      <c r="AR21">
        <v>0</v>
      </c>
      <c r="AS21" t="s">
        <v>3</v>
      </c>
      <c r="AT21">
        <v>2.7200000000000002E-3</v>
      </c>
      <c r="AU21" t="s">
        <v>3</v>
      </c>
      <c r="AV21">
        <v>0</v>
      </c>
      <c r="AW21">
        <v>2</v>
      </c>
      <c r="AX21">
        <v>46281701</v>
      </c>
      <c r="AY21">
        <v>1</v>
      </c>
      <c r="AZ21">
        <v>0</v>
      </c>
      <c r="BA21">
        <v>27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X21">
        <f>Y21*Source!I41</f>
        <v>2.7200000000000002E-3</v>
      </c>
      <c r="CY21">
        <f t="shared" ref="CY21:CY31" si="2">AA21</f>
        <v>23120.53</v>
      </c>
      <c r="CZ21">
        <f t="shared" ref="CZ21:CZ31" si="3">AE21</f>
        <v>23120.53</v>
      </c>
      <c r="DA21">
        <f t="shared" ref="DA21:DA31" si="4">AI21</f>
        <v>1</v>
      </c>
      <c r="DB21">
        <f t="shared" si="0"/>
        <v>62.89</v>
      </c>
      <c r="DC21">
        <f t="shared" si="1"/>
        <v>0</v>
      </c>
    </row>
    <row r="22" spans="1:107" x14ac:dyDescent="0.2">
      <c r="A22">
        <f>ROW(Source!A41)</f>
        <v>41</v>
      </c>
      <c r="B22">
        <v>46281617</v>
      </c>
      <c r="C22">
        <v>46281681</v>
      </c>
      <c r="D22">
        <v>45986354</v>
      </c>
      <c r="E22">
        <v>1</v>
      </c>
      <c r="F22">
        <v>1</v>
      </c>
      <c r="G22">
        <v>5</v>
      </c>
      <c r="H22">
        <v>3</v>
      </c>
      <c r="I22" t="s">
        <v>330</v>
      </c>
      <c r="J22" t="s">
        <v>331</v>
      </c>
      <c r="K22" t="s">
        <v>332</v>
      </c>
      <c r="L22">
        <v>1348</v>
      </c>
      <c r="N22">
        <v>1009</v>
      </c>
      <c r="O22" t="s">
        <v>329</v>
      </c>
      <c r="P22" t="s">
        <v>329</v>
      </c>
      <c r="Q22">
        <v>1000</v>
      </c>
      <c r="W22">
        <v>0</v>
      </c>
      <c r="X22">
        <v>980168967</v>
      </c>
      <c r="Y22">
        <v>1.8000000000000001E-4</v>
      </c>
      <c r="AA22">
        <v>18202.310000000001</v>
      </c>
      <c r="AB22">
        <v>0</v>
      </c>
      <c r="AC22">
        <v>0</v>
      </c>
      <c r="AD22">
        <v>0</v>
      </c>
      <c r="AE22">
        <v>18202.310000000001</v>
      </c>
      <c r="AF22">
        <v>0</v>
      </c>
      <c r="AG22">
        <v>0</v>
      </c>
      <c r="AH22">
        <v>0</v>
      </c>
      <c r="AI22">
        <v>1</v>
      </c>
      <c r="AJ22">
        <v>1</v>
      </c>
      <c r="AK22">
        <v>1</v>
      </c>
      <c r="AL22">
        <v>1</v>
      </c>
      <c r="AN22">
        <v>0</v>
      </c>
      <c r="AO22">
        <v>1</v>
      </c>
      <c r="AP22">
        <v>0</v>
      </c>
      <c r="AQ22">
        <v>0</v>
      </c>
      <c r="AR22">
        <v>0</v>
      </c>
      <c r="AS22" t="s">
        <v>3</v>
      </c>
      <c r="AT22">
        <v>1.8000000000000001E-4</v>
      </c>
      <c r="AU22" t="s">
        <v>3</v>
      </c>
      <c r="AV22">
        <v>0</v>
      </c>
      <c r="AW22">
        <v>2</v>
      </c>
      <c r="AX22">
        <v>46281702</v>
      </c>
      <c r="AY22">
        <v>1</v>
      </c>
      <c r="AZ22">
        <v>0</v>
      </c>
      <c r="BA22">
        <v>28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X22">
        <f>Y22*Source!I41</f>
        <v>1.8000000000000001E-4</v>
      </c>
      <c r="CY22">
        <f t="shared" si="2"/>
        <v>18202.310000000001</v>
      </c>
      <c r="CZ22">
        <f t="shared" si="3"/>
        <v>18202.310000000001</v>
      </c>
      <c r="DA22">
        <f t="shared" si="4"/>
        <v>1</v>
      </c>
      <c r="DB22">
        <f t="shared" si="0"/>
        <v>3.28</v>
      </c>
      <c r="DC22">
        <f t="shared" si="1"/>
        <v>0</v>
      </c>
    </row>
    <row r="23" spans="1:107" x14ac:dyDescent="0.2">
      <c r="A23">
        <f>ROW(Source!A41)</f>
        <v>41</v>
      </c>
      <c r="B23">
        <v>46281617</v>
      </c>
      <c r="C23">
        <v>46281681</v>
      </c>
      <c r="D23">
        <v>45986574</v>
      </c>
      <c r="E23">
        <v>1</v>
      </c>
      <c r="F23">
        <v>1</v>
      </c>
      <c r="G23">
        <v>5</v>
      </c>
      <c r="H23">
        <v>3</v>
      </c>
      <c r="I23" t="s">
        <v>333</v>
      </c>
      <c r="J23" t="s">
        <v>334</v>
      </c>
      <c r="K23" t="s">
        <v>335</v>
      </c>
      <c r="L23">
        <v>1348</v>
      </c>
      <c r="N23">
        <v>1009</v>
      </c>
      <c r="O23" t="s">
        <v>329</v>
      </c>
      <c r="P23" t="s">
        <v>329</v>
      </c>
      <c r="Q23">
        <v>1000</v>
      </c>
      <c r="W23">
        <v>0</v>
      </c>
      <c r="X23">
        <v>1489745867</v>
      </c>
      <c r="Y23">
        <v>3.4000000000000002E-4</v>
      </c>
      <c r="AA23">
        <v>8596.85</v>
      </c>
      <c r="AB23">
        <v>0</v>
      </c>
      <c r="AC23">
        <v>0</v>
      </c>
      <c r="AD23">
        <v>0</v>
      </c>
      <c r="AE23">
        <v>8596.85</v>
      </c>
      <c r="AF23">
        <v>0</v>
      </c>
      <c r="AG23">
        <v>0</v>
      </c>
      <c r="AH23">
        <v>0</v>
      </c>
      <c r="AI23">
        <v>1</v>
      </c>
      <c r="AJ23">
        <v>1</v>
      </c>
      <c r="AK23">
        <v>1</v>
      </c>
      <c r="AL23">
        <v>1</v>
      </c>
      <c r="AN23">
        <v>0</v>
      </c>
      <c r="AO23">
        <v>1</v>
      </c>
      <c r="AP23">
        <v>0</v>
      </c>
      <c r="AQ23">
        <v>0</v>
      </c>
      <c r="AR23">
        <v>0</v>
      </c>
      <c r="AS23" t="s">
        <v>3</v>
      </c>
      <c r="AT23">
        <v>3.4000000000000002E-4</v>
      </c>
      <c r="AU23" t="s">
        <v>3</v>
      </c>
      <c r="AV23">
        <v>0</v>
      </c>
      <c r="AW23">
        <v>2</v>
      </c>
      <c r="AX23">
        <v>46281703</v>
      </c>
      <c r="AY23">
        <v>1</v>
      </c>
      <c r="AZ23">
        <v>0</v>
      </c>
      <c r="BA23">
        <v>29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X23">
        <f>Y23*Source!I41</f>
        <v>3.4000000000000002E-4</v>
      </c>
      <c r="CY23">
        <f t="shared" si="2"/>
        <v>8596.85</v>
      </c>
      <c r="CZ23">
        <f t="shared" si="3"/>
        <v>8596.85</v>
      </c>
      <c r="DA23">
        <f t="shared" si="4"/>
        <v>1</v>
      </c>
      <c r="DB23">
        <f t="shared" si="0"/>
        <v>2.92</v>
      </c>
      <c r="DC23">
        <f t="shared" si="1"/>
        <v>0</v>
      </c>
    </row>
    <row r="24" spans="1:107" x14ac:dyDescent="0.2">
      <c r="A24">
        <f>ROW(Source!A41)</f>
        <v>41</v>
      </c>
      <c r="B24">
        <v>46281617</v>
      </c>
      <c r="C24">
        <v>46281681</v>
      </c>
      <c r="D24">
        <v>45987554</v>
      </c>
      <c r="E24">
        <v>1</v>
      </c>
      <c r="F24">
        <v>1</v>
      </c>
      <c r="G24">
        <v>5</v>
      </c>
      <c r="H24">
        <v>3</v>
      </c>
      <c r="I24" t="s">
        <v>336</v>
      </c>
      <c r="J24" t="s">
        <v>337</v>
      </c>
      <c r="K24" t="s">
        <v>338</v>
      </c>
      <c r="L24">
        <v>1346</v>
      </c>
      <c r="N24">
        <v>1009</v>
      </c>
      <c r="O24" t="s">
        <v>119</v>
      </c>
      <c r="P24" t="s">
        <v>119</v>
      </c>
      <c r="Q24">
        <v>1</v>
      </c>
      <c r="W24">
        <v>0</v>
      </c>
      <c r="X24">
        <v>1604269113</v>
      </c>
      <c r="Y24">
        <v>0.15</v>
      </c>
      <c r="AA24">
        <v>38</v>
      </c>
      <c r="AB24">
        <v>0</v>
      </c>
      <c r="AC24">
        <v>0</v>
      </c>
      <c r="AD24">
        <v>0</v>
      </c>
      <c r="AE24">
        <v>38</v>
      </c>
      <c r="AF24">
        <v>0</v>
      </c>
      <c r="AG24">
        <v>0</v>
      </c>
      <c r="AH24">
        <v>0</v>
      </c>
      <c r="AI24">
        <v>1</v>
      </c>
      <c r="AJ24">
        <v>1</v>
      </c>
      <c r="AK24">
        <v>1</v>
      </c>
      <c r="AL24">
        <v>1</v>
      </c>
      <c r="AN24">
        <v>0</v>
      </c>
      <c r="AO24">
        <v>1</v>
      </c>
      <c r="AP24">
        <v>0</v>
      </c>
      <c r="AQ24">
        <v>0</v>
      </c>
      <c r="AR24">
        <v>0</v>
      </c>
      <c r="AS24" t="s">
        <v>3</v>
      </c>
      <c r="AT24">
        <v>0.15</v>
      </c>
      <c r="AU24" t="s">
        <v>3</v>
      </c>
      <c r="AV24">
        <v>0</v>
      </c>
      <c r="AW24">
        <v>2</v>
      </c>
      <c r="AX24">
        <v>46281704</v>
      </c>
      <c r="AY24">
        <v>1</v>
      </c>
      <c r="AZ24">
        <v>0</v>
      </c>
      <c r="BA24">
        <v>30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X24">
        <f>Y24*Source!I41</f>
        <v>0.15</v>
      </c>
      <c r="CY24">
        <f t="shared" si="2"/>
        <v>38</v>
      </c>
      <c r="CZ24">
        <f t="shared" si="3"/>
        <v>38</v>
      </c>
      <c r="DA24">
        <f t="shared" si="4"/>
        <v>1</v>
      </c>
      <c r="DB24">
        <f t="shared" si="0"/>
        <v>5.7</v>
      </c>
      <c r="DC24">
        <f t="shared" si="1"/>
        <v>0</v>
      </c>
    </row>
    <row r="25" spans="1:107" x14ac:dyDescent="0.2">
      <c r="A25">
        <f>ROW(Source!A41)</f>
        <v>41</v>
      </c>
      <c r="B25">
        <v>46281617</v>
      </c>
      <c r="C25">
        <v>46281681</v>
      </c>
      <c r="D25">
        <v>45985160</v>
      </c>
      <c r="E25">
        <v>1</v>
      </c>
      <c r="F25">
        <v>1</v>
      </c>
      <c r="G25">
        <v>5</v>
      </c>
      <c r="H25">
        <v>3</v>
      </c>
      <c r="I25" t="s">
        <v>339</v>
      </c>
      <c r="J25" t="s">
        <v>340</v>
      </c>
      <c r="K25" t="s">
        <v>341</v>
      </c>
      <c r="L25">
        <v>1327</v>
      </c>
      <c r="N25">
        <v>1005</v>
      </c>
      <c r="O25" t="s">
        <v>110</v>
      </c>
      <c r="P25" t="s">
        <v>110</v>
      </c>
      <c r="Q25">
        <v>1</v>
      </c>
      <c r="W25">
        <v>0</v>
      </c>
      <c r="X25">
        <v>2103321732</v>
      </c>
      <c r="Y25">
        <v>9.5000000000000001E-2</v>
      </c>
      <c r="AA25">
        <v>16.62</v>
      </c>
      <c r="AB25">
        <v>0</v>
      </c>
      <c r="AC25">
        <v>0</v>
      </c>
      <c r="AD25">
        <v>0</v>
      </c>
      <c r="AE25">
        <v>16.62</v>
      </c>
      <c r="AF25">
        <v>0</v>
      </c>
      <c r="AG25">
        <v>0</v>
      </c>
      <c r="AH25">
        <v>0</v>
      </c>
      <c r="AI25">
        <v>1</v>
      </c>
      <c r="AJ25">
        <v>1</v>
      </c>
      <c r="AK25">
        <v>1</v>
      </c>
      <c r="AL25">
        <v>1</v>
      </c>
      <c r="AN25">
        <v>0</v>
      </c>
      <c r="AO25">
        <v>1</v>
      </c>
      <c r="AP25">
        <v>0</v>
      </c>
      <c r="AQ25">
        <v>0</v>
      </c>
      <c r="AR25">
        <v>0</v>
      </c>
      <c r="AS25" t="s">
        <v>3</v>
      </c>
      <c r="AT25">
        <v>9.5000000000000001E-2</v>
      </c>
      <c r="AU25" t="s">
        <v>3</v>
      </c>
      <c r="AV25">
        <v>0</v>
      </c>
      <c r="AW25">
        <v>2</v>
      </c>
      <c r="AX25">
        <v>46281705</v>
      </c>
      <c r="AY25">
        <v>1</v>
      </c>
      <c r="AZ25">
        <v>0</v>
      </c>
      <c r="BA25">
        <v>31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X25">
        <f>Y25*Source!I41</f>
        <v>9.5000000000000001E-2</v>
      </c>
      <c r="CY25">
        <f t="shared" si="2"/>
        <v>16.62</v>
      </c>
      <c r="CZ25">
        <f t="shared" si="3"/>
        <v>16.62</v>
      </c>
      <c r="DA25">
        <f t="shared" si="4"/>
        <v>1</v>
      </c>
      <c r="DB25">
        <f t="shared" si="0"/>
        <v>1.58</v>
      </c>
      <c r="DC25">
        <f t="shared" si="1"/>
        <v>0</v>
      </c>
    </row>
    <row r="26" spans="1:107" x14ac:dyDescent="0.2">
      <c r="A26">
        <f>ROW(Source!A41)</f>
        <v>41</v>
      </c>
      <c r="B26">
        <v>46281617</v>
      </c>
      <c r="C26">
        <v>46281681</v>
      </c>
      <c r="D26">
        <v>45985316</v>
      </c>
      <c r="E26">
        <v>1</v>
      </c>
      <c r="F26">
        <v>1</v>
      </c>
      <c r="G26">
        <v>5</v>
      </c>
      <c r="H26">
        <v>3</v>
      </c>
      <c r="I26" t="s">
        <v>342</v>
      </c>
      <c r="J26" t="s">
        <v>343</v>
      </c>
      <c r="K26" t="s">
        <v>344</v>
      </c>
      <c r="L26">
        <v>1348</v>
      </c>
      <c r="N26">
        <v>1009</v>
      </c>
      <c r="O26" t="s">
        <v>329</v>
      </c>
      <c r="P26" t="s">
        <v>329</v>
      </c>
      <c r="Q26">
        <v>1000</v>
      </c>
      <c r="W26">
        <v>0</v>
      </c>
      <c r="X26">
        <v>-71057448</v>
      </c>
      <c r="Y26">
        <v>3.8000000000000002E-4</v>
      </c>
      <c r="AA26">
        <v>16222.39</v>
      </c>
      <c r="AB26">
        <v>0</v>
      </c>
      <c r="AC26">
        <v>0</v>
      </c>
      <c r="AD26">
        <v>0</v>
      </c>
      <c r="AE26">
        <v>16222.39</v>
      </c>
      <c r="AF26">
        <v>0</v>
      </c>
      <c r="AG26">
        <v>0</v>
      </c>
      <c r="AH26">
        <v>0</v>
      </c>
      <c r="AI26">
        <v>1</v>
      </c>
      <c r="AJ26">
        <v>1</v>
      </c>
      <c r="AK26">
        <v>1</v>
      </c>
      <c r="AL26">
        <v>1</v>
      </c>
      <c r="AN26">
        <v>0</v>
      </c>
      <c r="AO26">
        <v>1</v>
      </c>
      <c r="AP26">
        <v>0</v>
      </c>
      <c r="AQ26">
        <v>0</v>
      </c>
      <c r="AR26">
        <v>0</v>
      </c>
      <c r="AS26" t="s">
        <v>3</v>
      </c>
      <c r="AT26">
        <v>3.8000000000000002E-4</v>
      </c>
      <c r="AU26" t="s">
        <v>3</v>
      </c>
      <c r="AV26">
        <v>0</v>
      </c>
      <c r="AW26">
        <v>2</v>
      </c>
      <c r="AX26">
        <v>46281706</v>
      </c>
      <c r="AY26">
        <v>1</v>
      </c>
      <c r="AZ26">
        <v>0</v>
      </c>
      <c r="BA26">
        <v>32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X26">
        <f>Y26*Source!I41</f>
        <v>3.8000000000000002E-4</v>
      </c>
      <c r="CY26">
        <f t="shared" si="2"/>
        <v>16222.39</v>
      </c>
      <c r="CZ26">
        <f t="shared" si="3"/>
        <v>16222.39</v>
      </c>
      <c r="DA26">
        <f t="shared" si="4"/>
        <v>1</v>
      </c>
      <c r="DB26">
        <f t="shared" si="0"/>
        <v>6.16</v>
      </c>
      <c r="DC26">
        <f t="shared" si="1"/>
        <v>0</v>
      </c>
    </row>
    <row r="27" spans="1:107" x14ac:dyDescent="0.2">
      <c r="A27">
        <f>ROW(Source!A41)</f>
        <v>41</v>
      </c>
      <c r="B27">
        <v>46281617</v>
      </c>
      <c r="C27">
        <v>46281681</v>
      </c>
      <c r="D27">
        <v>45984882</v>
      </c>
      <c r="E27">
        <v>1</v>
      </c>
      <c r="F27">
        <v>1</v>
      </c>
      <c r="G27">
        <v>5</v>
      </c>
      <c r="H27">
        <v>3</v>
      </c>
      <c r="I27" t="s">
        <v>345</v>
      </c>
      <c r="J27" t="s">
        <v>346</v>
      </c>
      <c r="K27" t="s">
        <v>347</v>
      </c>
      <c r="L27">
        <v>1348</v>
      </c>
      <c r="N27">
        <v>1009</v>
      </c>
      <c r="O27" t="s">
        <v>329</v>
      </c>
      <c r="P27" t="s">
        <v>329</v>
      </c>
      <c r="Q27">
        <v>1000</v>
      </c>
      <c r="W27">
        <v>0</v>
      </c>
      <c r="X27">
        <v>891961602</v>
      </c>
      <c r="Y27">
        <v>4.1999999999999997E-3</v>
      </c>
      <c r="AA27">
        <v>17876.91</v>
      </c>
      <c r="AB27">
        <v>0</v>
      </c>
      <c r="AC27">
        <v>0</v>
      </c>
      <c r="AD27">
        <v>0</v>
      </c>
      <c r="AE27">
        <v>17876.91</v>
      </c>
      <c r="AF27">
        <v>0</v>
      </c>
      <c r="AG27">
        <v>0</v>
      </c>
      <c r="AH27">
        <v>0</v>
      </c>
      <c r="AI27">
        <v>1</v>
      </c>
      <c r="AJ27">
        <v>1</v>
      </c>
      <c r="AK27">
        <v>1</v>
      </c>
      <c r="AL27">
        <v>1</v>
      </c>
      <c r="AN27">
        <v>0</v>
      </c>
      <c r="AO27">
        <v>1</v>
      </c>
      <c r="AP27">
        <v>0</v>
      </c>
      <c r="AQ27">
        <v>0</v>
      </c>
      <c r="AR27">
        <v>0</v>
      </c>
      <c r="AS27" t="s">
        <v>3</v>
      </c>
      <c r="AT27">
        <v>4.1999999999999997E-3</v>
      </c>
      <c r="AU27" t="s">
        <v>3</v>
      </c>
      <c r="AV27">
        <v>0</v>
      </c>
      <c r="AW27">
        <v>2</v>
      </c>
      <c r="AX27">
        <v>46281707</v>
      </c>
      <c r="AY27">
        <v>1</v>
      </c>
      <c r="AZ27">
        <v>0</v>
      </c>
      <c r="BA27">
        <v>33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X27">
        <f>Y27*Source!I41</f>
        <v>4.1999999999999997E-3</v>
      </c>
      <c r="CY27">
        <f t="shared" si="2"/>
        <v>17876.91</v>
      </c>
      <c r="CZ27">
        <f t="shared" si="3"/>
        <v>17876.91</v>
      </c>
      <c r="DA27">
        <f t="shared" si="4"/>
        <v>1</v>
      </c>
      <c r="DB27">
        <f t="shared" si="0"/>
        <v>75.08</v>
      </c>
      <c r="DC27">
        <f t="shared" si="1"/>
        <v>0</v>
      </c>
    </row>
    <row r="28" spans="1:107" x14ac:dyDescent="0.2">
      <c r="A28">
        <f>ROW(Source!A41)</f>
        <v>41</v>
      </c>
      <c r="B28">
        <v>46281617</v>
      </c>
      <c r="C28">
        <v>46281681</v>
      </c>
      <c r="D28">
        <v>45984884</v>
      </c>
      <c r="E28">
        <v>1</v>
      </c>
      <c r="F28">
        <v>1</v>
      </c>
      <c r="G28">
        <v>5</v>
      </c>
      <c r="H28">
        <v>3</v>
      </c>
      <c r="I28" t="s">
        <v>348</v>
      </c>
      <c r="J28" t="s">
        <v>349</v>
      </c>
      <c r="K28" t="s">
        <v>350</v>
      </c>
      <c r="L28">
        <v>1348</v>
      </c>
      <c r="N28">
        <v>1009</v>
      </c>
      <c r="O28" t="s">
        <v>329</v>
      </c>
      <c r="P28" t="s">
        <v>329</v>
      </c>
      <c r="Q28">
        <v>1000</v>
      </c>
      <c r="W28">
        <v>0</v>
      </c>
      <c r="X28">
        <v>844182856</v>
      </c>
      <c r="Y28">
        <v>9.6000000000000002E-4</v>
      </c>
      <c r="AA28">
        <v>26876.01</v>
      </c>
      <c r="AB28">
        <v>0</v>
      </c>
      <c r="AC28">
        <v>0</v>
      </c>
      <c r="AD28">
        <v>0</v>
      </c>
      <c r="AE28">
        <v>26876.01</v>
      </c>
      <c r="AF28">
        <v>0</v>
      </c>
      <c r="AG28">
        <v>0</v>
      </c>
      <c r="AH28">
        <v>0</v>
      </c>
      <c r="AI28">
        <v>1</v>
      </c>
      <c r="AJ28">
        <v>1</v>
      </c>
      <c r="AK28">
        <v>1</v>
      </c>
      <c r="AL28">
        <v>1</v>
      </c>
      <c r="AN28">
        <v>0</v>
      </c>
      <c r="AO28">
        <v>1</v>
      </c>
      <c r="AP28">
        <v>0</v>
      </c>
      <c r="AQ28">
        <v>0</v>
      </c>
      <c r="AR28">
        <v>0</v>
      </c>
      <c r="AS28" t="s">
        <v>3</v>
      </c>
      <c r="AT28">
        <v>9.6000000000000002E-4</v>
      </c>
      <c r="AU28" t="s">
        <v>3</v>
      </c>
      <c r="AV28">
        <v>0</v>
      </c>
      <c r="AW28">
        <v>2</v>
      </c>
      <c r="AX28">
        <v>46281708</v>
      </c>
      <c r="AY28">
        <v>1</v>
      </c>
      <c r="AZ28">
        <v>0</v>
      </c>
      <c r="BA28">
        <v>34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X28">
        <f>Y28*Source!I41</f>
        <v>9.6000000000000002E-4</v>
      </c>
      <c r="CY28">
        <f t="shared" si="2"/>
        <v>26876.01</v>
      </c>
      <c r="CZ28">
        <f t="shared" si="3"/>
        <v>26876.01</v>
      </c>
      <c r="DA28">
        <f t="shared" si="4"/>
        <v>1</v>
      </c>
      <c r="DB28">
        <f t="shared" si="0"/>
        <v>25.8</v>
      </c>
      <c r="DC28">
        <f t="shared" si="1"/>
        <v>0</v>
      </c>
    </row>
    <row r="29" spans="1:107" x14ac:dyDescent="0.2">
      <c r="A29">
        <f>ROW(Source!A41)</f>
        <v>41</v>
      </c>
      <c r="B29">
        <v>46281617</v>
      </c>
      <c r="C29">
        <v>46281681</v>
      </c>
      <c r="D29">
        <v>45985612</v>
      </c>
      <c r="E29">
        <v>1</v>
      </c>
      <c r="F29">
        <v>1</v>
      </c>
      <c r="G29">
        <v>5</v>
      </c>
      <c r="H29">
        <v>3</v>
      </c>
      <c r="I29" t="s">
        <v>351</v>
      </c>
      <c r="J29" t="s">
        <v>352</v>
      </c>
      <c r="K29" t="s">
        <v>353</v>
      </c>
      <c r="L29">
        <v>1346</v>
      </c>
      <c r="N29">
        <v>1009</v>
      </c>
      <c r="O29" t="s">
        <v>119</v>
      </c>
      <c r="P29" t="s">
        <v>119</v>
      </c>
      <c r="Q29">
        <v>1</v>
      </c>
      <c r="W29">
        <v>0</v>
      </c>
      <c r="X29">
        <v>90048719</v>
      </c>
      <c r="Y29">
        <v>4.4999999999999998E-2</v>
      </c>
      <c r="AA29">
        <v>20.190000000000001</v>
      </c>
      <c r="AB29">
        <v>0</v>
      </c>
      <c r="AC29">
        <v>0</v>
      </c>
      <c r="AD29">
        <v>0</v>
      </c>
      <c r="AE29">
        <v>20.190000000000001</v>
      </c>
      <c r="AF29">
        <v>0</v>
      </c>
      <c r="AG29">
        <v>0</v>
      </c>
      <c r="AH29">
        <v>0</v>
      </c>
      <c r="AI29">
        <v>1</v>
      </c>
      <c r="AJ29">
        <v>1</v>
      </c>
      <c r="AK29">
        <v>1</v>
      </c>
      <c r="AL29">
        <v>1</v>
      </c>
      <c r="AN29">
        <v>0</v>
      </c>
      <c r="AO29">
        <v>1</v>
      </c>
      <c r="AP29">
        <v>0</v>
      </c>
      <c r="AQ29">
        <v>0</v>
      </c>
      <c r="AR29">
        <v>0</v>
      </c>
      <c r="AS29" t="s">
        <v>3</v>
      </c>
      <c r="AT29">
        <v>4.4999999999999998E-2</v>
      </c>
      <c r="AU29" t="s">
        <v>3</v>
      </c>
      <c r="AV29">
        <v>0</v>
      </c>
      <c r="AW29">
        <v>2</v>
      </c>
      <c r="AX29">
        <v>46281709</v>
      </c>
      <c r="AY29">
        <v>1</v>
      </c>
      <c r="AZ29">
        <v>0</v>
      </c>
      <c r="BA29">
        <v>35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X29">
        <f>Y29*Source!I41</f>
        <v>4.4999999999999998E-2</v>
      </c>
      <c r="CY29">
        <f t="shared" si="2"/>
        <v>20.190000000000001</v>
      </c>
      <c r="CZ29">
        <f t="shared" si="3"/>
        <v>20.190000000000001</v>
      </c>
      <c r="DA29">
        <f t="shared" si="4"/>
        <v>1</v>
      </c>
      <c r="DB29">
        <f t="shared" si="0"/>
        <v>0.91</v>
      </c>
      <c r="DC29">
        <f t="shared" si="1"/>
        <v>0</v>
      </c>
    </row>
    <row r="30" spans="1:107" x14ac:dyDescent="0.2">
      <c r="A30">
        <f>ROW(Source!A41)</f>
        <v>41</v>
      </c>
      <c r="B30">
        <v>46281617</v>
      </c>
      <c r="C30">
        <v>46281681</v>
      </c>
      <c r="D30">
        <v>46000976</v>
      </c>
      <c r="E30">
        <v>1</v>
      </c>
      <c r="F30">
        <v>1</v>
      </c>
      <c r="G30">
        <v>5</v>
      </c>
      <c r="H30">
        <v>3</v>
      </c>
      <c r="I30" t="s">
        <v>354</v>
      </c>
      <c r="J30" t="s">
        <v>355</v>
      </c>
      <c r="K30" t="s">
        <v>356</v>
      </c>
      <c r="L30">
        <v>1035</v>
      </c>
      <c r="N30">
        <v>1013</v>
      </c>
      <c r="O30" t="s">
        <v>69</v>
      </c>
      <c r="P30" t="s">
        <v>69</v>
      </c>
      <c r="Q30">
        <v>1</v>
      </c>
      <c r="W30">
        <v>0</v>
      </c>
      <c r="X30">
        <v>-783195664</v>
      </c>
      <c r="Y30">
        <v>3</v>
      </c>
      <c r="AA30">
        <v>11.9</v>
      </c>
      <c r="AB30">
        <v>0</v>
      </c>
      <c r="AC30">
        <v>0</v>
      </c>
      <c r="AD30">
        <v>0</v>
      </c>
      <c r="AE30">
        <v>11.9</v>
      </c>
      <c r="AF30">
        <v>0</v>
      </c>
      <c r="AG30">
        <v>0</v>
      </c>
      <c r="AH30">
        <v>0</v>
      </c>
      <c r="AI30">
        <v>1</v>
      </c>
      <c r="AJ30">
        <v>1</v>
      </c>
      <c r="AK30">
        <v>1</v>
      </c>
      <c r="AL30">
        <v>1</v>
      </c>
      <c r="AN30">
        <v>0</v>
      </c>
      <c r="AO30">
        <v>1</v>
      </c>
      <c r="AP30">
        <v>0</v>
      </c>
      <c r="AQ30">
        <v>0</v>
      </c>
      <c r="AR30">
        <v>0</v>
      </c>
      <c r="AS30" t="s">
        <v>3</v>
      </c>
      <c r="AT30">
        <v>3</v>
      </c>
      <c r="AU30" t="s">
        <v>3</v>
      </c>
      <c r="AV30">
        <v>0</v>
      </c>
      <c r="AW30">
        <v>2</v>
      </c>
      <c r="AX30">
        <v>46281710</v>
      </c>
      <c r="AY30">
        <v>1</v>
      </c>
      <c r="AZ30">
        <v>0</v>
      </c>
      <c r="BA30">
        <v>36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X30">
        <f>Y30*Source!I41</f>
        <v>3</v>
      </c>
      <c r="CY30">
        <f t="shared" si="2"/>
        <v>11.9</v>
      </c>
      <c r="CZ30">
        <f t="shared" si="3"/>
        <v>11.9</v>
      </c>
      <c r="DA30">
        <f t="shared" si="4"/>
        <v>1</v>
      </c>
      <c r="DB30">
        <f t="shared" si="0"/>
        <v>35.700000000000003</v>
      </c>
      <c r="DC30">
        <f t="shared" si="1"/>
        <v>0</v>
      </c>
    </row>
    <row r="31" spans="1:107" x14ac:dyDescent="0.2">
      <c r="A31">
        <f>ROW(Source!A41)</f>
        <v>41</v>
      </c>
      <c r="B31">
        <v>46281617</v>
      </c>
      <c r="C31">
        <v>46281681</v>
      </c>
      <c r="D31">
        <v>45989947</v>
      </c>
      <c r="E31">
        <v>1</v>
      </c>
      <c r="F31">
        <v>1</v>
      </c>
      <c r="G31">
        <v>5</v>
      </c>
      <c r="H31">
        <v>3</v>
      </c>
      <c r="I31" t="s">
        <v>357</v>
      </c>
      <c r="J31" t="s">
        <v>358</v>
      </c>
      <c r="K31" t="s">
        <v>359</v>
      </c>
      <c r="L31">
        <v>1339</v>
      </c>
      <c r="N31">
        <v>1007</v>
      </c>
      <c r="O31" t="s">
        <v>64</v>
      </c>
      <c r="P31" t="s">
        <v>64</v>
      </c>
      <c r="Q31">
        <v>1</v>
      </c>
      <c r="W31">
        <v>0</v>
      </c>
      <c r="X31">
        <v>88695038</v>
      </c>
      <c r="Y31">
        <v>8.9999999999999993E-3</v>
      </c>
      <c r="AA31">
        <v>396.06</v>
      </c>
      <c r="AB31">
        <v>0</v>
      </c>
      <c r="AC31">
        <v>0</v>
      </c>
      <c r="AD31">
        <v>0</v>
      </c>
      <c r="AE31">
        <v>396.06</v>
      </c>
      <c r="AF31">
        <v>0</v>
      </c>
      <c r="AG31">
        <v>0</v>
      </c>
      <c r="AH31">
        <v>0</v>
      </c>
      <c r="AI31">
        <v>1</v>
      </c>
      <c r="AJ31">
        <v>1</v>
      </c>
      <c r="AK31">
        <v>1</v>
      </c>
      <c r="AL31">
        <v>1</v>
      </c>
      <c r="AN31">
        <v>0</v>
      </c>
      <c r="AO31">
        <v>1</v>
      </c>
      <c r="AP31">
        <v>0</v>
      </c>
      <c r="AQ31">
        <v>0</v>
      </c>
      <c r="AR31">
        <v>0</v>
      </c>
      <c r="AS31" t="s">
        <v>3</v>
      </c>
      <c r="AT31">
        <v>8.9999999999999993E-3</v>
      </c>
      <c r="AU31" t="s">
        <v>3</v>
      </c>
      <c r="AV31">
        <v>0</v>
      </c>
      <c r="AW31">
        <v>2</v>
      </c>
      <c r="AX31">
        <v>46281711</v>
      </c>
      <c r="AY31">
        <v>1</v>
      </c>
      <c r="AZ31">
        <v>0</v>
      </c>
      <c r="BA31">
        <v>37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X31">
        <f>Y31*Source!I41</f>
        <v>8.9999999999999993E-3</v>
      </c>
      <c r="CY31">
        <f t="shared" si="2"/>
        <v>396.06</v>
      </c>
      <c r="CZ31">
        <f t="shared" si="3"/>
        <v>396.06</v>
      </c>
      <c r="DA31">
        <f t="shared" si="4"/>
        <v>1</v>
      </c>
      <c r="DB31">
        <f t="shared" si="0"/>
        <v>3.56</v>
      </c>
      <c r="DC31">
        <f t="shared" si="1"/>
        <v>0</v>
      </c>
    </row>
    <row r="32" spans="1:107" x14ac:dyDescent="0.2">
      <c r="A32">
        <f>ROW(Source!A42)</f>
        <v>42</v>
      </c>
      <c r="B32">
        <v>46281618</v>
      </c>
      <c r="C32">
        <v>46281681</v>
      </c>
      <c r="D32">
        <v>45815045</v>
      </c>
      <c r="E32">
        <v>5</v>
      </c>
      <c r="F32">
        <v>1</v>
      </c>
      <c r="G32">
        <v>5</v>
      </c>
      <c r="H32">
        <v>1</v>
      </c>
      <c r="I32" t="s">
        <v>302</v>
      </c>
      <c r="J32" t="s">
        <v>3</v>
      </c>
      <c r="K32" t="s">
        <v>303</v>
      </c>
      <c r="L32">
        <v>1191</v>
      </c>
      <c r="N32">
        <v>1013</v>
      </c>
      <c r="O32" t="s">
        <v>304</v>
      </c>
      <c r="P32" t="s">
        <v>304</v>
      </c>
      <c r="Q32">
        <v>1</v>
      </c>
      <c r="W32">
        <v>0</v>
      </c>
      <c r="X32">
        <v>946207192</v>
      </c>
      <c r="Y32">
        <v>40.1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1</v>
      </c>
      <c r="AJ32">
        <v>1</v>
      </c>
      <c r="AK32">
        <v>1</v>
      </c>
      <c r="AL32">
        <v>1</v>
      </c>
      <c r="AN32">
        <v>0</v>
      </c>
      <c r="AO32">
        <v>1</v>
      </c>
      <c r="AP32">
        <v>0</v>
      </c>
      <c r="AQ32">
        <v>0</v>
      </c>
      <c r="AR32">
        <v>0</v>
      </c>
      <c r="AS32" t="s">
        <v>3</v>
      </c>
      <c r="AT32">
        <v>40.1</v>
      </c>
      <c r="AU32" t="s">
        <v>3</v>
      </c>
      <c r="AV32">
        <v>1</v>
      </c>
      <c r="AW32">
        <v>2</v>
      </c>
      <c r="AX32">
        <v>46281697</v>
      </c>
      <c r="AY32">
        <v>1</v>
      </c>
      <c r="AZ32">
        <v>0</v>
      </c>
      <c r="BA32">
        <v>39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X32">
        <f>Y32*Source!I42</f>
        <v>40.1</v>
      </c>
      <c r="CY32">
        <f>AD32</f>
        <v>0</v>
      </c>
      <c r="CZ32">
        <f>AH32</f>
        <v>0</v>
      </c>
      <c r="DA32">
        <f>AL32</f>
        <v>1</v>
      </c>
      <c r="DB32">
        <f t="shared" si="0"/>
        <v>0</v>
      </c>
      <c r="DC32">
        <f t="shared" si="1"/>
        <v>0</v>
      </c>
    </row>
    <row r="33" spans="1:107" x14ac:dyDescent="0.2">
      <c r="A33">
        <f>ROW(Source!A42)</f>
        <v>42</v>
      </c>
      <c r="B33">
        <v>46281618</v>
      </c>
      <c r="C33">
        <v>46281681</v>
      </c>
      <c r="D33">
        <v>45984172</v>
      </c>
      <c r="E33">
        <v>1</v>
      </c>
      <c r="F33">
        <v>1</v>
      </c>
      <c r="G33">
        <v>5</v>
      </c>
      <c r="H33">
        <v>2</v>
      </c>
      <c r="I33" t="s">
        <v>317</v>
      </c>
      <c r="J33" t="s">
        <v>318</v>
      </c>
      <c r="K33" t="s">
        <v>319</v>
      </c>
      <c r="L33">
        <v>1368</v>
      </c>
      <c r="N33">
        <v>1011</v>
      </c>
      <c r="O33" t="s">
        <v>16</v>
      </c>
      <c r="P33" t="s">
        <v>16</v>
      </c>
      <c r="Q33">
        <v>1</v>
      </c>
      <c r="W33">
        <v>0</v>
      </c>
      <c r="X33">
        <v>23675379</v>
      </c>
      <c r="Y33">
        <v>1.45</v>
      </c>
      <c r="AA33">
        <v>0</v>
      </c>
      <c r="AB33">
        <v>38.25</v>
      </c>
      <c r="AC33">
        <v>6.86</v>
      </c>
      <c r="AD33">
        <v>0</v>
      </c>
      <c r="AE33">
        <v>0</v>
      </c>
      <c r="AF33">
        <v>6.22</v>
      </c>
      <c r="AG33">
        <v>0.28999999999999998</v>
      </c>
      <c r="AH33">
        <v>0</v>
      </c>
      <c r="AI33">
        <v>1</v>
      </c>
      <c r="AJ33">
        <v>6.15</v>
      </c>
      <c r="AK33">
        <v>23.64</v>
      </c>
      <c r="AL33">
        <v>1</v>
      </c>
      <c r="AN33">
        <v>0</v>
      </c>
      <c r="AO33">
        <v>1</v>
      </c>
      <c r="AP33">
        <v>0</v>
      </c>
      <c r="AQ33">
        <v>0</v>
      </c>
      <c r="AR33">
        <v>0</v>
      </c>
      <c r="AS33" t="s">
        <v>3</v>
      </c>
      <c r="AT33">
        <v>1.45</v>
      </c>
      <c r="AU33" t="s">
        <v>3</v>
      </c>
      <c r="AV33">
        <v>0</v>
      </c>
      <c r="AW33">
        <v>2</v>
      </c>
      <c r="AX33">
        <v>46281698</v>
      </c>
      <c r="AY33">
        <v>1</v>
      </c>
      <c r="AZ33">
        <v>0</v>
      </c>
      <c r="BA33">
        <v>40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X33">
        <f>Y33*Source!I42</f>
        <v>1.45</v>
      </c>
      <c r="CY33">
        <f>AB33</f>
        <v>38.25</v>
      </c>
      <c r="CZ33">
        <f>AF33</f>
        <v>6.22</v>
      </c>
      <c r="DA33">
        <f>AJ33</f>
        <v>6.15</v>
      </c>
      <c r="DB33">
        <f t="shared" ref="DB33:DB64" si="5">ROUND(ROUND(AT33*CZ33,2),6)</f>
        <v>9.02</v>
      </c>
      <c r="DC33">
        <f t="shared" ref="DC33:DC64" si="6">ROUND(ROUND(AT33*AG33,2),6)</f>
        <v>0.42</v>
      </c>
    </row>
    <row r="34" spans="1:107" x14ac:dyDescent="0.2">
      <c r="A34">
        <f>ROW(Source!A42)</f>
        <v>42</v>
      </c>
      <c r="B34">
        <v>46281618</v>
      </c>
      <c r="C34">
        <v>46281681</v>
      </c>
      <c r="D34">
        <v>45984458</v>
      </c>
      <c r="E34">
        <v>1</v>
      </c>
      <c r="F34">
        <v>1</v>
      </c>
      <c r="G34">
        <v>5</v>
      </c>
      <c r="H34">
        <v>2</v>
      </c>
      <c r="I34" t="s">
        <v>320</v>
      </c>
      <c r="J34" t="s">
        <v>321</v>
      </c>
      <c r="K34" t="s">
        <v>322</v>
      </c>
      <c r="L34">
        <v>1368</v>
      </c>
      <c r="N34">
        <v>1011</v>
      </c>
      <c r="O34" t="s">
        <v>16</v>
      </c>
      <c r="P34" t="s">
        <v>16</v>
      </c>
      <c r="Q34">
        <v>1</v>
      </c>
      <c r="W34">
        <v>0</v>
      </c>
      <c r="X34">
        <v>-1289262214</v>
      </c>
      <c r="Y34">
        <v>0.3</v>
      </c>
      <c r="AA34">
        <v>0</v>
      </c>
      <c r="AB34">
        <v>666.98</v>
      </c>
      <c r="AC34">
        <v>415.83</v>
      </c>
      <c r="AD34">
        <v>0</v>
      </c>
      <c r="AE34">
        <v>0</v>
      </c>
      <c r="AF34">
        <v>74.44</v>
      </c>
      <c r="AG34">
        <v>17.59</v>
      </c>
      <c r="AH34">
        <v>0</v>
      </c>
      <c r="AI34">
        <v>1</v>
      </c>
      <c r="AJ34">
        <v>8.9600000000000009</v>
      </c>
      <c r="AK34">
        <v>23.64</v>
      </c>
      <c r="AL34">
        <v>1</v>
      </c>
      <c r="AN34">
        <v>0</v>
      </c>
      <c r="AO34">
        <v>1</v>
      </c>
      <c r="AP34">
        <v>0</v>
      </c>
      <c r="AQ34">
        <v>0</v>
      </c>
      <c r="AR34">
        <v>0</v>
      </c>
      <c r="AS34" t="s">
        <v>3</v>
      </c>
      <c r="AT34">
        <v>0.3</v>
      </c>
      <c r="AU34" t="s">
        <v>3</v>
      </c>
      <c r="AV34">
        <v>0</v>
      </c>
      <c r="AW34">
        <v>2</v>
      </c>
      <c r="AX34">
        <v>46281699</v>
      </c>
      <c r="AY34">
        <v>1</v>
      </c>
      <c r="AZ34">
        <v>0</v>
      </c>
      <c r="BA34">
        <v>41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X34">
        <f>Y34*Source!I42</f>
        <v>0.3</v>
      </c>
      <c r="CY34">
        <f>AB34</f>
        <v>666.98</v>
      </c>
      <c r="CZ34">
        <f>AF34</f>
        <v>74.44</v>
      </c>
      <c r="DA34">
        <f>AJ34</f>
        <v>8.9600000000000009</v>
      </c>
      <c r="DB34">
        <f t="shared" si="5"/>
        <v>22.33</v>
      </c>
      <c r="DC34">
        <f t="shared" si="6"/>
        <v>5.28</v>
      </c>
    </row>
    <row r="35" spans="1:107" x14ac:dyDescent="0.2">
      <c r="A35">
        <f>ROW(Source!A42)</f>
        <v>42</v>
      </c>
      <c r="B35">
        <v>46281618</v>
      </c>
      <c r="C35">
        <v>46281681</v>
      </c>
      <c r="D35">
        <v>45983693</v>
      </c>
      <c r="E35">
        <v>1</v>
      </c>
      <c r="F35">
        <v>1</v>
      </c>
      <c r="G35">
        <v>5</v>
      </c>
      <c r="H35">
        <v>2</v>
      </c>
      <c r="I35" t="s">
        <v>323</v>
      </c>
      <c r="J35" t="s">
        <v>324</v>
      </c>
      <c r="K35" t="s">
        <v>325</v>
      </c>
      <c r="L35">
        <v>1368</v>
      </c>
      <c r="N35">
        <v>1011</v>
      </c>
      <c r="O35" t="s">
        <v>16</v>
      </c>
      <c r="P35" t="s">
        <v>16</v>
      </c>
      <c r="Q35">
        <v>1</v>
      </c>
      <c r="W35">
        <v>0</v>
      </c>
      <c r="X35">
        <v>1373649140</v>
      </c>
      <c r="Y35">
        <v>0.2</v>
      </c>
      <c r="AA35">
        <v>0</v>
      </c>
      <c r="AB35">
        <v>102.11</v>
      </c>
      <c r="AC35">
        <v>30.03</v>
      </c>
      <c r="AD35">
        <v>0</v>
      </c>
      <c r="AE35">
        <v>0</v>
      </c>
      <c r="AF35">
        <v>102.11</v>
      </c>
      <c r="AG35">
        <v>30.03</v>
      </c>
      <c r="AH35">
        <v>0</v>
      </c>
      <c r="AI35">
        <v>1</v>
      </c>
      <c r="AJ35">
        <v>1</v>
      </c>
      <c r="AK35">
        <v>1</v>
      </c>
      <c r="AL35">
        <v>1</v>
      </c>
      <c r="AN35">
        <v>0</v>
      </c>
      <c r="AO35">
        <v>1</v>
      </c>
      <c r="AP35">
        <v>0</v>
      </c>
      <c r="AQ35">
        <v>0</v>
      </c>
      <c r="AR35">
        <v>0</v>
      </c>
      <c r="AS35" t="s">
        <v>3</v>
      </c>
      <c r="AT35">
        <v>0.2</v>
      </c>
      <c r="AU35" t="s">
        <v>3</v>
      </c>
      <c r="AV35">
        <v>0</v>
      </c>
      <c r="AW35">
        <v>2</v>
      </c>
      <c r="AX35">
        <v>46281700</v>
      </c>
      <c r="AY35">
        <v>1</v>
      </c>
      <c r="AZ35">
        <v>0</v>
      </c>
      <c r="BA35">
        <v>42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X35">
        <f>Y35*Source!I42</f>
        <v>0.2</v>
      </c>
      <c r="CY35">
        <f>AB35</f>
        <v>102.11</v>
      </c>
      <c r="CZ35">
        <f>AF35</f>
        <v>102.11</v>
      </c>
      <c r="DA35">
        <f>AJ35</f>
        <v>1</v>
      </c>
      <c r="DB35">
        <f t="shared" si="5"/>
        <v>20.420000000000002</v>
      </c>
      <c r="DC35">
        <f t="shared" si="6"/>
        <v>6.01</v>
      </c>
    </row>
    <row r="36" spans="1:107" x14ac:dyDescent="0.2">
      <c r="A36">
        <f>ROW(Source!A42)</f>
        <v>42</v>
      </c>
      <c r="B36">
        <v>46281618</v>
      </c>
      <c r="C36">
        <v>46281681</v>
      </c>
      <c r="D36">
        <v>45985882</v>
      </c>
      <c r="E36">
        <v>1</v>
      </c>
      <c r="F36">
        <v>1</v>
      </c>
      <c r="G36">
        <v>5</v>
      </c>
      <c r="H36">
        <v>3</v>
      </c>
      <c r="I36" t="s">
        <v>326</v>
      </c>
      <c r="J36" t="s">
        <v>327</v>
      </c>
      <c r="K36" t="s">
        <v>328</v>
      </c>
      <c r="L36">
        <v>1348</v>
      </c>
      <c r="N36">
        <v>1009</v>
      </c>
      <c r="O36" t="s">
        <v>329</v>
      </c>
      <c r="P36" t="s">
        <v>329</v>
      </c>
      <c r="Q36">
        <v>1000</v>
      </c>
      <c r="W36">
        <v>0</v>
      </c>
      <c r="X36">
        <v>-795541409</v>
      </c>
      <c r="Y36">
        <v>2.7200000000000002E-3</v>
      </c>
      <c r="AA36">
        <v>47628.29</v>
      </c>
      <c r="AB36">
        <v>0</v>
      </c>
      <c r="AC36">
        <v>0</v>
      </c>
      <c r="AD36">
        <v>0</v>
      </c>
      <c r="AE36">
        <v>23120.53</v>
      </c>
      <c r="AF36">
        <v>0</v>
      </c>
      <c r="AG36">
        <v>0</v>
      </c>
      <c r="AH36">
        <v>0</v>
      </c>
      <c r="AI36">
        <v>2.06</v>
      </c>
      <c r="AJ36">
        <v>1</v>
      </c>
      <c r="AK36">
        <v>1</v>
      </c>
      <c r="AL36">
        <v>1</v>
      </c>
      <c r="AN36">
        <v>0</v>
      </c>
      <c r="AO36">
        <v>1</v>
      </c>
      <c r="AP36">
        <v>0</v>
      </c>
      <c r="AQ36">
        <v>0</v>
      </c>
      <c r="AR36">
        <v>0</v>
      </c>
      <c r="AS36" t="s">
        <v>3</v>
      </c>
      <c r="AT36">
        <v>2.7200000000000002E-3</v>
      </c>
      <c r="AU36" t="s">
        <v>3</v>
      </c>
      <c r="AV36">
        <v>0</v>
      </c>
      <c r="AW36">
        <v>2</v>
      </c>
      <c r="AX36">
        <v>46281701</v>
      </c>
      <c r="AY36">
        <v>1</v>
      </c>
      <c r="AZ36">
        <v>0</v>
      </c>
      <c r="BA36">
        <v>43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X36">
        <f>Y36*Source!I42</f>
        <v>2.7200000000000002E-3</v>
      </c>
      <c r="CY36">
        <f t="shared" ref="CY36:CY46" si="7">AA36</f>
        <v>47628.29</v>
      </c>
      <c r="CZ36">
        <f t="shared" ref="CZ36:CZ46" si="8">AE36</f>
        <v>23120.53</v>
      </c>
      <c r="DA36">
        <f t="shared" ref="DA36:DA46" si="9">AI36</f>
        <v>2.06</v>
      </c>
      <c r="DB36">
        <f t="shared" si="5"/>
        <v>62.89</v>
      </c>
      <c r="DC36">
        <f t="shared" si="6"/>
        <v>0</v>
      </c>
    </row>
    <row r="37" spans="1:107" x14ac:dyDescent="0.2">
      <c r="A37">
        <f>ROW(Source!A42)</f>
        <v>42</v>
      </c>
      <c r="B37">
        <v>46281618</v>
      </c>
      <c r="C37">
        <v>46281681</v>
      </c>
      <c r="D37">
        <v>45986354</v>
      </c>
      <c r="E37">
        <v>1</v>
      </c>
      <c r="F37">
        <v>1</v>
      </c>
      <c r="G37">
        <v>5</v>
      </c>
      <c r="H37">
        <v>3</v>
      </c>
      <c r="I37" t="s">
        <v>330</v>
      </c>
      <c r="J37" t="s">
        <v>331</v>
      </c>
      <c r="K37" t="s">
        <v>332</v>
      </c>
      <c r="L37">
        <v>1348</v>
      </c>
      <c r="N37">
        <v>1009</v>
      </c>
      <c r="O37" t="s">
        <v>329</v>
      </c>
      <c r="P37" t="s">
        <v>329</v>
      </c>
      <c r="Q37">
        <v>1000</v>
      </c>
      <c r="W37">
        <v>0</v>
      </c>
      <c r="X37">
        <v>980168967</v>
      </c>
      <c r="Y37">
        <v>1.8000000000000001E-4</v>
      </c>
      <c r="AA37">
        <v>100658.77</v>
      </c>
      <c r="AB37">
        <v>0</v>
      </c>
      <c r="AC37">
        <v>0</v>
      </c>
      <c r="AD37">
        <v>0</v>
      </c>
      <c r="AE37">
        <v>18202.310000000001</v>
      </c>
      <c r="AF37">
        <v>0</v>
      </c>
      <c r="AG37">
        <v>0</v>
      </c>
      <c r="AH37">
        <v>0</v>
      </c>
      <c r="AI37">
        <v>5.53</v>
      </c>
      <c r="AJ37">
        <v>1</v>
      </c>
      <c r="AK37">
        <v>1</v>
      </c>
      <c r="AL37">
        <v>1</v>
      </c>
      <c r="AN37">
        <v>0</v>
      </c>
      <c r="AO37">
        <v>1</v>
      </c>
      <c r="AP37">
        <v>0</v>
      </c>
      <c r="AQ37">
        <v>0</v>
      </c>
      <c r="AR37">
        <v>0</v>
      </c>
      <c r="AS37" t="s">
        <v>3</v>
      </c>
      <c r="AT37">
        <v>1.8000000000000001E-4</v>
      </c>
      <c r="AU37" t="s">
        <v>3</v>
      </c>
      <c r="AV37">
        <v>0</v>
      </c>
      <c r="AW37">
        <v>2</v>
      </c>
      <c r="AX37">
        <v>46281702</v>
      </c>
      <c r="AY37">
        <v>1</v>
      </c>
      <c r="AZ37">
        <v>0</v>
      </c>
      <c r="BA37">
        <v>44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X37">
        <f>Y37*Source!I42</f>
        <v>1.8000000000000001E-4</v>
      </c>
      <c r="CY37">
        <f t="shared" si="7"/>
        <v>100658.77</v>
      </c>
      <c r="CZ37">
        <f t="shared" si="8"/>
        <v>18202.310000000001</v>
      </c>
      <c r="DA37">
        <f t="shared" si="9"/>
        <v>5.53</v>
      </c>
      <c r="DB37">
        <f t="shared" si="5"/>
        <v>3.28</v>
      </c>
      <c r="DC37">
        <f t="shared" si="6"/>
        <v>0</v>
      </c>
    </row>
    <row r="38" spans="1:107" x14ac:dyDescent="0.2">
      <c r="A38">
        <f>ROW(Source!A42)</f>
        <v>42</v>
      </c>
      <c r="B38">
        <v>46281618</v>
      </c>
      <c r="C38">
        <v>46281681</v>
      </c>
      <c r="D38">
        <v>45986574</v>
      </c>
      <c r="E38">
        <v>1</v>
      </c>
      <c r="F38">
        <v>1</v>
      </c>
      <c r="G38">
        <v>5</v>
      </c>
      <c r="H38">
        <v>3</v>
      </c>
      <c r="I38" t="s">
        <v>333</v>
      </c>
      <c r="J38" t="s">
        <v>334</v>
      </c>
      <c r="K38" t="s">
        <v>335</v>
      </c>
      <c r="L38">
        <v>1348</v>
      </c>
      <c r="N38">
        <v>1009</v>
      </c>
      <c r="O38" t="s">
        <v>329</v>
      </c>
      <c r="P38" t="s">
        <v>329</v>
      </c>
      <c r="Q38">
        <v>1000</v>
      </c>
      <c r="W38">
        <v>0</v>
      </c>
      <c r="X38">
        <v>1489745867</v>
      </c>
      <c r="Y38">
        <v>3.4000000000000002E-4</v>
      </c>
      <c r="AA38">
        <v>66281.710000000006</v>
      </c>
      <c r="AB38">
        <v>0</v>
      </c>
      <c r="AC38">
        <v>0</v>
      </c>
      <c r="AD38">
        <v>0</v>
      </c>
      <c r="AE38">
        <v>8596.85</v>
      </c>
      <c r="AF38">
        <v>0</v>
      </c>
      <c r="AG38">
        <v>0</v>
      </c>
      <c r="AH38">
        <v>0</v>
      </c>
      <c r="AI38">
        <v>7.71</v>
      </c>
      <c r="AJ38">
        <v>1</v>
      </c>
      <c r="AK38">
        <v>1</v>
      </c>
      <c r="AL38">
        <v>1</v>
      </c>
      <c r="AN38">
        <v>0</v>
      </c>
      <c r="AO38">
        <v>1</v>
      </c>
      <c r="AP38">
        <v>0</v>
      </c>
      <c r="AQ38">
        <v>0</v>
      </c>
      <c r="AR38">
        <v>0</v>
      </c>
      <c r="AS38" t="s">
        <v>3</v>
      </c>
      <c r="AT38">
        <v>3.4000000000000002E-4</v>
      </c>
      <c r="AU38" t="s">
        <v>3</v>
      </c>
      <c r="AV38">
        <v>0</v>
      </c>
      <c r="AW38">
        <v>2</v>
      </c>
      <c r="AX38">
        <v>46281703</v>
      </c>
      <c r="AY38">
        <v>1</v>
      </c>
      <c r="AZ38">
        <v>0</v>
      </c>
      <c r="BA38">
        <v>45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X38">
        <f>Y38*Source!I42</f>
        <v>3.4000000000000002E-4</v>
      </c>
      <c r="CY38">
        <f t="shared" si="7"/>
        <v>66281.710000000006</v>
      </c>
      <c r="CZ38">
        <f t="shared" si="8"/>
        <v>8596.85</v>
      </c>
      <c r="DA38">
        <f t="shared" si="9"/>
        <v>7.71</v>
      </c>
      <c r="DB38">
        <f t="shared" si="5"/>
        <v>2.92</v>
      </c>
      <c r="DC38">
        <f t="shared" si="6"/>
        <v>0</v>
      </c>
    </row>
    <row r="39" spans="1:107" x14ac:dyDescent="0.2">
      <c r="A39">
        <f>ROW(Source!A42)</f>
        <v>42</v>
      </c>
      <c r="B39">
        <v>46281618</v>
      </c>
      <c r="C39">
        <v>46281681</v>
      </c>
      <c r="D39">
        <v>45987554</v>
      </c>
      <c r="E39">
        <v>1</v>
      </c>
      <c r="F39">
        <v>1</v>
      </c>
      <c r="G39">
        <v>5</v>
      </c>
      <c r="H39">
        <v>3</v>
      </c>
      <c r="I39" t="s">
        <v>336</v>
      </c>
      <c r="J39" t="s">
        <v>337</v>
      </c>
      <c r="K39" t="s">
        <v>338</v>
      </c>
      <c r="L39">
        <v>1346</v>
      </c>
      <c r="N39">
        <v>1009</v>
      </c>
      <c r="O39" t="s">
        <v>119</v>
      </c>
      <c r="P39" t="s">
        <v>119</v>
      </c>
      <c r="Q39">
        <v>1</v>
      </c>
      <c r="W39">
        <v>0</v>
      </c>
      <c r="X39">
        <v>1604269113</v>
      </c>
      <c r="Y39">
        <v>0.15</v>
      </c>
      <c r="AA39">
        <v>213.18</v>
      </c>
      <c r="AB39">
        <v>0</v>
      </c>
      <c r="AC39">
        <v>0</v>
      </c>
      <c r="AD39">
        <v>0</v>
      </c>
      <c r="AE39">
        <v>38</v>
      </c>
      <c r="AF39">
        <v>0</v>
      </c>
      <c r="AG39">
        <v>0</v>
      </c>
      <c r="AH39">
        <v>0</v>
      </c>
      <c r="AI39">
        <v>5.61</v>
      </c>
      <c r="AJ39">
        <v>1</v>
      </c>
      <c r="AK39">
        <v>1</v>
      </c>
      <c r="AL39">
        <v>1</v>
      </c>
      <c r="AN39">
        <v>0</v>
      </c>
      <c r="AO39">
        <v>1</v>
      </c>
      <c r="AP39">
        <v>0</v>
      </c>
      <c r="AQ39">
        <v>0</v>
      </c>
      <c r="AR39">
        <v>0</v>
      </c>
      <c r="AS39" t="s">
        <v>3</v>
      </c>
      <c r="AT39">
        <v>0.15</v>
      </c>
      <c r="AU39" t="s">
        <v>3</v>
      </c>
      <c r="AV39">
        <v>0</v>
      </c>
      <c r="AW39">
        <v>2</v>
      </c>
      <c r="AX39">
        <v>46281704</v>
      </c>
      <c r="AY39">
        <v>1</v>
      </c>
      <c r="AZ39">
        <v>0</v>
      </c>
      <c r="BA39">
        <v>46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X39">
        <f>Y39*Source!I42</f>
        <v>0.15</v>
      </c>
      <c r="CY39">
        <f t="shared" si="7"/>
        <v>213.18</v>
      </c>
      <c r="CZ39">
        <f t="shared" si="8"/>
        <v>38</v>
      </c>
      <c r="DA39">
        <f t="shared" si="9"/>
        <v>5.61</v>
      </c>
      <c r="DB39">
        <f t="shared" si="5"/>
        <v>5.7</v>
      </c>
      <c r="DC39">
        <f t="shared" si="6"/>
        <v>0</v>
      </c>
    </row>
    <row r="40" spans="1:107" x14ac:dyDescent="0.2">
      <c r="A40">
        <f>ROW(Source!A42)</f>
        <v>42</v>
      </c>
      <c r="B40">
        <v>46281618</v>
      </c>
      <c r="C40">
        <v>46281681</v>
      </c>
      <c r="D40">
        <v>45985160</v>
      </c>
      <c r="E40">
        <v>1</v>
      </c>
      <c r="F40">
        <v>1</v>
      </c>
      <c r="G40">
        <v>5</v>
      </c>
      <c r="H40">
        <v>3</v>
      </c>
      <c r="I40" t="s">
        <v>339</v>
      </c>
      <c r="J40" t="s">
        <v>340</v>
      </c>
      <c r="K40" t="s">
        <v>341</v>
      </c>
      <c r="L40">
        <v>1327</v>
      </c>
      <c r="N40">
        <v>1005</v>
      </c>
      <c r="O40" t="s">
        <v>110</v>
      </c>
      <c r="P40" t="s">
        <v>110</v>
      </c>
      <c r="Q40">
        <v>1</v>
      </c>
      <c r="W40">
        <v>0</v>
      </c>
      <c r="X40">
        <v>2103321732</v>
      </c>
      <c r="Y40">
        <v>9.5000000000000001E-2</v>
      </c>
      <c r="AA40">
        <v>24.1</v>
      </c>
      <c r="AB40">
        <v>0</v>
      </c>
      <c r="AC40">
        <v>0</v>
      </c>
      <c r="AD40">
        <v>0</v>
      </c>
      <c r="AE40">
        <v>16.62</v>
      </c>
      <c r="AF40">
        <v>0</v>
      </c>
      <c r="AG40">
        <v>0</v>
      </c>
      <c r="AH40">
        <v>0</v>
      </c>
      <c r="AI40">
        <v>1.45</v>
      </c>
      <c r="AJ40">
        <v>1</v>
      </c>
      <c r="AK40">
        <v>1</v>
      </c>
      <c r="AL40">
        <v>1</v>
      </c>
      <c r="AN40">
        <v>0</v>
      </c>
      <c r="AO40">
        <v>1</v>
      </c>
      <c r="AP40">
        <v>0</v>
      </c>
      <c r="AQ40">
        <v>0</v>
      </c>
      <c r="AR40">
        <v>0</v>
      </c>
      <c r="AS40" t="s">
        <v>3</v>
      </c>
      <c r="AT40">
        <v>9.5000000000000001E-2</v>
      </c>
      <c r="AU40" t="s">
        <v>3</v>
      </c>
      <c r="AV40">
        <v>0</v>
      </c>
      <c r="AW40">
        <v>2</v>
      </c>
      <c r="AX40">
        <v>46281705</v>
      </c>
      <c r="AY40">
        <v>1</v>
      </c>
      <c r="AZ40">
        <v>0</v>
      </c>
      <c r="BA40">
        <v>47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X40">
        <f>Y40*Source!I42</f>
        <v>9.5000000000000001E-2</v>
      </c>
      <c r="CY40">
        <f t="shared" si="7"/>
        <v>24.1</v>
      </c>
      <c r="CZ40">
        <f t="shared" si="8"/>
        <v>16.62</v>
      </c>
      <c r="DA40">
        <f t="shared" si="9"/>
        <v>1.45</v>
      </c>
      <c r="DB40">
        <f t="shared" si="5"/>
        <v>1.58</v>
      </c>
      <c r="DC40">
        <f t="shared" si="6"/>
        <v>0</v>
      </c>
    </row>
    <row r="41" spans="1:107" x14ac:dyDescent="0.2">
      <c r="A41">
        <f>ROW(Source!A42)</f>
        <v>42</v>
      </c>
      <c r="B41">
        <v>46281618</v>
      </c>
      <c r="C41">
        <v>46281681</v>
      </c>
      <c r="D41">
        <v>45985316</v>
      </c>
      <c r="E41">
        <v>1</v>
      </c>
      <c r="F41">
        <v>1</v>
      </c>
      <c r="G41">
        <v>5</v>
      </c>
      <c r="H41">
        <v>3</v>
      </c>
      <c r="I41" t="s">
        <v>342</v>
      </c>
      <c r="J41" t="s">
        <v>343</v>
      </c>
      <c r="K41" t="s">
        <v>344</v>
      </c>
      <c r="L41">
        <v>1348</v>
      </c>
      <c r="N41">
        <v>1009</v>
      </c>
      <c r="O41" t="s">
        <v>329</v>
      </c>
      <c r="P41" t="s">
        <v>329</v>
      </c>
      <c r="Q41">
        <v>1000</v>
      </c>
      <c r="W41">
        <v>0</v>
      </c>
      <c r="X41">
        <v>-71057448</v>
      </c>
      <c r="Y41">
        <v>3.8000000000000002E-4</v>
      </c>
      <c r="AA41">
        <v>44124.9</v>
      </c>
      <c r="AB41">
        <v>0</v>
      </c>
      <c r="AC41">
        <v>0</v>
      </c>
      <c r="AD41">
        <v>0</v>
      </c>
      <c r="AE41">
        <v>16222.39</v>
      </c>
      <c r="AF41">
        <v>0</v>
      </c>
      <c r="AG41">
        <v>0</v>
      </c>
      <c r="AH41">
        <v>0</v>
      </c>
      <c r="AI41">
        <v>2.72</v>
      </c>
      <c r="AJ41">
        <v>1</v>
      </c>
      <c r="AK41">
        <v>1</v>
      </c>
      <c r="AL41">
        <v>1</v>
      </c>
      <c r="AN41">
        <v>0</v>
      </c>
      <c r="AO41">
        <v>1</v>
      </c>
      <c r="AP41">
        <v>0</v>
      </c>
      <c r="AQ41">
        <v>0</v>
      </c>
      <c r="AR41">
        <v>0</v>
      </c>
      <c r="AS41" t="s">
        <v>3</v>
      </c>
      <c r="AT41">
        <v>3.8000000000000002E-4</v>
      </c>
      <c r="AU41" t="s">
        <v>3</v>
      </c>
      <c r="AV41">
        <v>0</v>
      </c>
      <c r="AW41">
        <v>2</v>
      </c>
      <c r="AX41">
        <v>46281706</v>
      </c>
      <c r="AY41">
        <v>1</v>
      </c>
      <c r="AZ41">
        <v>0</v>
      </c>
      <c r="BA41">
        <v>48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X41">
        <f>Y41*Source!I42</f>
        <v>3.8000000000000002E-4</v>
      </c>
      <c r="CY41">
        <f t="shared" si="7"/>
        <v>44124.9</v>
      </c>
      <c r="CZ41">
        <f t="shared" si="8"/>
        <v>16222.39</v>
      </c>
      <c r="DA41">
        <f t="shared" si="9"/>
        <v>2.72</v>
      </c>
      <c r="DB41">
        <f t="shared" si="5"/>
        <v>6.16</v>
      </c>
      <c r="DC41">
        <f t="shared" si="6"/>
        <v>0</v>
      </c>
    </row>
    <row r="42" spans="1:107" x14ac:dyDescent="0.2">
      <c r="A42">
        <f>ROW(Source!A42)</f>
        <v>42</v>
      </c>
      <c r="B42">
        <v>46281618</v>
      </c>
      <c r="C42">
        <v>46281681</v>
      </c>
      <c r="D42">
        <v>45984882</v>
      </c>
      <c r="E42">
        <v>1</v>
      </c>
      <c r="F42">
        <v>1</v>
      </c>
      <c r="G42">
        <v>5</v>
      </c>
      <c r="H42">
        <v>3</v>
      </c>
      <c r="I42" t="s">
        <v>345</v>
      </c>
      <c r="J42" t="s">
        <v>346</v>
      </c>
      <c r="K42" t="s">
        <v>347</v>
      </c>
      <c r="L42">
        <v>1348</v>
      </c>
      <c r="N42">
        <v>1009</v>
      </c>
      <c r="O42" t="s">
        <v>329</v>
      </c>
      <c r="P42" t="s">
        <v>329</v>
      </c>
      <c r="Q42">
        <v>1000</v>
      </c>
      <c r="W42">
        <v>0</v>
      </c>
      <c r="X42">
        <v>891961602</v>
      </c>
      <c r="Y42">
        <v>4.1999999999999997E-3</v>
      </c>
      <c r="AA42">
        <v>77943.33</v>
      </c>
      <c r="AB42">
        <v>0</v>
      </c>
      <c r="AC42">
        <v>0</v>
      </c>
      <c r="AD42">
        <v>0</v>
      </c>
      <c r="AE42">
        <v>17876.91</v>
      </c>
      <c r="AF42">
        <v>0</v>
      </c>
      <c r="AG42">
        <v>0</v>
      </c>
      <c r="AH42">
        <v>0</v>
      </c>
      <c r="AI42">
        <v>4.3600000000000003</v>
      </c>
      <c r="AJ42">
        <v>1</v>
      </c>
      <c r="AK42">
        <v>1</v>
      </c>
      <c r="AL42">
        <v>1</v>
      </c>
      <c r="AN42">
        <v>0</v>
      </c>
      <c r="AO42">
        <v>1</v>
      </c>
      <c r="AP42">
        <v>0</v>
      </c>
      <c r="AQ42">
        <v>0</v>
      </c>
      <c r="AR42">
        <v>0</v>
      </c>
      <c r="AS42" t="s">
        <v>3</v>
      </c>
      <c r="AT42">
        <v>4.1999999999999997E-3</v>
      </c>
      <c r="AU42" t="s">
        <v>3</v>
      </c>
      <c r="AV42">
        <v>0</v>
      </c>
      <c r="AW42">
        <v>2</v>
      </c>
      <c r="AX42">
        <v>46281707</v>
      </c>
      <c r="AY42">
        <v>1</v>
      </c>
      <c r="AZ42">
        <v>0</v>
      </c>
      <c r="BA42">
        <v>49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X42">
        <f>Y42*Source!I42</f>
        <v>4.1999999999999997E-3</v>
      </c>
      <c r="CY42">
        <f t="shared" si="7"/>
        <v>77943.33</v>
      </c>
      <c r="CZ42">
        <f t="shared" si="8"/>
        <v>17876.91</v>
      </c>
      <c r="DA42">
        <f t="shared" si="9"/>
        <v>4.3600000000000003</v>
      </c>
      <c r="DB42">
        <f t="shared" si="5"/>
        <v>75.08</v>
      </c>
      <c r="DC42">
        <f t="shared" si="6"/>
        <v>0</v>
      </c>
    </row>
    <row r="43" spans="1:107" x14ac:dyDescent="0.2">
      <c r="A43">
        <f>ROW(Source!A42)</f>
        <v>42</v>
      </c>
      <c r="B43">
        <v>46281618</v>
      </c>
      <c r="C43">
        <v>46281681</v>
      </c>
      <c r="D43">
        <v>45984884</v>
      </c>
      <c r="E43">
        <v>1</v>
      </c>
      <c r="F43">
        <v>1</v>
      </c>
      <c r="G43">
        <v>5</v>
      </c>
      <c r="H43">
        <v>3</v>
      </c>
      <c r="I43" t="s">
        <v>348</v>
      </c>
      <c r="J43" t="s">
        <v>349</v>
      </c>
      <c r="K43" t="s">
        <v>350</v>
      </c>
      <c r="L43">
        <v>1348</v>
      </c>
      <c r="N43">
        <v>1009</v>
      </c>
      <c r="O43" t="s">
        <v>329</v>
      </c>
      <c r="P43" t="s">
        <v>329</v>
      </c>
      <c r="Q43">
        <v>1000</v>
      </c>
      <c r="W43">
        <v>0</v>
      </c>
      <c r="X43">
        <v>844182856</v>
      </c>
      <c r="Y43">
        <v>9.6000000000000002E-4</v>
      </c>
      <c r="AA43">
        <v>153730.78</v>
      </c>
      <c r="AB43">
        <v>0</v>
      </c>
      <c r="AC43">
        <v>0</v>
      </c>
      <c r="AD43">
        <v>0</v>
      </c>
      <c r="AE43">
        <v>26876.01</v>
      </c>
      <c r="AF43">
        <v>0</v>
      </c>
      <c r="AG43">
        <v>0</v>
      </c>
      <c r="AH43">
        <v>0</v>
      </c>
      <c r="AI43">
        <v>5.72</v>
      </c>
      <c r="AJ43">
        <v>1</v>
      </c>
      <c r="AK43">
        <v>1</v>
      </c>
      <c r="AL43">
        <v>1</v>
      </c>
      <c r="AN43">
        <v>0</v>
      </c>
      <c r="AO43">
        <v>1</v>
      </c>
      <c r="AP43">
        <v>0</v>
      </c>
      <c r="AQ43">
        <v>0</v>
      </c>
      <c r="AR43">
        <v>0</v>
      </c>
      <c r="AS43" t="s">
        <v>3</v>
      </c>
      <c r="AT43">
        <v>9.6000000000000002E-4</v>
      </c>
      <c r="AU43" t="s">
        <v>3</v>
      </c>
      <c r="AV43">
        <v>0</v>
      </c>
      <c r="AW43">
        <v>2</v>
      </c>
      <c r="AX43">
        <v>46281708</v>
      </c>
      <c r="AY43">
        <v>1</v>
      </c>
      <c r="AZ43">
        <v>0</v>
      </c>
      <c r="BA43">
        <v>50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X43">
        <f>Y43*Source!I42</f>
        <v>9.6000000000000002E-4</v>
      </c>
      <c r="CY43">
        <f t="shared" si="7"/>
        <v>153730.78</v>
      </c>
      <c r="CZ43">
        <f t="shared" si="8"/>
        <v>26876.01</v>
      </c>
      <c r="DA43">
        <f t="shared" si="9"/>
        <v>5.72</v>
      </c>
      <c r="DB43">
        <f t="shared" si="5"/>
        <v>25.8</v>
      </c>
      <c r="DC43">
        <f t="shared" si="6"/>
        <v>0</v>
      </c>
    </row>
    <row r="44" spans="1:107" x14ac:dyDescent="0.2">
      <c r="A44">
        <f>ROW(Source!A42)</f>
        <v>42</v>
      </c>
      <c r="B44">
        <v>46281618</v>
      </c>
      <c r="C44">
        <v>46281681</v>
      </c>
      <c r="D44">
        <v>45985612</v>
      </c>
      <c r="E44">
        <v>1</v>
      </c>
      <c r="F44">
        <v>1</v>
      </c>
      <c r="G44">
        <v>5</v>
      </c>
      <c r="H44">
        <v>3</v>
      </c>
      <c r="I44" t="s">
        <v>351</v>
      </c>
      <c r="J44" t="s">
        <v>352</v>
      </c>
      <c r="K44" t="s">
        <v>353</v>
      </c>
      <c r="L44">
        <v>1346</v>
      </c>
      <c r="N44">
        <v>1009</v>
      </c>
      <c r="O44" t="s">
        <v>119</v>
      </c>
      <c r="P44" t="s">
        <v>119</v>
      </c>
      <c r="Q44">
        <v>1</v>
      </c>
      <c r="W44">
        <v>0</v>
      </c>
      <c r="X44">
        <v>90048719</v>
      </c>
      <c r="Y44">
        <v>4.4999999999999998E-2</v>
      </c>
      <c r="AA44">
        <v>51.28</v>
      </c>
      <c r="AB44">
        <v>0</v>
      </c>
      <c r="AC44">
        <v>0</v>
      </c>
      <c r="AD44">
        <v>0</v>
      </c>
      <c r="AE44">
        <v>20.190000000000001</v>
      </c>
      <c r="AF44">
        <v>0</v>
      </c>
      <c r="AG44">
        <v>0</v>
      </c>
      <c r="AH44">
        <v>0</v>
      </c>
      <c r="AI44">
        <v>2.54</v>
      </c>
      <c r="AJ44">
        <v>1</v>
      </c>
      <c r="AK44">
        <v>1</v>
      </c>
      <c r="AL44">
        <v>1</v>
      </c>
      <c r="AN44">
        <v>0</v>
      </c>
      <c r="AO44">
        <v>1</v>
      </c>
      <c r="AP44">
        <v>0</v>
      </c>
      <c r="AQ44">
        <v>0</v>
      </c>
      <c r="AR44">
        <v>0</v>
      </c>
      <c r="AS44" t="s">
        <v>3</v>
      </c>
      <c r="AT44">
        <v>4.4999999999999998E-2</v>
      </c>
      <c r="AU44" t="s">
        <v>3</v>
      </c>
      <c r="AV44">
        <v>0</v>
      </c>
      <c r="AW44">
        <v>2</v>
      </c>
      <c r="AX44">
        <v>46281709</v>
      </c>
      <c r="AY44">
        <v>1</v>
      </c>
      <c r="AZ44">
        <v>0</v>
      </c>
      <c r="BA44">
        <v>51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X44">
        <f>Y44*Source!I42</f>
        <v>4.4999999999999998E-2</v>
      </c>
      <c r="CY44">
        <f t="shared" si="7"/>
        <v>51.28</v>
      </c>
      <c r="CZ44">
        <f t="shared" si="8"/>
        <v>20.190000000000001</v>
      </c>
      <c r="DA44">
        <f t="shared" si="9"/>
        <v>2.54</v>
      </c>
      <c r="DB44">
        <f t="shared" si="5"/>
        <v>0.91</v>
      </c>
      <c r="DC44">
        <f t="shared" si="6"/>
        <v>0</v>
      </c>
    </row>
    <row r="45" spans="1:107" x14ac:dyDescent="0.2">
      <c r="A45">
        <f>ROW(Source!A42)</f>
        <v>42</v>
      </c>
      <c r="B45">
        <v>46281618</v>
      </c>
      <c r="C45">
        <v>46281681</v>
      </c>
      <c r="D45">
        <v>46000976</v>
      </c>
      <c r="E45">
        <v>1</v>
      </c>
      <c r="F45">
        <v>1</v>
      </c>
      <c r="G45">
        <v>5</v>
      </c>
      <c r="H45">
        <v>3</v>
      </c>
      <c r="I45" t="s">
        <v>354</v>
      </c>
      <c r="J45" t="s">
        <v>355</v>
      </c>
      <c r="K45" t="s">
        <v>356</v>
      </c>
      <c r="L45">
        <v>1035</v>
      </c>
      <c r="N45">
        <v>1013</v>
      </c>
      <c r="O45" t="s">
        <v>69</v>
      </c>
      <c r="P45" t="s">
        <v>69</v>
      </c>
      <c r="Q45">
        <v>1</v>
      </c>
      <c r="W45">
        <v>0</v>
      </c>
      <c r="X45">
        <v>-783195664</v>
      </c>
      <c r="Y45">
        <v>3</v>
      </c>
      <c r="AA45">
        <v>131.02000000000001</v>
      </c>
      <c r="AB45">
        <v>0</v>
      </c>
      <c r="AC45">
        <v>0</v>
      </c>
      <c r="AD45">
        <v>0</v>
      </c>
      <c r="AE45">
        <v>11.9</v>
      </c>
      <c r="AF45">
        <v>0</v>
      </c>
      <c r="AG45">
        <v>0</v>
      </c>
      <c r="AH45">
        <v>0</v>
      </c>
      <c r="AI45">
        <v>11.01</v>
      </c>
      <c r="AJ45">
        <v>1</v>
      </c>
      <c r="AK45">
        <v>1</v>
      </c>
      <c r="AL45">
        <v>1</v>
      </c>
      <c r="AN45">
        <v>0</v>
      </c>
      <c r="AO45">
        <v>1</v>
      </c>
      <c r="AP45">
        <v>0</v>
      </c>
      <c r="AQ45">
        <v>0</v>
      </c>
      <c r="AR45">
        <v>0</v>
      </c>
      <c r="AS45" t="s">
        <v>3</v>
      </c>
      <c r="AT45">
        <v>3</v>
      </c>
      <c r="AU45" t="s">
        <v>3</v>
      </c>
      <c r="AV45">
        <v>0</v>
      </c>
      <c r="AW45">
        <v>2</v>
      </c>
      <c r="AX45">
        <v>46281710</v>
      </c>
      <c r="AY45">
        <v>1</v>
      </c>
      <c r="AZ45">
        <v>0</v>
      </c>
      <c r="BA45">
        <v>52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X45">
        <f>Y45*Source!I42</f>
        <v>3</v>
      </c>
      <c r="CY45">
        <f t="shared" si="7"/>
        <v>131.02000000000001</v>
      </c>
      <c r="CZ45">
        <f t="shared" si="8"/>
        <v>11.9</v>
      </c>
      <c r="DA45">
        <f t="shared" si="9"/>
        <v>11.01</v>
      </c>
      <c r="DB45">
        <f t="shared" si="5"/>
        <v>35.700000000000003</v>
      </c>
      <c r="DC45">
        <f t="shared" si="6"/>
        <v>0</v>
      </c>
    </row>
    <row r="46" spans="1:107" x14ac:dyDescent="0.2">
      <c r="A46">
        <f>ROW(Source!A42)</f>
        <v>42</v>
      </c>
      <c r="B46">
        <v>46281618</v>
      </c>
      <c r="C46">
        <v>46281681</v>
      </c>
      <c r="D46">
        <v>45989947</v>
      </c>
      <c r="E46">
        <v>1</v>
      </c>
      <c r="F46">
        <v>1</v>
      </c>
      <c r="G46">
        <v>5</v>
      </c>
      <c r="H46">
        <v>3</v>
      </c>
      <c r="I46" t="s">
        <v>357</v>
      </c>
      <c r="J46" t="s">
        <v>358</v>
      </c>
      <c r="K46" t="s">
        <v>359</v>
      </c>
      <c r="L46">
        <v>1339</v>
      </c>
      <c r="N46">
        <v>1007</v>
      </c>
      <c r="O46" t="s">
        <v>64</v>
      </c>
      <c r="P46" t="s">
        <v>64</v>
      </c>
      <c r="Q46">
        <v>1</v>
      </c>
      <c r="W46">
        <v>0</v>
      </c>
      <c r="X46">
        <v>88695038</v>
      </c>
      <c r="Y46">
        <v>8.9999999999999993E-3</v>
      </c>
      <c r="AA46">
        <v>2986.29</v>
      </c>
      <c r="AB46">
        <v>0</v>
      </c>
      <c r="AC46">
        <v>0</v>
      </c>
      <c r="AD46">
        <v>0</v>
      </c>
      <c r="AE46">
        <v>396.06</v>
      </c>
      <c r="AF46">
        <v>0</v>
      </c>
      <c r="AG46">
        <v>0</v>
      </c>
      <c r="AH46">
        <v>0</v>
      </c>
      <c r="AI46">
        <v>7.54</v>
      </c>
      <c r="AJ46">
        <v>1</v>
      </c>
      <c r="AK46">
        <v>1</v>
      </c>
      <c r="AL46">
        <v>1</v>
      </c>
      <c r="AN46">
        <v>0</v>
      </c>
      <c r="AO46">
        <v>1</v>
      </c>
      <c r="AP46">
        <v>0</v>
      </c>
      <c r="AQ46">
        <v>0</v>
      </c>
      <c r="AR46">
        <v>0</v>
      </c>
      <c r="AS46" t="s">
        <v>3</v>
      </c>
      <c r="AT46">
        <v>8.9999999999999993E-3</v>
      </c>
      <c r="AU46" t="s">
        <v>3</v>
      </c>
      <c r="AV46">
        <v>0</v>
      </c>
      <c r="AW46">
        <v>2</v>
      </c>
      <c r="AX46">
        <v>46281711</v>
      </c>
      <c r="AY46">
        <v>1</v>
      </c>
      <c r="AZ46">
        <v>0</v>
      </c>
      <c r="BA46">
        <v>53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X46">
        <f>Y46*Source!I42</f>
        <v>8.9999999999999993E-3</v>
      </c>
      <c r="CY46">
        <f t="shared" si="7"/>
        <v>2986.29</v>
      </c>
      <c r="CZ46">
        <f t="shared" si="8"/>
        <v>396.06</v>
      </c>
      <c r="DA46">
        <f t="shared" si="9"/>
        <v>7.54</v>
      </c>
      <c r="DB46">
        <f t="shared" si="5"/>
        <v>3.56</v>
      </c>
      <c r="DC46">
        <f t="shared" si="6"/>
        <v>0</v>
      </c>
    </row>
    <row r="47" spans="1:107" x14ac:dyDescent="0.2">
      <c r="A47">
        <f>ROW(Source!A49)</f>
        <v>49</v>
      </c>
      <c r="B47">
        <v>46281617</v>
      </c>
      <c r="C47">
        <v>46282738</v>
      </c>
      <c r="D47">
        <v>45815045</v>
      </c>
      <c r="E47">
        <v>5</v>
      </c>
      <c r="F47">
        <v>1</v>
      </c>
      <c r="G47">
        <v>5</v>
      </c>
      <c r="H47">
        <v>1</v>
      </c>
      <c r="I47" t="s">
        <v>302</v>
      </c>
      <c r="J47" t="s">
        <v>3</v>
      </c>
      <c r="K47" t="s">
        <v>303</v>
      </c>
      <c r="L47">
        <v>1191</v>
      </c>
      <c r="N47">
        <v>1013</v>
      </c>
      <c r="O47" t="s">
        <v>304</v>
      </c>
      <c r="P47" t="s">
        <v>304</v>
      </c>
      <c r="Q47">
        <v>1</v>
      </c>
      <c r="W47">
        <v>0</v>
      </c>
      <c r="X47">
        <v>946207192</v>
      </c>
      <c r="Y47">
        <v>1.98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1</v>
      </c>
      <c r="AJ47">
        <v>1</v>
      </c>
      <c r="AK47">
        <v>1</v>
      </c>
      <c r="AL47">
        <v>1</v>
      </c>
      <c r="AN47">
        <v>0</v>
      </c>
      <c r="AO47">
        <v>1</v>
      </c>
      <c r="AP47">
        <v>0</v>
      </c>
      <c r="AQ47">
        <v>0</v>
      </c>
      <c r="AR47">
        <v>0</v>
      </c>
      <c r="AS47" t="s">
        <v>3</v>
      </c>
      <c r="AT47">
        <v>1.98</v>
      </c>
      <c r="AU47" t="s">
        <v>3</v>
      </c>
      <c r="AV47">
        <v>1</v>
      </c>
      <c r="AW47">
        <v>2</v>
      </c>
      <c r="AX47">
        <v>46282739</v>
      </c>
      <c r="AY47">
        <v>1</v>
      </c>
      <c r="AZ47">
        <v>0</v>
      </c>
      <c r="BA47">
        <v>55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CX47">
        <f>Y47*Source!I49</f>
        <v>1.98</v>
      </c>
      <c r="CY47">
        <f>AD47</f>
        <v>0</v>
      </c>
      <c r="CZ47">
        <f>AH47</f>
        <v>0</v>
      </c>
      <c r="DA47">
        <f>AL47</f>
        <v>1</v>
      </c>
      <c r="DB47">
        <f t="shared" si="5"/>
        <v>0</v>
      </c>
      <c r="DC47">
        <f t="shared" si="6"/>
        <v>0</v>
      </c>
    </row>
    <row r="48" spans="1:107" x14ac:dyDescent="0.2">
      <c r="A48">
        <f>ROW(Source!A49)</f>
        <v>49</v>
      </c>
      <c r="B48">
        <v>46281617</v>
      </c>
      <c r="C48">
        <v>46282738</v>
      </c>
      <c r="D48">
        <v>45984172</v>
      </c>
      <c r="E48">
        <v>1</v>
      </c>
      <c r="F48">
        <v>1</v>
      </c>
      <c r="G48">
        <v>5</v>
      </c>
      <c r="H48">
        <v>2</v>
      </c>
      <c r="I48" t="s">
        <v>317</v>
      </c>
      <c r="J48" t="s">
        <v>318</v>
      </c>
      <c r="K48" t="s">
        <v>319</v>
      </c>
      <c r="L48">
        <v>1368</v>
      </c>
      <c r="N48">
        <v>1011</v>
      </c>
      <c r="O48" t="s">
        <v>16</v>
      </c>
      <c r="P48" t="s">
        <v>16</v>
      </c>
      <c r="Q48">
        <v>1</v>
      </c>
      <c r="W48">
        <v>0</v>
      </c>
      <c r="X48">
        <v>23675379</v>
      </c>
      <c r="Y48">
        <v>0.45</v>
      </c>
      <c r="AA48">
        <v>0</v>
      </c>
      <c r="AB48">
        <v>6.22</v>
      </c>
      <c r="AC48">
        <v>0.28999999999999998</v>
      </c>
      <c r="AD48">
        <v>0</v>
      </c>
      <c r="AE48">
        <v>0</v>
      </c>
      <c r="AF48">
        <v>6.22</v>
      </c>
      <c r="AG48">
        <v>0.28999999999999998</v>
      </c>
      <c r="AH48">
        <v>0</v>
      </c>
      <c r="AI48">
        <v>1</v>
      </c>
      <c r="AJ48">
        <v>1</v>
      </c>
      <c r="AK48">
        <v>1</v>
      </c>
      <c r="AL48">
        <v>1</v>
      </c>
      <c r="AN48">
        <v>0</v>
      </c>
      <c r="AO48">
        <v>1</v>
      </c>
      <c r="AP48">
        <v>0</v>
      </c>
      <c r="AQ48">
        <v>0</v>
      </c>
      <c r="AR48">
        <v>0</v>
      </c>
      <c r="AS48" t="s">
        <v>3</v>
      </c>
      <c r="AT48">
        <v>0.45</v>
      </c>
      <c r="AU48" t="s">
        <v>3</v>
      </c>
      <c r="AV48">
        <v>0</v>
      </c>
      <c r="AW48">
        <v>2</v>
      </c>
      <c r="AX48">
        <v>46282740</v>
      </c>
      <c r="AY48">
        <v>1</v>
      </c>
      <c r="AZ48">
        <v>0</v>
      </c>
      <c r="BA48">
        <v>56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X48">
        <f>Y48*Source!I49</f>
        <v>0.45</v>
      </c>
      <c r="CY48">
        <f>AB48</f>
        <v>6.22</v>
      </c>
      <c r="CZ48">
        <f>AF48</f>
        <v>6.22</v>
      </c>
      <c r="DA48">
        <f>AJ48</f>
        <v>1</v>
      </c>
      <c r="DB48">
        <f t="shared" si="5"/>
        <v>2.8</v>
      </c>
      <c r="DC48">
        <f t="shared" si="6"/>
        <v>0.13</v>
      </c>
    </row>
    <row r="49" spans="1:107" x14ac:dyDescent="0.2">
      <c r="A49">
        <f>ROW(Source!A49)</f>
        <v>49</v>
      </c>
      <c r="B49">
        <v>46281617</v>
      </c>
      <c r="C49">
        <v>46282738</v>
      </c>
      <c r="D49">
        <v>45984458</v>
      </c>
      <c r="E49">
        <v>1</v>
      </c>
      <c r="F49">
        <v>1</v>
      </c>
      <c r="G49">
        <v>5</v>
      </c>
      <c r="H49">
        <v>2</v>
      </c>
      <c r="I49" t="s">
        <v>320</v>
      </c>
      <c r="J49" t="s">
        <v>321</v>
      </c>
      <c r="K49" t="s">
        <v>322</v>
      </c>
      <c r="L49">
        <v>1368</v>
      </c>
      <c r="N49">
        <v>1011</v>
      </c>
      <c r="O49" t="s">
        <v>16</v>
      </c>
      <c r="P49" t="s">
        <v>16</v>
      </c>
      <c r="Q49">
        <v>1</v>
      </c>
      <c r="W49">
        <v>0</v>
      </c>
      <c r="X49">
        <v>-1289262214</v>
      </c>
      <c r="Y49">
        <v>0.03</v>
      </c>
      <c r="AA49">
        <v>0</v>
      </c>
      <c r="AB49">
        <v>74.44</v>
      </c>
      <c r="AC49">
        <v>17.59</v>
      </c>
      <c r="AD49">
        <v>0</v>
      </c>
      <c r="AE49">
        <v>0</v>
      </c>
      <c r="AF49">
        <v>74.44</v>
      </c>
      <c r="AG49">
        <v>17.59</v>
      </c>
      <c r="AH49">
        <v>0</v>
      </c>
      <c r="AI49">
        <v>1</v>
      </c>
      <c r="AJ49">
        <v>1</v>
      </c>
      <c r="AK49">
        <v>1</v>
      </c>
      <c r="AL49">
        <v>1</v>
      </c>
      <c r="AN49">
        <v>0</v>
      </c>
      <c r="AO49">
        <v>1</v>
      </c>
      <c r="AP49">
        <v>0</v>
      </c>
      <c r="AQ49">
        <v>0</v>
      </c>
      <c r="AR49">
        <v>0</v>
      </c>
      <c r="AS49" t="s">
        <v>3</v>
      </c>
      <c r="AT49">
        <v>0.03</v>
      </c>
      <c r="AU49" t="s">
        <v>3</v>
      </c>
      <c r="AV49">
        <v>0</v>
      </c>
      <c r="AW49">
        <v>2</v>
      </c>
      <c r="AX49">
        <v>46282741</v>
      </c>
      <c r="AY49">
        <v>1</v>
      </c>
      <c r="AZ49">
        <v>0</v>
      </c>
      <c r="BA49">
        <v>57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CX49">
        <f>Y49*Source!I49</f>
        <v>0.03</v>
      </c>
      <c r="CY49">
        <f>AB49</f>
        <v>74.44</v>
      </c>
      <c r="CZ49">
        <f>AF49</f>
        <v>74.44</v>
      </c>
      <c r="DA49">
        <f>AJ49</f>
        <v>1</v>
      </c>
      <c r="DB49">
        <f t="shared" si="5"/>
        <v>2.23</v>
      </c>
      <c r="DC49">
        <f t="shared" si="6"/>
        <v>0.53</v>
      </c>
    </row>
    <row r="50" spans="1:107" x14ac:dyDescent="0.2">
      <c r="A50">
        <f>ROW(Source!A49)</f>
        <v>49</v>
      </c>
      <c r="B50">
        <v>46281617</v>
      </c>
      <c r="C50">
        <v>46282738</v>
      </c>
      <c r="D50">
        <v>45983693</v>
      </c>
      <c r="E50">
        <v>1</v>
      </c>
      <c r="F50">
        <v>1</v>
      </c>
      <c r="G50">
        <v>5</v>
      </c>
      <c r="H50">
        <v>2</v>
      </c>
      <c r="I50" t="s">
        <v>323</v>
      </c>
      <c r="J50" t="s">
        <v>324</v>
      </c>
      <c r="K50" t="s">
        <v>325</v>
      </c>
      <c r="L50">
        <v>1368</v>
      </c>
      <c r="N50">
        <v>1011</v>
      </c>
      <c r="O50" t="s">
        <v>16</v>
      </c>
      <c r="P50" t="s">
        <v>16</v>
      </c>
      <c r="Q50">
        <v>1</v>
      </c>
      <c r="W50">
        <v>0</v>
      </c>
      <c r="X50">
        <v>1373649140</v>
      </c>
      <c r="Y50">
        <v>4.0000000000000001E-3</v>
      </c>
      <c r="AA50">
        <v>0</v>
      </c>
      <c r="AB50">
        <v>102.11</v>
      </c>
      <c r="AC50">
        <v>30.03</v>
      </c>
      <c r="AD50">
        <v>0</v>
      </c>
      <c r="AE50">
        <v>0</v>
      </c>
      <c r="AF50">
        <v>102.11</v>
      </c>
      <c r="AG50">
        <v>30.03</v>
      </c>
      <c r="AH50">
        <v>0</v>
      </c>
      <c r="AI50">
        <v>1</v>
      </c>
      <c r="AJ50">
        <v>1</v>
      </c>
      <c r="AK50">
        <v>1</v>
      </c>
      <c r="AL50">
        <v>1</v>
      </c>
      <c r="AN50">
        <v>0</v>
      </c>
      <c r="AO50">
        <v>1</v>
      </c>
      <c r="AP50">
        <v>0</v>
      </c>
      <c r="AQ50">
        <v>0</v>
      </c>
      <c r="AR50">
        <v>0</v>
      </c>
      <c r="AS50" t="s">
        <v>3</v>
      </c>
      <c r="AT50">
        <v>4.0000000000000001E-3</v>
      </c>
      <c r="AU50" t="s">
        <v>3</v>
      </c>
      <c r="AV50">
        <v>0</v>
      </c>
      <c r="AW50">
        <v>2</v>
      </c>
      <c r="AX50">
        <v>46282742</v>
      </c>
      <c r="AY50">
        <v>1</v>
      </c>
      <c r="AZ50">
        <v>0</v>
      </c>
      <c r="BA50">
        <v>58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X50">
        <f>Y50*Source!I49</f>
        <v>4.0000000000000001E-3</v>
      </c>
      <c r="CY50">
        <f>AB50</f>
        <v>102.11</v>
      </c>
      <c r="CZ50">
        <f>AF50</f>
        <v>102.11</v>
      </c>
      <c r="DA50">
        <f>AJ50</f>
        <v>1</v>
      </c>
      <c r="DB50">
        <f t="shared" si="5"/>
        <v>0.41</v>
      </c>
      <c r="DC50">
        <f t="shared" si="6"/>
        <v>0.12</v>
      </c>
    </row>
    <row r="51" spans="1:107" x14ac:dyDescent="0.2">
      <c r="A51">
        <f>ROW(Source!A49)</f>
        <v>49</v>
      </c>
      <c r="B51">
        <v>46281617</v>
      </c>
      <c r="C51">
        <v>46282738</v>
      </c>
      <c r="D51">
        <v>45986459</v>
      </c>
      <c r="E51">
        <v>1</v>
      </c>
      <c r="F51">
        <v>1</v>
      </c>
      <c r="G51">
        <v>5</v>
      </c>
      <c r="H51">
        <v>3</v>
      </c>
      <c r="I51" t="s">
        <v>360</v>
      </c>
      <c r="J51" t="s">
        <v>361</v>
      </c>
      <c r="K51" t="s">
        <v>362</v>
      </c>
      <c r="L51">
        <v>1348</v>
      </c>
      <c r="N51">
        <v>1009</v>
      </c>
      <c r="O51" t="s">
        <v>329</v>
      </c>
      <c r="P51" t="s">
        <v>329</v>
      </c>
      <c r="Q51">
        <v>1000</v>
      </c>
      <c r="W51">
        <v>0</v>
      </c>
      <c r="X51">
        <v>-918604120</v>
      </c>
      <c r="Y51">
        <v>2.7999999999999998E-4</v>
      </c>
      <c r="AA51">
        <v>7191.81</v>
      </c>
      <c r="AB51">
        <v>0</v>
      </c>
      <c r="AC51">
        <v>0</v>
      </c>
      <c r="AD51">
        <v>0</v>
      </c>
      <c r="AE51">
        <v>7191.81</v>
      </c>
      <c r="AF51">
        <v>0</v>
      </c>
      <c r="AG51">
        <v>0</v>
      </c>
      <c r="AH51">
        <v>0</v>
      </c>
      <c r="AI51">
        <v>1</v>
      </c>
      <c r="AJ51">
        <v>1</v>
      </c>
      <c r="AK51">
        <v>1</v>
      </c>
      <c r="AL51">
        <v>1</v>
      </c>
      <c r="AN51">
        <v>0</v>
      </c>
      <c r="AO51">
        <v>1</v>
      </c>
      <c r="AP51">
        <v>0</v>
      </c>
      <c r="AQ51">
        <v>0</v>
      </c>
      <c r="AR51">
        <v>0</v>
      </c>
      <c r="AS51" t="s">
        <v>3</v>
      </c>
      <c r="AT51">
        <v>2.7999999999999998E-4</v>
      </c>
      <c r="AU51" t="s">
        <v>3</v>
      </c>
      <c r="AV51">
        <v>0</v>
      </c>
      <c r="AW51">
        <v>2</v>
      </c>
      <c r="AX51">
        <v>46282743</v>
      </c>
      <c r="AY51">
        <v>1</v>
      </c>
      <c r="AZ51">
        <v>0</v>
      </c>
      <c r="BA51">
        <v>59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CX51">
        <f>Y51*Source!I49</f>
        <v>2.7999999999999998E-4</v>
      </c>
      <c r="CY51">
        <f>AA51</f>
        <v>7191.81</v>
      </c>
      <c r="CZ51">
        <f>AE51</f>
        <v>7191.81</v>
      </c>
      <c r="DA51">
        <f>AI51</f>
        <v>1</v>
      </c>
      <c r="DB51">
        <f t="shared" si="5"/>
        <v>2.0099999999999998</v>
      </c>
      <c r="DC51">
        <f t="shared" si="6"/>
        <v>0</v>
      </c>
    </row>
    <row r="52" spans="1:107" x14ac:dyDescent="0.2">
      <c r="A52">
        <f>ROW(Source!A49)</f>
        <v>49</v>
      </c>
      <c r="B52">
        <v>46281617</v>
      </c>
      <c r="C52">
        <v>46282738</v>
      </c>
      <c r="D52">
        <v>45984882</v>
      </c>
      <c r="E52">
        <v>1</v>
      </c>
      <c r="F52">
        <v>1</v>
      </c>
      <c r="G52">
        <v>5</v>
      </c>
      <c r="H52">
        <v>3</v>
      </c>
      <c r="I52" t="s">
        <v>345</v>
      </c>
      <c r="J52" t="s">
        <v>346</v>
      </c>
      <c r="K52" t="s">
        <v>347</v>
      </c>
      <c r="L52">
        <v>1348</v>
      </c>
      <c r="N52">
        <v>1009</v>
      </c>
      <c r="O52" t="s">
        <v>329</v>
      </c>
      <c r="P52" t="s">
        <v>329</v>
      </c>
      <c r="Q52">
        <v>1000</v>
      </c>
      <c r="W52">
        <v>0</v>
      </c>
      <c r="X52">
        <v>891961602</v>
      </c>
      <c r="Y52">
        <v>1.8600000000000001E-3</v>
      </c>
      <c r="AA52">
        <v>17876.91</v>
      </c>
      <c r="AB52">
        <v>0</v>
      </c>
      <c r="AC52">
        <v>0</v>
      </c>
      <c r="AD52">
        <v>0</v>
      </c>
      <c r="AE52">
        <v>17876.91</v>
      </c>
      <c r="AF52">
        <v>0</v>
      </c>
      <c r="AG52">
        <v>0</v>
      </c>
      <c r="AH52">
        <v>0</v>
      </c>
      <c r="AI52">
        <v>1</v>
      </c>
      <c r="AJ52">
        <v>1</v>
      </c>
      <c r="AK52">
        <v>1</v>
      </c>
      <c r="AL52">
        <v>1</v>
      </c>
      <c r="AN52">
        <v>0</v>
      </c>
      <c r="AO52">
        <v>1</v>
      </c>
      <c r="AP52">
        <v>0</v>
      </c>
      <c r="AQ52">
        <v>0</v>
      </c>
      <c r="AR52">
        <v>0</v>
      </c>
      <c r="AS52" t="s">
        <v>3</v>
      </c>
      <c r="AT52">
        <v>1.8600000000000001E-3</v>
      </c>
      <c r="AU52" t="s">
        <v>3</v>
      </c>
      <c r="AV52">
        <v>0</v>
      </c>
      <c r="AW52">
        <v>2</v>
      </c>
      <c r="AX52">
        <v>46282744</v>
      </c>
      <c r="AY52">
        <v>1</v>
      </c>
      <c r="AZ52">
        <v>0</v>
      </c>
      <c r="BA52">
        <v>60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CX52">
        <f>Y52*Source!I49</f>
        <v>1.8600000000000001E-3</v>
      </c>
      <c r="CY52">
        <f>AA52</f>
        <v>17876.91</v>
      </c>
      <c r="CZ52">
        <f>AE52</f>
        <v>17876.91</v>
      </c>
      <c r="DA52">
        <f>AI52</f>
        <v>1</v>
      </c>
      <c r="DB52">
        <f t="shared" si="5"/>
        <v>33.25</v>
      </c>
      <c r="DC52">
        <f t="shared" si="6"/>
        <v>0</v>
      </c>
    </row>
    <row r="53" spans="1:107" x14ac:dyDescent="0.2">
      <c r="A53">
        <f>ROW(Source!A49)</f>
        <v>49</v>
      </c>
      <c r="B53">
        <v>46281617</v>
      </c>
      <c r="C53">
        <v>46282738</v>
      </c>
      <c r="D53">
        <v>45834576</v>
      </c>
      <c r="E53">
        <v>5</v>
      </c>
      <c r="F53">
        <v>1</v>
      </c>
      <c r="G53">
        <v>5</v>
      </c>
      <c r="H53">
        <v>3</v>
      </c>
      <c r="I53" t="s">
        <v>363</v>
      </c>
      <c r="J53" t="s">
        <v>3</v>
      </c>
      <c r="K53" t="s">
        <v>364</v>
      </c>
      <c r="L53">
        <v>1346</v>
      </c>
      <c r="N53">
        <v>1009</v>
      </c>
      <c r="O53" t="s">
        <v>119</v>
      </c>
      <c r="P53" t="s">
        <v>119</v>
      </c>
      <c r="Q53">
        <v>1</v>
      </c>
      <c r="W53">
        <v>0</v>
      </c>
      <c r="X53">
        <v>2089986843</v>
      </c>
      <c r="Y53">
        <v>4.1200000000000001E-2</v>
      </c>
      <c r="AA53">
        <v>19.29</v>
      </c>
      <c r="AB53">
        <v>0</v>
      </c>
      <c r="AC53">
        <v>0</v>
      </c>
      <c r="AD53">
        <v>0</v>
      </c>
      <c r="AE53">
        <v>19.291399999999999</v>
      </c>
      <c r="AF53">
        <v>0</v>
      </c>
      <c r="AG53">
        <v>0</v>
      </c>
      <c r="AH53">
        <v>0</v>
      </c>
      <c r="AI53">
        <v>1</v>
      </c>
      <c r="AJ53">
        <v>1</v>
      </c>
      <c r="AK53">
        <v>1</v>
      </c>
      <c r="AL53">
        <v>1</v>
      </c>
      <c r="AN53">
        <v>0</v>
      </c>
      <c r="AO53">
        <v>1</v>
      </c>
      <c r="AP53">
        <v>0</v>
      </c>
      <c r="AQ53">
        <v>0</v>
      </c>
      <c r="AR53">
        <v>0</v>
      </c>
      <c r="AS53" t="s">
        <v>3</v>
      </c>
      <c r="AT53">
        <v>4.1200000000000001E-2</v>
      </c>
      <c r="AU53" t="s">
        <v>3</v>
      </c>
      <c r="AV53">
        <v>0</v>
      </c>
      <c r="AW53">
        <v>2</v>
      </c>
      <c r="AX53">
        <v>46282746</v>
      </c>
      <c r="AY53">
        <v>1</v>
      </c>
      <c r="AZ53">
        <v>0</v>
      </c>
      <c r="BA53">
        <v>61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CX53">
        <f>Y53*Source!I49</f>
        <v>4.1200000000000001E-2</v>
      </c>
      <c r="CY53">
        <f>AA53</f>
        <v>19.29</v>
      </c>
      <c r="CZ53">
        <f>AE53</f>
        <v>19.291399999999999</v>
      </c>
      <c r="DA53">
        <f>AI53</f>
        <v>1</v>
      </c>
      <c r="DB53">
        <f t="shared" si="5"/>
        <v>0.79</v>
      </c>
      <c r="DC53">
        <f t="shared" si="6"/>
        <v>0</v>
      </c>
    </row>
    <row r="54" spans="1:107" x14ac:dyDescent="0.2">
      <c r="A54">
        <f>ROW(Source!A50)</f>
        <v>50</v>
      </c>
      <c r="B54">
        <v>46281618</v>
      </c>
      <c r="C54">
        <v>46282738</v>
      </c>
      <c r="D54">
        <v>45815045</v>
      </c>
      <c r="E54">
        <v>5</v>
      </c>
      <c r="F54">
        <v>1</v>
      </c>
      <c r="G54">
        <v>5</v>
      </c>
      <c r="H54">
        <v>1</v>
      </c>
      <c r="I54" t="s">
        <v>302</v>
      </c>
      <c r="J54" t="s">
        <v>3</v>
      </c>
      <c r="K54" t="s">
        <v>303</v>
      </c>
      <c r="L54">
        <v>1191</v>
      </c>
      <c r="N54">
        <v>1013</v>
      </c>
      <c r="O54" t="s">
        <v>304</v>
      </c>
      <c r="P54" t="s">
        <v>304</v>
      </c>
      <c r="Q54">
        <v>1</v>
      </c>
      <c r="W54">
        <v>0</v>
      </c>
      <c r="X54">
        <v>946207192</v>
      </c>
      <c r="Y54">
        <v>1.98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1</v>
      </c>
      <c r="AJ54">
        <v>1</v>
      </c>
      <c r="AK54">
        <v>1</v>
      </c>
      <c r="AL54">
        <v>1</v>
      </c>
      <c r="AN54">
        <v>0</v>
      </c>
      <c r="AO54">
        <v>1</v>
      </c>
      <c r="AP54">
        <v>0</v>
      </c>
      <c r="AQ54">
        <v>0</v>
      </c>
      <c r="AR54">
        <v>0</v>
      </c>
      <c r="AS54" t="s">
        <v>3</v>
      </c>
      <c r="AT54">
        <v>1.98</v>
      </c>
      <c r="AU54" t="s">
        <v>3</v>
      </c>
      <c r="AV54">
        <v>1</v>
      </c>
      <c r="AW54">
        <v>2</v>
      </c>
      <c r="AX54">
        <v>46282739</v>
      </c>
      <c r="AY54">
        <v>1</v>
      </c>
      <c r="AZ54">
        <v>0</v>
      </c>
      <c r="BA54">
        <v>64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CX54">
        <f>Y54*Source!I50</f>
        <v>1.98</v>
      </c>
      <c r="CY54">
        <f>AD54</f>
        <v>0</v>
      </c>
      <c r="CZ54">
        <f>AH54</f>
        <v>0</v>
      </c>
      <c r="DA54">
        <f>AL54</f>
        <v>1</v>
      </c>
      <c r="DB54">
        <f t="shared" si="5"/>
        <v>0</v>
      </c>
      <c r="DC54">
        <f t="shared" si="6"/>
        <v>0</v>
      </c>
    </row>
    <row r="55" spans="1:107" x14ac:dyDescent="0.2">
      <c r="A55">
        <f>ROW(Source!A50)</f>
        <v>50</v>
      </c>
      <c r="B55">
        <v>46281618</v>
      </c>
      <c r="C55">
        <v>46282738</v>
      </c>
      <c r="D55">
        <v>45984172</v>
      </c>
      <c r="E55">
        <v>1</v>
      </c>
      <c r="F55">
        <v>1</v>
      </c>
      <c r="G55">
        <v>5</v>
      </c>
      <c r="H55">
        <v>2</v>
      </c>
      <c r="I55" t="s">
        <v>317</v>
      </c>
      <c r="J55" t="s">
        <v>318</v>
      </c>
      <c r="K55" t="s">
        <v>319</v>
      </c>
      <c r="L55">
        <v>1368</v>
      </c>
      <c r="N55">
        <v>1011</v>
      </c>
      <c r="O55" t="s">
        <v>16</v>
      </c>
      <c r="P55" t="s">
        <v>16</v>
      </c>
      <c r="Q55">
        <v>1</v>
      </c>
      <c r="W55">
        <v>0</v>
      </c>
      <c r="X55">
        <v>23675379</v>
      </c>
      <c r="Y55">
        <v>0.45</v>
      </c>
      <c r="AA55">
        <v>0</v>
      </c>
      <c r="AB55">
        <v>38.25</v>
      </c>
      <c r="AC55">
        <v>6.86</v>
      </c>
      <c r="AD55">
        <v>0</v>
      </c>
      <c r="AE55">
        <v>0</v>
      </c>
      <c r="AF55">
        <v>6.22</v>
      </c>
      <c r="AG55">
        <v>0.28999999999999998</v>
      </c>
      <c r="AH55">
        <v>0</v>
      </c>
      <c r="AI55">
        <v>1</v>
      </c>
      <c r="AJ55">
        <v>6.15</v>
      </c>
      <c r="AK55">
        <v>23.64</v>
      </c>
      <c r="AL55">
        <v>1</v>
      </c>
      <c r="AN55">
        <v>0</v>
      </c>
      <c r="AO55">
        <v>1</v>
      </c>
      <c r="AP55">
        <v>0</v>
      </c>
      <c r="AQ55">
        <v>0</v>
      </c>
      <c r="AR55">
        <v>0</v>
      </c>
      <c r="AS55" t="s">
        <v>3</v>
      </c>
      <c r="AT55">
        <v>0.45</v>
      </c>
      <c r="AU55" t="s">
        <v>3</v>
      </c>
      <c r="AV55">
        <v>0</v>
      </c>
      <c r="AW55">
        <v>2</v>
      </c>
      <c r="AX55">
        <v>46282740</v>
      </c>
      <c r="AY55">
        <v>1</v>
      </c>
      <c r="AZ55">
        <v>0</v>
      </c>
      <c r="BA55">
        <v>65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CX55">
        <f>Y55*Source!I50</f>
        <v>0.45</v>
      </c>
      <c r="CY55">
        <f>AB55</f>
        <v>38.25</v>
      </c>
      <c r="CZ55">
        <f>AF55</f>
        <v>6.22</v>
      </c>
      <c r="DA55">
        <f>AJ55</f>
        <v>6.15</v>
      </c>
      <c r="DB55">
        <f t="shared" si="5"/>
        <v>2.8</v>
      </c>
      <c r="DC55">
        <f t="shared" si="6"/>
        <v>0.13</v>
      </c>
    </row>
    <row r="56" spans="1:107" x14ac:dyDescent="0.2">
      <c r="A56">
        <f>ROW(Source!A50)</f>
        <v>50</v>
      </c>
      <c r="B56">
        <v>46281618</v>
      </c>
      <c r="C56">
        <v>46282738</v>
      </c>
      <c r="D56">
        <v>45984458</v>
      </c>
      <c r="E56">
        <v>1</v>
      </c>
      <c r="F56">
        <v>1</v>
      </c>
      <c r="G56">
        <v>5</v>
      </c>
      <c r="H56">
        <v>2</v>
      </c>
      <c r="I56" t="s">
        <v>320</v>
      </c>
      <c r="J56" t="s">
        <v>321</v>
      </c>
      <c r="K56" t="s">
        <v>322</v>
      </c>
      <c r="L56">
        <v>1368</v>
      </c>
      <c r="N56">
        <v>1011</v>
      </c>
      <c r="O56" t="s">
        <v>16</v>
      </c>
      <c r="P56" t="s">
        <v>16</v>
      </c>
      <c r="Q56">
        <v>1</v>
      </c>
      <c r="W56">
        <v>0</v>
      </c>
      <c r="X56">
        <v>-1289262214</v>
      </c>
      <c r="Y56">
        <v>0.03</v>
      </c>
      <c r="AA56">
        <v>0</v>
      </c>
      <c r="AB56">
        <v>666.98</v>
      </c>
      <c r="AC56">
        <v>415.83</v>
      </c>
      <c r="AD56">
        <v>0</v>
      </c>
      <c r="AE56">
        <v>0</v>
      </c>
      <c r="AF56">
        <v>74.44</v>
      </c>
      <c r="AG56">
        <v>17.59</v>
      </c>
      <c r="AH56">
        <v>0</v>
      </c>
      <c r="AI56">
        <v>1</v>
      </c>
      <c r="AJ56">
        <v>8.9600000000000009</v>
      </c>
      <c r="AK56">
        <v>23.64</v>
      </c>
      <c r="AL56">
        <v>1</v>
      </c>
      <c r="AN56">
        <v>0</v>
      </c>
      <c r="AO56">
        <v>1</v>
      </c>
      <c r="AP56">
        <v>0</v>
      </c>
      <c r="AQ56">
        <v>0</v>
      </c>
      <c r="AR56">
        <v>0</v>
      </c>
      <c r="AS56" t="s">
        <v>3</v>
      </c>
      <c r="AT56">
        <v>0.03</v>
      </c>
      <c r="AU56" t="s">
        <v>3</v>
      </c>
      <c r="AV56">
        <v>0</v>
      </c>
      <c r="AW56">
        <v>2</v>
      </c>
      <c r="AX56">
        <v>46282741</v>
      </c>
      <c r="AY56">
        <v>1</v>
      </c>
      <c r="AZ56">
        <v>0</v>
      </c>
      <c r="BA56">
        <v>66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CX56">
        <f>Y56*Source!I50</f>
        <v>0.03</v>
      </c>
      <c r="CY56">
        <f>AB56</f>
        <v>666.98</v>
      </c>
      <c r="CZ56">
        <f>AF56</f>
        <v>74.44</v>
      </c>
      <c r="DA56">
        <f>AJ56</f>
        <v>8.9600000000000009</v>
      </c>
      <c r="DB56">
        <f t="shared" si="5"/>
        <v>2.23</v>
      </c>
      <c r="DC56">
        <f t="shared" si="6"/>
        <v>0.53</v>
      </c>
    </row>
    <row r="57" spans="1:107" x14ac:dyDescent="0.2">
      <c r="A57">
        <f>ROW(Source!A50)</f>
        <v>50</v>
      </c>
      <c r="B57">
        <v>46281618</v>
      </c>
      <c r="C57">
        <v>46282738</v>
      </c>
      <c r="D57">
        <v>45983693</v>
      </c>
      <c r="E57">
        <v>1</v>
      </c>
      <c r="F57">
        <v>1</v>
      </c>
      <c r="G57">
        <v>5</v>
      </c>
      <c r="H57">
        <v>2</v>
      </c>
      <c r="I57" t="s">
        <v>323</v>
      </c>
      <c r="J57" t="s">
        <v>324</v>
      </c>
      <c r="K57" t="s">
        <v>325</v>
      </c>
      <c r="L57">
        <v>1368</v>
      </c>
      <c r="N57">
        <v>1011</v>
      </c>
      <c r="O57" t="s">
        <v>16</v>
      </c>
      <c r="P57" t="s">
        <v>16</v>
      </c>
      <c r="Q57">
        <v>1</v>
      </c>
      <c r="W57">
        <v>0</v>
      </c>
      <c r="X57">
        <v>1373649140</v>
      </c>
      <c r="Y57">
        <v>4.0000000000000001E-3</v>
      </c>
      <c r="AA57">
        <v>0</v>
      </c>
      <c r="AB57">
        <v>102.11</v>
      </c>
      <c r="AC57">
        <v>30.03</v>
      </c>
      <c r="AD57">
        <v>0</v>
      </c>
      <c r="AE57">
        <v>0</v>
      </c>
      <c r="AF57">
        <v>102.11</v>
      </c>
      <c r="AG57">
        <v>30.03</v>
      </c>
      <c r="AH57">
        <v>0</v>
      </c>
      <c r="AI57">
        <v>1</v>
      </c>
      <c r="AJ57">
        <v>1</v>
      </c>
      <c r="AK57">
        <v>1</v>
      </c>
      <c r="AL57">
        <v>1</v>
      </c>
      <c r="AN57">
        <v>0</v>
      </c>
      <c r="AO57">
        <v>1</v>
      </c>
      <c r="AP57">
        <v>0</v>
      </c>
      <c r="AQ57">
        <v>0</v>
      </c>
      <c r="AR57">
        <v>0</v>
      </c>
      <c r="AS57" t="s">
        <v>3</v>
      </c>
      <c r="AT57">
        <v>4.0000000000000001E-3</v>
      </c>
      <c r="AU57" t="s">
        <v>3</v>
      </c>
      <c r="AV57">
        <v>0</v>
      </c>
      <c r="AW57">
        <v>2</v>
      </c>
      <c r="AX57">
        <v>46282742</v>
      </c>
      <c r="AY57">
        <v>1</v>
      </c>
      <c r="AZ57">
        <v>0</v>
      </c>
      <c r="BA57">
        <v>67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CX57">
        <f>Y57*Source!I50</f>
        <v>4.0000000000000001E-3</v>
      </c>
      <c r="CY57">
        <f>AB57</f>
        <v>102.11</v>
      </c>
      <c r="CZ57">
        <f>AF57</f>
        <v>102.11</v>
      </c>
      <c r="DA57">
        <f>AJ57</f>
        <v>1</v>
      </c>
      <c r="DB57">
        <f t="shared" si="5"/>
        <v>0.41</v>
      </c>
      <c r="DC57">
        <f t="shared" si="6"/>
        <v>0.12</v>
      </c>
    </row>
    <row r="58" spans="1:107" x14ac:dyDescent="0.2">
      <c r="A58">
        <f>ROW(Source!A50)</f>
        <v>50</v>
      </c>
      <c r="B58">
        <v>46281618</v>
      </c>
      <c r="C58">
        <v>46282738</v>
      </c>
      <c r="D58">
        <v>45986459</v>
      </c>
      <c r="E58">
        <v>1</v>
      </c>
      <c r="F58">
        <v>1</v>
      </c>
      <c r="G58">
        <v>5</v>
      </c>
      <c r="H58">
        <v>3</v>
      </c>
      <c r="I58" t="s">
        <v>360</v>
      </c>
      <c r="J58" t="s">
        <v>361</v>
      </c>
      <c r="K58" t="s">
        <v>362</v>
      </c>
      <c r="L58">
        <v>1348</v>
      </c>
      <c r="N58">
        <v>1009</v>
      </c>
      <c r="O58" t="s">
        <v>329</v>
      </c>
      <c r="P58" t="s">
        <v>329</v>
      </c>
      <c r="Q58">
        <v>1000</v>
      </c>
      <c r="W58">
        <v>0</v>
      </c>
      <c r="X58">
        <v>-918604120</v>
      </c>
      <c r="Y58">
        <v>2.7999999999999998E-4</v>
      </c>
      <c r="AA58">
        <v>82130.47</v>
      </c>
      <c r="AB58">
        <v>0</v>
      </c>
      <c r="AC58">
        <v>0</v>
      </c>
      <c r="AD58">
        <v>0</v>
      </c>
      <c r="AE58">
        <v>7191.81</v>
      </c>
      <c r="AF58">
        <v>0</v>
      </c>
      <c r="AG58">
        <v>0</v>
      </c>
      <c r="AH58">
        <v>0</v>
      </c>
      <c r="AI58">
        <v>11.42</v>
      </c>
      <c r="AJ58">
        <v>1</v>
      </c>
      <c r="AK58">
        <v>1</v>
      </c>
      <c r="AL58">
        <v>1</v>
      </c>
      <c r="AN58">
        <v>0</v>
      </c>
      <c r="AO58">
        <v>1</v>
      </c>
      <c r="AP58">
        <v>0</v>
      </c>
      <c r="AQ58">
        <v>0</v>
      </c>
      <c r="AR58">
        <v>0</v>
      </c>
      <c r="AS58" t="s">
        <v>3</v>
      </c>
      <c r="AT58">
        <v>2.7999999999999998E-4</v>
      </c>
      <c r="AU58" t="s">
        <v>3</v>
      </c>
      <c r="AV58">
        <v>0</v>
      </c>
      <c r="AW58">
        <v>2</v>
      </c>
      <c r="AX58">
        <v>46282743</v>
      </c>
      <c r="AY58">
        <v>1</v>
      </c>
      <c r="AZ58">
        <v>0</v>
      </c>
      <c r="BA58">
        <v>68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CX58">
        <f>Y58*Source!I50</f>
        <v>2.7999999999999998E-4</v>
      </c>
      <c r="CY58">
        <f>AA58</f>
        <v>82130.47</v>
      </c>
      <c r="CZ58">
        <f>AE58</f>
        <v>7191.81</v>
      </c>
      <c r="DA58">
        <f>AI58</f>
        <v>11.42</v>
      </c>
      <c r="DB58">
        <f t="shared" si="5"/>
        <v>2.0099999999999998</v>
      </c>
      <c r="DC58">
        <f t="shared" si="6"/>
        <v>0</v>
      </c>
    </row>
    <row r="59" spans="1:107" x14ac:dyDescent="0.2">
      <c r="A59">
        <f>ROW(Source!A50)</f>
        <v>50</v>
      </c>
      <c r="B59">
        <v>46281618</v>
      </c>
      <c r="C59">
        <v>46282738</v>
      </c>
      <c r="D59">
        <v>45984882</v>
      </c>
      <c r="E59">
        <v>1</v>
      </c>
      <c r="F59">
        <v>1</v>
      </c>
      <c r="G59">
        <v>5</v>
      </c>
      <c r="H59">
        <v>3</v>
      </c>
      <c r="I59" t="s">
        <v>345</v>
      </c>
      <c r="J59" t="s">
        <v>346</v>
      </c>
      <c r="K59" t="s">
        <v>347</v>
      </c>
      <c r="L59">
        <v>1348</v>
      </c>
      <c r="N59">
        <v>1009</v>
      </c>
      <c r="O59" t="s">
        <v>329</v>
      </c>
      <c r="P59" t="s">
        <v>329</v>
      </c>
      <c r="Q59">
        <v>1000</v>
      </c>
      <c r="W59">
        <v>0</v>
      </c>
      <c r="X59">
        <v>891961602</v>
      </c>
      <c r="Y59">
        <v>1.8600000000000001E-3</v>
      </c>
      <c r="AA59">
        <v>77943.33</v>
      </c>
      <c r="AB59">
        <v>0</v>
      </c>
      <c r="AC59">
        <v>0</v>
      </c>
      <c r="AD59">
        <v>0</v>
      </c>
      <c r="AE59">
        <v>17876.91</v>
      </c>
      <c r="AF59">
        <v>0</v>
      </c>
      <c r="AG59">
        <v>0</v>
      </c>
      <c r="AH59">
        <v>0</v>
      </c>
      <c r="AI59">
        <v>4.3600000000000003</v>
      </c>
      <c r="AJ59">
        <v>1</v>
      </c>
      <c r="AK59">
        <v>1</v>
      </c>
      <c r="AL59">
        <v>1</v>
      </c>
      <c r="AN59">
        <v>0</v>
      </c>
      <c r="AO59">
        <v>1</v>
      </c>
      <c r="AP59">
        <v>0</v>
      </c>
      <c r="AQ59">
        <v>0</v>
      </c>
      <c r="AR59">
        <v>0</v>
      </c>
      <c r="AS59" t="s">
        <v>3</v>
      </c>
      <c r="AT59">
        <v>1.8600000000000001E-3</v>
      </c>
      <c r="AU59" t="s">
        <v>3</v>
      </c>
      <c r="AV59">
        <v>0</v>
      </c>
      <c r="AW59">
        <v>2</v>
      </c>
      <c r="AX59">
        <v>46282744</v>
      </c>
      <c r="AY59">
        <v>1</v>
      </c>
      <c r="AZ59">
        <v>0</v>
      </c>
      <c r="BA59">
        <v>69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CX59">
        <f>Y59*Source!I50</f>
        <v>1.8600000000000001E-3</v>
      </c>
      <c r="CY59">
        <f>AA59</f>
        <v>77943.33</v>
      </c>
      <c r="CZ59">
        <f>AE59</f>
        <v>17876.91</v>
      </c>
      <c r="DA59">
        <f>AI59</f>
        <v>4.3600000000000003</v>
      </c>
      <c r="DB59">
        <f t="shared" si="5"/>
        <v>33.25</v>
      </c>
      <c r="DC59">
        <f t="shared" si="6"/>
        <v>0</v>
      </c>
    </row>
    <row r="60" spans="1:107" x14ac:dyDescent="0.2">
      <c r="A60">
        <f>ROW(Source!A50)</f>
        <v>50</v>
      </c>
      <c r="B60">
        <v>46281618</v>
      </c>
      <c r="C60">
        <v>46282738</v>
      </c>
      <c r="D60">
        <v>45834576</v>
      </c>
      <c r="E60">
        <v>5</v>
      </c>
      <c r="F60">
        <v>1</v>
      </c>
      <c r="G60">
        <v>5</v>
      </c>
      <c r="H60">
        <v>3</v>
      </c>
      <c r="I60" t="s">
        <v>363</v>
      </c>
      <c r="J60" t="s">
        <v>3</v>
      </c>
      <c r="K60" t="s">
        <v>364</v>
      </c>
      <c r="L60">
        <v>1346</v>
      </c>
      <c r="N60">
        <v>1009</v>
      </c>
      <c r="O60" t="s">
        <v>119</v>
      </c>
      <c r="P60" t="s">
        <v>119</v>
      </c>
      <c r="Q60">
        <v>1</v>
      </c>
      <c r="W60">
        <v>0</v>
      </c>
      <c r="X60">
        <v>2089986843</v>
      </c>
      <c r="Y60">
        <v>4.1200000000000001E-2</v>
      </c>
      <c r="AA60">
        <v>19.29</v>
      </c>
      <c r="AB60">
        <v>0</v>
      </c>
      <c r="AC60">
        <v>0</v>
      </c>
      <c r="AD60">
        <v>0</v>
      </c>
      <c r="AE60">
        <v>19.291399999999999</v>
      </c>
      <c r="AF60">
        <v>0</v>
      </c>
      <c r="AG60">
        <v>0</v>
      </c>
      <c r="AH60">
        <v>0</v>
      </c>
      <c r="AI60">
        <v>1</v>
      </c>
      <c r="AJ60">
        <v>1</v>
      </c>
      <c r="AK60">
        <v>1</v>
      </c>
      <c r="AL60">
        <v>1</v>
      </c>
      <c r="AN60">
        <v>0</v>
      </c>
      <c r="AO60">
        <v>1</v>
      </c>
      <c r="AP60">
        <v>0</v>
      </c>
      <c r="AQ60">
        <v>0</v>
      </c>
      <c r="AR60">
        <v>0</v>
      </c>
      <c r="AS60" t="s">
        <v>3</v>
      </c>
      <c r="AT60">
        <v>4.1200000000000001E-2</v>
      </c>
      <c r="AU60" t="s">
        <v>3</v>
      </c>
      <c r="AV60">
        <v>0</v>
      </c>
      <c r="AW60">
        <v>2</v>
      </c>
      <c r="AX60">
        <v>46282746</v>
      </c>
      <c r="AY60">
        <v>1</v>
      </c>
      <c r="AZ60">
        <v>0</v>
      </c>
      <c r="BA60">
        <v>70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CX60">
        <f>Y60*Source!I50</f>
        <v>4.1200000000000001E-2</v>
      </c>
      <c r="CY60">
        <f>AA60</f>
        <v>19.29</v>
      </c>
      <c r="CZ60">
        <f>AE60</f>
        <v>19.291399999999999</v>
      </c>
      <c r="DA60">
        <f>AI60</f>
        <v>1</v>
      </c>
      <c r="DB60">
        <f t="shared" si="5"/>
        <v>0.79</v>
      </c>
      <c r="DC60">
        <f t="shared" si="6"/>
        <v>0</v>
      </c>
    </row>
    <row r="61" spans="1:107" x14ac:dyDescent="0.2">
      <c r="A61">
        <f>ROW(Source!A55)</f>
        <v>55</v>
      </c>
      <c r="B61">
        <v>46281617</v>
      </c>
      <c r="C61">
        <v>46282029</v>
      </c>
      <c r="D61">
        <v>45815045</v>
      </c>
      <c r="E61">
        <v>5</v>
      </c>
      <c r="F61">
        <v>1</v>
      </c>
      <c r="G61">
        <v>5</v>
      </c>
      <c r="H61">
        <v>1</v>
      </c>
      <c r="I61" t="s">
        <v>302</v>
      </c>
      <c r="J61" t="s">
        <v>3</v>
      </c>
      <c r="K61" t="s">
        <v>303</v>
      </c>
      <c r="L61">
        <v>1191</v>
      </c>
      <c r="N61">
        <v>1013</v>
      </c>
      <c r="O61" t="s">
        <v>304</v>
      </c>
      <c r="P61" t="s">
        <v>304</v>
      </c>
      <c r="Q61">
        <v>1</v>
      </c>
      <c r="W61">
        <v>0</v>
      </c>
      <c r="X61">
        <v>946207192</v>
      </c>
      <c r="Y61">
        <v>91.8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1</v>
      </c>
      <c r="AJ61">
        <v>1</v>
      </c>
      <c r="AK61">
        <v>1</v>
      </c>
      <c r="AL61">
        <v>1</v>
      </c>
      <c r="AN61">
        <v>0</v>
      </c>
      <c r="AO61">
        <v>1</v>
      </c>
      <c r="AP61">
        <v>0</v>
      </c>
      <c r="AQ61">
        <v>0</v>
      </c>
      <c r="AR61">
        <v>0</v>
      </c>
      <c r="AS61" t="s">
        <v>3</v>
      </c>
      <c r="AT61">
        <v>91.8</v>
      </c>
      <c r="AU61" t="s">
        <v>3</v>
      </c>
      <c r="AV61">
        <v>1</v>
      </c>
      <c r="AW61">
        <v>2</v>
      </c>
      <c r="AX61">
        <v>46282030</v>
      </c>
      <c r="AY61">
        <v>1</v>
      </c>
      <c r="AZ61">
        <v>0</v>
      </c>
      <c r="BA61">
        <v>73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CX61">
        <f>Y61*Source!I55</f>
        <v>102.816</v>
      </c>
      <c r="CY61">
        <f>AD61</f>
        <v>0</v>
      </c>
      <c r="CZ61">
        <f>AH61</f>
        <v>0</v>
      </c>
      <c r="DA61">
        <f>AL61</f>
        <v>1</v>
      </c>
      <c r="DB61">
        <f t="shared" si="5"/>
        <v>0</v>
      </c>
      <c r="DC61">
        <f t="shared" si="6"/>
        <v>0</v>
      </c>
    </row>
    <row r="62" spans="1:107" x14ac:dyDescent="0.2">
      <c r="A62">
        <f>ROW(Source!A55)</f>
        <v>55</v>
      </c>
      <c r="B62">
        <v>46281617</v>
      </c>
      <c r="C62">
        <v>46282029</v>
      </c>
      <c r="D62">
        <v>45984172</v>
      </c>
      <c r="E62">
        <v>1</v>
      </c>
      <c r="F62">
        <v>1</v>
      </c>
      <c r="G62">
        <v>5</v>
      </c>
      <c r="H62">
        <v>2</v>
      </c>
      <c r="I62" t="s">
        <v>317</v>
      </c>
      <c r="J62" t="s">
        <v>318</v>
      </c>
      <c r="K62" t="s">
        <v>319</v>
      </c>
      <c r="L62">
        <v>1368</v>
      </c>
      <c r="N62">
        <v>1011</v>
      </c>
      <c r="O62" t="s">
        <v>16</v>
      </c>
      <c r="P62" t="s">
        <v>16</v>
      </c>
      <c r="Q62">
        <v>1</v>
      </c>
      <c r="W62">
        <v>0</v>
      </c>
      <c r="X62">
        <v>23675379</v>
      </c>
      <c r="Y62">
        <v>1.1299999999999999</v>
      </c>
      <c r="AA62">
        <v>0</v>
      </c>
      <c r="AB62">
        <v>6.22</v>
      </c>
      <c r="AC62">
        <v>0.28999999999999998</v>
      </c>
      <c r="AD62">
        <v>0</v>
      </c>
      <c r="AE62">
        <v>0</v>
      </c>
      <c r="AF62">
        <v>6.22</v>
      </c>
      <c r="AG62">
        <v>0.28999999999999998</v>
      </c>
      <c r="AH62">
        <v>0</v>
      </c>
      <c r="AI62">
        <v>1</v>
      </c>
      <c r="AJ62">
        <v>1</v>
      </c>
      <c r="AK62">
        <v>1</v>
      </c>
      <c r="AL62">
        <v>1</v>
      </c>
      <c r="AN62">
        <v>0</v>
      </c>
      <c r="AO62">
        <v>1</v>
      </c>
      <c r="AP62">
        <v>0</v>
      </c>
      <c r="AQ62">
        <v>0</v>
      </c>
      <c r="AR62">
        <v>0</v>
      </c>
      <c r="AS62" t="s">
        <v>3</v>
      </c>
      <c r="AT62">
        <v>1.1299999999999999</v>
      </c>
      <c r="AU62" t="s">
        <v>3</v>
      </c>
      <c r="AV62">
        <v>0</v>
      </c>
      <c r="AW62">
        <v>2</v>
      </c>
      <c r="AX62">
        <v>46282031</v>
      </c>
      <c r="AY62">
        <v>1</v>
      </c>
      <c r="AZ62">
        <v>0</v>
      </c>
      <c r="BA62">
        <v>74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CX62">
        <f>Y62*Source!I55</f>
        <v>1.2656000000000001</v>
      </c>
      <c r="CY62">
        <f>AB62</f>
        <v>6.22</v>
      </c>
      <c r="CZ62">
        <f>AF62</f>
        <v>6.22</v>
      </c>
      <c r="DA62">
        <f>AJ62</f>
        <v>1</v>
      </c>
      <c r="DB62">
        <f t="shared" si="5"/>
        <v>7.03</v>
      </c>
      <c r="DC62">
        <f t="shared" si="6"/>
        <v>0.33</v>
      </c>
    </row>
    <row r="63" spans="1:107" x14ac:dyDescent="0.2">
      <c r="A63">
        <f>ROW(Source!A55)</f>
        <v>55</v>
      </c>
      <c r="B63">
        <v>46281617</v>
      </c>
      <c r="C63">
        <v>46282029</v>
      </c>
      <c r="D63">
        <v>45984458</v>
      </c>
      <c r="E63">
        <v>1</v>
      </c>
      <c r="F63">
        <v>1</v>
      </c>
      <c r="G63">
        <v>5</v>
      </c>
      <c r="H63">
        <v>2</v>
      </c>
      <c r="I63" t="s">
        <v>320</v>
      </c>
      <c r="J63" t="s">
        <v>321</v>
      </c>
      <c r="K63" t="s">
        <v>322</v>
      </c>
      <c r="L63">
        <v>1368</v>
      </c>
      <c r="N63">
        <v>1011</v>
      </c>
      <c r="O63" t="s">
        <v>16</v>
      </c>
      <c r="P63" t="s">
        <v>16</v>
      </c>
      <c r="Q63">
        <v>1</v>
      </c>
      <c r="W63">
        <v>0</v>
      </c>
      <c r="X63">
        <v>-1289262214</v>
      </c>
      <c r="Y63">
        <v>0.39</v>
      </c>
      <c r="AA63">
        <v>0</v>
      </c>
      <c r="AB63">
        <v>74.44</v>
      </c>
      <c r="AC63">
        <v>17.59</v>
      </c>
      <c r="AD63">
        <v>0</v>
      </c>
      <c r="AE63">
        <v>0</v>
      </c>
      <c r="AF63">
        <v>74.44</v>
      </c>
      <c r="AG63">
        <v>17.59</v>
      </c>
      <c r="AH63">
        <v>0</v>
      </c>
      <c r="AI63">
        <v>1</v>
      </c>
      <c r="AJ63">
        <v>1</v>
      </c>
      <c r="AK63">
        <v>1</v>
      </c>
      <c r="AL63">
        <v>1</v>
      </c>
      <c r="AN63">
        <v>0</v>
      </c>
      <c r="AO63">
        <v>1</v>
      </c>
      <c r="AP63">
        <v>0</v>
      </c>
      <c r="AQ63">
        <v>0</v>
      </c>
      <c r="AR63">
        <v>0</v>
      </c>
      <c r="AS63" t="s">
        <v>3</v>
      </c>
      <c r="AT63">
        <v>0.39</v>
      </c>
      <c r="AU63" t="s">
        <v>3</v>
      </c>
      <c r="AV63">
        <v>0</v>
      </c>
      <c r="AW63">
        <v>2</v>
      </c>
      <c r="AX63">
        <v>46282032</v>
      </c>
      <c r="AY63">
        <v>1</v>
      </c>
      <c r="AZ63">
        <v>0</v>
      </c>
      <c r="BA63">
        <v>75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CX63">
        <f>Y63*Source!I55</f>
        <v>0.43680000000000008</v>
      </c>
      <c r="CY63">
        <f>AB63</f>
        <v>74.44</v>
      </c>
      <c r="CZ63">
        <f>AF63</f>
        <v>74.44</v>
      </c>
      <c r="DA63">
        <f>AJ63</f>
        <v>1</v>
      </c>
      <c r="DB63">
        <f t="shared" si="5"/>
        <v>29.03</v>
      </c>
      <c r="DC63">
        <f t="shared" si="6"/>
        <v>6.86</v>
      </c>
    </row>
    <row r="64" spans="1:107" x14ac:dyDescent="0.2">
      <c r="A64">
        <f>ROW(Source!A55)</f>
        <v>55</v>
      </c>
      <c r="B64">
        <v>46281617</v>
      </c>
      <c r="C64">
        <v>46282029</v>
      </c>
      <c r="D64">
        <v>45983693</v>
      </c>
      <c r="E64">
        <v>1</v>
      </c>
      <c r="F64">
        <v>1</v>
      </c>
      <c r="G64">
        <v>5</v>
      </c>
      <c r="H64">
        <v>2</v>
      </c>
      <c r="I64" t="s">
        <v>323</v>
      </c>
      <c r="J64" t="s">
        <v>324</v>
      </c>
      <c r="K64" t="s">
        <v>325</v>
      </c>
      <c r="L64">
        <v>1368</v>
      </c>
      <c r="N64">
        <v>1011</v>
      </c>
      <c r="O64" t="s">
        <v>16</v>
      </c>
      <c r="P64" t="s">
        <v>16</v>
      </c>
      <c r="Q64">
        <v>1</v>
      </c>
      <c r="W64">
        <v>0</v>
      </c>
      <c r="X64">
        <v>1373649140</v>
      </c>
      <c r="Y64">
        <v>0.26</v>
      </c>
      <c r="AA64">
        <v>0</v>
      </c>
      <c r="AB64">
        <v>102.11</v>
      </c>
      <c r="AC64">
        <v>30.03</v>
      </c>
      <c r="AD64">
        <v>0</v>
      </c>
      <c r="AE64">
        <v>0</v>
      </c>
      <c r="AF64">
        <v>102.11</v>
      </c>
      <c r="AG64">
        <v>30.03</v>
      </c>
      <c r="AH64">
        <v>0</v>
      </c>
      <c r="AI64">
        <v>1</v>
      </c>
      <c r="AJ64">
        <v>1</v>
      </c>
      <c r="AK64">
        <v>1</v>
      </c>
      <c r="AL64">
        <v>1</v>
      </c>
      <c r="AN64">
        <v>0</v>
      </c>
      <c r="AO64">
        <v>1</v>
      </c>
      <c r="AP64">
        <v>0</v>
      </c>
      <c r="AQ64">
        <v>0</v>
      </c>
      <c r="AR64">
        <v>0</v>
      </c>
      <c r="AS64" t="s">
        <v>3</v>
      </c>
      <c r="AT64">
        <v>0.26</v>
      </c>
      <c r="AU64" t="s">
        <v>3</v>
      </c>
      <c r="AV64">
        <v>0</v>
      </c>
      <c r="AW64">
        <v>2</v>
      </c>
      <c r="AX64">
        <v>46282033</v>
      </c>
      <c r="AY64">
        <v>1</v>
      </c>
      <c r="AZ64">
        <v>0</v>
      </c>
      <c r="BA64">
        <v>76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CX64">
        <f>Y64*Source!I55</f>
        <v>0.29120000000000001</v>
      </c>
      <c r="CY64">
        <f>AB64</f>
        <v>102.11</v>
      </c>
      <c r="CZ64">
        <f>AF64</f>
        <v>102.11</v>
      </c>
      <c r="DA64">
        <f>AJ64</f>
        <v>1</v>
      </c>
      <c r="DB64">
        <f t="shared" si="5"/>
        <v>26.55</v>
      </c>
      <c r="DC64">
        <f t="shared" si="6"/>
        <v>7.81</v>
      </c>
    </row>
    <row r="65" spans="1:107" x14ac:dyDescent="0.2">
      <c r="A65">
        <f>ROW(Source!A55)</f>
        <v>55</v>
      </c>
      <c r="B65">
        <v>46281617</v>
      </c>
      <c r="C65">
        <v>46282029</v>
      </c>
      <c r="D65">
        <v>45983805</v>
      </c>
      <c r="E65">
        <v>1</v>
      </c>
      <c r="F65">
        <v>1</v>
      </c>
      <c r="G65">
        <v>5</v>
      </c>
      <c r="H65">
        <v>2</v>
      </c>
      <c r="I65" t="s">
        <v>365</v>
      </c>
      <c r="J65" t="s">
        <v>366</v>
      </c>
      <c r="K65" t="s">
        <v>367</v>
      </c>
      <c r="L65">
        <v>1368</v>
      </c>
      <c r="N65">
        <v>1011</v>
      </c>
      <c r="O65" t="s">
        <v>16</v>
      </c>
      <c r="P65" t="s">
        <v>16</v>
      </c>
      <c r="Q65">
        <v>1</v>
      </c>
      <c r="W65">
        <v>0</v>
      </c>
      <c r="X65">
        <v>1934382230</v>
      </c>
      <c r="Y65">
        <v>0.17</v>
      </c>
      <c r="AA65">
        <v>0</v>
      </c>
      <c r="AB65">
        <v>4.87</v>
      </c>
      <c r="AC65">
        <v>0.25</v>
      </c>
      <c r="AD65">
        <v>0</v>
      </c>
      <c r="AE65">
        <v>0</v>
      </c>
      <c r="AF65">
        <v>4.87</v>
      </c>
      <c r="AG65">
        <v>0.25</v>
      </c>
      <c r="AH65">
        <v>0</v>
      </c>
      <c r="AI65">
        <v>1</v>
      </c>
      <c r="AJ65">
        <v>1</v>
      </c>
      <c r="AK65">
        <v>1</v>
      </c>
      <c r="AL65">
        <v>1</v>
      </c>
      <c r="AN65">
        <v>0</v>
      </c>
      <c r="AO65">
        <v>1</v>
      </c>
      <c r="AP65">
        <v>0</v>
      </c>
      <c r="AQ65">
        <v>0</v>
      </c>
      <c r="AR65">
        <v>0</v>
      </c>
      <c r="AS65" t="s">
        <v>3</v>
      </c>
      <c r="AT65">
        <v>0.17</v>
      </c>
      <c r="AU65" t="s">
        <v>3</v>
      </c>
      <c r="AV65">
        <v>0</v>
      </c>
      <c r="AW65">
        <v>2</v>
      </c>
      <c r="AX65">
        <v>46282034</v>
      </c>
      <c r="AY65">
        <v>1</v>
      </c>
      <c r="AZ65">
        <v>0</v>
      </c>
      <c r="BA65">
        <v>77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CX65">
        <f>Y65*Source!I55</f>
        <v>0.19040000000000004</v>
      </c>
      <c r="CY65">
        <f>AB65</f>
        <v>4.87</v>
      </c>
      <c r="CZ65">
        <f>AF65</f>
        <v>4.87</v>
      </c>
      <c r="DA65">
        <f>AJ65</f>
        <v>1</v>
      </c>
      <c r="DB65">
        <f t="shared" ref="DB65:DB98" si="10">ROUND(ROUND(AT65*CZ65,2),6)</f>
        <v>0.83</v>
      </c>
      <c r="DC65">
        <f t="shared" ref="DC65:DC98" si="11">ROUND(ROUND(AT65*AG65,2),6)</f>
        <v>0.04</v>
      </c>
    </row>
    <row r="66" spans="1:107" x14ac:dyDescent="0.2">
      <c r="A66">
        <f>ROW(Source!A55)</f>
        <v>55</v>
      </c>
      <c r="B66">
        <v>46281617</v>
      </c>
      <c r="C66">
        <v>46282029</v>
      </c>
      <c r="D66">
        <v>45985882</v>
      </c>
      <c r="E66">
        <v>1</v>
      </c>
      <c r="F66">
        <v>1</v>
      </c>
      <c r="G66">
        <v>5</v>
      </c>
      <c r="H66">
        <v>3</v>
      </c>
      <c r="I66" t="s">
        <v>326</v>
      </c>
      <c r="J66" t="s">
        <v>327</v>
      </c>
      <c r="K66" t="s">
        <v>328</v>
      </c>
      <c r="L66">
        <v>1348</v>
      </c>
      <c r="N66">
        <v>1009</v>
      </c>
      <c r="O66" t="s">
        <v>329</v>
      </c>
      <c r="P66" t="s">
        <v>329</v>
      </c>
      <c r="Q66">
        <v>1000</v>
      </c>
      <c r="W66">
        <v>0</v>
      </c>
      <c r="X66">
        <v>-795541409</v>
      </c>
      <c r="Y66">
        <v>9.9100000000000004E-3</v>
      </c>
      <c r="AA66">
        <v>23120.53</v>
      </c>
      <c r="AB66">
        <v>0</v>
      </c>
      <c r="AC66">
        <v>0</v>
      </c>
      <c r="AD66">
        <v>0</v>
      </c>
      <c r="AE66">
        <v>23120.53</v>
      </c>
      <c r="AF66">
        <v>0</v>
      </c>
      <c r="AG66">
        <v>0</v>
      </c>
      <c r="AH66">
        <v>0</v>
      </c>
      <c r="AI66">
        <v>1</v>
      </c>
      <c r="AJ66">
        <v>1</v>
      </c>
      <c r="AK66">
        <v>1</v>
      </c>
      <c r="AL66">
        <v>1</v>
      </c>
      <c r="AN66">
        <v>0</v>
      </c>
      <c r="AO66">
        <v>1</v>
      </c>
      <c r="AP66">
        <v>0</v>
      </c>
      <c r="AQ66">
        <v>0</v>
      </c>
      <c r="AR66">
        <v>0</v>
      </c>
      <c r="AS66" t="s">
        <v>3</v>
      </c>
      <c r="AT66">
        <v>9.9100000000000004E-3</v>
      </c>
      <c r="AU66" t="s">
        <v>3</v>
      </c>
      <c r="AV66">
        <v>0</v>
      </c>
      <c r="AW66">
        <v>2</v>
      </c>
      <c r="AX66">
        <v>46282035</v>
      </c>
      <c r="AY66">
        <v>1</v>
      </c>
      <c r="AZ66">
        <v>0</v>
      </c>
      <c r="BA66">
        <v>78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CX66">
        <f>Y66*Source!I55</f>
        <v>1.1099200000000002E-2</v>
      </c>
      <c r="CY66">
        <f>AA66</f>
        <v>23120.53</v>
      </c>
      <c r="CZ66">
        <f>AE66</f>
        <v>23120.53</v>
      </c>
      <c r="DA66">
        <f>AI66</f>
        <v>1</v>
      </c>
      <c r="DB66">
        <f t="shared" si="10"/>
        <v>229.12</v>
      </c>
      <c r="DC66">
        <f t="shared" si="11"/>
        <v>0</v>
      </c>
    </row>
    <row r="67" spans="1:107" x14ac:dyDescent="0.2">
      <c r="A67">
        <f>ROW(Source!A55)</f>
        <v>55</v>
      </c>
      <c r="B67">
        <v>46281617</v>
      </c>
      <c r="C67">
        <v>46282029</v>
      </c>
      <c r="D67">
        <v>45986571</v>
      </c>
      <c r="E67">
        <v>1</v>
      </c>
      <c r="F67">
        <v>1</v>
      </c>
      <c r="G67">
        <v>5</v>
      </c>
      <c r="H67">
        <v>3</v>
      </c>
      <c r="I67" t="s">
        <v>368</v>
      </c>
      <c r="J67" t="s">
        <v>369</v>
      </c>
      <c r="K67" t="s">
        <v>370</v>
      </c>
      <c r="L67">
        <v>1348</v>
      </c>
      <c r="N67">
        <v>1009</v>
      </c>
      <c r="O67" t="s">
        <v>329</v>
      </c>
      <c r="P67" t="s">
        <v>329</v>
      </c>
      <c r="Q67">
        <v>1000</v>
      </c>
      <c r="W67">
        <v>0</v>
      </c>
      <c r="X67">
        <v>-1552305078</v>
      </c>
      <c r="Y67">
        <v>1.1000000000000001E-3</v>
      </c>
      <c r="AA67">
        <v>19120.919999999998</v>
      </c>
      <c r="AB67">
        <v>0</v>
      </c>
      <c r="AC67">
        <v>0</v>
      </c>
      <c r="AD67">
        <v>0</v>
      </c>
      <c r="AE67">
        <v>19120.919999999998</v>
      </c>
      <c r="AF67">
        <v>0</v>
      </c>
      <c r="AG67">
        <v>0</v>
      </c>
      <c r="AH67">
        <v>0</v>
      </c>
      <c r="AI67">
        <v>1</v>
      </c>
      <c r="AJ67">
        <v>1</v>
      </c>
      <c r="AK67">
        <v>1</v>
      </c>
      <c r="AL67">
        <v>1</v>
      </c>
      <c r="AN67">
        <v>0</v>
      </c>
      <c r="AO67">
        <v>1</v>
      </c>
      <c r="AP67">
        <v>0</v>
      </c>
      <c r="AQ67">
        <v>0</v>
      </c>
      <c r="AR67">
        <v>0</v>
      </c>
      <c r="AS67" t="s">
        <v>3</v>
      </c>
      <c r="AT67">
        <v>1.1000000000000001E-3</v>
      </c>
      <c r="AU67" t="s">
        <v>3</v>
      </c>
      <c r="AV67">
        <v>0</v>
      </c>
      <c r="AW67">
        <v>2</v>
      </c>
      <c r="AX67">
        <v>46282036</v>
      </c>
      <c r="AY67">
        <v>1</v>
      </c>
      <c r="AZ67">
        <v>0</v>
      </c>
      <c r="BA67">
        <v>79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CX67">
        <f>Y67*Source!I55</f>
        <v>1.2320000000000002E-3</v>
      </c>
      <c r="CY67">
        <f>AA67</f>
        <v>19120.919999999998</v>
      </c>
      <c r="CZ67">
        <f>AE67</f>
        <v>19120.919999999998</v>
      </c>
      <c r="DA67">
        <f>AI67</f>
        <v>1</v>
      </c>
      <c r="DB67">
        <f t="shared" si="10"/>
        <v>21.03</v>
      </c>
      <c r="DC67">
        <f t="shared" si="11"/>
        <v>0</v>
      </c>
    </row>
    <row r="68" spans="1:107" x14ac:dyDescent="0.2">
      <c r="A68">
        <f>ROW(Source!A55)</f>
        <v>55</v>
      </c>
      <c r="B68">
        <v>46281617</v>
      </c>
      <c r="C68">
        <v>46282029</v>
      </c>
      <c r="D68">
        <v>45986574</v>
      </c>
      <c r="E68">
        <v>1</v>
      </c>
      <c r="F68">
        <v>1</v>
      </c>
      <c r="G68">
        <v>5</v>
      </c>
      <c r="H68">
        <v>3</v>
      </c>
      <c r="I68" t="s">
        <v>333</v>
      </c>
      <c r="J68" t="s">
        <v>334</v>
      </c>
      <c r="K68" t="s">
        <v>335</v>
      </c>
      <c r="L68">
        <v>1348</v>
      </c>
      <c r="N68">
        <v>1009</v>
      </c>
      <c r="O68" t="s">
        <v>329</v>
      </c>
      <c r="P68" t="s">
        <v>329</v>
      </c>
      <c r="Q68">
        <v>1000</v>
      </c>
      <c r="W68">
        <v>0</v>
      </c>
      <c r="X68">
        <v>1489745867</v>
      </c>
      <c r="Y68">
        <v>3.3E-4</v>
      </c>
      <c r="AA68">
        <v>8596.85</v>
      </c>
      <c r="AB68">
        <v>0</v>
      </c>
      <c r="AC68">
        <v>0</v>
      </c>
      <c r="AD68">
        <v>0</v>
      </c>
      <c r="AE68">
        <v>8596.85</v>
      </c>
      <c r="AF68">
        <v>0</v>
      </c>
      <c r="AG68">
        <v>0</v>
      </c>
      <c r="AH68">
        <v>0</v>
      </c>
      <c r="AI68">
        <v>1</v>
      </c>
      <c r="AJ68">
        <v>1</v>
      </c>
      <c r="AK68">
        <v>1</v>
      </c>
      <c r="AL68">
        <v>1</v>
      </c>
      <c r="AN68">
        <v>0</v>
      </c>
      <c r="AO68">
        <v>1</v>
      </c>
      <c r="AP68">
        <v>0</v>
      </c>
      <c r="AQ68">
        <v>0</v>
      </c>
      <c r="AR68">
        <v>0</v>
      </c>
      <c r="AS68" t="s">
        <v>3</v>
      </c>
      <c r="AT68">
        <v>3.3E-4</v>
      </c>
      <c r="AU68" t="s">
        <v>3</v>
      </c>
      <c r="AV68">
        <v>0</v>
      </c>
      <c r="AW68">
        <v>2</v>
      </c>
      <c r="AX68">
        <v>46282037</v>
      </c>
      <c r="AY68">
        <v>1</v>
      </c>
      <c r="AZ68">
        <v>0</v>
      </c>
      <c r="BA68">
        <v>80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CX68">
        <f>Y68*Source!I55</f>
        <v>3.6960000000000004E-4</v>
      </c>
      <c r="CY68">
        <f>AA68</f>
        <v>8596.85</v>
      </c>
      <c r="CZ68">
        <f>AE68</f>
        <v>8596.85</v>
      </c>
      <c r="DA68">
        <f>AI68</f>
        <v>1</v>
      </c>
      <c r="DB68">
        <f t="shared" si="10"/>
        <v>2.84</v>
      </c>
      <c r="DC68">
        <f t="shared" si="11"/>
        <v>0</v>
      </c>
    </row>
    <row r="69" spans="1:107" x14ac:dyDescent="0.2">
      <c r="A69">
        <f>ROW(Source!A55)</f>
        <v>55</v>
      </c>
      <c r="B69">
        <v>46281617</v>
      </c>
      <c r="C69">
        <v>46282029</v>
      </c>
      <c r="D69">
        <v>45984882</v>
      </c>
      <c r="E69">
        <v>1</v>
      </c>
      <c r="F69">
        <v>1</v>
      </c>
      <c r="G69">
        <v>5</v>
      </c>
      <c r="H69">
        <v>3</v>
      </c>
      <c r="I69" t="s">
        <v>345</v>
      </c>
      <c r="J69" t="s">
        <v>346</v>
      </c>
      <c r="K69" t="s">
        <v>347</v>
      </c>
      <c r="L69">
        <v>1348</v>
      </c>
      <c r="N69">
        <v>1009</v>
      </c>
      <c r="O69" t="s">
        <v>329</v>
      </c>
      <c r="P69" t="s">
        <v>329</v>
      </c>
      <c r="Q69">
        <v>1000</v>
      </c>
      <c r="W69">
        <v>0</v>
      </c>
      <c r="X69">
        <v>891961602</v>
      </c>
      <c r="Y69">
        <v>8.0000000000000002E-3</v>
      </c>
      <c r="AA69">
        <v>17876.91</v>
      </c>
      <c r="AB69">
        <v>0</v>
      </c>
      <c r="AC69">
        <v>0</v>
      </c>
      <c r="AD69">
        <v>0</v>
      </c>
      <c r="AE69">
        <v>17876.91</v>
      </c>
      <c r="AF69">
        <v>0</v>
      </c>
      <c r="AG69">
        <v>0</v>
      </c>
      <c r="AH69">
        <v>0</v>
      </c>
      <c r="AI69">
        <v>1</v>
      </c>
      <c r="AJ69">
        <v>1</v>
      </c>
      <c r="AK69">
        <v>1</v>
      </c>
      <c r="AL69">
        <v>1</v>
      </c>
      <c r="AN69">
        <v>0</v>
      </c>
      <c r="AO69">
        <v>1</v>
      </c>
      <c r="AP69">
        <v>0</v>
      </c>
      <c r="AQ69">
        <v>0</v>
      </c>
      <c r="AR69">
        <v>0</v>
      </c>
      <c r="AS69" t="s">
        <v>3</v>
      </c>
      <c r="AT69">
        <v>8.0000000000000002E-3</v>
      </c>
      <c r="AU69" t="s">
        <v>3</v>
      </c>
      <c r="AV69">
        <v>0</v>
      </c>
      <c r="AW69">
        <v>2</v>
      </c>
      <c r="AX69">
        <v>46282038</v>
      </c>
      <c r="AY69">
        <v>1</v>
      </c>
      <c r="AZ69">
        <v>0</v>
      </c>
      <c r="BA69">
        <v>81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CX69">
        <f>Y69*Source!I55</f>
        <v>8.9600000000000009E-3</v>
      </c>
      <c r="CY69">
        <f>AA69</f>
        <v>17876.91</v>
      </c>
      <c r="CZ69">
        <f>AE69</f>
        <v>17876.91</v>
      </c>
      <c r="DA69">
        <f>AI69</f>
        <v>1</v>
      </c>
      <c r="DB69">
        <f t="shared" si="10"/>
        <v>143.02000000000001</v>
      </c>
      <c r="DC69">
        <f t="shared" si="11"/>
        <v>0</v>
      </c>
    </row>
    <row r="70" spans="1:107" x14ac:dyDescent="0.2">
      <c r="A70">
        <f>ROW(Source!A55)</f>
        <v>55</v>
      </c>
      <c r="B70">
        <v>46281617</v>
      </c>
      <c r="C70">
        <v>46282029</v>
      </c>
      <c r="D70">
        <v>45985480</v>
      </c>
      <c r="E70">
        <v>1</v>
      </c>
      <c r="F70">
        <v>1</v>
      </c>
      <c r="G70">
        <v>5</v>
      </c>
      <c r="H70">
        <v>3</v>
      </c>
      <c r="I70" t="s">
        <v>371</v>
      </c>
      <c r="J70" t="s">
        <v>372</v>
      </c>
      <c r="K70" t="s">
        <v>373</v>
      </c>
      <c r="L70">
        <v>1348</v>
      </c>
      <c r="N70">
        <v>1009</v>
      </c>
      <c r="O70" t="s">
        <v>329</v>
      </c>
      <c r="P70" t="s">
        <v>329</v>
      </c>
      <c r="Q70">
        <v>1000</v>
      </c>
      <c r="W70">
        <v>0</v>
      </c>
      <c r="X70">
        <v>1527064763</v>
      </c>
      <c r="Y70">
        <v>2.6900000000000001E-3</v>
      </c>
      <c r="AA70">
        <v>5093.0600000000004</v>
      </c>
      <c r="AB70">
        <v>0</v>
      </c>
      <c r="AC70">
        <v>0</v>
      </c>
      <c r="AD70">
        <v>0</v>
      </c>
      <c r="AE70">
        <v>5093.0600000000004</v>
      </c>
      <c r="AF70">
        <v>0</v>
      </c>
      <c r="AG70">
        <v>0</v>
      </c>
      <c r="AH70">
        <v>0</v>
      </c>
      <c r="AI70">
        <v>1</v>
      </c>
      <c r="AJ70">
        <v>1</v>
      </c>
      <c r="AK70">
        <v>1</v>
      </c>
      <c r="AL70">
        <v>1</v>
      </c>
      <c r="AN70">
        <v>0</v>
      </c>
      <c r="AO70">
        <v>1</v>
      </c>
      <c r="AP70">
        <v>0</v>
      </c>
      <c r="AQ70">
        <v>0</v>
      </c>
      <c r="AR70">
        <v>0</v>
      </c>
      <c r="AS70" t="s">
        <v>3</v>
      </c>
      <c r="AT70">
        <v>2.6900000000000001E-3</v>
      </c>
      <c r="AU70" t="s">
        <v>3</v>
      </c>
      <c r="AV70">
        <v>0</v>
      </c>
      <c r="AW70">
        <v>2</v>
      </c>
      <c r="AX70">
        <v>46282039</v>
      </c>
      <c r="AY70">
        <v>1</v>
      </c>
      <c r="AZ70">
        <v>0</v>
      </c>
      <c r="BA70">
        <v>82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CX70">
        <f>Y70*Source!I55</f>
        <v>3.0128000000000004E-3</v>
      </c>
      <c r="CY70">
        <f>AA70</f>
        <v>5093.0600000000004</v>
      </c>
      <c r="CZ70">
        <f>AE70</f>
        <v>5093.0600000000004</v>
      </c>
      <c r="DA70">
        <f>AI70</f>
        <v>1</v>
      </c>
      <c r="DB70">
        <f t="shared" si="10"/>
        <v>13.7</v>
      </c>
      <c r="DC70">
        <f t="shared" si="11"/>
        <v>0</v>
      </c>
    </row>
    <row r="71" spans="1:107" x14ac:dyDescent="0.2">
      <c r="A71">
        <f>ROW(Source!A56)</f>
        <v>56</v>
      </c>
      <c r="B71">
        <v>46281618</v>
      </c>
      <c r="C71">
        <v>46282029</v>
      </c>
      <c r="D71">
        <v>45815045</v>
      </c>
      <c r="E71">
        <v>5</v>
      </c>
      <c r="F71">
        <v>1</v>
      </c>
      <c r="G71">
        <v>5</v>
      </c>
      <c r="H71">
        <v>1</v>
      </c>
      <c r="I71" t="s">
        <v>302</v>
      </c>
      <c r="J71" t="s">
        <v>3</v>
      </c>
      <c r="K71" t="s">
        <v>303</v>
      </c>
      <c r="L71">
        <v>1191</v>
      </c>
      <c r="N71">
        <v>1013</v>
      </c>
      <c r="O71" t="s">
        <v>304</v>
      </c>
      <c r="P71" t="s">
        <v>304</v>
      </c>
      <c r="Q71">
        <v>1</v>
      </c>
      <c r="W71">
        <v>0</v>
      </c>
      <c r="X71">
        <v>946207192</v>
      </c>
      <c r="Y71">
        <v>91.8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1</v>
      </c>
      <c r="AJ71">
        <v>1</v>
      </c>
      <c r="AK71">
        <v>1</v>
      </c>
      <c r="AL71">
        <v>1</v>
      </c>
      <c r="AN71">
        <v>0</v>
      </c>
      <c r="AO71">
        <v>1</v>
      </c>
      <c r="AP71">
        <v>0</v>
      </c>
      <c r="AQ71">
        <v>0</v>
      </c>
      <c r="AR71">
        <v>0</v>
      </c>
      <c r="AS71" t="s">
        <v>3</v>
      </c>
      <c r="AT71">
        <v>91.8</v>
      </c>
      <c r="AU71" t="s">
        <v>3</v>
      </c>
      <c r="AV71">
        <v>1</v>
      </c>
      <c r="AW71">
        <v>2</v>
      </c>
      <c r="AX71">
        <v>46282030</v>
      </c>
      <c r="AY71">
        <v>1</v>
      </c>
      <c r="AZ71">
        <v>0</v>
      </c>
      <c r="BA71">
        <v>88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CX71">
        <f>Y71*Source!I56</f>
        <v>102.816</v>
      </c>
      <c r="CY71">
        <f>AD71</f>
        <v>0</v>
      </c>
      <c r="CZ71">
        <f>AH71</f>
        <v>0</v>
      </c>
      <c r="DA71">
        <f>AL71</f>
        <v>1</v>
      </c>
      <c r="DB71">
        <f t="shared" si="10"/>
        <v>0</v>
      </c>
      <c r="DC71">
        <f t="shared" si="11"/>
        <v>0</v>
      </c>
    </row>
    <row r="72" spans="1:107" x14ac:dyDescent="0.2">
      <c r="A72">
        <f>ROW(Source!A56)</f>
        <v>56</v>
      </c>
      <c r="B72">
        <v>46281618</v>
      </c>
      <c r="C72">
        <v>46282029</v>
      </c>
      <c r="D72">
        <v>45984172</v>
      </c>
      <c r="E72">
        <v>1</v>
      </c>
      <c r="F72">
        <v>1</v>
      </c>
      <c r="G72">
        <v>5</v>
      </c>
      <c r="H72">
        <v>2</v>
      </c>
      <c r="I72" t="s">
        <v>317</v>
      </c>
      <c r="J72" t="s">
        <v>318</v>
      </c>
      <c r="K72" t="s">
        <v>319</v>
      </c>
      <c r="L72">
        <v>1368</v>
      </c>
      <c r="N72">
        <v>1011</v>
      </c>
      <c r="O72" t="s">
        <v>16</v>
      </c>
      <c r="P72" t="s">
        <v>16</v>
      </c>
      <c r="Q72">
        <v>1</v>
      </c>
      <c r="W72">
        <v>0</v>
      </c>
      <c r="X72">
        <v>23675379</v>
      </c>
      <c r="Y72">
        <v>1.1299999999999999</v>
      </c>
      <c r="AA72">
        <v>0</v>
      </c>
      <c r="AB72">
        <v>38.25</v>
      </c>
      <c r="AC72">
        <v>6.86</v>
      </c>
      <c r="AD72">
        <v>0</v>
      </c>
      <c r="AE72">
        <v>0</v>
      </c>
      <c r="AF72">
        <v>6.22</v>
      </c>
      <c r="AG72">
        <v>0.28999999999999998</v>
      </c>
      <c r="AH72">
        <v>0</v>
      </c>
      <c r="AI72">
        <v>1</v>
      </c>
      <c r="AJ72">
        <v>6.15</v>
      </c>
      <c r="AK72">
        <v>23.64</v>
      </c>
      <c r="AL72">
        <v>1</v>
      </c>
      <c r="AN72">
        <v>0</v>
      </c>
      <c r="AO72">
        <v>1</v>
      </c>
      <c r="AP72">
        <v>0</v>
      </c>
      <c r="AQ72">
        <v>0</v>
      </c>
      <c r="AR72">
        <v>0</v>
      </c>
      <c r="AS72" t="s">
        <v>3</v>
      </c>
      <c r="AT72">
        <v>1.1299999999999999</v>
      </c>
      <c r="AU72" t="s">
        <v>3</v>
      </c>
      <c r="AV72">
        <v>0</v>
      </c>
      <c r="AW72">
        <v>2</v>
      </c>
      <c r="AX72">
        <v>46282031</v>
      </c>
      <c r="AY72">
        <v>1</v>
      </c>
      <c r="AZ72">
        <v>0</v>
      </c>
      <c r="BA72">
        <v>89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CX72">
        <f>Y72*Source!I56</f>
        <v>1.2656000000000001</v>
      </c>
      <c r="CY72">
        <f>AB72</f>
        <v>38.25</v>
      </c>
      <c r="CZ72">
        <f>AF72</f>
        <v>6.22</v>
      </c>
      <c r="DA72">
        <f>AJ72</f>
        <v>6.15</v>
      </c>
      <c r="DB72">
        <f t="shared" si="10"/>
        <v>7.03</v>
      </c>
      <c r="DC72">
        <f t="shared" si="11"/>
        <v>0.33</v>
      </c>
    </row>
    <row r="73" spans="1:107" x14ac:dyDescent="0.2">
      <c r="A73">
        <f>ROW(Source!A56)</f>
        <v>56</v>
      </c>
      <c r="B73">
        <v>46281618</v>
      </c>
      <c r="C73">
        <v>46282029</v>
      </c>
      <c r="D73">
        <v>45984458</v>
      </c>
      <c r="E73">
        <v>1</v>
      </c>
      <c r="F73">
        <v>1</v>
      </c>
      <c r="G73">
        <v>5</v>
      </c>
      <c r="H73">
        <v>2</v>
      </c>
      <c r="I73" t="s">
        <v>320</v>
      </c>
      <c r="J73" t="s">
        <v>321</v>
      </c>
      <c r="K73" t="s">
        <v>322</v>
      </c>
      <c r="L73">
        <v>1368</v>
      </c>
      <c r="N73">
        <v>1011</v>
      </c>
      <c r="O73" t="s">
        <v>16</v>
      </c>
      <c r="P73" t="s">
        <v>16</v>
      </c>
      <c r="Q73">
        <v>1</v>
      </c>
      <c r="W73">
        <v>0</v>
      </c>
      <c r="X73">
        <v>-1289262214</v>
      </c>
      <c r="Y73">
        <v>0.39</v>
      </c>
      <c r="AA73">
        <v>0</v>
      </c>
      <c r="AB73">
        <v>666.98</v>
      </c>
      <c r="AC73">
        <v>415.83</v>
      </c>
      <c r="AD73">
        <v>0</v>
      </c>
      <c r="AE73">
        <v>0</v>
      </c>
      <c r="AF73">
        <v>74.44</v>
      </c>
      <c r="AG73">
        <v>17.59</v>
      </c>
      <c r="AH73">
        <v>0</v>
      </c>
      <c r="AI73">
        <v>1</v>
      </c>
      <c r="AJ73">
        <v>8.9600000000000009</v>
      </c>
      <c r="AK73">
        <v>23.64</v>
      </c>
      <c r="AL73">
        <v>1</v>
      </c>
      <c r="AN73">
        <v>0</v>
      </c>
      <c r="AO73">
        <v>1</v>
      </c>
      <c r="AP73">
        <v>0</v>
      </c>
      <c r="AQ73">
        <v>0</v>
      </c>
      <c r="AR73">
        <v>0</v>
      </c>
      <c r="AS73" t="s">
        <v>3</v>
      </c>
      <c r="AT73">
        <v>0.39</v>
      </c>
      <c r="AU73" t="s">
        <v>3</v>
      </c>
      <c r="AV73">
        <v>0</v>
      </c>
      <c r="AW73">
        <v>2</v>
      </c>
      <c r="AX73">
        <v>46282032</v>
      </c>
      <c r="AY73">
        <v>1</v>
      </c>
      <c r="AZ73">
        <v>0</v>
      </c>
      <c r="BA73">
        <v>90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CX73">
        <f>Y73*Source!I56</f>
        <v>0.43680000000000008</v>
      </c>
      <c r="CY73">
        <f>AB73</f>
        <v>666.98</v>
      </c>
      <c r="CZ73">
        <f>AF73</f>
        <v>74.44</v>
      </c>
      <c r="DA73">
        <f>AJ73</f>
        <v>8.9600000000000009</v>
      </c>
      <c r="DB73">
        <f t="shared" si="10"/>
        <v>29.03</v>
      </c>
      <c r="DC73">
        <f t="shared" si="11"/>
        <v>6.86</v>
      </c>
    </row>
    <row r="74" spans="1:107" x14ac:dyDescent="0.2">
      <c r="A74">
        <f>ROW(Source!A56)</f>
        <v>56</v>
      </c>
      <c r="B74">
        <v>46281618</v>
      </c>
      <c r="C74">
        <v>46282029</v>
      </c>
      <c r="D74">
        <v>45983693</v>
      </c>
      <c r="E74">
        <v>1</v>
      </c>
      <c r="F74">
        <v>1</v>
      </c>
      <c r="G74">
        <v>5</v>
      </c>
      <c r="H74">
        <v>2</v>
      </c>
      <c r="I74" t="s">
        <v>323</v>
      </c>
      <c r="J74" t="s">
        <v>324</v>
      </c>
      <c r="K74" t="s">
        <v>325</v>
      </c>
      <c r="L74">
        <v>1368</v>
      </c>
      <c r="N74">
        <v>1011</v>
      </c>
      <c r="O74" t="s">
        <v>16</v>
      </c>
      <c r="P74" t="s">
        <v>16</v>
      </c>
      <c r="Q74">
        <v>1</v>
      </c>
      <c r="W74">
        <v>0</v>
      </c>
      <c r="X74">
        <v>1373649140</v>
      </c>
      <c r="Y74">
        <v>0.26</v>
      </c>
      <c r="AA74">
        <v>0</v>
      </c>
      <c r="AB74">
        <v>102.11</v>
      </c>
      <c r="AC74">
        <v>30.03</v>
      </c>
      <c r="AD74">
        <v>0</v>
      </c>
      <c r="AE74">
        <v>0</v>
      </c>
      <c r="AF74">
        <v>102.11</v>
      </c>
      <c r="AG74">
        <v>30.03</v>
      </c>
      <c r="AH74">
        <v>0</v>
      </c>
      <c r="AI74">
        <v>1</v>
      </c>
      <c r="AJ74">
        <v>1</v>
      </c>
      <c r="AK74">
        <v>1</v>
      </c>
      <c r="AL74">
        <v>1</v>
      </c>
      <c r="AN74">
        <v>0</v>
      </c>
      <c r="AO74">
        <v>1</v>
      </c>
      <c r="AP74">
        <v>0</v>
      </c>
      <c r="AQ74">
        <v>0</v>
      </c>
      <c r="AR74">
        <v>0</v>
      </c>
      <c r="AS74" t="s">
        <v>3</v>
      </c>
      <c r="AT74">
        <v>0.26</v>
      </c>
      <c r="AU74" t="s">
        <v>3</v>
      </c>
      <c r="AV74">
        <v>0</v>
      </c>
      <c r="AW74">
        <v>2</v>
      </c>
      <c r="AX74">
        <v>46282033</v>
      </c>
      <c r="AY74">
        <v>1</v>
      </c>
      <c r="AZ74">
        <v>0</v>
      </c>
      <c r="BA74">
        <v>91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CX74">
        <f>Y74*Source!I56</f>
        <v>0.29120000000000001</v>
      </c>
      <c r="CY74">
        <f>AB74</f>
        <v>102.11</v>
      </c>
      <c r="CZ74">
        <f>AF74</f>
        <v>102.11</v>
      </c>
      <c r="DA74">
        <f>AJ74</f>
        <v>1</v>
      </c>
      <c r="DB74">
        <f t="shared" si="10"/>
        <v>26.55</v>
      </c>
      <c r="DC74">
        <f t="shared" si="11"/>
        <v>7.81</v>
      </c>
    </row>
    <row r="75" spans="1:107" x14ac:dyDescent="0.2">
      <c r="A75">
        <f>ROW(Source!A56)</f>
        <v>56</v>
      </c>
      <c r="B75">
        <v>46281618</v>
      </c>
      <c r="C75">
        <v>46282029</v>
      </c>
      <c r="D75">
        <v>45983805</v>
      </c>
      <c r="E75">
        <v>1</v>
      </c>
      <c r="F75">
        <v>1</v>
      </c>
      <c r="G75">
        <v>5</v>
      </c>
      <c r="H75">
        <v>2</v>
      </c>
      <c r="I75" t="s">
        <v>365</v>
      </c>
      <c r="J75" t="s">
        <v>366</v>
      </c>
      <c r="K75" t="s">
        <v>367</v>
      </c>
      <c r="L75">
        <v>1368</v>
      </c>
      <c r="N75">
        <v>1011</v>
      </c>
      <c r="O75" t="s">
        <v>16</v>
      </c>
      <c r="P75" t="s">
        <v>16</v>
      </c>
      <c r="Q75">
        <v>1</v>
      </c>
      <c r="W75">
        <v>0</v>
      </c>
      <c r="X75">
        <v>1934382230</v>
      </c>
      <c r="Y75">
        <v>0.17</v>
      </c>
      <c r="AA75">
        <v>0</v>
      </c>
      <c r="AB75">
        <v>32.630000000000003</v>
      </c>
      <c r="AC75">
        <v>5.91</v>
      </c>
      <c r="AD75">
        <v>0</v>
      </c>
      <c r="AE75">
        <v>0</v>
      </c>
      <c r="AF75">
        <v>4.87</v>
      </c>
      <c r="AG75">
        <v>0.25</v>
      </c>
      <c r="AH75">
        <v>0</v>
      </c>
      <c r="AI75">
        <v>1</v>
      </c>
      <c r="AJ75">
        <v>6.7</v>
      </c>
      <c r="AK75">
        <v>23.64</v>
      </c>
      <c r="AL75">
        <v>1</v>
      </c>
      <c r="AN75">
        <v>0</v>
      </c>
      <c r="AO75">
        <v>1</v>
      </c>
      <c r="AP75">
        <v>0</v>
      </c>
      <c r="AQ75">
        <v>0</v>
      </c>
      <c r="AR75">
        <v>0</v>
      </c>
      <c r="AS75" t="s">
        <v>3</v>
      </c>
      <c r="AT75">
        <v>0.17</v>
      </c>
      <c r="AU75" t="s">
        <v>3</v>
      </c>
      <c r="AV75">
        <v>0</v>
      </c>
      <c r="AW75">
        <v>2</v>
      </c>
      <c r="AX75">
        <v>46282034</v>
      </c>
      <c r="AY75">
        <v>1</v>
      </c>
      <c r="AZ75">
        <v>0</v>
      </c>
      <c r="BA75">
        <v>92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CX75">
        <f>Y75*Source!I56</f>
        <v>0.19040000000000004</v>
      </c>
      <c r="CY75">
        <f>AB75</f>
        <v>32.630000000000003</v>
      </c>
      <c r="CZ75">
        <f>AF75</f>
        <v>4.87</v>
      </c>
      <c r="DA75">
        <f>AJ75</f>
        <v>6.7</v>
      </c>
      <c r="DB75">
        <f t="shared" si="10"/>
        <v>0.83</v>
      </c>
      <c r="DC75">
        <f t="shared" si="11"/>
        <v>0.04</v>
      </c>
    </row>
    <row r="76" spans="1:107" x14ac:dyDescent="0.2">
      <c r="A76">
        <f>ROW(Source!A56)</f>
        <v>56</v>
      </c>
      <c r="B76">
        <v>46281618</v>
      </c>
      <c r="C76">
        <v>46282029</v>
      </c>
      <c r="D76">
        <v>45985882</v>
      </c>
      <c r="E76">
        <v>1</v>
      </c>
      <c r="F76">
        <v>1</v>
      </c>
      <c r="G76">
        <v>5</v>
      </c>
      <c r="H76">
        <v>3</v>
      </c>
      <c r="I76" t="s">
        <v>326</v>
      </c>
      <c r="J76" t="s">
        <v>327</v>
      </c>
      <c r="K76" t="s">
        <v>328</v>
      </c>
      <c r="L76">
        <v>1348</v>
      </c>
      <c r="N76">
        <v>1009</v>
      </c>
      <c r="O76" t="s">
        <v>329</v>
      </c>
      <c r="P76" t="s">
        <v>329</v>
      </c>
      <c r="Q76">
        <v>1000</v>
      </c>
      <c r="W76">
        <v>0</v>
      </c>
      <c r="X76">
        <v>-795541409</v>
      </c>
      <c r="Y76">
        <v>9.9100000000000004E-3</v>
      </c>
      <c r="AA76">
        <v>47628.29</v>
      </c>
      <c r="AB76">
        <v>0</v>
      </c>
      <c r="AC76">
        <v>0</v>
      </c>
      <c r="AD76">
        <v>0</v>
      </c>
      <c r="AE76">
        <v>23120.53</v>
      </c>
      <c r="AF76">
        <v>0</v>
      </c>
      <c r="AG76">
        <v>0</v>
      </c>
      <c r="AH76">
        <v>0</v>
      </c>
      <c r="AI76">
        <v>2.06</v>
      </c>
      <c r="AJ76">
        <v>1</v>
      </c>
      <c r="AK76">
        <v>1</v>
      </c>
      <c r="AL76">
        <v>1</v>
      </c>
      <c r="AN76">
        <v>0</v>
      </c>
      <c r="AO76">
        <v>1</v>
      </c>
      <c r="AP76">
        <v>0</v>
      </c>
      <c r="AQ76">
        <v>0</v>
      </c>
      <c r="AR76">
        <v>0</v>
      </c>
      <c r="AS76" t="s">
        <v>3</v>
      </c>
      <c r="AT76">
        <v>9.9100000000000004E-3</v>
      </c>
      <c r="AU76" t="s">
        <v>3</v>
      </c>
      <c r="AV76">
        <v>0</v>
      </c>
      <c r="AW76">
        <v>2</v>
      </c>
      <c r="AX76">
        <v>46282035</v>
      </c>
      <c r="AY76">
        <v>1</v>
      </c>
      <c r="AZ76">
        <v>0</v>
      </c>
      <c r="BA76">
        <v>93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CX76">
        <f>Y76*Source!I56</f>
        <v>1.1099200000000002E-2</v>
      </c>
      <c r="CY76">
        <f>AA76</f>
        <v>47628.29</v>
      </c>
      <c r="CZ76">
        <f>AE76</f>
        <v>23120.53</v>
      </c>
      <c r="DA76">
        <f>AI76</f>
        <v>2.06</v>
      </c>
      <c r="DB76">
        <f t="shared" si="10"/>
        <v>229.12</v>
      </c>
      <c r="DC76">
        <f t="shared" si="11"/>
        <v>0</v>
      </c>
    </row>
    <row r="77" spans="1:107" x14ac:dyDescent="0.2">
      <c r="A77">
        <f>ROW(Source!A56)</f>
        <v>56</v>
      </c>
      <c r="B77">
        <v>46281618</v>
      </c>
      <c r="C77">
        <v>46282029</v>
      </c>
      <c r="D77">
        <v>45986571</v>
      </c>
      <c r="E77">
        <v>1</v>
      </c>
      <c r="F77">
        <v>1</v>
      </c>
      <c r="G77">
        <v>5</v>
      </c>
      <c r="H77">
        <v>3</v>
      </c>
      <c r="I77" t="s">
        <v>368</v>
      </c>
      <c r="J77" t="s">
        <v>369</v>
      </c>
      <c r="K77" t="s">
        <v>370</v>
      </c>
      <c r="L77">
        <v>1348</v>
      </c>
      <c r="N77">
        <v>1009</v>
      </c>
      <c r="O77" t="s">
        <v>329</v>
      </c>
      <c r="P77" t="s">
        <v>329</v>
      </c>
      <c r="Q77">
        <v>1000</v>
      </c>
      <c r="W77">
        <v>0</v>
      </c>
      <c r="X77">
        <v>-1552305078</v>
      </c>
      <c r="Y77">
        <v>1.1000000000000001E-3</v>
      </c>
      <c r="AA77">
        <v>150481.64000000001</v>
      </c>
      <c r="AB77">
        <v>0</v>
      </c>
      <c r="AC77">
        <v>0</v>
      </c>
      <c r="AD77">
        <v>0</v>
      </c>
      <c r="AE77">
        <v>19120.919999999998</v>
      </c>
      <c r="AF77">
        <v>0</v>
      </c>
      <c r="AG77">
        <v>0</v>
      </c>
      <c r="AH77">
        <v>0</v>
      </c>
      <c r="AI77">
        <v>7.87</v>
      </c>
      <c r="AJ77">
        <v>1</v>
      </c>
      <c r="AK77">
        <v>1</v>
      </c>
      <c r="AL77">
        <v>1</v>
      </c>
      <c r="AN77">
        <v>0</v>
      </c>
      <c r="AO77">
        <v>1</v>
      </c>
      <c r="AP77">
        <v>0</v>
      </c>
      <c r="AQ77">
        <v>0</v>
      </c>
      <c r="AR77">
        <v>0</v>
      </c>
      <c r="AS77" t="s">
        <v>3</v>
      </c>
      <c r="AT77">
        <v>1.1000000000000001E-3</v>
      </c>
      <c r="AU77" t="s">
        <v>3</v>
      </c>
      <c r="AV77">
        <v>0</v>
      </c>
      <c r="AW77">
        <v>2</v>
      </c>
      <c r="AX77">
        <v>46282036</v>
      </c>
      <c r="AY77">
        <v>1</v>
      </c>
      <c r="AZ77">
        <v>0</v>
      </c>
      <c r="BA77">
        <v>94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CX77">
        <f>Y77*Source!I56</f>
        <v>1.2320000000000002E-3</v>
      </c>
      <c r="CY77">
        <f>AA77</f>
        <v>150481.64000000001</v>
      </c>
      <c r="CZ77">
        <f>AE77</f>
        <v>19120.919999999998</v>
      </c>
      <c r="DA77">
        <f>AI77</f>
        <v>7.87</v>
      </c>
      <c r="DB77">
        <f t="shared" si="10"/>
        <v>21.03</v>
      </c>
      <c r="DC77">
        <f t="shared" si="11"/>
        <v>0</v>
      </c>
    </row>
    <row r="78" spans="1:107" x14ac:dyDescent="0.2">
      <c r="A78">
        <f>ROW(Source!A56)</f>
        <v>56</v>
      </c>
      <c r="B78">
        <v>46281618</v>
      </c>
      <c r="C78">
        <v>46282029</v>
      </c>
      <c r="D78">
        <v>45986574</v>
      </c>
      <c r="E78">
        <v>1</v>
      </c>
      <c r="F78">
        <v>1</v>
      </c>
      <c r="G78">
        <v>5</v>
      </c>
      <c r="H78">
        <v>3</v>
      </c>
      <c r="I78" t="s">
        <v>333</v>
      </c>
      <c r="J78" t="s">
        <v>334</v>
      </c>
      <c r="K78" t="s">
        <v>335</v>
      </c>
      <c r="L78">
        <v>1348</v>
      </c>
      <c r="N78">
        <v>1009</v>
      </c>
      <c r="O78" t="s">
        <v>329</v>
      </c>
      <c r="P78" t="s">
        <v>329</v>
      </c>
      <c r="Q78">
        <v>1000</v>
      </c>
      <c r="W78">
        <v>0</v>
      </c>
      <c r="X78">
        <v>1489745867</v>
      </c>
      <c r="Y78">
        <v>3.3E-4</v>
      </c>
      <c r="AA78">
        <v>66281.710000000006</v>
      </c>
      <c r="AB78">
        <v>0</v>
      </c>
      <c r="AC78">
        <v>0</v>
      </c>
      <c r="AD78">
        <v>0</v>
      </c>
      <c r="AE78">
        <v>8596.85</v>
      </c>
      <c r="AF78">
        <v>0</v>
      </c>
      <c r="AG78">
        <v>0</v>
      </c>
      <c r="AH78">
        <v>0</v>
      </c>
      <c r="AI78">
        <v>7.71</v>
      </c>
      <c r="AJ78">
        <v>1</v>
      </c>
      <c r="AK78">
        <v>1</v>
      </c>
      <c r="AL78">
        <v>1</v>
      </c>
      <c r="AN78">
        <v>0</v>
      </c>
      <c r="AO78">
        <v>1</v>
      </c>
      <c r="AP78">
        <v>0</v>
      </c>
      <c r="AQ78">
        <v>0</v>
      </c>
      <c r="AR78">
        <v>0</v>
      </c>
      <c r="AS78" t="s">
        <v>3</v>
      </c>
      <c r="AT78">
        <v>3.3E-4</v>
      </c>
      <c r="AU78" t="s">
        <v>3</v>
      </c>
      <c r="AV78">
        <v>0</v>
      </c>
      <c r="AW78">
        <v>2</v>
      </c>
      <c r="AX78">
        <v>46282037</v>
      </c>
      <c r="AY78">
        <v>1</v>
      </c>
      <c r="AZ78">
        <v>0</v>
      </c>
      <c r="BA78">
        <v>95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CX78">
        <f>Y78*Source!I56</f>
        <v>3.6960000000000004E-4</v>
      </c>
      <c r="CY78">
        <f>AA78</f>
        <v>66281.710000000006</v>
      </c>
      <c r="CZ78">
        <f>AE78</f>
        <v>8596.85</v>
      </c>
      <c r="DA78">
        <f>AI78</f>
        <v>7.71</v>
      </c>
      <c r="DB78">
        <f t="shared" si="10"/>
        <v>2.84</v>
      </c>
      <c r="DC78">
        <f t="shared" si="11"/>
        <v>0</v>
      </c>
    </row>
    <row r="79" spans="1:107" x14ac:dyDescent="0.2">
      <c r="A79">
        <f>ROW(Source!A56)</f>
        <v>56</v>
      </c>
      <c r="B79">
        <v>46281618</v>
      </c>
      <c r="C79">
        <v>46282029</v>
      </c>
      <c r="D79">
        <v>45984882</v>
      </c>
      <c r="E79">
        <v>1</v>
      </c>
      <c r="F79">
        <v>1</v>
      </c>
      <c r="G79">
        <v>5</v>
      </c>
      <c r="H79">
        <v>3</v>
      </c>
      <c r="I79" t="s">
        <v>345</v>
      </c>
      <c r="J79" t="s">
        <v>346</v>
      </c>
      <c r="K79" t="s">
        <v>347</v>
      </c>
      <c r="L79">
        <v>1348</v>
      </c>
      <c r="N79">
        <v>1009</v>
      </c>
      <c r="O79" t="s">
        <v>329</v>
      </c>
      <c r="P79" t="s">
        <v>329</v>
      </c>
      <c r="Q79">
        <v>1000</v>
      </c>
      <c r="W79">
        <v>0</v>
      </c>
      <c r="X79">
        <v>891961602</v>
      </c>
      <c r="Y79">
        <v>8.0000000000000002E-3</v>
      </c>
      <c r="AA79">
        <v>77943.33</v>
      </c>
      <c r="AB79">
        <v>0</v>
      </c>
      <c r="AC79">
        <v>0</v>
      </c>
      <c r="AD79">
        <v>0</v>
      </c>
      <c r="AE79">
        <v>17876.91</v>
      </c>
      <c r="AF79">
        <v>0</v>
      </c>
      <c r="AG79">
        <v>0</v>
      </c>
      <c r="AH79">
        <v>0</v>
      </c>
      <c r="AI79">
        <v>4.3600000000000003</v>
      </c>
      <c r="AJ79">
        <v>1</v>
      </c>
      <c r="AK79">
        <v>1</v>
      </c>
      <c r="AL79">
        <v>1</v>
      </c>
      <c r="AN79">
        <v>0</v>
      </c>
      <c r="AO79">
        <v>1</v>
      </c>
      <c r="AP79">
        <v>0</v>
      </c>
      <c r="AQ79">
        <v>0</v>
      </c>
      <c r="AR79">
        <v>0</v>
      </c>
      <c r="AS79" t="s">
        <v>3</v>
      </c>
      <c r="AT79">
        <v>8.0000000000000002E-3</v>
      </c>
      <c r="AU79" t="s">
        <v>3</v>
      </c>
      <c r="AV79">
        <v>0</v>
      </c>
      <c r="AW79">
        <v>2</v>
      </c>
      <c r="AX79">
        <v>46282038</v>
      </c>
      <c r="AY79">
        <v>1</v>
      </c>
      <c r="AZ79">
        <v>0</v>
      </c>
      <c r="BA79">
        <v>96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CX79">
        <f>Y79*Source!I56</f>
        <v>8.9600000000000009E-3</v>
      </c>
      <c r="CY79">
        <f>AA79</f>
        <v>77943.33</v>
      </c>
      <c r="CZ79">
        <f>AE79</f>
        <v>17876.91</v>
      </c>
      <c r="DA79">
        <f>AI79</f>
        <v>4.3600000000000003</v>
      </c>
      <c r="DB79">
        <f t="shared" si="10"/>
        <v>143.02000000000001</v>
      </c>
      <c r="DC79">
        <f t="shared" si="11"/>
        <v>0</v>
      </c>
    </row>
    <row r="80" spans="1:107" x14ac:dyDescent="0.2">
      <c r="A80">
        <f>ROW(Source!A56)</f>
        <v>56</v>
      </c>
      <c r="B80">
        <v>46281618</v>
      </c>
      <c r="C80">
        <v>46282029</v>
      </c>
      <c r="D80">
        <v>45985480</v>
      </c>
      <c r="E80">
        <v>1</v>
      </c>
      <c r="F80">
        <v>1</v>
      </c>
      <c r="G80">
        <v>5</v>
      </c>
      <c r="H80">
        <v>3</v>
      </c>
      <c r="I80" t="s">
        <v>371</v>
      </c>
      <c r="J80" t="s">
        <v>372</v>
      </c>
      <c r="K80" t="s">
        <v>373</v>
      </c>
      <c r="L80">
        <v>1348</v>
      </c>
      <c r="N80">
        <v>1009</v>
      </c>
      <c r="O80" t="s">
        <v>329</v>
      </c>
      <c r="P80" t="s">
        <v>329</v>
      </c>
      <c r="Q80">
        <v>1000</v>
      </c>
      <c r="W80">
        <v>0</v>
      </c>
      <c r="X80">
        <v>1527064763</v>
      </c>
      <c r="Y80">
        <v>2.6900000000000001E-3</v>
      </c>
      <c r="AA80">
        <v>23224.35</v>
      </c>
      <c r="AB80">
        <v>0</v>
      </c>
      <c r="AC80">
        <v>0</v>
      </c>
      <c r="AD80">
        <v>0</v>
      </c>
      <c r="AE80">
        <v>5093.0600000000004</v>
      </c>
      <c r="AF80">
        <v>0</v>
      </c>
      <c r="AG80">
        <v>0</v>
      </c>
      <c r="AH80">
        <v>0</v>
      </c>
      <c r="AI80">
        <v>4.5599999999999996</v>
      </c>
      <c r="AJ80">
        <v>1</v>
      </c>
      <c r="AK80">
        <v>1</v>
      </c>
      <c r="AL80">
        <v>1</v>
      </c>
      <c r="AN80">
        <v>0</v>
      </c>
      <c r="AO80">
        <v>1</v>
      </c>
      <c r="AP80">
        <v>0</v>
      </c>
      <c r="AQ80">
        <v>0</v>
      </c>
      <c r="AR80">
        <v>0</v>
      </c>
      <c r="AS80" t="s">
        <v>3</v>
      </c>
      <c r="AT80">
        <v>2.6900000000000001E-3</v>
      </c>
      <c r="AU80" t="s">
        <v>3</v>
      </c>
      <c r="AV80">
        <v>0</v>
      </c>
      <c r="AW80">
        <v>2</v>
      </c>
      <c r="AX80">
        <v>46282039</v>
      </c>
      <c r="AY80">
        <v>1</v>
      </c>
      <c r="AZ80">
        <v>0</v>
      </c>
      <c r="BA80">
        <v>97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CX80">
        <f>Y80*Source!I56</f>
        <v>3.0128000000000004E-3</v>
      </c>
      <c r="CY80">
        <f>AA80</f>
        <v>23224.35</v>
      </c>
      <c r="CZ80">
        <f>AE80</f>
        <v>5093.0600000000004</v>
      </c>
      <c r="DA80">
        <f>AI80</f>
        <v>4.5599999999999996</v>
      </c>
      <c r="DB80">
        <f t="shared" si="10"/>
        <v>13.7</v>
      </c>
      <c r="DC80">
        <f t="shared" si="11"/>
        <v>0</v>
      </c>
    </row>
    <row r="81" spans="1:107" x14ac:dyDescent="0.2">
      <c r="A81">
        <f>ROW(Source!A63)</f>
        <v>63</v>
      </c>
      <c r="B81">
        <v>46281617</v>
      </c>
      <c r="C81">
        <v>46282027</v>
      </c>
      <c r="D81">
        <v>45815045</v>
      </c>
      <c r="E81">
        <v>5</v>
      </c>
      <c r="F81">
        <v>1</v>
      </c>
      <c r="G81">
        <v>5</v>
      </c>
      <c r="H81">
        <v>1</v>
      </c>
      <c r="I81" t="s">
        <v>302</v>
      </c>
      <c r="J81" t="s">
        <v>3</v>
      </c>
      <c r="K81" t="s">
        <v>303</v>
      </c>
      <c r="L81">
        <v>1191</v>
      </c>
      <c r="N81">
        <v>1013</v>
      </c>
      <c r="O81" t="s">
        <v>304</v>
      </c>
      <c r="P81" t="s">
        <v>304</v>
      </c>
      <c r="Q81">
        <v>1</v>
      </c>
      <c r="W81">
        <v>0</v>
      </c>
      <c r="X81">
        <v>946207192</v>
      </c>
      <c r="Y81">
        <v>0.44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1</v>
      </c>
      <c r="AJ81">
        <v>1</v>
      </c>
      <c r="AK81">
        <v>1</v>
      </c>
      <c r="AL81">
        <v>1</v>
      </c>
      <c r="AN81">
        <v>0</v>
      </c>
      <c r="AO81">
        <v>1</v>
      </c>
      <c r="AP81">
        <v>0</v>
      </c>
      <c r="AQ81">
        <v>0</v>
      </c>
      <c r="AR81">
        <v>0</v>
      </c>
      <c r="AS81" t="s">
        <v>3</v>
      </c>
      <c r="AT81">
        <v>0.44</v>
      </c>
      <c r="AU81" t="s">
        <v>3</v>
      </c>
      <c r="AV81">
        <v>1</v>
      </c>
      <c r="AW81">
        <v>2</v>
      </c>
      <c r="AX81">
        <v>46283242</v>
      </c>
      <c r="AY81">
        <v>1</v>
      </c>
      <c r="AZ81">
        <v>0</v>
      </c>
      <c r="BA81">
        <v>103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CX81">
        <f>Y81*Source!I63</f>
        <v>37.4</v>
      </c>
      <c r="CY81">
        <f>AD81</f>
        <v>0</v>
      </c>
      <c r="CZ81">
        <f>AH81</f>
        <v>0</v>
      </c>
      <c r="DA81">
        <f>AL81</f>
        <v>1</v>
      </c>
      <c r="DB81">
        <f t="shared" si="10"/>
        <v>0</v>
      </c>
      <c r="DC81">
        <f t="shared" si="11"/>
        <v>0</v>
      </c>
    </row>
    <row r="82" spans="1:107" x14ac:dyDescent="0.2">
      <c r="A82">
        <f>ROW(Source!A63)</f>
        <v>63</v>
      </c>
      <c r="B82">
        <v>46281617</v>
      </c>
      <c r="C82">
        <v>46282027</v>
      </c>
      <c r="D82">
        <v>45819672</v>
      </c>
      <c r="E82">
        <v>5</v>
      </c>
      <c r="F82">
        <v>1</v>
      </c>
      <c r="G82">
        <v>5</v>
      </c>
      <c r="H82">
        <v>2</v>
      </c>
      <c r="I82" t="s">
        <v>374</v>
      </c>
      <c r="J82" t="s">
        <v>3</v>
      </c>
      <c r="K82" t="s">
        <v>375</v>
      </c>
      <c r="L82">
        <v>1344</v>
      </c>
      <c r="N82">
        <v>1008</v>
      </c>
      <c r="O82" t="s">
        <v>376</v>
      </c>
      <c r="P82" t="s">
        <v>376</v>
      </c>
      <c r="Q82">
        <v>1</v>
      </c>
      <c r="W82">
        <v>0</v>
      </c>
      <c r="X82">
        <v>-450565604</v>
      </c>
      <c r="Y82">
        <v>0.46</v>
      </c>
      <c r="AA82">
        <v>0</v>
      </c>
      <c r="AB82">
        <v>1</v>
      </c>
      <c r="AC82">
        <v>0</v>
      </c>
      <c r="AD82">
        <v>0</v>
      </c>
      <c r="AE82">
        <v>0</v>
      </c>
      <c r="AF82">
        <v>1</v>
      </c>
      <c r="AG82">
        <v>0</v>
      </c>
      <c r="AH82">
        <v>0</v>
      </c>
      <c r="AI82">
        <v>1</v>
      </c>
      <c r="AJ82">
        <v>1</v>
      </c>
      <c r="AK82">
        <v>1</v>
      </c>
      <c r="AL82">
        <v>1</v>
      </c>
      <c r="AN82">
        <v>0</v>
      </c>
      <c r="AO82">
        <v>1</v>
      </c>
      <c r="AP82">
        <v>0</v>
      </c>
      <c r="AQ82">
        <v>0</v>
      </c>
      <c r="AR82">
        <v>0</v>
      </c>
      <c r="AS82" t="s">
        <v>3</v>
      </c>
      <c r="AT82">
        <v>0.46</v>
      </c>
      <c r="AU82" t="s">
        <v>3</v>
      </c>
      <c r="AV82">
        <v>0</v>
      </c>
      <c r="AW82">
        <v>2</v>
      </c>
      <c r="AX82">
        <v>46283243</v>
      </c>
      <c r="AY82">
        <v>1</v>
      </c>
      <c r="AZ82">
        <v>0</v>
      </c>
      <c r="BA82">
        <v>104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CX82">
        <f>Y82*Source!I63</f>
        <v>39.1</v>
      </c>
      <c r="CY82">
        <f>AB82</f>
        <v>1</v>
      </c>
      <c r="CZ82">
        <f>AF82</f>
        <v>1</v>
      </c>
      <c r="DA82">
        <f>AJ82</f>
        <v>1</v>
      </c>
      <c r="DB82">
        <f t="shared" si="10"/>
        <v>0.46</v>
      </c>
      <c r="DC82">
        <f t="shared" si="11"/>
        <v>0</v>
      </c>
    </row>
    <row r="83" spans="1:107" x14ac:dyDescent="0.2">
      <c r="A83">
        <f>ROW(Source!A63)</f>
        <v>63</v>
      </c>
      <c r="B83">
        <v>46281617</v>
      </c>
      <c r="C83">
        <v>46282027</v>
      </c>
      <c r="D83">
        <v>45892181</v>
      </c>
      <c r="E83">
        <v>5</v>
      </c>
      <c r="F83">
        <v>1</v>
      </c>
      <c r="G83">
        <v>5</v>
      </c>
      <c r="H83">
        <v>3</v>
      </c>
      <c r="I83" t="s">
        <v>377</v>
      </c>
      <c r="J83" t="s">
        <v>3</v>
      </c>
      <c r="K83" t="s">
        <v>378</v>
      </c>
      <c r="L83">
        <v>1344</v>
      </c>
      <c r="N83">
        <v>1008</v>
      </c>
      <c r="O83" t="s">
        <v>376</v>
      </c>
      <c r="P83" t="s">
        <v>376</v>
      </c>
      <c r="Q83">
        <v>1</v>
      </c>
      <c r="W83">
        <v>0</v>
      </c>
      <c r="X83">
        <v>-360884371</v>
      </c>
      <c r="Y83">
        <v>0.12</v>
      </c>
      <c r="AA83">
        <v>1</v>
      </c>
      <c r="AB83">
        <v>0</v>
      </c>
      <c r="AC83">
        <v>0</v>
      </c>
      <c r="AD83">
        <v>0</v>
      </c>
      <c r="AE83">
        <v>1</v>
      </c>
      <c r="AF83">
        <v>0</v>
      </c>
      <c r="AG83">
        <v>0</v>
      </c>
      <c r="AH83">
        <v>0</v>
      </c>
      <c r="AI83">
        <v>1</v>
      </c>
      <c r="AJ83">
        <v>1</v>
      </c>
      <c r="AK83">
        <v>1</v>
      </c>
      <c r="AL83">
        <v>1</v>
      </c>
      <c r="AN83">
        <v>0</v>
      </c>
      <c r="AO83">
        <v>1</v>
      </c>
      <c r="AP83">
        <v>0</v>
      </c>
      <c r="AQ83">
        <v>0</v>
      </c>
      <c r="AR83">
        <v>0</v>
      </c>
      <c r="AS83" t="s">
        <v>3</v>
      </c>
      <c r="AT83">
        <v>0.12</v>
      </c>
      <c r="AU83" t="s">
        <v>3</v>
      </c>
      <c r="AV83">
        <v>0</v>
      </c>
      <c r="AW83">
        <v>2</v>
      </c>
      <c r="AX83">
        <v>46283246</v>
      </c>
      <c r="AY83">
        <v>1</v>
      </c>
      <c r="AZ83">
        <v>0</v>
      </c>
      <c r="BA83">
        <v>105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CX83">
        <f>Y83*Source!I63</f>
        <v>10.199999999999999</v>
      </c>
      <c r="CY83">
        <f>AA83</f>
        <v>1</v>
      </c>
      <c r="CZ83">
        <f>AE83</f>
        <v>1</v>
      </c>
      <c r="DA83">
        <f>AI83</f>
        <v>1</v>
      </c>
      <c r="DB83">
        <f t="shared" si="10"/>
        <v>0.12</v>
      </c>
      <c r="DC83">
        <f t="shared" si="11"/>
        <v>0</v>
      </c>
    </row>
    <row r="84" spans="1:107" x14ac:dyDescent="0.2">
      <c r="A84">
        <f>ROW(Source!A64)</f>
        <v>64</v>
      </c>
      <c r="B84">
        <v>46281618</v>
      </c>
      <c r="C84">
        <v>46282027</v>
      </c>
      <c r="D84">
        <v>45815045</v>
      </c>
      <c r="E84">
        <v>5</v>
      </c>
      <c r="F84">
        <v>1</v>
      </c>
      <c r="G84">
        <v>5</v>
      </c>
      <c r="H84">
        <v>1</v>
      </c>
      <c r="I84" t="s">
        <v>302</v>
      </c>
      <c r="J84" t="s">
        <v>3</v>
      </c>
      <c r="K84" t="s">
        <v>303</v>
      </c>
      <c r="L84">
        <v>1191</v>
      </c>
      <c r="N84">
        <v>1013</v>
      </c>
      <c r="O84" t="s">
        <v>304</v>
      </c>
      <c r="P84" t="s">
        <v>304</v>
      </c>
      <c r="Q84">
        <v>1</v>
      </c>
      <c r="W84">
        <v>0</v>
      </c>
      <c r="X84">
        <v>946207192</v>
      </c>
      <c r="Y84">
        <v>0.44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1</v>
      </c>
      <c r="AJ84">
        <v>1</v>
      </c>
      <c r="AK84">
        <v>1</v>
      </c>
      <c r="AL84">
        <v>1</v>
      </c>
      <c r="AN84">
        <v>0</v>
      </c>
      <c r="AO84">
        <v>1</v>
      </c>
      <c r="AP84">
        <v>0</v>
      </c>
      <c r="AQ84">
        <v>0</v>
      </c>
      <c r="AR84">
        <v>0</v>
      </c>
      <c r="AS84" t="s">
        <v>3</v>
      </c>
      <c r="AT84">
        <v>0.44</v>
      </c>
      <c r="AU84" t="s">
        <v>3</v>
      </c>
      <c r="AV84">
        <v>1</v>
      </c>
      <c r="AW84">
        <v>2</v>
      </c>
      <c r="AX84">
        <v>46283242</v>
      </c>
      <c r="AY84">
        <v>1</v>
      </c>
      <c r="AZ84">
        <v>0</v>
      </c>
      <c r="BA84">
        <v>108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CX84">
        <f>Y84*Source!I64</f>
        <v>37.4</v>
      </c>
      <c r="CY84">
        <f>AD84</f>
        <v>0</v>
      </c>
      <c r="CZ84">
        <f>AH84</f>
        <v>0</v>
      </c>
      <c r="DA84">
        <f>AL84</f>
        <v>1</v>
      </c>
      <c r="DB84">
        <f t="shared" si="10"/>
        <v>0</v>
      </c>
      <c r="DC84">
        <f t="shared" si="11"/>
        <v>0</v>
      </c>
    </row>
    <row r="85" spans="1:107" x14ac:dyDescent="0.2">
      <c r="A85">
        <f>ROW(Source!A64)</f>
        <v>64</v>
      </c>
      <c r="B85">
        <v>46281618</v>
      </c>
      <c r="C85">
        <v>46282027</v>
      </c>
      <c r="D85">
        <v>45819672</v>
      </c>
      <c r="E85">
        <v>5</v>
      </c>
      <c r="F85">
        <v>1</v>
      </c>
      <c r="G85">
        <v>5</v>
      </c>
      <c r="H85">
        <v>2</v>
      </c>
      <c r="I85" t="s">
        <v>374</v>
      </c>
      <c r="J85" t="s">
        <v>3</v>
      </c>
      <c r="K85" t="s">
        <v>375</v>
      </c>
      <c r="L85">
        <v>1344</v>
      </c>
      <c r="N85">
        <v>1008</v>
      </c>
      <c r="O85" t="s">
        <v>376</v>
      </c>
      <c r="P85" t="s">
        <v>376</v>
      </c>
      <c r="Q85">
        <v>1</v>
      </c>
      <c r="W85">
        <v>0</v>
      </c>
      <c r="X85">
        <v>-450565604</v>
      </c>
      <c r="Y85">
        <v>0.46</v>
      </c>
      <c r="AA85">
        <v>0</v>
      </c>
      <c r="AB85">
        <v>1</v>
      </c>
      <c r="AC85">
        <v>0</v>
      </c>
      <c r="AD85">
        <v>0</v>
      </c>
      <c r="AE85">
        <v>0</v>
      </c>
      <c r="AF85">
        <v>1</v>
      </c>
      <c r="AG85">
        <v>0</v>
      </c>
      <c r="AH85">
        <v>0</v>
      </c>
      <c r="AI85">
        <v>1</v>
      </c>
      <c r="AJ85">
        <v>1</v>
      </c>
      <c r="AK85">
        <v>1</v>
      </c>
      <c r="AL85">
        <v>1</v>
      </c>
      <c r="AN85">
        <v>0</v>
      </c>
      <c r="AO85">
        <v>1</v>
      </c>
      <c r="AP85">
        <v>0</v>
      </c>
      <c r="AQ85">
        <v>0</v>
      </c>
      <c r="AR85">
        <v>0</v>
      </c>
      <c r="AS85" t="s">
        <v>3</v>
      </c>
      <c r="AT85">
        <v>0.46</v>
      </c>
      <c r="AU85" t="s">
        <v>3</v>
      </c>
      <c r="AV85">
        <v>0</v>
      </c>
      <c r="AW85">
        <v>2</v>
      </c>
      <c r="AX85">
        <v>46283243</v>
      </c>
      <c r="AY85">
        <v>1</v>
      </c>
      <c r="AZ85">
        <v>0</v>
      </c>
      <c r="BA85">
        <v>109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CX85">
        <f>Y85*Source!I64</f>
        <v>39.1</v>
      </c>
      <c r="CY85">
        <f>AB85</f>
        <v>1</v>
      </c>
      <c r="CZ85">
        <f>AF85</f>
        <v>1</v>
      </c>
      <c r="DA85">
        <f>AJ85</f>
        <v>1</v>
      </c>
      <c r="DB85">
        <f t="shared" si="10"/>
        <v>0.46</v>
      </c>
      <c r="DC85">
        <f t="shared" si="11"/>
        <v>0</v>
      </c>
    </row>
    <row r="86" spans="1:107" x14ac:dyDescent="0.2">
      <c r="A86">
        <f>ROW(Source!A64)</f>
        <v>64</v>
      </c>
      <c r="B86">
        <v>46281618</v>
      </c>
      <c r="C86">
        <v>46282027</v>
      </c>
      <c r="D86">
        <v>45892181</v>
      </c>
      <c r="E86">
        <v>5</v>
      </c>
      <c r="F86">
        <v>1</v>
      </c>
      <c r="G86">
        <v>5</v>
      </c>
      <c r="H86">
        <v>3</v>
      </c>
      <c r="I86" t="s">
        <v>377</v>
      </c>
      <c r="J86" t="s">
        <v>3</v>
      </c>
      <c r="K86" t="s">
        <v>378</v>
      </c>
      <c r="L86">
        <v>1344</v>
      </c>
      <c r="N86">
        <v>1008</v>
      </c>
      <c r="O86" t="s">
        <v>376</v>
      </c>
      <c r="P86" t="s">
        <v>376</v>
      </c>
      <c r="Q86">
        <v>1</v>
      </c>
      <c r="W86">
        <v>0</v>
      </c>
      <c r="X86">
        <v>-360884371</v>
      </c>
      <c r="Y86">
        <v>0.12</v>
      </c>
      <c r="AA86">
        <v>1</v>
      </c>
      <c r="AB86">
        <v>0</v>
      </c>
      <c r="AC86">
        <v>0</v>
      </c>
      <c r="AD86">
        <v>0</v>
      </c>
      <c r="AE86">
        <v>1</v>
      </c>
      <c r="AF86">
        <v>0</v>
      </c>
      <c r="AG86">
        <v>0</v>
      </c>
      <c r="AH86">
        <v>0</v>
      </c>
      <c r="AI86">
        <v>1</v>
      </c>
      <c r="AJ86">
        <v>1</v>
      </c>
      <c r="AK86">
        <v>1</v>
      </c>
      <c r="AL86">
        <v>1</v>
      </c>
      <c r="AN86">
        <v>0</v>
      </c>
      <c r="AO86">
        <v>1</v>
      </c>
      <c r="AP86">
        <v>0</v>
      </c>
      <c r="AQ86">
        <v>0</v>
      </c>
      <c r="AR86">
        <v>0</v>
      </c>
      <c r="AS86" t="s">
        <v>3</v>
      </c>
      <c r="AT86">
        <v>0.12</v>
      </c>
      <c r="AU86" t="s">
        <v>3</v>
      </c>
      <c r="AV86">
        <v>0</v>
      </c>
      <c r="AW86">
        <v>2</v>
      </c>
      <c r="AX86">
        <v>46283246</v>
      </c>
      <c r="AY86">
        <v>1</v>
      </c>
      <c r="AZ86">
        <v>0</v>
      </c>
      <c r="BA86">
        <v>110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CX86">
        <f>Y86*Source!I64</f>
        <v>10.199999999999999</v>
      </c>
      <c r="CY86">
        <f>AA86</f>
        <v>1</v>
      </c>
      <c r="CZ86">
        <f>AE86</f>
        <v>1</v>
      </c>
      <c r="DA86">
        <f>AI86</f>
        <v>1</v>
      </c>
      <c r="DB86">
        <f t="shared" si="10"/>
        <v>0.12</v>
      </c>
      <c r="DC86">
        <f t="shared" si="11"/>
        <v>0</v>
      </c>
    </row>
    <row r="87" spans="1:107" x14ac:dyDescent="0.2">
      <c r="A87">
        <f>ROW(Source!A69)</f>
        <v>69</v>
      </c>
      <c r="B87">
        <v>46281617</v>
      </c>
      <c r="C87">
        <v>46282152</v>
      </c>
      <c r="D87">
        <v>45815045</v>
      </c>
      <c r="E87">
        <v>5</v>
      </c>
      <c r="F87">
        <v>1</v>
      </c>
      <c r="G87">
        <v>5</v>
      </c>
      <c r="H87">
        <v>1</v>
      </c>
      <c r="I87" t="s">
        <v>302</v>
      </c>
      <c r="J87" t="s">
        <v>3</v>
      </c>
      <c r="K87" t="s">
        <v>303</v>
      </c>
      <c r="L87">
        <v>1191</v>
      </c>
      <c r="N87">
        <v>1013</v>
      </c>
      <c r="O87" t="s">
        <v>304</v>
      </c>
      <c r="P87" t="s">
        <v>304</v>
      </c>
      <c r="Q87">
        <v>1</v>
      </c>
      <c r="W87">
        <v>0</v>
      </c>
      <c r="X87">
        <v>946207192</v>
      </c>
      <c r="Y87">
        <v>29.7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1</v>
      </c>
      <c r="AJ87">
        <v>1</v>
      </c>
      <c r="AK87">
        <v>1</v>
      </c>
      <c r="AL87">
        <v>1</v>
      </c>
      <c r="AN87">
        <v>0</v>
      </c>
      <c r="AO87">
        <v>1</v>
      </c>
      <c r="AP87">
        <v>0</v>
      </c>
      <c r="AQ87">
        <v>0</v>
      </c>
      <c r="AR87">
        <v>0</v>
      </c>
      <c r="AS87" t="s">
        <v>3</v>
      </c>
      <c r="AT87">
        <v>29.7</v>
      </c>
      <c r="AU87" t="s">
        <v>3</v>
      </c>
      <c r="AV87">
        <v>1</v>
      </c>
      <c r="AW87">
        <v>2</v>
      </c>
      <c r="AX87">
        <v>46282181</v>
      </c>
      <c r="AY87">
        <v>1</v>
      </c>
      <c r="AZ87">
        <v>0</v>
      </c>
      <c r="BA87">
        <v>113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CX87">
        <f>Y87*Source!I69</f>
        <v>8.3160000000000007</v>
      </c>
      <c r="CY87">
        <f>AD87</f>
        <v>0</v>
      </c>
      <c r="CZ87">
        <f>AH87</f>
        <v>0</v>
      </c>
      <c r="DA87">
        <f>AL87</f>
        <v>1</v>
      </c>
      <c r="DB87">
        <f t="shared" si="10"/>
        <v>0</v>
      </c>
      <c r="DC87">
        <f t="shared" si="11"/>
        <v>0</v>
      </c>
    </row>
    <row r="88" spans="1:107" x14ac:dyDescent="0.2">
      <c r="A88">
        <f>ROW(Source!A69)</f>
        <v>69</v>
      </c>
      <c r="B88">
        <v>46281617</v>
      </c>
      <c r="C88">
        <v>46282152</v>
      </c>
      <c r="D88">
        <v>45819672</v>
      </c>
      <c r="E88">
        <v>5</v>
      </c>
      <c r="F88">
        <v>1</v>
      </c>
      <c r="G88">
        <v>5</v>
      </c>
      <c r="H88">
        <v>2</v>
      </c>
      <c r="I88" t="s">
        <v>374</v>
      </c>
      <c r="J88" t="s">
        <v>3</v>
      </c>
      <c r="K88" t="s">
        <v>375</v>
      </c>
      <c r="L88">
        <v>1344</v>
      </c>
      <c r="N88">
        <v>1008</v>
      </c>
      <c r="O88" t="s">
        <v>376</v>
      </c>
      <c r="P88" t="s">
        <v>376</v>
      </c>
      <c r="Q88">
        <v>1</v>
      </c>
      <c r="W88">
        <v>0</v>
      </c>
      <c r="X88">
        <v>-450565604</v>
      </c>
      <c r="Y88">
        <v>43.16</v>
      </c>
      <c r="AA88">
        <v>0</v>
      </c>
      <c r="AB88">
        <v>1</v>
      </c>
      <c r="AC88">
        <v>0</v>
      </c>
      <c r="AD88">
        <v>0</v>
      </c>
      <c r="AE88">
        <v>0</v>
      </c>
      <c r="AF88">
        <v>1</v>
      </c>
      <c r="AG88">
        <v>0</v>
      </c>
      <c r="AH88">
        <v>0</v>
      </c>
      <c r="AI88">
        <v>1</v>
      </c>
      <c r="AJ88">
        <v>1</v>
      </c>
      <c r="AK88">
        <v>1</v>
      </c>
      <c r="AL88">
        <v>1</v>
      </c>
      <c r="AN88">
        <v>0</v>
      </c>
      <c r="AO88">
        <v>1</v>
      </c>
      <c r="AP88">
        <v>0</v>
      </c>
      <c r="AQ88">
        <v>0</v>
      </c>
      <c r="AR88">
        <v>0</v>
      </c>
      <c r="AS88" t="s">
        <v>3</v>
      </c>
      <c r="AT88">
        <v>43.16</v>
      </c>
      <c r="AU88" t="s">
        <v>3</v>
      </c>
      <c r="AV88">
        <v>0</v>
      </c>
      <c r="AW88">
        <v>2</v>
      </c>
      <c r="AX88">
        <v>46282182</v>
      </c>
      <c r="AY88">
        <v>1</v>
      </c>
      <c r="AZ88">
        <v>0</v>
      </c>
      <c r="BA88">
        <v>114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CX88">
        <f>Y88*Source!I69</f>
        <v>12.0848</v>
      </c>
      <c r="CY88">
        <f>AB88</f>
        <v>1</v>
      </c>
      <c r="CZ88">
        <f>AF88</f>
        <v>1</v>
      </c>
      <c r="DA88">
        <f>AJ88</f>
        <v>1</v>
      </c>
      <c r="DB88">
        <f t="shared" si="10"/>
        <v>43.16</v>
      </c>
      <c r="DC88">
        <f t="shared" si="11"/>
        <v>0</v>
      </c>
    </row>
    <row r="89" spans="1:107" x14ac:dyDescent="0.2">
      <c r="A89">
        <f>ROW(Source!A69)</f>
        <v>69</v>
      </c>
      <c r="B89">
        <v>46281617</v>
      </c>
      <c r="C89">
        <v>46282152</v>
      </c>
      <c r="D89">
        <v>45892181</v>
      </c>
      <c r="E89">
        <v>5</v>
      </c>
      <c r="F89">
        <v>1</v>
      </c>
      <c r="G89">
        <v>5</v>
      </c>
      <c r="H89">
        <v>3</v>
      </c>
      <c r="I89" t="s">
        <v>377</v>
      </c>
      <c r="J89" t="s">
        <v>3</v>
      </c>
      <c r="K89" t="s">
        <v>378</v>
      </c>
      <c r="L89">
        <v>1344</v>
      </c>
      <c r="N89">
        <v>1008</v>
      </c>
      <c r="O89" t="s">
        <v>376</v>
      </c>
      <c r="P89" t="s">
        <v>376</v>
      </c>
      <c r="Q89">
        <v>1</v>
      </c>
      <c r="W89">
        <v>0</v>
      </c>
      <c r="X89">
        <v>-360884371</v>
      </c>
      <c r="Y89">
        <v>18.13</v>
      </c>
      <c r="AA89">
        <v>1</v>
      </c>
      <c r="AB89">
        <v>0</v>
      </c>
      <c r="AC89">
        <v>0</v>
      </c>
      <c r="AD89">
        <v>0</v>
      </c>
      <c r="AE89">
        <v>1</v>
      </c>
      <c r="AF89">
        <v>0</v>
      </c>
      <c r="AG89">
        <v>0</v>
      </c>
      <c r="AH89">
        <v>0</v>
      </c>
      <c r="AI89">
        <v>1</v>
      </c>
      <c r="AJ89">
        <v>1</v>
      </c>
      <c r="AK89">
        <v>1</v>
      </c>
      <c r="AL89">
        <v>1</v>
      </c>
      <c r="AN89">
        <v>0</v>
      </c>
      <c r="AO89">
        <v>1</v>
      </c>
      <c r="AP89">
        <v>0</v>
      </c>
      <c r="AQ89">
        <v>0</v>
      </c>
      <c r="AR89">
        <v>0</v>
      </c>
      <c r="AS89" t="s">
        <v>3</v>
      </c>
      <c r="AT89">
        <v>18.13</v>
      </c>
      <c r="AU89" t="s">
        <v>3</v>
      </c>
      <c r="AV89">
        <v>0</v>
      </c>
      <c r="AW89">
        <v>2</v>
      </c>
      <c r="AX89">
        <v>46282186</v>
      </c>
      <c r="AY89">
        <v>1</v>
      </c>
      <c r="AZ89">
        <v>0</v>
      </c>
      <c r="BA89">
        <v>115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CX89">
        <f>Y89*Source!I69</f>
        <v>5.0764000000000005</v>
      </c>
      <c r="CY89">
        <f>AA89</f>
        <v>1</v>
      </c>
      <c r="CZ89">
        <f>AE89</f>
        <v>1</v>
      </c>
      <c r="DA89">
        <f>AI89</f>
        <v>1</v>
      </c>
      <c r="DB89">
        <f t="shared" si="10"/>
        <v>18.13</v>
      </c>
      <c r="DC89">
        <f t="shared" si="11"/>
        <v>0</v>
      </c>
    </row>
    <row r="90" spans="1:107" x14ac:dyDescent="0.2">
      <c r="A90">
        <f>ROW(Source!A70)</f>
        <v>70</v>
      </c>
      <c r="B90">
        <v>46281618</v>
      </c>
      <c r="C90">
        <v>46282152</v>
      </c>
      <c r="D90">
        <v>45815045</v>
      </c>
      <c r="E90">
        <v>5</v>
      </c>
      <c r="F90">
        <v>1</v>
      </c>
      <c r="G90">
        <v>5</v>
      </c>
      <c r="H90">
        <v>1</v>
      </c>
      <c r="I90" t="s">
        <v>302</v>
      </c>
      <c r="J90" t="s">
        <v>3</v>
      </c>
      <c r="K90" t="s">
        <v>303</v>
      </c>
      <c r="L90">
        <v>1191</v>
      </c>
      <c r="N90">
        <v>1013</v>
      </c>
      <c r="O90" t="s">
        <v>304</v>
      </c>
      <c r="P90" t="s">
        <v>304</v>
      </c>
      <c r="Q90">
        <v>1</v>
      </c>
      <c r="W90">
        <v>0</v>
      </c>
      <c r="X90">
        <v>946207192</v>
      </c>
      <c r="Y90">
        <v>29.7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1</v>
      </c>
      <c r="AJ90">
        <v>1</v>
      </c>
      <c r="AK90">
        <v>1</v>
      </c>
      <c r="AL90">
        <v>1</v>
      </c>
      <c r="AN90">
        <v>0</v>
      </c>
      <c r="AO90">
        <v>1</v>
      </c>
      <c r="AP90">
        <v>0</v>
      </c>
      <c r="AQ90">
        <v>0</v>
      </c>
      <c r="AR90">
        <v>0</v>
      </c>
      <c r="AS90" t="s">
        <v>3</v>
      </c>
      <c r="AT90">
        <v>29.7</v>
      </c>
      <c r="AU90" t="s">
        <v>3</v>
      </c>
      <c r="AV90">
        <v>1</v>
      </c>
      <c r="AW90">
        <v>2</v>
      </c>
      <c r="AX90">
        <v>46282181</v>
      </c>
      <c r="AY90">
        <v>1</v>
      </c>
      <c r="AZ90">
        <v>0</v>
      </c>
      <c r="BA90">
        <v>119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CX90">
        <f>Y90*Source!I70</f>
        <v>8.3160000000000007</v>
      </c>
      <c r="CY90">
        <f>AD90</f>
        <v>0</v>
      </c>
      <c r="CZ90">
        <f>AH90</f>
        <v>0</v>
      </c>
      <c r="DA90">
        <f>AL90</f>
        <v>1</v>
      </c>
      <c r="DB90">
        <f t="shared" si="10"/>
        <v>0</v>
      </c>
      <c r="DC90">
        <f t="shared" si="11"/>
        <v>0</v>
      </c>
    </row>
    <row r="91" spans="1:107" x14ac:dyDescent="0.2">
      <c r="A91">
        <f>ROW(Source!A70)</f>
        <v>70</v>
      </c>
      <c r="B91">
        <v>46281618</v>
      </c>
      <c r="C91">
        <v>46282152</v>
      </c>
      <c r="D91">
        <v>45819672</v>
      </c>
      <c r="E91">
        <v>5</v>
      </c>
      <c r="F91">
        <v>1</v>
      </c>
      <c r="G91">
        <v>5</v>
      </c>
      <c r="H91">
        <v>2</v>
      </c>
      <c r="I91" t="s">
        <v>374</v>
      </c>
      <c r="J91" t="s">
        <v>3</v>
      </c>
      <c r="K91" t="s">
        <v>375</v>
      </c>
      <c r="L91">
        <v>1344</v>
      </c>
      <c r="N91">
        <v>1008</v>
      </c>
      <c r="O91" t="s">
        <v>376</v>
      </c>
      <c r="P91" t="s">
        <v>376</v>
      </c>
      <c r="Q91">
        <v>1</v>
      </c>
      <c r="W91">
        <v>0</v>
      </c>
      <c r="X91">
        <v>-450565604</v>
      </c>
      <c r="Y91">
        <v>43.16</v>
      </c>
      <c r="AA91">
        <v>0</v>
      </c>
      <c r="AB91">
        <v>1</v>
      </c>
      <c r="AC91">
        <v>0</v>
      </c>
      <c r="AD91">
        <v>0</v>
      </c>
      <c r="AE91">
        <v>0</v>
      </c>
      <c r="AF91">
        <v>1</v>
      </c>
      <c r="AG91">
        <v>0</v>
      </c>
      <c r="AH91">
        <v>0</v>
      </c>
      <c r="AI91">
        <v>1</v>
      </c>
      <c r="AJ91">
        <v>1</v>
      </c>
      <c r="AK91">
        <v>1</v>
      </c>
      <c r="AL91">
        <v>1</v>
      </c>
      <c r="AN91">
        <v>0</v>
      </c>
      <c r="AO91">
        <v>1</v>
      </c>
      <c r="AP91">
        <v>0</v>
      </c>
      <c r="AQ91">
        <v>0</v>
      </c>
      <c r="AR91">
        <v>0</v>
      </c>
      <c r="AS91" t="s">
        <v>3</v>
      </c>
      <c r="AT91">
        <v>43.16</v>
      </c>
      <c r="AU91" t="s">
        <v>3</v>
      </c>
      <c r="AV91">
        <v>0</v>
      </c>
      <c r="AW91">
        <v>2</v>
      </c>
      <c r="AX91">
        <v>46282182</v>
      </c>
      <c r="AY91">
        <v>1</v>
      </c>
      <c r="AZ91">
        <v>0</v>
      </c>
      <c r="BA91">
        <v>120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CX91">
        <f>Y91*Source!I70</f>
        <v>12.0848</v>
      </c>
      <c r="CY91">
        <f>AB91</f>
        <v>1</v>
      </c>
      <c r="CZ91">
        <f>AF91</f>
        <v>1</v>
      </c>
      <c r="DA91">
        <f>AJ91</f>
        <v>1</v>
      </c>
      <c r="DB91">
        <f t="shared" si="10"/>
        <v>43.16</v>
      </c>
      <c r="DC91">
        <f t="shared" si="11"/>
        <v>0</v>
      </c>
    </row>
    <row r="92" spans="1:107" x14ac:dyDescent="0.2">
      <c r="A92">
        <f>ROW(Source!A70)</f>
        <v>70</v>
      </c>
      <c r="B92">
        <v>46281618</v>
      </c>
      <c r="C92">
        <v>46282152</v>
      </c>
      <c r="D92">
        <v>45892181</v>
      </c>
      <c r="E92">
        <v>5</v>
      </c>
      <c r="F92">
        <v>1</v>
      </c>
      <c r="G92">
        <v>5</v>
      </c>
      <c r="H92">
        <v>3</v>
      </c>
      <c r="I92" t="s">
        <v>377</v>
      </c>
      <c r="J92" t="s">
        <v>3</v>
      </c>
      <c r="K92" t="s">
        <v>378</v>
      </c>
      <c r="L92">
        <v>1344</v>
      </c>
      <c r="N92">
        <v>1008</v>
      </c>
      <c r="O92" t="s">
        <v>376</v>
      </c>
      <c r="P92" t="s">
        <v>376</v>
      </c>
      <c r="Q92">
        <v>1</v>
      </c>
      <c r="W92">
        <v>0</v>
      </c>
      <c r="X92">
        <v>-360884371</v>
      </c>
      <c r="Y92">
        <v>18.13</v>
      </c>
      <c r="AA92">
        <v>1</v>
      </c>
      <c r="AB92">
        <v>0</v>
      </c>
      <c r="AC92">
        <v>0</v>
      </c>
      <c r="AD92">
        <v>0</v>
      </c>
      <c r="AE92">
        <v>1</v>
      </c>
      <c r="AF92">
        <v>0</v>
      </c>
      <c r="AG92">
        <v>0</v>
      </c>
      <c r="AH92">
        <v>0</v>
      </c>
      <c r="AI92">
        <v>1</v>
      </c>
      <c r="AJ92">
        <v>1</v>
      </c>
      <c r="AK92">
        <v>1</v>
      </c>
      <c r="AL92">
        <v>1</v>
      </c>
      <c r="AN92">
        <v>0</v>
      </c>
      <c r="AO92">
        <v>1</v>
      </c>
      <c r="AP92">
        <v>0</v>
      </c>
      <c r="AQ92">
        <v>0</v>
      </c>
      <c r="AR92">
        <v>0</v>
      </c>
      <c r="AS92" t="s">
        <v>3</v>
      </c>
      <c r="AT92">
        <v>18.13</v>
      </c>
      <c r="AU92" t="s">
        <v>3</v>
      </c>
      <c r="AV92">
        <v>0</v>
      </c>
      <c r="AW92">
        <v>2</v>
      </c>
      <c r="AX92">
        <v>46282186</v>
      </c>
      <c r="AY92">
        <v>1</v>
      </c>
      <c r="AZ92">
        <v>0</v>
      </c>
      <c r="BA92">
        <v>121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CX92">
        <f>Y92*Source!I70</f>
        <v>5.0764000000000005</v>
      </c>
      <c r="CY92">
        <f>AA92</f>
        <v>1</v>
      </c>
      <c r="CZ92">
        <f>AE92</f>
        <v>1</v>
      </c>
      <c r="DA92">
        <f>AI92</f>
        <v>1</v>
      </c>
      <c r="DB92">
        <f t="shared" si="10"/>
        <v>18.13</v>
      </c>
      <c r="DC92">
        <f t="shared" si="11"/>
        <v>0</v>
      </c>
    </row>
    <row r="93" spans="1:107" x14ac:dyDescent="0.2">
      <c r="A93">
        <f>ROW(Source!A77)</f>
        <v>77</v>
      </c>
      <c r="B93">
        <v>46281617</v>
      </c>
      <c r="C93">
        <v>46282710</v>
      </c>
      <c r="D93">
        <v>45815045</v>
      </c>
      <c r="E93">
        <v>5</v>
      </c>
      <c r="F93">
        <v>1</v>
      </c>
      <c r="G93">
        <v>5</v>
      </c>
      <c r="H93">
        <v>1</v>
      </c>
      <c r="I93" t="s">
        <v>302</v>
      </c>
      <c r="J93" t="s">
        <v>3</v>
      </c>
      <c r="K93" t="s">
        <v>303</v>
      </c>
      <c r="L93">
        <v>1191</v>
      </c>
      <c r="N93">
        <v>1013</v>
      </c>
      <c r="O93" t="s">
        <v>304</v>
      </c>
      <c r="P93" t="s">
        <v>304</v>
      </c>
      <c r="Q93">
        <v>1</v>
      </c>
      <c r="W93">
        <v>0</v>
      </c>
      <c r="X93">
        <v>946207192</v>
      </c>
      <c r="Y93">
        <v>58.4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1</v>
      </c>
      <c r="AJ93">
        <v>1</v>
      </c>
      <c r="AK93">
        <v>1</v>
      </c>
      <c r="AL93">
        <v>1</v>
      </c>
      <c r="AN93">
        <v>0</v>
      </c>
      <c r="AO93">
        <v>1</v>
      </c>
      <c r="AP93">
        <v>0</v>
      </c>
      <c r="AQ93">
        <v>0</v>
      </c>
      <c r="AR93">
        <v>0</v>
      </c>
      <c r="AS93" t="s">
        <v>3</v>
      </c>
      <c r="AT93">
        <v>58.4</v>
      </c>
      <c r="AU93" t="s">
        <v>3</v>
      </c>
      <c r="AV93">
        <v>1</v>
      </c>
      <c r="AW93">
        <v>2</v>
      </c>
      <c r="AX93">
        <v>46282711</v>
      </c>
      <c r="AY93">
        <v>1</v>
      </c>
      <c r="AZ93">
        <v>0</v>
      </c>
      <c r="BA93">
        <v>125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CX93">
        <f>Y93*Source!I77</f>
        <v>8.76</v>
      </c>
      <c r="CY93">
        <f>AD93</f>
        <v>0</v>
      </c>
      <c r="CZ93">
        <f>AH93</f>
        <v>0</v>
      </c>
      <c r="DA93">
        <f>AL93</f>
        <v>1</v>
      </c>
      <c r="DB93">
        <f t="shared" si="10"/>
        <v>0</v>
      </c>
      <c r="DC93">
        <f t="shared" si="11"/>
        <v>0</v>
      </c>
    </row>
    <row r="94" spans="1:107" x14ac:dyDescent="0.2">
      <c r="A94">
        <f>ROW(Source!A77)</f>
        <v>77</v>
      </c>
      <c r="B94">
        <v>46281617</v>
      </c>
      <c r="C94">
        <v>46282710</v>
      </c>
      <c r="D94">
        <v>45819672</v>
      </c>
      <c r="E94">
        <v>5</v>
      </c>
      <c r="F94">
        <v>1</v>
      </c>
      <c r="G94">
        <v>5</v>
      </c>
      <c r="H94">
        <v>2</v>
      </c>
      <c r="I94" t="s">
        <v>374</v>
      </c>
      <c r="J94" t="s">
        <v>3</v>
      </c>
      <c r="K94" t="s">
        <v>375</v>
      </c>
      <c r="L94">
        <v>1344</v>
      </c>
      <c r="N94">
        <v>1008</v>
      </c>
      <c r="O94" t="s">
        <v>376</v>
      </c>
      <c r="P94" t="s">
        <v>376</v>
      </c>
      <c r="Q94">
        <v>1</v>
      </c>
      <c r="W94">
        <v>0</v>
      </c>
      <c r="X94">
        <v>-450565604</v>
      </c>
      <c r="Y94">
        <v>8.4700000000000006</v>
      </c>
      <c r="AA94">
        <v>0</v>
      </c>
      <c r="AB94">
        <v>1</v>
      </c>
      <c r="AC94">
        <v>0</v>
      </c>
      <c r="AD94">
        <v>0</v>
      </c>
      <c r="AE94">
        <v>0</v>
      </c>
      <c r="AF94">
        <v>1</v>
      </c>
      <c r="AG94">
        <v>0</v>
      </c>
      <c r="AH94">
        <v>0</v>
      </c>
      <c r="AI94">
        <v>1</v>
      </c>
      <c r="AJ94">
        <v>1</v>
      </c>
      <c r="AK94">
        <v>1</v>
      </c>
      <c r="AL94">
        <v>1</v>
      </c>
      <c r="AN94">
        <v>0</v>
      </c>
      <c r="AO94">
        <v>1</v>
      </c>
      <c r="AP94">
        <v>0</v>
      </c>
      <c r="AQ94">
        <v>0</v>
      </c>
      <c r="AR94">
        <v>0</v>
      </c>
      <c r="AS94" t="s">
        <v>3</v>
      </c>
      <c r="AT94">
        <v>8.4700000000000006</v>
      </c>
      <c r="AU94" t="s">
        <v>3</v>
      </c>
      <c r="AV94">
        <v>0</v>
      </c>
      <c r="AW94">
        <v>2</v>
      </c>
      <c r="AX94">
        <v>46282712</v>
      </c>
      <c r="AY94">
        <v>1</v>
      </c>
      <c r="AZ94">
        <v>0</v>
      </c>
      <c r="BA94">
        <v>126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CX94">
        <f>Y94*Source!I77</f>
        <v>1.2705</v>
      </c>
      <c r="CY94">
        <f>AB94</f>
        <v>1</v>
      </c>
      <c r="CZ94">
        <f>AF94</f>
        <v>1</v>
      </c>
      <c r="DA94">
        <f>AJ94</f>
        <v>1</v>
      </c>
      <c r="DB94">
        <f t="shared" si="10"/>
        <v>8.4700000000000006</v>
      </c>
      <c r="DC94">
        <f t="shared" si="11"/>
        <v>0</v>
      </c>
    </row>
    <row r="95" spans="1:107" x14ac:dyDescent="0.2">
      <c r="A95">
        <f>ROW(Source!A77)</f>
        <v>77</v>
      </c>
      <c r="B95">
        <v>46281617</v>
      </c>
      <c r="C95">
        <v>46282710</v>
      </c>
      <c r="D95">
        <v>45892181</v>
      </c>
      <c r="E95">
        <v>5</v>
      </c>
      <c r="F95">
        <v>1</v>
      </c>
      <c r="G95">
        <v>5</v>
      </c>
      <c r="H95">
        <v>3</v>
      </c>
      <c r="I95" t="s">
        <v>377</v>
      </c>
      <c r="J95" t="s">
        <v>3</v>
      </c>
      <c r="K95" t="s">
        <v>378</v>
      </c>
      <c r="L95">
        <v>1344</v>
      </c>
      <c r="N95">
        <v>1008</v>
      </c>
      <c r="O95" t="s">
        <v>376</v>
      </c>
      <c r="P95" t="s">
        <v>376</v>
      </c>
      <c r="Q95">
        <v>1</v>
      </c>
      <c r="W95">
        <v>0</v>
      </c>
      <c r="X95">
        <v>-360884371</v>
      </c>
      <c r="Y95">
        <v>189.21</v>
      </c>
      <c r="AA95">
        <v>1</v>
      </c>
      <c r="AB95">
        <v>0</v>
      </c>
      <c r="AC95">
        <v>0</v>
      </c>
      <c r="AD95">
        <v>0</v>
      </c>
      <c r="AE95">
        <v>1</v>
      </c>
      <c r="AF95">
        <v>0</v>
      </c>
      <c r="AG95">
        <v>0</v>
      </c>
      <c r="AH95">
        <v>0</v>
      </c>
      <c r="AI95">
        <v>1</v>
      </c>
      <c r="AJ95">
        <v>1</v>
      </c>
      <c r="AK95">
        <v>1</v>
      </c>
      <c r="AL95">
        <v>1</v>
      </c>
      <c r="AN95">
        <v>0</v>
      </c>
      <c r="AO95">
        <v>1</v>
      </c>
      <c r="AP95">
        <v>0</v>
      </c>
      <c r="AQ95">
        <v>0</v>
      </c>
      <c r="AR95">
        <v>0</v>
      </c>
      <c r="AS95" t="s">
        <v>3</v>
      </c>
      <c r="AT95">
        <v>189.21</v>
      </c>
      <c r="AU95" t="s">
        <v>3</v>
      </c>
      <c r="AV95">
        <v>0</v>
      </c>
      <c r="AW95">
        <v>2</v>
      </c>
      <c r="AX95">
        <v>46282716</v>
      </c>
      <c r="AY95">
        <v>1</v>
      </c>
      <c r="AZ95">
        <v>0</v>
      </c>
      <c r="BA95">
        <v>127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CX95">
        <f>Y95*Source!I77</f>
        <v>28.381499999999999</v>
      </c>
      <c r="CY95">
        <f>AA95</f>
        <v>1</v>
      </c>
      <c r="CZ95">
        <f>AE95</f>
        <v>1</v>
      </c>
      <c r="DA95">
        <f>AI95</f>
        <v>1</v>
      </c>
      <c r="DB95">
        <f t="shared" si="10"/>
        <v>189.21</v>
      </c>
      <c r="DC95">
        <f t="shared" si="11"/>
        <v>0</v>
      </c>
    </row>
    <row r="96" spans="1:107" x14ac:dyDescent="0.2">
      <c r="A96">
        <f>ROW(Source!A78)</f>
        <v>78</v>
      </c>
      <c r="B96">
        <v>46281618</v>
      </c>
      <c r="C96">
        <v>46282710</v>
      </c>
      <c r="D96">
        <v>45815045</v>
      </c>
      <c r="E96">
        <v>5</v>
      </c>
      <c r="F96">
        <v>1</v>
      </c>
      <c r="G96">
        <v>5</v>
      </c>
      <c r="H96">
        <v>1</v>
      </c>
      <c r="I96" t="s">
        <v>302</v>
      </c>
      <c r="J96" t="s">
        <v>3</v>
      </c>
      <c r="K96" t="s">
        <v>303</v>
      </c>
      <c r="L96">
        <v>1191</v>
      </c>
      <c r="N96">
        <v>1013</v>
      </c>
      <c r="O96" t="s">
        <v>304</v>
      </c>
      <c r="P96" t="s">
        <v>304</v>
      </c>
      <c r="Q96">
        <v>1</v>
      </c>
      <c r="W96">
        <v>0</v>
      </c>
      <c r="X96">
        <v>946207192</v>
      </c>
      <c r="Y96">
        <v>58.4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1</v>
      </c>
      <c r="AJ96">
        <v>1</v>
      </c>
      <c r="AK96">
        <v>1</v>
      </c>
      <c r="AL96">
        <v>1</v>
      </c>
      <c r="AN96">
        <v>0</v>
      </c>
      <c r="AO96">
        <v>1</v>
      </c>
      <c r="AP96">
        <v>0</v>
      </c>
      <c r="AQ96">
        <v>0</v>
      </c>
      <c r="AR96">
        <v>0</v>
      </c>
      <c r="AS96" t="s">
        <v>3</v>
      </c>
      <c r="AT96">
        <v>58.4</v>
      </c>
      <c r="AU96" t="s">
        <v>3</v>
      </c>
      <c r="AV96">
        <v>1</v>
      </c>
      <c r="AW96">
        <v>2</v>
      </c>
      <c r="AX96">
        <v>46282711</v>
      </c>
      <c r="AY96">
        <v>1</v>
      </c>
      <c r="AZ96">
        <v>0</v>
      </c>
      <c r="BA96">
        <v>131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CX96">
        <f>Y96*Source!I78</f>
        <v>8.76</v>
      </c>
      <c r="CY96">
        <f>AD96</f>
        <v>0</v>
      </c>
      <c r="CZ96">
        <f>AH96</f>
        <v>0</v>
      </c>
      <c r="DA96">
        <f>AL96</f>
        <v>1</v>
      </c>
      <c r="DB96">
        <f t="shared" si="10"/>
        <v>0</v>
      </c>
      <c r="DC96">
        <f t="shared" si="11"/>
        <v>0</v>
      </c>
    </row>
    <row r="97" spans="1:107" x14ac:dyDescent="0.2">
      <c r="A97">
        <f>ROW(Source!A78)</f>
        <v>78</v>
      </c>
      <c r="B97">
        <v>46281618</v>
      </c>
      <c r="C97">
        <v>46282710</v>
      </c>
      <c r="D97">
        <v>45819672</v>
      </c>
      <c r="E97">
        <v>5</v>
      </c>
      <c r="F97">
        <v>1</v>
      </c>
      <c r="G97">
        <v>5</v>
      </c>
      <c r="H97">
        <v>2</v>
      </c>
      <c r="I97" t="s">
        <v>374</v>
      </c>
      <c r="J97" t="s">
        <v>3</v>
      </c>
      <c r="K97" t="s">
        <v>375</v>
      </c>
      <c r="L97">
        <v>1344</v>
      </c>
      <c r="N97">
        <v>1008</v>
      </c>
      <c r="O97" t="s">
        <v>376</v>
      </c>
      <c r="P97" t="s">
        <v>376</v>
      </c>
      <c r="Q97">
        <v>1</v>
      </c>
      <c r="W97">
        <v>0</v>
      </c>
      <c r="X97">
        <v>-450565604</v>
      </c>
      <c r="Y97">
        <v>8.4700000000000006</v>
      </c>
      <c r="AA97">
        <v>0</v>
      </c>
      <c r="AB97">
        <v>1</v>
      </c>
      <c r="AC97">
        <v>0</v>
      </c>
      <c r="AD97">
        <v>0</v>
      </c>
      <c r="AE97">
        <v>0</v>
      </c>
      <c r="AF97">
        <v>1</v>
      </c>
      <c r="AG97">
        <v>0</v>
      </c>
      <c r="AH97">
        <v>0</v>
      </c>
      <c r="AI97">
        <v>1</v>
      </c>
      <c r="AJ97">
        <v>1</v>
      </c>
      <c r="AK97">
        <v>1</v>
      </c>
      <c r="AL97">
        <v>1</v>
      </c>
      <c r="AN97">
        <v>0</v>
      </c>
      <c r="AO97">
        <v>1</v>
      </c>
      <c r="AP97">
        <v>0</v>
      </c>
      <c r="AQ97">
        <v>0</v>
      </c>
      <c r="AR97">
        <v>0</v>
      </c>
      <c r="AS97" t="s">
        <v>3</v>
      </c>
      <c r="AT97">
        <v>8.4700000000000006</v>
      </c>
      <c r="AU97" t="s">
        <v>3</v>
      </c>
      <c r="AV97">
        <v>0</v>
      </c>
      <c r="AW97">
        <v>2</v>
      </c>
      <c r="AX97">
        <v>46282712</v>
      </c>
      <c r="AY97">
        <v>1</v>
      </c>
      <c r="AZ97">
        <v>0</v>
      </c>
      <c r="BA97">
        <v>132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CX97">
        <f>Y97*Source!I78</f>
        <v>1.2705</v>
      </c>
      <c r="CY97">
        <f>AB97</f>
        <v>1</v>
      </c>
      <c r="CZ97">
        <f>AF97</f>
        <v>1</v>
      </c>
      <c r="DA97">
        <f>AJ97</f>
        <v>1</v>
      </c>
      <c r="DB97">
        <f t="shared" si="10"/>
        <v>8.4700000000000006</v>
      </c>
      <c r="DC97">
        <f t="shared" si="11"/>
        <v>0</v>
      </c>
    </row>
    <row r="98" spans="1:107" x14ac:dyDescent="0.2">
      <c r="A98">
        <f>ROW(Source!A78)</f>
        <v>78</v>
      </c>
      <c r="B98">
        <v>46281618</v>
      </c>
      <c r="C98">
        <v>46282710</v>
      </c>
      <c r="D98">
        <v>45892181</v>
      </c>
      <c r="E98">
        <v>5</v>
      </c>
      <c r="F98">
        <v>1</v>
      </c>
      <c r="G98">
        <v>5</v>
      </c>
      <c r="H98">
        <v>3</v>
      </c>
      <c r="I98" t="s">
        <v>377</v>
      </c>
      <c r="J98" t="s">
        <v>3</v>
      </c>
      <c r="K98" t="s">
        <v>378</v>
      </c>
      <c r="L98">
        <v>1344</v>
      </c>
      <c r="N98">
        <v>1008</v>
      </c>
      <c r="O98" t="s">
        <v>376</v>
      </c>
      <c r="P98" t="s">
        <v>376</v>
      </c>
      <c r="Q98">
        <v>1</v>
      </c>
      <c r="W98">
        <v>0</v>
      </c>
      <c r="X98">
        <v>-360884371</v>
      </c>
      <c r="Y98">
        <v>189.21</v>
      </c>
      <c r="AA98">
        <v>1</v>
      </c>
      <c r="AB98">
        <v>0</v>
      </c>
      <c r="AC98">
        <v>0</v>
      </c>
      <c r="AD98">
        <v>0</v>
      </c>
      <c r="AE98">
        <v>1</v>
      </c>
      <c r="AF98">
        <v>0</v>
      </c>
      <c r="AG98">
        <v>0</v>
      </c>
      <c r="AH98">
        <v>0</v>
      </c>
      <c r="AI98">
        <v>1</v>
      </c>
      <c r="AJ98">
        <v>1</v>
      </c>
      <c r="AK98">
        <v>1</v>
      </c>
      <c r="AL98">
        <v>1</v>
      </c>
      <c r="AN98">
        <v>0</v>
      </c>
      <c r="AO98">
        <v>1</v>
      </c>
      <c r="AP98">
        <v>0</v>
      </c>
      <c r="AQ98">
        <v>0</v>
      </c>
      <c r="AR98">
        <v>0</v>
      </c>
      <c r="AS98" t="s">
        <v>3</v>
      </c>
      <c r="AT98">
        <v>189.21</v>
      </c>
      <c r="AU98" t="s">
        <v>3</v>
      </c>
      <c r="AV98">
        <v>0</v>
      </c>
      <c r="AW98">
        <v>2</v>
      </c>
      <c r="AX98">
        <v>46282716</v>
      </c>
      <c r="AY98">
        <v>1</v>
      </c>
      <c r="AZ98">
        <v>0</v>
      </c>
      <c r="BA98">
        <v>133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CX98">
        <f>Y98*Source!I78</f>
        <v>28.381499999999999</v>
      </c>
      <c r="CY98">
        <f>AA98</f>
        <v>1</v>
      </c>
      <c r="CZ98">
        <f>AE98</f>
        <v>1</v>
      </c>
      <c r="DA98">
        <f>AI98</f>
        <v>1</v>
      </c>
      <c r="DB98">
        <f t="shared" si="10"/>
        <v>189.21</v>
      </c>
      <c r="DC98">
        <f t="shared" si="11"/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36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44" x14ac:dyDescent="0.2">
      <c r="A1">
        <f>ROW(Source!A27)</f>
        <v>27</v>
      </c>
      <c r="B1">
        <v>46282734</v>
      </c>
      <c r="C1">
        <v>46282731</v>
      </c>
      <c r="D1">
        <v>45815045</v>
      </c>
      <c r="E1">
        <v>5</v>
      </c>
      <c r="F1">
        <v>1</v>
      </c>
      <c r="G1">
        <v>5</v>
      </c>
      <c r="H1">
        <v>1</v>
      </c>
      <c r="I1" t="s">
        <v>302</v>
      </c>
      <c r="J1" t="s">
        <v>3</v>
      </c>
      <c r="K1" t="s">
        <v>303</v>
      </c>
      <c r="L1">
        <v>1191</v>
      </c>
      <c r="N1">
        <v>1013</v>
      </c>
      <c r="O1" t="s">
        <v>304</v>
      </c>
      <c r="P1" t="s">
        <v>304</v>
      </c>
      <c r="Q1">
        <v>1</v>
      </c>
      <c r="X1">
        <v>29</v>
      </c>
      <c r="Y1">
        <v>0</v>
      </c>
      <c r="Z1">
        <v>0</v>
      </c>
      <c r="AA1">
        <v>0</v>
      </c>
      <c r="AB1">
        <v>0</v>
      </c>
      <c r="AC1">
        <v>0</v>
      </c>
      <c r="AD1">
        <v>1</v>
      </c>
      <c r="AE1">
        <v>1</v>
      </c>
      <c r="AF1" t="s">
        <v>3</v>
      </c>
      <c r="AG1">
        <v>29</v>
      </c>
      <c r="AH1">
        <v>2</v>
      </c>
      <c r="AI1">
        <v>46282734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">
      <c r="A2">
        <f>ROW(Source!A28)</f>
        <v>28</v>
      </c>
      <c r="B2">
        <v>46282734</v>
      </c>
      <c r="C2">
        <v>46282731</v>
      </c>
      <c r="D2">
        <v>45815045</v>
      </c>
      <c r="E2">
        <v>5</v>
      </c>
      <c r="F2">
        <v>1</v>
      </c>
      <c r="G2">
        <v>5</v>
      </c>
      <c r="H2">
        <v>1</v>
      </c>
      <c r="I2" t="s">
        <v>302</v>
      </c>
      <c r="J2" t="s">
        <v>3</v>
      </c>
      <c r="K2" t="s">
        <v>303</v>
      </c>
      <c r="L2">
        <v>1191</v>
      </c>
      <c r="N2">
        <v>1013</v>
      </c>
      <c r="O2" t="s">
        <v>304</v>
      </c>
      <c r="P2" t="s">
        <v>304</v>
      </c>
      <c r="Q2">
        <v>1</v>
      </c>
      <c r="X2">
        <v>29</v>
      </c>
      <c r="Y2">
        <v>0</v>
      </c>
      <c r="Z2">
        <v>0</v>
      </c>
      <c r="AA2">
        <v>0</v>
      </c>
      <c r="AB2">
        <v>0</v>
      </c>
      <c r="AC2">
        <v>0</v>
      </c>
      <c r="AD2">
        <v>1</v>
      </c>
      <c r="AE2">
        <v>1</v>
      </c>
      <c r="AF2" t="s">
        <v>3</v>
      </c>
      <c r="AG2">
        <v>29</v>
      </c>
      <c r="AH2">
        <v>2</v>
      </c>
      <c r="AI2">
        <v>46282734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">
      <c r="A3">
        <f>ROW(Source!A29)</f>
        <v>29</v>
      </c>
      <c r="B3">
        <v>46283053</v>
      </c>
      <c r="C3">
        <v>46282732</v>
      </c>
      <c r="D3">
        <v>45815045</v>
      </c>
      <c r="E3">
        <v>5</v>
      </c>
      <c r="F3">
        <v>1</v>
      </c>
      <c r="G3">
        <v>5</v>
      </c>
      <c r="H3">
        <v>1</v>
      </c>
      <c r="I3" t="s">
        <v>302</v>
      </c>
      <c r="J3" t="s">
        <v>3</v>
      </c>
      <c r="K3" t="s">
        <v>303</v>
      </c>
      <c r="L3">
        <v>1191</v>
      </c>
      <c r="N3">
        <v>1013</v>
      </c>
      <c r="O3" t="s">
        <v>304</v>
      </c>
      <c r="P3" t="s">
        <v>304</v>
      </c>
      <c r="Q3">
        <v>1</v>
      </c>
      <c r="X3">
        <v>26.96</v>
      </c>
      <c r="Y3">
        <v>0</v>
      </c>
      <c r="Z3">
        <v>0</v>
      </c>
      <c r="AA3">
        <v>0</v>
      </c>
      <c r="AB3">
        <v>0</v>
      </c>
      <c r="AC3">
        <v>0</v>
      </c>
      <c r="AD3">
        <v>1</v>
      </c>
      <c r="AE3">
        <v>1</v>
      </c>
      <c r="AF3" t="s">
        <v>3</v>
      </c>
      <c r="AG3">
        <v>26.96</v>
      </c>
      <c r="AH3">
        <v>2</v>
      </c>
      <c r="AI3">
        <v>46283053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">
      <c r="A4">
        <f>ROW(Source!A29)</f>
        <v>29</v>
      </c>
      <c r="B4">
        <v>46283054</v>
      </c>
      <c r="C4">
        <v>46282732</v>
      </c>
      <c r="D4">
        <v>45984078</v>
      </c>
      <c r="E4">
        <v>1</v>
      </c>
      <c r="F4">
        <v>1</v>
      </c>
      <c r="G4">
        <v>5</v>
      </c>
      <c r="H4">
        <v>2</v>
      </c>
      <c r="I4" t="s">
        <v>305</v>
      </c>
      <c r="J4" t="s">
        <v>306</v>
      </c>
      <c r="K4" t="s">
        <v>307</v>
      </c>
      <c r="L4">
        <v>1368</v>
      </c>
      <c r="N4">
        <v>1011</v>
      </c>
      <c r="O4" t="s">
        <v>16</v>
      </c>
      <c r="P4" t="s">
        <v>16</v>
      </c>
      <c r="Q4">
        <v>1</v>
      </c>
      <c r="X4">
        <v>7.75</v>
      </c>
      <c r="Y4">
        <v>0</v>
      </c>
      <c r="Z4">
        <v>105.81</v>
      </c>
      <c r="AA4">
        <v>18.78</v>
      </c>
      <c r="AB4">
        <v>0</v>
      </c>
      <c r="AC4">
        <v>0</v>
      </c>
      <c r="AD4">
        <v>1</v>
      </c>
      <c r="AE4">
        <v>0</v>
      </c>
      <c r="AF4" t="s">
        <v>3</v>
      </c>
      <c r="AG4">
        <v>7.75</v>
      </c>
      <c r="AH4">
        <v>2</v>
      </c>
      <c r="AI4">
        <v>46283054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">
      <c r="A5">
        <f>ROW(Source!A29)</f>
        <v>29</v>
      </c>
      <c r="B5">
        <v>46283055</v>
      </c>
      <c r="C5">
        <v>46282732</v>
      </c>
      <c r="D5">
        <v>45984536</v>
      </c>
      <c r="E5">
        <v>1</v>
      </c>
      <c r="F5">
        <v>1</v>
      </c>
      <c r="G5">
        <v>5</v>
      </c>
      <c r="H5">
        <v>2</v>
      </c>
      <c r="I5" t="s">
        <v>308</v>
      </c>
      <c r="J5" t="s">
        <v>309</v>
      </c>
      <c r="K5" t="s">
        <v>310</v>
      </c>
      <c r="L5">
        <v>1368</v>
      </c>
      <c r="N5">
        <v>1011</v>
      </c>
      <c r="O5" t="s">
        <v>16</v>
      </c>
      <c r="P5" t="s">
        <v>16</v>
      </c>
      <c r="Q5">
        <v>1</v>
      </c>
      <c r="X5">
        <v>15.5</v>
      </c>
      <c r="Y5">
        <v>0</v>
      </c>
      <c r="Z5">
        <v>3.16</v>
      </c>
      <c r="AA5">
        <v>0.04</v>
      </c>
      <c r="AB5">
        <v>0</v>
      </c>
      <c r="AC5">
        <v>0</v>
      </c>
      <c r="AD5">
        <v>1</v>
      </c>
      <c r="AE5">
        <v>0</v>
      </c>
      <c r="AF5" t="s">
        <v>3</v>
      </c>
      <c r="AG5">
        <v>15.5</v>
      </c>
      <c r="AH5">
        <v>2</v>
      </c>
      <c r="AI5">
        <v>46283055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2">
      <c r="A6">
        <f>ROW(Source!A30)</f>
        <v>30</v>
      </c>
      <c r="B6">
        <v>46283053</v>
      </c>
      <c r="C6">
        <v>46282732</v>
      </c>
      <c r="D6">
        <v>45815045</v>
      </c>
      <c r="E6">
        <v>5</v>
      </c>
      <c r="F6">
        <v>1</v>
      </c>
      <c r="G6">
        <v>5</v>
      </c>
      <c r="H6">
        <v>1</v>
      </c>
      <c r="I6" t="s">
        <v>302</v>
      </c>
      <c r="J6" t="s">
        <v>3</v>
      </c>
      <c r="K6" t="s">
        <v>303</v>
      </c>
      <c r="L6">
        <v>1191</v>
      </c>
      <c r="N6">
        <v>1013</v>
      </c>
      <c r="O6" t="s">
        <v>304</v>
      </c>
      <c r="P6" t="s">
        <v>304</v>
      </c>
      <c r="Q6">
        <v>1</v>
      </c>
      <c r="X6">
        <v>26.96</v>
      </c>
      <c r="Y6">
        <v>0</v>
      </c>
      <c r="Z6">
        <v>0</v>
      </c>
      <c r="AA6">
        <v>0</v>
      </c>
      <c r="AB6">
        <v>0</v>
      </c>
      <c r="AC6">
        <v>0</v>
      </c>
      <c r="AD6">
        <v>1</v>
      </c>
      <c r="AE6">
        <v>1</v>
      </c>
      <c r="AF6" t="s">
        <v>3</v>
      </c>
      <c r="AG6">
        <v>26.96</v>
      </c>
      <c r="AH6">
        <v>2</v>
      </c>
      <c r="AI6">
        <v>46283053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2">
      <c r="A7">
        <f>ROW(Source!A30)</f>
        <v>30</v>
      </c>
      <c r="B7">
        <v>46283054</v>
      </c>
      <c r="C7">
        <v>46282732</v>
      </c>
      <c r="D7">
        <v>45984078</v>
      </c>
      <c r="E7">
        <v>1</v>
      </c>
      <c r="F7">
        <v>1</v>
      </c>
      <c r="G7">
        <v>5</v>
      </c>
      <c r="H7">
        <v>2</v>
      </c>
      <c r="I7" t="s">
        <v>305</v>
      </c>
      <c r="J7" t="s">
        <v>306</v>
      </c>
      <c r="K7" t="s">
        <v>307</v>
      </c>
      <c r="L7">
        <v>1368</v>
      </c>
      <c r="N7">
        <v>1011</v>
      </c>
      <c r="O7" t="s">
        <v>16</v>
      </c>
      <c r="P7" t="s">
        <v>16</v>
      </c>
      <c r="Q7">
        <v>1</v>
      </c>
      <c r="X7">
        <v>7.75</v>
      </c>
      <c r="Y7">
        <v>0</v>
      </c>
      <c r="Z7">
        <v>105.81</v>
      </c>
      <c r="AA7">
        <v>18.78</v>
      </c>
      <c r="AB7">
        <v>0</v>
      </c>
      <c r="AC7">
        <v>0</v>
      </c>
      <c r="AD7">
        <v>1</v>
      </c>
      <c r="AE7">
        <v>0</v>
      </c>
      <c r="AF7" t="s">
        <v>3</v>
      </c>
      <c r="AG7">
        <v>7.75</v>
      </c>
      <c r="AH7">
        <v>2</v>
      </c>
      <c r="AI7">
        <v>46283054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">
      <c r="A8">
        <f>ROW(Source!A30)</f>
        <v>30</v>
      </c>
      <c r="B8">
        <v>46283055</v>
      </c>
      <c r="C8">
        <v>46282732</v>
      </c>
      <c r="D8">
        <v>45984536</v>
      </c>
      <c r="E8">
        <v>1</v>
      </c>
      <c r="F8">
        <v>1</v>
      </c>
      <c r="G8">
        <v>5</v>
      </c>
      <c r="H8">
        <v>2</v>
      </c>
      <c r="I8" t="s">
        <v>308</v>
      </c>
      <c r="J8" t="s">
        <v>309</v>
      </c>
      <c r="K8" t="s">
        <v>310</v>
      </c>
      <c r="L8">
        <v>1368</v>
      </c>
      <c r="N8">
        <v>1011</v>
      </c>
      <c r="O8" t="s">
        <v>16</v>
      </c>
      <c r="P8" t="s">
        <v>16</v>
      </c>
      <c r="Q8">
        <v>1</v>
      </c>
      <c r="X8">
        <v>15.5</v>
      </c>
      <c r="Y8">
        <v>0</v>
      </c>
      <c r="Z8">
        <v>3.16</v>
      </c>
      <c r="AA8">
        <v>0.04</v>
      </c>
      <c r="AB8">
        <v>0</v>
      </c>
      <c r="AC8">
        <v>0</v>
      </c>
      <c r="AD8">
        <v>1</v>
      </c>
      <c r="AE8">
        <v>0</v>
      </c>
      <c r="AF8" t="s">
        <v>3</v>
      </c>
      <c r="AG8">
        <v>15.5</v>
      </c>
      <c r="AH8">
        <v>2</v>
      </c>
      <c r="AI8">
        <v>46283055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">
      <c r="A9">
        <f>ROW(Source!A31)</f>
        <v>31</v>
      </c>
      <c r="B9">
        <v>46283056</v>
      </c>
      <c r="C9">
        <v>46283043</v>
      </c>
      <c r="D9">
        <v>45815045</v>
      </c>
      <c r="E9">
        <v>5</v>
      </c>
      <c r="F9">
        <v>1</v>
      </c>
      <c r="G9">
        <v>5</v>
      </c>
      <c r="H9">
        <v>1</v>
      </c>
      <c r="I9" t="s">
        <v>302</v>
      </c>
      <c r="J9" t="s">
        <v>3</v>
      </c>
      <c r="K9" t="s">
        <v>303</v>
      </c>
      <c r="L9">
        <v>1191</v>
      </c>
      <c r="N9">
        <v>1013</v>
      </c>
      <c r="O9" t="s">
        <v>304</v>
      </c>
      <c r="P9" t="s">
        <v>304</v>
      </c>
      <c r="Q9">
        <v>1</v>
      </c>
      <c r="X9">
        <v>1.1599999999999999</v>
      </c>
      <c r="Y9">
        <v>0</v>
      </c>
      <c r="Z9">
        <v>0</v>
      </c>
      <c r="AA9">
        <v>0</v>
      </c>
      <c r="AB9">
        <v>0</v>
      </c>
      <c r="AC9">
        <v>0</v>
      </c>
      <c r="AD9">
        <v>1</v>
      </c>
      <c r="AE9">
        <v>1</v>
      </c>
      <c r="AF9" t="s">
        <v>3</v>
      </c>
      <c r="AG9">
        <v>1.1599999999999999</v>
      </c>
      <c r="AH9">
        <v>2</v>
      </c>
      <c r="AI9">
        <v>46283056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 x14ac:dyDescent="0.2">
      <c r="A10">
        <f>ROW(Source!A31)</f>
        <v>31</v>
      </c>
      <c r="B10">
        <v>46283057</v>
      </c>
      <c r="C10">
        <v>46283043</v>
      </c>
      <c r="D10">
        <v>45984561</v>
      </c>
      <c r="E10">
        <v>1</v>
      </c>
      <c r="F10">
        <v>1</v>
      </c>
      <c r="G10">
        <v>5</v>
      </c>
      <c r="H10">
        <v>2</v>
      </c>
      <c r="I10" t="s">
        <v>311</v>
      </c>
      <c r="J10" t="s">
        <v>312</v>
      </c>
      <c r="K10" t="s">
        <v>313</v>
      </c>
      <c r="L10">
        <v>1368</v>
      </c>
      <c r="N10">
        <v>1011</v>
      </c>
      <c r="O10" t="s">
        <v>16</v>
      </c>
      <c r="P10" t="s">
        <v>16</v>
      </c>
      <c r="Q10">
        <v>1</v>
      </c>
      <c r="X10">
        <v>0.56000000000000005</v>
      </c>
      <c r="Y10">
        <v>0</v>
      </c>
      <c r="Z10">
        <v>68.69</v>
      </c>
      <c r="AA10">
        <v>1.54</v>
      </c>
      <c r="AB10">
        <v>0</v>
      </c>
      <c r="AC10">
        <v>0</v>
      </c>
      <c r="AD10">
        <v>1</v>
      </c>
      <c r="AE10">
        <v>0</v>
      </c>
      <c r="AF10" t="s">
        <v>3</v>
      </c>
      <c r="AG10">
        <v>0.56000000000000005</v>
      </c>
      <c r="AH10">
        <v>2</v>
      </c>
      <c r="AI10">
        <v>46283057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 x14ac:dyDescent="0.2">
      <c r="A11">
        <f>ROW(Source!A31)</f>
        <v>31</v>
      </c>
      <c r="B11">
        <v>46283058</v>
      </c>
      <c r="C11">
        <v>46283043</v>
      </c>
      <c r="D11">
        <v>45984938</v>
      </c>
      <c r="E11">
        <v>1</v>
      </c>
      <c r="F11">
        <v>1</v>
      </c>
      <c r="G11">
        <v>5</v>
      </c>
      <c r="H11">
        <v>3</v>
      </c>
      <c r="I11" t="s">
        <v>314</v>
      </c>
      <c r="J11" t="s">
        <v>315</v>
      </c>
      <c r="K11" t="s">
        <v>316</v>
      </c>
      <c r="L11">
        <v>1339</v>
      </c>
      <c r="N11">
        <v>1007</v>
      </c>
      <c r="O11" t="s">
        <v>64</v>
      </c>
      <c r="P11" t="s">
        <v>64</v>
      </c>
      <c r="Q11">
        <v>1</v>
      </c>
      <c r="X11">
        <v>0.161</v>
      </c>
      <c r="Y11">
        <v>7.07</v>
      </c>
      <c r="Z11">
        <v>0</v>
      </c>
      <c r="AA11">
        <v>0</v>
      </c>
      <c r="AB11">
        <v>0</v>
      </c>
      <c r="AC11">
        <v>0</v>
      </c>
      <c r="AD11">
        <v>1</v>
      </c>
      <c r="AE11">
        <v>0</v>
      </c>
      <c r="AF11" t="s">
        <v>3</v>
      </c>
      <c r="AG11">
        <v>0.161</v>
      </c>
      <c r="AH11">
        <v>2</v>
      </c>
      <c r="AI11">
        <v>46283058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 x14ac:dyDescent="0.2">
      <c r="A12">
        <f>ROW(Source!A31)</f>
        <v>31</v>
      </c>
      <c r="B12">
        <v>46283059</v>
      </c>
      <c r="C12">
        <v>46283043</v>
      </c>
      <c r="D12">
        <v>45851693</v>
      </c>
      <c r="E12">
        <v>5</v>
      </c>
      <c r="F12">
        <v>1</v>
      </c>
      <c r="G12">
        <v>5</v>
      </c>
      <c r="H12">
        <v>3</v>
      </c>
      <c r="I12" t="s">
        <v>379</v>
      </c>
      <c r="J12" t="s">
        <v>3</v>
      </c>
      <c r="K12" t="s">
        <v>380</v>
      </c>
      <c r="L12">
        <v>1354</v>
      </c>
      <c r="N12">
        <v>1010</v>
      </c>
      <c r="O12" t="s">
        <v>44</v>
      </c>
      <c r="P12" t="s">
        <v>44</v>
      </c>
      <c r="Q12">
        <v>1</v>
      </c>
      <c r="X12">
        <v>1.1599999999999999E-2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 t="s">
        <v>3</v>
      </c>
      <c r="AG12">
        <v>1.1599999999999999E-2</v>
      </c>
      <c r="AH12">
        <v>3</v>
      </c>
      <c r="AI12">
        <v>-1</v>
      </c>
      <c r="AJ12" t="s">
        <v>3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 x14ac:dyDescent="0.2">
      <c r="A13">
        <f>ROW(Source!A32)</f>
        <v>32</v>
      </c>
      <c r="B13">
        <v>46283056</v>
      </c>
      <c r="C13">
        <v>46283043</v>
      </c>
      <c r="D13">
        <v>45815045</v>
      </c>
      <c r="E13">
        <v>5</v>
      </c>
      <c r="F13">
        <v>1</v>
      </c>
      <c r="G13">
        <v>5</v>
      </c>
      <c r="H13">
        <v>1</v>
      </c>
      <c r="I13" t="s">
        <v>302</v>
      </c>
      <c r="J13" t="s">
        <v>3</v>
      </c>
      <c r="K13" t="s">
        <v>303</v>
      </c>
      <c r="L13">
        <v>1191</v>
      </c>
      <c r="N13">
        <v>1013</v>
      </c>
      <c r="O13" t="s">
        <v>304</v>
      </c>
      <c r="P13" t="s">
        <v>304</v>
      </c>
      <c r="Q13">
        <v>1</v>
      </c>
      <c r="X13">
        <v>1.1599999999999999</v>
      </c>
      <c r="Y13">
        <v>0</v>
      </c>
      <c r="Z13">
        <v>0</v>
      </c>
      <c r="AA13">
        <v>0</v>
      </c>
      <c r="AB13">
        <v>0</v>
      </c>
      <c r="AC13">
        <v>0</v>
      </c>
      <c r="AD13">
        <v>1</v>
      </c>
      <c r="AE13">
        <v>1</v>
      </c>
      <c r="AF13" t="s">
        <v>3</v>
      </c>
      <c r="AG13">
        <v>1.1599999999999999</v>
      </c>
      <c r="AH13">
        <v>2</v>
      </c>
      <c r="AI13">
        <v>46283056</v>
      </c>
      <c r="AJ13">
        <v>12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 x14ac:dyDescent="0.2">
      <c r="A14">
        <f>ROW(Source!A32)</f>
        <v>32</v>
      </c>
      <c r="B14">
        <v>46283057</v>
      </c>
      <c r="C14">
        <v>46283043</v>
      </c>
      <c r="D14">
        <v>45984561</v>
      </c>
      <c r="E14">
        <v>1</v>
      </c>
      <c r="F14">
        <v>1</v>
      </c>
      <c r="G14">
        <v>5</v>
      </c>
      <c r="H14">
        <v>2</v>
      </c>
      <c r="I14" t="s">
        <v>311</v>
      </c>
      <c r="J14" t="s">
        <v>312</v>
      </c>
      <c r="K14" t="s">
        <v>313</v>
      </c>
      <c r="L14">
        <v>1368</v>
      </c>
      <c r="N14">
        <v>1011</v>
      </c>
      <c r="O14" t="s">
        <v>16</v>
      </c>
      <c r="P14" t="s">
        <v>16</v>
      </c>
      <c r="Q14">
        <v>1</v>
      </c>
      <c r="X14">
        <v>0.56000000000000005</v>
      </c>
      <c r="Y14">
        <v>0</v>
      </c>
      <c r="Z14">
        <v>68.69</v>
      </c>
      <c r="AA14">
        <v>1.54</v>
      </c>
      <c r="AB14">
        <v>0</v>
      </c>
      <c r="AC14">
        <v>0</v>
      </c>
      <c r="AD14">
        <v>1</v>
      </c>
      <c r="AE14">
        <v>0</v>
      </c>
      <c r="AF14" t="s">
        <v>3</v>
      </c>
      <c r="AG14">
        <v>0.56000000000000005</v>
      </c>
      <c r="AH14">
        <v>2</v>
      </c>
      <c r="AI14">
        <v>46283057</v>
      </c>
      <c r="AJ14">
        <v>13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 x14ac:dyDescent="0.2">
      <c r="A15">
        <f>ROW(Source!A32)</f>
        <v>32</v>
      </c>
      <c r="B15">
        <v>46283058</v>
      </c>
      <c r="C15">
        <v>46283043</v>
      </c>
      <c r="D15">
        <v>45984938</v>
      </c>
      <c r="E15">
        <v>1</v>
      </c>
      <c r="F15">
        <v>1</v>
      </c>
      <c r="G15">
        <v>5</v>
      </c>
      <c r="H15">
        <v>3</v>
      </c>
      <c r="I15" t="s">
        <v>314</v>
      </c>
      <c r="J15" t="s">
        <v>315</v>
      </c>
      <c r="K15" t="s">
        <v>316</v>
      </c>
      <c r="L15">
        <v>1339</v>
      </c>
      <c r="N15">
        <v>1007</v>
      </c>
      <c r="O15" t="s">
        <v>64</v>
      </c>
      <c r="P15" t="s">
        <v>64</v>
      </c>
      <c r="Q15">
        <v>1</v>
      </c>
      <c r="X15">
        <v>0.161</v>
      </c>
      <c r="Y15">
        <v>7.07</v>
      </c>
      <c r="Z15">
        <v>0</v>
      </c>
      <c r="AA15">
        <v>0</v>
      </c>
      <c r="AB15">
        <v>0</v>
      </c>
      <c r="AC15">
        <v>0</v>
      </c>
      <c r="AD15">
        <v>1</v>
      </c>
      <c r="AE15">
        <v>0</v>
      </c>
      <c r="AF15" t="s">
        <v>3</v>
      </c>
      <c r="AG15">
        <v>0.161</v>
      </c>
      <c r="AH15">
        <v>2</v>
      </c>
      <c r="AI15">
        <v>46283058</v>
      </c>
      <c r="AJ15">
        <v>14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 x14ac:dyDescent="0.2">
      <c r="A16">
        <f>ROW(Source!A32)</f>
        <v>32</v>
      </c>
      <c r="B16">
        <v>46283059</v>
      </c>
      <c r="C16">
        <v>46283043</v>
      </c>
      <c r="D16">
        <v>45851693</v>
      </c>
      <c r="E16">
        <v>5</v>
      </c>
      <c r="F16">
        <v>1</v>
      </c>
      <c r="G16">
        <v>5</v>
      </c>
      <c r="H16">
        <v>3</v>
      </c>
      <c r="I16" t="s">
        <v>379</v>
      </c>
      <c r="J16" t="s">
        <v>3</v>
      </c>
      <c r="K16" t="s">
        <v>380</v>
      </c>
      <c r="L16">
        <v>1354</v>
      </c>
      <c r="N16">
        <v>1010</v>
      </c>
      <c r="O16" t="s">
        <v>44</v>
      </c>
      <c r="P16" t="s">
        <v>44</v>
      </c>
      <c r="Q16">
        <v>1</v>
      </c>
      <c r="X16">
        <v>1.1599999999999999E-2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 t="s">
        <v>3</v>
      </c>
      <c r="AG16">
        <v>1.1599999999999999E-2</v>
      </c>
      <c r="AH16">
        <v>3</v>
      </c>
      <c r="AI16">
        <v>-1</v>
      </c>
      <c r="AJ16" t="s">
        <v>3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 x14ac:dyDescent="0.2">
      <c r="A17">
        <f>ROW(Source!A35)</f>
        <v>35</v>
      </c>
      <c r="B17">
        <v>46283157</v>
      </c>
      <c r="C17">
        <v>46283156</v>
      </c>
      <c r="D17">
        <v>45815045</v>
      </c>
      <c r="E17">
        <v>5</v>
      </c>
      <c r="F17">
        <v>1</v>
      </c>
      <c r="G17">
        <v>5</v>
      </c>
      <c r="H17">
        <v>1</v>
      </c>
      <c r="I17" t="s">
        <v>302</v>
      </c>
      <c r="J17" t="s">
        <v>3</v>
      </c>
      <c r="K17" t="s">
        <v>303</v>
      </c>
      <c r="L17">
        <v>1191</v>
      </c>
      <c r="N17">
        <v>1013</v>
      </c>
      <c r="O17" t="s">
        <v>304</v>
      </c>
      <c r="P17" t="s">
        <v>304</v>
      </c>
      <c r="Q17">
        <v>1</v>
      </c>
      <c r="X17">
        <v>563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</v>
      </c>
      <c r="AE17">
        <v>1</v>
      </c>
      <c r="AF17" t="s">
        <v>3</v>
      </c>
      <c r="AG17">
        <v>563</v>
      </c>
      <c r="AH17">
        <v>2</v>
      </c>
      <c r="AI17">
        <v>46283157</v>
      </c>
      <c r="AJ17">
        <v>15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 x14ac:dyDescent="0.2">
      <c r="A18">
        <f>ROW(Source!A35)</f>
        <v>35</v>
      </c>
      <c r="B18">
        <v>46283158</v>
      </c>
      <c r="C18">
        <v>46283156</v>
      </c>
      <c r="D18">
        <v>45875379</v>
      </c>
      <c r="E18">
        <v>5</v>
      </c>
      <c r="F18">
        <v>1</v>
      </c>
      <c r="G18">
        <v>5</v>
      </c>
      <c r="H18">
        <v>3</v>
      </c>
      <c r="I18" t="s">
        <v>381</v>
      </c>
      <c r="J18" t="s">
        <v>3</v>
      </c>
      <c r="K18" t="s">
        <v>382</v>
      </c>
      <c r="L18">
        <v>1356</v>
      </c>
      <c r="N18">
        <v>1010</v>
      </c>
      <c r="O18" t="s">
        <v>59</v>
      </c>
      <c r="P18" t="s">
        <v>59</v>
      </c>
      <c r="Q18">
        <v>1000</v>
      </c>
      <c r="X18">
        <v>39.200000000000003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 t="s">
        <v>3</v>
      </c>
      <c r="AG18">
        <v>39.200000000000003</v>
      </c>
      <c r="AH18">
        <v>3</v>
      </c>
      <c r="AI18">
        <v>-1</v>
      </c>
      <c r="AJ18" t="s">
        <v>3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 x14ac:dyDescent="0.2">
      <c r="A19">
        <f>ROW(Source!A35)</f>
        <v>35</v>
      </c>
      <c r="B19">
        <v>46283159</v>
      </c>
      <c r="C19">
        <v>46283156</v>
      </c>
      <c r="D19">
        <v>45874284</v>
      </c>
      <c r="E19">
        <v>5</v>
      </c>
      <c r="F19">
        <v>1</v>
      </c>
      <c r="G19">
        <v>5</v>
      </c>
      <c r="H19">
        <v>3</v>
      </c>
      <c r="I19" t="s">
        <v>383</v>
      </c>
      <c r="J19" t="s">
        <v>3</v>
      </c>
      <c r="K19" t="s">
        <v>384</v>
      </c>
      <c r="L19">
        <v>1339</v>
      </c>
      <c r="N19">
        <v>1007</v>
      </c>
      <c r="O19" t="s">
        <v>64</v>
      </c>
      <c r="P19" t="s">
        <v>64</v>
      </c>
      <c r="Q19">
        <v>1</v>
      </c>
      <c r="X19">
        <v>24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 t="s">
        <v>3</v>
      </c>
      <c r="AG19">
        <v>24</v>
      </c>
      <c r="AH19">
        <v>3</v>
      </c>
      <c r="AI19">
        <v>-1</v>
      </c>
      <c r="AJ19" t="s">
        <v>3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 x14ac:dyDescent="0.2">
      <c r="A20">
        <f>ROW(Source!A36)</f>
        <v>36</v>
      </c>
      <c r="B20">
        <v>46283157</v>
      </c>
      <c r="C20">
        <v>46283156</v>
      </c>
      <c r="D20">
        <v>45815045</v>
      </c>
      <c r="E20">
        <v>5</v>
      </c>
      <c r="F20">
        <v>1</v>
      </c>
      <c r="G20">
        <v>5</v>
      </c>
      <c r="H20">
        <v>1</v>
      </c>
      <c r="I20" t="s">
        <v>302</v>
      </c>
      <c r="J20" t="s">
        <v>3</v>
      </c>
      <c r="K20" t="s">
        <v>303</v>
      </c>
      <c r="L20">
        <v>1191</v>
      </c>
      <c r="N20">
        <v>1013</v>
      </c>
      <c r="O20" t="s">
        <v>304</v>
      </c>
      <c r="P20" t="s">
        <v>304</v>
      </c>
      <c r="Q20">
        <v>1</v>
      </c>
      <c r="X20">
        <v>563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>
        <v>1</v>
      </c>
      <c r="AF20" t="s">
        <v>3</v>
      </c>
      <c r="AG20">
        <v>563</v>
      </c>
      <c r="AH20">
        <v>2</v>
      </c>
      <c r="AI20">
        <v>46283157</v>
      </c>
      <c r="AJ20">
        <v>16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 x14ac:dyDescent="0.2">
      <c r="A21">
        <f>ROW(Source!A36)</f>
        <v>36</v>
      </c>
      <c r="B21">
        <v>46283158</v>
      </c>
      <c r="C21">
        <v>46283156</v>
      </c>
      <c r="D21">
        <v>45875379</v>
      </c>
      <c r="E21">
        <v>5</v>
      </c>
      <c r="F21">
        <v>1</v>
      </c>
      <c r="G21">
        <v>5</v>
      </c>
      <c r="H21">
        <v>3</v>
      </c>
      <c r="I21" t="s">
        <v>381</v>
      </c>
      <c r="J21" t="s">
        <v>3</v>
      </c>
      <c r="K21" t="s">
        <v>382</v>
      </c>
      <c r="L21">
        <v>1356</v>
      </c>
      <c r="N21">
        <v>1010</v>
      </c>
      <c r="O21" t="s">
        <v>59</v>
      </c>
      <c r="P21" t="s">
        <v>59</v>
      </c>
      <c r="Q21">
        <v>1000</v>
      </c>
      <c r="X21">
        <v>39.200000000000003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 t="s">
        <v>3</v>
      </c>
      <c r="AG21">
        <v>39.200000000000003</v>
      </c>
      <c r="AH21">
        <v>3</v>
      </c>
      <c r="AI21">
        <v>-1</v>
      </c>
      <c r="AJ21" t="s">
        <v>3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 x14ac:dyDescent="0.2">
      <c r="A22">
        <f>ROW(Source!A36)</f>
        <v>36</v>
      </c>
      <c r="B22">
        <v>46283159</v>
      </c>
      <c r="C22">
        <v>46283156</v>
      </c>
      <c r="D22">
        <v>45874284</v>
      </c>
      <c r="E22">
        <v>5</v>
      </c>
      <c r="F22">
        <v>1</v>
      </c>
      <c r="G22">
        <v>5</v>
      </c>
      <c r="H22">
        <v>3</v>
      </c>
      <c r="I22" t="s">
        <v>383</v>
      </c>
      <c r="J22" t="s">
        <v>3</v>
      </c>
      <c r="K22" t="s">
        <v>384</v>
      </c>
      <c r="L22">
        <v>1339</v>
      </c>
      <c r="N22">
        <v>1007</v>
      </c>
      <c r="O22" t="s">
        <v>64</v>
      </c>
      <c r="P22" t="s">
        <v>64</v>
      </c>
      <c r="Q22">
        <v>1</v>
      </c>
      <c r="X22">
        <v>24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 t="s">
        <v>3</v>
      </c>
      <c r="AG22">
        <v>24</v>
      </c>
      <c r="AH22">
        <v>3</v>
      </c>
      <c r="AI22">
        <v>-1</v>
      </c>
      <c r="AJ22" t="s">
        <v>3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 x14ac:dyDescent="0.2">
      <c r="A23">
        <f>ROW(Source!A41)</f>
        <v>41</v>
      </c>
      <c r="B23">
        <v>46281697</v>
      </c>
      <c r="C23">
        <v>46281681</v>
      </c>
      <c r="D23">
        <v>45815045</v>
      </c>
      <c r="E23">
        <v>5</v>
      </c>
      <c r="F23">
        <v>1</v>
      </c>
      <c r="G23">
        <v>5</v>
      </c>
      <c r="H23">
        <v>1</v>
      </c>
      <c r="I23" t="s">
        <v>302</v>
      </c>
      <c r="J23" t="s">
        <v>3</v>
      </c>
      <c r="K23" t="s">
        <v>303</v>
      </c>
      <c r="L23">
        <v>1191</v>
      </c>
      <c r="N23">
        <v>1013</v>
      </c>
      <c r="O23" t="s">
        <v>304</v>
      </c>
      <c r="P23" t="s">
        <v>304</v>
      </c>
      <c r="Q23">
        <v>1</v>
      </c>
      <c r="X23">
        <v>40.1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>
        <v>1</v>
      </c>
      <c r="AF23" t="s">
        <v>3</v>
      </c>
      <c r="AG23">
        <v>40.1</v>
      </c>
      <c r="AH23">
        <v>2</v>
      </c>
      <c r="AI23">
        <v>46281682</v>
      </c>
      <c r="AJ23">
        <v>17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 x14ac:dyDescent="0.2">
      <c r="A24">
        <f>ROW(Source!A41)</f>
        <v>41</v>
      </c>
      <c r="B24">
        <v>46281698</v>
      </c>
      <c r="C24">
        <v>46281681</v>
      </c>
      <c r="D24">
        <v>45984172</v>
      </c>
      <c r="E24">
        <v>1</v>
      </c>
      <c r="F24">
        <v>1</v>
      </c>
      <c r="G24">
        <v>5</v>
      </c>
      <c r="H24">
        <v>2</v>
      </c>
      <c r="I24" t="s">
        <v>317</v>
      </c>
      <c r="J24" t="s">
        <v>318</v>
      </c>
      <c r="K24" t="s">
        <v>319</v>
      </c>
      <c r="L24">
        <v>1368</v>
      </c>
      <c r="N24">
        <v>1011</v>
      </c>
      <c r="O24" t="s">
        <v>16</v>
      </c>
      <c r="P24" t="s">
        <v>16</v>
      </c>
      <c r="Q24">
        <v>1</v>
      </c>
      <c r="X24">
        <v>1.45</v>
      </c>
      <c r="Y24">
        <v>0</v>
      </c>
      <c r="Z24">
        <v>6.22</v>
      </c>
      <c r="AA24">
        <v>0.28999999999999998</v>
      </c>
      <c r="AB24">
        <v>0</v>
      </c>
      <c r="AC24">
        <v>0</v>
      </c>
      <c r="AD24">
        <v>1</v>
      </c>
      <c r="AE24">
        <v>0</v>
      </c>
      <c r="AF24" t="s">
        <v>3</v>
      </c>
      <c r="AG24">
        <v>1.45</v>
      </c>
      <c r="AH24">
        <v>2</v>
      </c>
      <c r="AI24">
        <v>46281683</v>
      </c>
      <c r="AJ24">
        <v>18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 x14ac:dyDescent="0.2">
      <c r="A25">
        <f>ROW(Source!A41)</f>
        <v>41</v>
      </c>
      <c r="B25">
        <v>46281699</v>
      </c>
      <c r="C25">
        <v>46281681</v>
      </c>
      <c r="D25">
        <v>45984458</v>
      </c>
      <c r="E25">
        <v>1</v>
      </c>
      <c r="F25">
        <v>1</v>
      </c>
      <c r="G25">
        <v>5</v>
      </c>
      <c r="H25">
        <v>2</v>
      </c>
      <c r="I25" t="s">
        <v>320</v>
      </c>
      <c r="J25" t="s">
        <v>321</v>
      </c>
      <c r="K25" t="s">
        <v>322</v>
      </c>
      <c r="L25">
        <v>1368</v>
      </c>
      <c r="N25">
        <v>1011</v>
      </c>
      <c r="O25" t="s">
        <v>16</v>
      </c>
      <c r="P25" t="s">
        <v>16</v>
      </c>
      <c r="Q25">
        <v>1</v>
      </c>
      <c r="X25">
        <v>0.3</v>
      </c>
      <c r="Y25">
        <v>0</v>
      </c>
      <c r="Z25">
        <v>74.44</v>
      </c>
      <c r="AA25">
        <v>17.59</v>
      </c>
      <c r="AB25">
        <v>0</v>
      </c>
      <c r="AC25">
        <v>0</v>
      </c>
      <c r="AD25">
        <v>1</v>
      </c>
      <c r="AE25">
        <v>0</v>
      </c>
      <c r="AF25" t="s">
        <v>3</v>
      </c>
      <c r="AG25">
        <v>0.3</v>
      </c>
      <c r="AH25">
        <v>2</v>
      </c>
      <c r="AI25">
        <v>46281684</v>
      </c>
      <c r="AJ25">
        <v>19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 x14ac:dyDescent="0.2">
      <c r="A26">
        <f>ROW(Source!A41)</f>
        <v>41</v>
      </c>
      <c r="B26">
        <v>46281700</v>
      </c>
      <c r="C26">
        <v>46281681</v>
      </c>
      <c r="D26">
        <v>45983693</v>
      </c>
      <c r="E26">
        <v>1</v>
      </c>
      <c r="F26">
        <v>1</v>
      </c>
      <c r="G26">
        <v>5</v>
      </c>
      <c r="H26">
        <v>2</v>
      </c>
      <c r="I26" t="s">
        <v>323</v>
      </c>
      <c r="J26" t="s">
        <v>324</v>
      </c>
      <c r="K26" t="s">
        <v>325</v>
      </c>
      <c r="L26">
        <v>1368</v>
      </c>
      <c r="N26">
        <v>1011</v>
      </c>
      <c r="O26" t="s">
        <v>16</v>
      </c>
      <c r="P26" t="s">
        <v>16</v>
      </c>
      <c r="Q26">
        <v>1</v>
      </c>
      <c r="X26">
        <v>0.2</v>
      </c>
      <c r="Y26">
        <v>0</v>
      </c>
      <c r="Z26">
        <v>102.11</v>
      </c>
      <c r="AA26">
        <v>30.03</v>
      </c>
      <c r="AB26">
        <v>0</v>
      </c>
      <c r="AC26">
        <v>0</v>
      </c>
      <c r="AD26">
        <v>1</v>
      </c>
      <c r="AE26">
        <v>0</v>
      </c>
      <c r="AF26" t="s">
        <v>3</v>
      </c>
      <c r="AG26">
        <v>0.2</v>
      </c>
      <c r="AH26">
        <v>2</v>
      </c>
      <c r="AI26">
        <v>46281685</v>
      </c>
      <c r="AJ26">
        <v>20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 x14ac:dyDescent="0.2">
      <c r="A27">
        <f>ROW(Source!A41)</f>
        <v>41</v>
      </c>
      <c r="B27">
        <v>46281701</v>
      </c>
      <c r="C27">
        <v>46281681</v>
      </c>
      <c r="D27">
        <v>45985882</v>
      </c>
      <c r="E27">
        <v>1</v>
      </c>
      <c r="F27">
        <v>1</v>
      </c>
      <c r="G27">
        <v>5</v>
      </c>
      <c r="H27">
        <v>3</v>
      </c>
      <c r="I27" t="s">
        <v>326</v>
      </c>
      <c r="J27" t="s">
        <v>327</v>
      </c>
      <c r="K27" t="s">
        <v>328</v>
      </c>
      <c r="L27">
        <v>1348</v>
      </c>
      <c r="N27">
        <v>1009</v>
      </c>
      <c r="O27" t="s">
        <v>329</v>
      </c>
      <c r="P27" t="s">
        <v>329</v>
      </c>
      <c r="Q27">
        <v>1000</v>
      </c>
      <c r="X27">
        <v>2.7200000000000002E-3</v>
      </c>
      <c r="Y27">
        <v>23120.53</v>
      </c>
      <c r="Z27">
        <v>0</v>
      </c>
      <c r="AA27">
        <v>0</v>
      </c>
      <c r="AB27">
        <v>0</v>
      </c>
      <c r="AC27">
        <v>0</v>
      </c>
      <c r="AD27">
        <v>1</v>
      </c>
      <c r="AE27">
        <v>0</v>
      </c>
      <c r="AF27" t="s">
        <v>3</v>
      </c>
      <c r="AG27">
        <v>2.7200000000000002E-3</v>
      </c>
      <c r="AH27">
        <v>2</v>
      </c>
      <c r="AI27">
        <v>46281686</v>
      </c>
      <c r="AJ27">
        <v>21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 x14ac:dyDescent="0.2">
      <c r="A28">
        <f>ROW(Source!A41)</f>
        <v>41</v>
      </c>
      <c r="B28">
        <v>46281702</v>
      </c>
      <c r="C28">
        <v>46281681</v>
      </c>
      <c r="D28">
        <v>45986354</v>
      </c>
      <c r="E28">
        <v>1</v>
      </c>
      <c r="F28">
        <v>1</v>
      </c>
      <c r="G28">
        <v>5</v>
      </c>
      <c r="H28">
        <v>3</v>
      </c>
      <c r="I28" t="s">
        <v>330</v>
      </c>
      <c r="J28" t="s">
        <v>331</v>
      </c>
      <c r="K28" t="s">
        <v>332</v>
      </c>
      <c r="L28">
        <v>1348</v>
      </c>
      <c r="N28">
        <v>1009</v>
      </c>
      <c r="O28" t="s">
        <v>329</v>
      </c>
      <c r="P28" t="s">
        <v>329</v>
      </c>
      <c r="Q28">
        <v>1000</v>
      </c>
      <c r="X28">
        <v>1.8000000000000001E-4</v>
      </c>
      <c r="Y28">
        <v>18202.310000000001</v>
      </c>
      <c r="Z28">
        <v>0</v>
      </c>
      <c r="AA28">
        <v>0</v>
      </c>
      <c r="AB28">
        <v>0</v>
      </c>
      <c r="AC28">
        <v>0</v>
      </c>
      <c r="AD28">
        <v>1</v>
      </c>
      <c r="AE28">
        <v>0</v>
      </c>
      <c r="AF28" t="s">
        <v>3</v>
      </c>
      <c r="AG28">
        <v>1.8000000000000001E-4</v>
      </c>
      <c r="AH28">
        <v>2</v>
      </c>
      <c r="AI28">
        <v>46281687</v>
      </c>
      <c r="AJ28">
        <v>22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 x14ac:dyDescent="0.2">
      <c r="A29">
        <f>ROW(Source!A41)</f>
        <v>41</v>
      </c>
      <c r="B29">
        <v>46281703</v>
      </c>
      <c r="C29">
        <v>46281681</v>
      </c>
      <c r="D29">
        <v>45986574</v>
      </c>
      <c r="E29">
        <v>1</v>
      </c>
      <c r="F29">
        <v>1</v>
      </c>
      <c r="G29">
        <v>5</v>
      </c>
      <c r="H29">
        <v>3</v>
      </c>
      <c r="I29" t="s">
        <v>333</v>
      </c>
      <c r="J29" t="s">
        <v>334</v>
      </c>
      <c r="K29" t="s">
        <v>335</v>
      </c>
      <c r="L29">
        <v>1348</v>
      </c>
      <c r="N29">
        <v>1009</v>
      </c>
      <c r="O29" t="s">
        <v>329</v>
      </c>
      <c r="P29" t="s">
        <v>329</v>
      </c>
      <c r="Q29">
        <v>1000</v>
      </c>
      <c r="X29">
        <v>3.4000000000000002E-4</v>
      </c>
      <c r="Y29">
        <v>8596.85</v>
      </c>
      <c r="Z29">
        <v>0</v>
      </c>
      <c r="AA29">
        <v>0</v>
      </c>
      <c r="AB29">
        <v>0</v>
      </c>
      <c r="AC29">
        <v>0</v>
      </c>
      <c r="AD29">
        <v>1</v>
      </c>
      <c r="AE29">
        <v>0</v>
      </c>
      <c r="AF29" t="s">
        <v>3</v>
      </c>
      <c r="AG29">
        <v>3.4000000000000002E-4</v>
      </c>
      <c r="AH29">
        <v>2</v>
      </c>
      <c r="AI29">
        <v>46281688</v>
      </c>
      <c r="AJ29">
        <v>23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 x14ac:dyDescent="0.2">
      <c r="A30">
        <f>ROW(Source!A41)</f>
        <v>41</v>
      </c>
      <c r="B30">
        <v>46281704</v>
      </c>
      <c r="C30">
        <v>46281681</v>
      </c>
      <c r="D30">
        <v>45987554</v>
      </c>
      <c r="E30">
        <v>1</v>
      </c>
      <c r="F30">
        <v>1</v>
      </c>
      <c r="G30">
        <v>5</v>
      </c>
      <c r="H30">
        <v>3</v>
      </c>
      <c r="I30" t="s">
        <v>336</v>
      </c>
      <c r="J30" t="s">
        <v>337</v>
      </c>
      <c r="K30" t="s">
        <v>338</v>
      </c>
      <c r="L30">
        <v>1346</v>
      </c>
      <c r="N30">
        <v>1009</v>
      </c>
      <c r="O30" t="s">
        <v>119</v>
      </c>
      <c r="P30" t="s">
        <v>119</v>
      </c>
      <c r="Q30">
        <v>1</v>
      </c>
      <c r="X30">
        <v>0.15</v>
      </c>
      <c r="Y30">
        <v>38</v>
      </c>
      <c r="Z30">
        <v>0</v>
      </c>
      <c r="AA30">
        <v>0</v>
      </c>
      <c r="AB30">
        <v>0</v>
      </c>
      <c r="AC30">
        <v>0</v>
      </c>
      <c r="AD30">
        <v>1</v>
      </c>
      <c r="AE30">
        <v>0</v>
      </c>
      <c r="AF30" t="s">
        <v>3</v>
      </c>
      <c r="AG30">
        <v>0.15</v>
      </c>
      <c r="AH30">
        <v>2</v>
      </c>
      <c r="AI30">
        <v>46281689</v>
      </c>
      <c r="AJ30">
        <v>24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 x14ac:dyDescent="0.2">
      <c r="A31">
        <f>ROW(Source!A41)</f>
        <v>41</v>
      </c>
      <c r="B31">
        <v>46281705</v>
      </c>
      <c r="C31">
        <v>46281681</v>
      </c>
      <c r="D31">
        <v>45985160</v>
      </c>
      <c r="E31">
        <v>1</v>
      </c>
      <c r="F31">
        <v>1</v>
      </c>
      <c r="G31">
        <v>5</v>
      </c>
      <c r="H31">
        <v>3</v>
      </c>
      <c r="I31" t="s">
        <v>339</v>
      </c>
      <c r="J31" t="s">
        <v>340</v>
      </c>
      <c r="K31" t="s">
        <v>341</v>
      </c>
      <c r="L31">
        <v>1327</v>
      </c>
      <c r="N31">
        <v>1005</v>
      </c>
      <c r="O31" t="s">
        <v>110</v>
      </c>
      <c r="P31" t="s">
        <v>110</v>
      </c>
      <c r="Q31">
        <v>1</v>
      </c>
      <c r="X31">
        <v>9.5000000000000001E-2</v>
      </c>
      <c r="Y31">
        <v>16.62</v>
      </c>
      <c r="Z31">
        <v>0</v>
      </c>
      <c r="AA31">
        <v>0</v>
      </c>
      <c r="AB31">
        <v>0</v>
      </c>
      <c r="AC31">
        <v>0</v>
      </c>
      <c r="AD31">
        <v>1</v>
      </c>
      <c r="AE31">
        <v>0</v>
      </c>
      <c r="AF31" t="s">
        <v>3</v>
      </c>
      <c r="AG31">
        <v>9.5000000000000001E-2</v>
      </c>
      <c r="AH31">
        <v>2</v>
      </c>
      <c r="AI31">
        <v>46281690</v>
      </c>
      <c r="AJ31">
        <v>25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 x14ac:dyDescent="0.2">
      <c r="A32">
        <f>ROW(Source!A41)</f>
        <v>41</v>
      </c>
      <c r="B32">
        <v>46281706</v>
      </c>
      <c r="C32">
        <v>46281681</v>
      </c>
      <c r="D32">
        <v>45985316</v>
      </c>
      <c r="E32">
        <v>1</v>
      </c>
      <c r="F32">
        <v>1</v>
      </c>
      <c r="G32">
        <v>5</v>
      </c>
      <c r="H32">
        <v>3</v>
      </c>
      <c r="I32" t="s">
        <v>342</v>
      </c>
      <c r="J32" t="s">
        <v>343</v>
      </c>
      <c r="K32" t="s">
        <v>344</v>
      </c>
      <c r="L32">
        <v>1348</v>
      </c>
      <c r="N32">
        <v>1009</v>
      </c>
      <c r="O32" t="s">
        <v>329</v>
      </c>
      <c r="P32" t="s">
        <v>329</v>
      </c>
      <c r="Q32">
        <v>1000</v>
      </c>
      <c r="X32">
        <v>3.8000000000000002E-4</v>
      </c>
      <c r="Y32">
        <v>16222.39</v>
      </c>
      <c r="Z32">
        <v>0</v>
      </c>
      <c r="AA32">
        <v>0</v>
      </c>
      <c r="AB32">
        <v>0</v>
      </c>
      <c r="AC32">
        <v>0</v>
      </c>
      <c r="AD32">
        <v>1</v>
      </c>
      <c r="AE32">
        <v>0</v>
      </c>
      <c r="AF32" t="s">
        <v>3</v>
      </c>
      <c r="AG32">
        <v>3.8000000000000002E-4</v>
      </c>
      <c r="AH32">
        <v>2</v>
      </c>
      <c r="AI32">
        <v>46281691</v>
      </c>
      <c r="AJ32">
        <v>26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 x14ac:dyDescent="0.2">
      <c r="A33">
        <f>ROW(Source!A41)</f>
        <v>41</v>
      </c>
      <c r="B33">
        <v>46281707</v>
      </c>
      <c r="C33">
        <v>46281681</v>
      </c>
      <c r="D33">
        <v>45984882</v>
      </c>
      <c r="E33">
        <v>1</v>
      </c>
      <c r="F33">
        <v>1</v>
      </c>
      <c r="G33">
        <v>5</v>
      </c>
      <c r="H33">
        <v>3</v>
      </c>
      <c r="I33" t="s">
        <v>345</v>
      </c>
      <c r="J33" t="s">
        <v>346</v>
      </c>
      <c r="K33" t="s">
        <v>347</v>
      </c>
      <c r="L33">
        <v>1348</v>
      </c>
      <c r="N33">
        <v>1009</v>
      </c>
      <c r="O33" t="s">
        <v>329</v>
      </c>
      <c r="P33" t="s">
        <v>329</v>
      </c>
      <c r="Q33">
        <v>1000</v>
      </c>
      <c r="X33">
        <v>4.1999999999999997E-3</v>
      </c>
      <c r="Y33">
        <v>17876.91</v>
      </c>
      <c r="Z33">
        <v>0</v>
      </c>
      <c r="AA33">
        <v>0</v>
      </c>
      <c r="AB33">
        <v>0</v>
      </c>
      <c r="AC33">
        <v>0</v>
      </c>
      <c r="AD33">
        <v>1</v>
      </c>
      <c r="AE33">
        <v>0</v>
      </c>
      <c r="AF33" t="s">
        <v>3</v>
      </c>
      <c r="AG33">
        <v>4.1999999999999997E-3</v>
      </c>
      <c r="AH33">
        <v>2</v>
      </c>
      <c r="AI33">
        <v>46281692</v>
      </c>
      <c r="AJ33">
        <v>27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 x14ac:dyDescent="0.2">
      <c r="A34">
        <f>ROW(Source!A41)</f>
        <v>41</v>
      </c>
      <c r="B34">
        <v>46281708</v>
      </c>
      <c r="C34">
        <v>46281681</v>
      </c>
      <c r="D34">
        <v>45984884</v>
      </c>
      <c r="E34">
        <v>1</v>
      </c>
      <c r="F34">
        <v>1</v>
      </c>
      <c r="G34">
        <v>5</v>
      </c>
      <c r="H34">
        <v>3</v>
      </c>
      <c r="I34" t="s">
        <v>348</v>
      </c>
      <c r="J34" t="s">
        <v>349</v>
      </c>
      <c r="K34" t="s">
        <v>350</v>
      </c>
      <c r="L34">
        <v>1348</v>
      </c>
      <c r="N34">
        <v>1009</v>
      </c>
      <c r="O34" t="s">
        <v>329</v>
      </c>
      <c r="P34" t="s">
        <v>329</v>
      </c>
      <c r="Q34">
        <v>1000</v>
      </c>
      <c r="X34">
        <v>9.6000000000000002E-4</v>
      </c>
      <c r="Y34">
        <v>26876.01</v>
      </c>
      <c r="Z34">
        <v>0</v>
      </c>
      <c r="AA34">
        <v>0</v>
      </c>
      <c r="AB34">
        <v>0</v>
      </c>
      <c r="AC34">
        <v>0</v>
      </c>
      <c r="AD34">
        <v>1</v>
      </c>
      <c r="AE34">
        <v>0</v>
      </c>
      <c r="AF34" t="s">
        <v>3</v>
      </c>
      <c r="AG34">
        <v>9.6000000000000002E-4</v>
      </c>
      <c r="AH34">
        <v>2</v>
      </c>
      <c r="AI34">
        <v>46281693</v>
      </c>
      <c r="AJ34">
        <v>28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 x14ac:dyDescent="0.2">
      <c r="A35">
        <f>ROW(Source!A41)</f>
        <v>41</v>
      </c>
      <c r="B35">
        <v>46281709</v>
      </c>
      <c r="C35">
        <v>46281681</v>
      </c>
      <c r="D35">
        <v>45985612</v>
      </c>
      <c r="E35">
        <v>1</v>
      </c>
      <c r="F35">
        <v>1</v>
      </c>
      <c r="G35">
        <v>5</v>
      </c>
      <c r="H35">
        <v>3</v>
      </c>
      <c r="I35" t="s">
        <v>351</v>
      </c>
      <c r="J35" t="s">
        <v>352</v>
      </c>
      <c r="K35" t="s">
        <v>353</v>
      </c>
      <c r="L35">
        <v>1346</v>
      </c>
      <c r="N35">
        <v>1009</v>
      </c>
      <c r="O35" t="s">
        <v>119</v>
      </c>
      <c r="P35" t="s">
        <v>119</v>
      </c>
      <c r="Q35">
        <v>1</v>
      </c>
      <c r="X35">
        <v>4.4999999999999998E-2</v>
      </c>
      <c r="Y35">
        <v>20.190000000000001</v>
      </c>
      <c r="Z35">
        <v>0</v>
      </c>
      <c r="AA35">
        <v>0</v>
      </c>
      <c r="AB35">
        <v>0</v>
      </c>
      <c r="AC35">
        <v>0</v>
      </c>
      <c r="AD35">
        <v>1</v>
      </c>
      <c r="AE35">
        <v>0</v>
      </c>
      <c r="AF35" t="s">
        <v>3</v>
      </c>
      <c r="AG35">
        <v>4.4999999999999998E-2</v>
      </c>
      <c r="AH35">
        <v>2</v>
      </c>
      <c r="AI35">
        <v>46281694</v>
      </c>
      <c r="AJ35">
        <v>29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 x14ac:dyDescent="0.2">
      <c r="A36">
        <f>ROW(Source!A41)</f>
        <v>41</v>
      </c>
      <c r="B36">
        <v>46281710</v>
      </c>
      <c r="C36">
        <v>46281681</v>
      </c>
      <c r="D36">
        <v>46000976</v>
      </c>
      <c r="E36">
        <v>1</v>
      </c>
      <c r="F36">
        <v>1</v>
      </c>
      <c r="G36">
        <v>5</v>
      </c>
      <c r="H36">
        <v>3</v>
      </c>
      <c r="I36" t="s">
        <v>354</v>
      </c>
      <c r="J36" t="s">
        <v>355</v>
      </c>
      <c r="K36" t="s">
        <v>356</v>
      </c>
      <c r="L36">
        <v>1035</v>
      </c>
      <c r="N36">
        <v>1013</v>
      </c>
      <c r="O36" t="s">
        <v>69</v>
      </c>
      <c r="P36" t="s">
        <v>69</v>
      </c>
      <c r="Q36">
        <v>1</v>
      </c>
      <c r="X36">
        <v>3</v>
      </c>
      <c r="Y36">
        <v>11.9</v>
      </c>
      <c r="Z36">
        <v>0</v>
      </c>
      <c r="AA36">
        <v>0</v>
      </c>
      <c r="AB36">
        <v>0</v>
      </c>
      <c r="AC36">
        <v>0</v>
      </c>
      <c r="AD36">
        <v>1</v>
      </c>
      <c r="AE36">
        <v>0</v>
      </c>
      <c r="AF36" t="s">
        <v>3</v>
      </c>
      <c r="AG36">
        <v>3</v>
      </c>
      <c r="AH36">
        <v>2</v>
      </c>
      <c r="AI36">
        <v>46281695</v>
      </c>
      <c r="AJ36">
        <v>30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 x14ac:dyDescent="0.2">
      <c r="A37">
        <f>ROW(Source!A41)</f>
        <v>41</v>
      </c>
      <c r="B37">
        <v>46281711</v>
      </c>
      <c r="C37">
        <v>46281681</v>
      </c>
      <c r="D37">
        <v>45989947</v>
      </c>
      <c r="E37">
        <v>1</v>
      </c>
      <c r="F37">
        <v>1</v>
      </c>
      <c r="G37">
        <v>5</v>
      </c>
      <c r="H37">
        <v>3</v>
      </c>
      <c r="I37" t="s">
        <v>357</v>
      </c>
      <c r="J37" t="s">
        <v>358</v>
      </c>
      <c r="K37" t="s">
        <v>359</v>
      </c>
      <c r="L37">
        <v>1339</v>
      </c>
      <c r="N37">
        <v>1007</v>
      </c>
      <c r="O37" t="s">
        <v>64</v>
      </c>
      <c r="P37" t="s">
        <v>64</v>
      </c>
      <c r="Q37">
        <v>1</v>
      </c>
      <c r="X37">
        <v>8.9999999999999993E-3</v>
      </c>
      <c r="Y37">
        <v>396.06</v>
      </c>
      <c r="Z37">
        <v>0</v>
      </c>
      <c r="AA37">
        <v>0</v>
      </c>
      <c r="AB37">
        <v>0</v>
      </c>
      <c r="AC37">
        <v>0</v>
      </c>
      <c r="AD37">
        <v>1</v>
      </c>
      <c r="AE37">
        <v>0</v>
      </c>
      <c r="AF37" t="s">
        <v>3</v>
      </c>
      <c r="AG37">
        <v>8.9999999999999993E-3</v>
      </c>
      <c r="AH37">
        <v>2</v>
      </c>
      <c r="AI37">
        <v>46281696</v>
      </c>
      <c r="AJ37">
        <v>31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 x14ac:dyDescent="0.2">
      <c r="A38">
        <f>ROW(Source!A41)</f>
        <v>41</v>
      </c>
      <c r="B38">
        <v>46281712</v>
      </c>
      <c r="C38">
        <v>46281681</v>
      </c>
      <c r="D38">
        <v>45856067</v>
      </c>
      <c r="E38">
        <v>5</v>
      </c>
      <c r="F38">
        <v>1</v>
      </c>
      <c r="G38">
        <v>5</v>
      </c>
      <c r="H38">
        <v>3</v>
      </c>
      <c r="I38" t="s">
        <v>385</v>
      </c>
      <c r="J38" t="s">
        <v>3</v>
      </c>
      <c r="K38" t="s">
        <v>386</v>
      </c>
      <c r="L38">
        <v>1035</v>
      </c>
      <c r="N38">
        <v>1013</v>
      </c>
      <c r="O38" t="s">
        <v>69</v>
      </c>
      <c r="P38" t="s">
        <v>69</v>
      </c>
      <c r="Q38">
        <v>1</v>
      </c>
      <c r="X38">
        <v>1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 t="s">
        <v>3</v>
      </c>
      <c r="AG38">
        <v>1</v>
      </c>
      <c r="AH38">
        <v>3</v>
      </c>
      <c r="AI38">
        <v>-1</v>
      </c>
      <c r="AJ38" t="s">
        <v>3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 x14ac:dyDescent="0.2">
      <c r="A39">
        <f>ROW(Source!A42)</f>
        <v>42</v>
      </c>
      <c r="B39">
        <v>46281697</v>
      </c>
      <c r="C39">
        <v>46281681</v>
      </c>
      <c r="D39">
        <v>45815045</v>
      </c>
      <c r="E39">
        <v>5</v>
      </c>
      <c r="F39">
        <v>1</v>
      </c>
      <c r="G39">
        <v>5</v>
      </c>
      <c r="H39">
        <v>1</v>
      </c>
      <c r="I39" t="s">
        <v>302</v>
      </c>
      <c r="J39" t="s">
        <v>3</v>
      </c>
      <c r="K39" t="s">
        <v>303</v>
      </c>
      <c r="L39">
        <v>1191</v>
      </c>
      <c r="N39">
        <v>1013</v>
      </c>
      <c r="O39" t="s">
        <v>304</v>
      </c>
      <c r="P39" t="s">
        <v>304</v>
      </c>
      <c r="Q39">
        <v>1</v>
      </c>
      <c r="X39">
        <v>40.1</v>
      </c>
      <c r="Y39">
        <v>0</v>
      </c>
      <c r="Z39">
        <v>0</v>
      </c>
      <c r="AA39">
        <v>0</v>
      </c>
      <c r="AB39">
        <v>0</v>
      </c>
      <c r="AC39">
        <v>0</v>
      </c>
      <c r="AD39">
        <v>1</v>
      </c>
      <c r="AE39">
        <v>1</v>
      </c>
      <c r="AF39" t="s">
        <v>3</v>
      </c>
      <c r="AG39">
        <v>40.1</v>
      </c>
      <c r="AH39">
        <v>2</v>
      </c>
      <c r="AI39">
        <v>46281682</v>
      </c>
      <c r="AJ39">
        <v>32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 x14ac:dyDescent="0.2">
      <c r="A40">
        <f>ROW(Source!A42)</f>
        <v>42</v>
      </c>
      <c r="B40">
        <v>46281698</v>
      </c>
      <c r="C40">
        <v>46281681</v>
      </c>
      <c r="D40">
        <v>45984172</v>
      </c>
      <c r="E40">
        <v>1</v>
      </c>
      <c r="F40">
        <v>1</v>
      </c>
      <c r="G40">
        <v>5</v>
      </c>
      <c r="H40">
        <v>2</v>
      </c>
      <c r="I40" t="s">
        <v>317</v>
      </c>
      <c r="J40" t="s">
        <v>318</v>
      </c>
      <c r="K40" t="s">
        <v>319</v>
      </c>
      <c r="L40">
        <v>1368</v>
      </c>
      <c r="N40">
        <v>1011</v>
      </c>
      <c r="O40" t="s">
        <v>16</v>
      </c>
      <c r="P40" t="s">
        <v>16</v>
      </c>
      <c r="Q40">
        <v>1</v>
      </c>
      <c r="X40">
        <v>1.45</v>
      </c>
      <c r="Y40">
        <v>0</v>
      </c>
      <c r="Z40">
        <v>6.22</v>
      </c>
      <c r="AA40">
        <v>0.28999999999999998</v>
      </c>
      <c r="AB40">
        <v>0</v>
      </c>
      <c r="AC40">
        <v>0</v>
      </c>
      <c r="AD40">
        <v>1</v>
      </c>
      <c r="AE40">
        <v>0</v>
      </c>
      <c r="AF40" t="s">
        <v>3</v>
      </c>
      <c r="AG40">
        <v>1.45</v>
      </c>
      <c r="AH40">
        <v>2</v>
      </c>
      <c r="AI40">
        <v>46281683</v>
      </c>
      <c r="AJ40">
        <v>33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 x14ac:dyDescent="0.2">
      <c r="A41">
        <f>ROW(Source!A42)</f>
        <v>42</v>
      </c>
      <c r="B41">
        <v>46281699</v>
      </c>
      <c r="C41">
        <v>46281681</v>
      </c>
      <c r="D41">
        <v>45984458</v>
      </c>
      <c r="E41">
        <v>1</v>
      </c>
      <c r="F41">
        <v>1</v>
      </c>
      <c r="G41">
        <v>5</v>
      </c>
      <c r="H41">
        <v>2</v>
      </c>
      <c r="I41" t="s">
        <v>320</v>
      </c>
      <c r="J41" t="s">
        <v>321</v>
      </c>
      <c r="K41" t="s">
        <v>322</v>
      </c>
      <c r="L41">
        <v>1368</v>
      </c>
      <c r="N41">
        <v>1011</v>
      </c>
      <c r="O41" t="s">
        <v>16</v>
      </c>
      <c r="P41" t="s">
        <v>16</v>
      </c>
      <c r="Q41">
        <v>1</v>
      </c>
      <c r="X41">
        <v>0.3</v>
      </c>
      <c r="Y41">
        <v>0</v>
      </c>
      <c r="Z41">
        <v>74.44</v>
      </c>
      <c r="AA41">
        <v>17.59</v>
      </c>
      <c r="AB41">
        <v>0</v>
      </c>
      <c r="AC41">
        <v>0</v>
      </c>
      <c r="AD41">
        <v>1</v>
      </c>
      <c r="AE41">
        <v>0</v>
      </c>
      <c r="AF41" t="s">
        <v>3</v>
      </c>
      <c r="AG41">
        <v>0.3</v>
      </c>
      <c r="AH41">
        <v>2</v>
      </c>
      <c r="AI41">
        <v>46281684</v>
      </c>
      <c r="AJ41">
        <v>34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 x14ac:dyDescent="0.2">
      <c r="A42">
        <f>ROW(Source!A42)</f>
        <v>42</v>
      </c>
      <c r="B42">
        <v>46281700</v>
      </c>
      <c r="C42">
        <v>46281681</v>
      </c>
      <c r="D42">
        <v>45983693</v>
      </c>
      <c r="E42">
        <v>1</v>
      </c>
      <c r="F42">
        <v>1</v>
      </c>
      <c r="G42">
        <v>5</v>
      </c>
      <c r="H42">
        <v>2</v>
      </c>
      <c r="I42" t="s">
        <v>323</v>
      </c>
      <c r="J42" t="s">
        <v>324</v>
      </c>
      <c r="K42" t="s">
        <v>325</v>
      </c>
      <c r="L42">
        <v>1368</v>
      </c>
      <c r="N42">
        <v>1011</v>
      </c>
      <c r="O42" t="s">
        <v>16</v>
      </c>
      <c r="P42" t="s">
        <v>16</v>
      </c>
      <c r="Q42">
        <v>1</v>
      </c>
      <c r="X42">
        <v>0.2</v>
      </c>
      <c r="Y42">
        <v>0</v>
      </c>
      <c r="Z42">
        <v>102.11</v>
      </c>
      <c r="AA42">
        <v>30.03</v>
      </c>
      <c r="AB42">
        <v>0</v>
      </c>
      <c r="AC42">
        <v>0</v>
      </c>
      <c r="AD42">
        <v>1</v>
      </c>
      <c r="AE42">
        <v>0</v>
      </c>
      <c r="AF42" t="s">
        <v>3</v>
      </c>
      <c r="AG42">
        <v>0.2</v>
      </c>
      <c r="AH42">
        <v>2</v>
      </c>
      <c r="AI42">
        <v>46281685</v>
      </c>
      <c r="AJ42">
        <v>35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 x14ac:dyDescent="0.2">
      <c r="A43">
        <f>ROW(Source!A42)</f>
        <v>42</v>
      </c>
      <c r="B43">
        <v>46281701</v>
      </c>
      <c r="C43">
        <v>46281681</v>
      </c>
      <c r="D43">
        <v>45985882</v>
      </c>
      <c r="E43">
        <v>1</v>
      </c>
      <c r="F43">
        <v>1</v>
      </c>
      <c r="G43">
        <v>5</v>
      </c>
      <c r="H43">
        <v>3</v>
      </c>
      <c r="I43" t="s">
        <v>326</v>
      </c>
      <c r="J43" t="s">
        <v>327</v>
      </c>
      <c r="K43" t="s">
        <v>328</v>
      </c>
      <c r="L43">
        <v>1348</v>
      </c>
      <c r="N43">
        <v>1009</v>
      </c>
      <c r="O43" t="s">
        <v>329</v>
      </c>
      <c r="P43" t="s">
        <v>329</v>
      </c>
      <c r="Q43">
        <v>1000</v>
      </c>
      <c r="X43">
        <v>2.7200000000000002E-3</v>
      </c>
      <c r="Y43">
        <v>23120.53</v>
      </c>
      <c r="Z43">
        <v>0</v>
      </c>
      <c r="AA43">
        <v>0</v>
      </c>
      <c r="AB43">
        <v>0</v>
      </c>
      <c r="AC43">
        <v>0</v>
      </c>
      <c r="AD43">
        <v>1</v>
      </c>
      <c r="AE43">
        <v>0</v>
      </c>
      <c r="AF43" t="s">
        <v>3</v>
      </c>
      <c r="AG43">
        <v>2.7200000000000002E-3</v>
      </c>
      <c r="AH43">
        <v>2</v>
      </c>
      <c r="AI43">
        <v>46281686</v>
      </c>
      <c r="AJ43">
        <v>36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 x14ac:dyDescent="0.2">
      <c r="A44">
        <f>ROW(Source!A42)</f>
        <v>42</v>
      </c>
      <c r="B44">
        <v>46281702</v>
      </c>
      <c r="C44">
        <v>46281681</v>
      </c>
      <c r="D44">
        <v>45986354</v>
      </c>
      <c r="E44">
        <v>1</v>
      </c>
      <c r="F44">
        <v>1</v>
      </c>
      <c r="G44">
        <v>5</v>
      </c>
      <c r="H44">
        <v>3</v>
      </c>
      <c r="I44" t="s">
        <v>330</v>
      </c>
      <c r="J44" t="s">
        <v>331</v>
      </c>
      <c r="K44" t="s">
        <v>332</v>
      </c>
      <c r="L44">
        <v>1348</v>
      </c>
      <c r="N44">
        <v>1009</v>
      </c>
      <c r="O44" t="s">
        <v>329</v>
      </c>
      <c r="P44" t="s">
        <v>329</v>
      </c>
      <c r="Q44">
        <v>1000</v>
      </c>
      <c r="X44">
        <v>1.8000000000000001E-4</v>
      </c>
      <c r="Y44">
        <v>18202.310000000001</v>
      </c>
      <c r="Z44">
        <v>0</v>
      </c>
      <c r="AA44">
        <v>0</v>
      </c>
      <c r="AB44">
        <v>0</v>
      </c>
      <c r="AC44">
        <v>0</v>
      </c>
      <c r="AD44">
        <v>1</v>
      </c>
      <c r="AE44">
        <v>0</v>
      </c>
      <c r="AF44" t="s">
        <v>3</v>
      </c>
      <c r="AG44">
        <v>1.8000000000000001E-4</v>
      </c>
      <c r="AH44">
        <v>2</v>
      </c>
      <c r="AI44">
        <v>46281687</v>
      </c>
      <c r="AJ44">
        <v>37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 x14ac:dyDescent="0.2">
      <c r="A45">
        <f>ROW(Source!A42)</f>
        <v>42</v>
      </c>
      <c r="B45">
        <v>46281703</v>
      </c>
      <c r="C45">
        <v>46281681</v>
      </c>
      <c r="D45">
        <v>45986574</v>
      </c>
      <c r="E45">
        <v>1</v>
      </c>
      <c r="F45">
        <v>1</v>
      </c>
      <c r="G45">
        <v>5</v>
      </c>
      <c r="H45">
        <v>3</v>
      </c>
      <c r="I45" t="s">
        <v>333</v>
      </c>
      <c r="J45" t="s">
        <v>334</v>
      </c>
      <c r="K45" t="s">
        <v>335</v>
      </c>
      <c r="L45">
        <v>1348</v>
      </c>
      <c r="N45">
        <v>1009</v>
      </c>
      <c r="O45" t="s">
        <v>329</v>
      </c>
      <c r="P45" t="s">
        <v>329</v>
      </c>
      <c r="Q45">
        <v>1000</v>
      </c>
      <c r="X45">
        <v>3.4000000000000002E-4</v>
      </c>
      <c r="Y45">
        <v>8596.85</v>
      </c>
      <c r="Z45">
        <v>0</v>
      </c>
      <c r="AA45">
        <v>0</v>
      </c>
      <c r="AB45">
        <v>0</v>
      </c>
      <c r="AC45">
        <v>0</v>
      </c>
      <c r="AD45">
        <v>1</v>
      </c>
      <c r="AE45">
        <v>0</v>
      </c>
      <c r="AF45" t="s">
        <v>3</v>
      </c>
      <c r="AG45">
        <v>3.4000000000000002E-4</v>
      </c>
      <c r="AH45">
        <v>2</v>
      </c>
      <c r="AI45">
        <v>46281688</v>
      </c>
      <c r="AJ45">
        <v>38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 x14ac:dyDescent="0.2">
      <c r="A46">
        <f>ROW(Source!A42)</f>
        <v>42</v>
      </c>
      <c r="B46">
        <v>46281704</v>
      </c>
      <c r="C46">
        <v>46281681</v>
      </c>
      <c r="D46">
        <v>45987554</v>
      </c>
      <c r="E46">
        <v>1</v>
      </c>
      <c r="F46">
        <v>1</v>
      </c>
      <c r="G46">
        <v>5</v>
      </c>
      <c r="H46">
        <v>3</v>
      </c>
      <c r="I46" t="s">
        <v>336</v>
      </c>
      <c r="J46" t="s">
        <v>337</v>
      </c>
      <c r="K46" t="s">
        <v>338</v>
      </c>
      <c r="L46">
        <v>1346</v>
      </c>
      <c r="N46">
        <v>1009</v>
      </c>
      <c r="O46" t="s">
        <v>119</v>
      </c>
      <c r="P46" t="s">
        <v>119</v>
      </c>
      <c r="Q46">
        <v>1</v>
      </c>
      <c r="X46">
        <v>0.15</v>
      </c>
      <c r="Y46">
        <v>38</v>
      </c>
      <c r="Z46">
        <v>0</v>
      </c>
      <c r="AA46">
        <v>0</v>
      </c>
      <c r="AB46">
        <v>0</v>
      </c>
      <c r="AC46">
        <v>0</v>
      </c>
      <c r="AD46">
        <v>1</v>
      </c>
      <c r="AE46">
        <v>0</v>
      </c>
      <c r="AF46" t="s">
        <v>3</v>
      </c>
      <c r="AG46">
        <v>0.15</v>
      </c>
      <c r="AH46">
        <v>2</v>
      </c>
      <c r="AI46">
        <v>46281689</v>
      </c>
      <c r="AJ46">
        <v>39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 x14ac:dyDescent="0.2">
      <c r="A47">
        <f>ROW(Source!A42)</f>
        <v>42</v>
      </c>
      <c r="B47">
        <v>46281705</v>
      </c>
      <c r="C47">
        <v>46281681</v>
      </c>
      <c r="D47">
        <v>45985160</v>
      </c>
      <c r="E47">
        <v>1</v>
      </c>
      <c r="F47">
        <v>1</v>
      </c>
      <c r="G47">
        <v>5</v>
      </c>
      <c r="H47">
        <v>3</v>
      </c>
      <c r="I47" t="s">
        <v>339</v>
      </c>
      <c r="J47" t="s">
        <v>340</v>
      </c>
      <c r="K47" t="s">
        <v>341</v>
      </c>
      <c r="L47">
        <v>1327</v>
      </c>
      <c r="N47">
        <v>1005</v>
      </c>
      <c r="O47" t="s">
        <v>110</v>
      </c>
      <c r="P47" t="s">
        <v>110</v>
      </c>
      <c r="Q47">
        <v>1</v>
      </c>
      <c r="X47">
        <v>9.5000000000000001E-2</v>
      </c>
      <c r="Y47">
        <v>16.62</v>
      </c>
      <c r="Z47">
        <v>0</v>
      </c>
      <c r="AA47">
        <v>0</v>
      </c>
      <c r="AB47">
        <v>0</v>
      </c>
      <c r="AC47">
        <v>0</v>
      </c>
      <c r="AD47">
        <v>1</v>
      </c>
      <c r="AE47">
        <v>0</v>
      </c>
      <c r="AF47" t="s">
        <v>3</v>
      </c>
      <c r="AG47">
        <v>9.5000000000000001E-2</v>
      </c>
      <c r="AH47">
        <v>2</v>
      </c>
      <c r="AI47">
        <v>46281690</v>
      </c>
      <c r="AJ47">
        <v>40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 x14ac:dyDescent="0.2">
      <c r="A48">
        <f>ROW(Source!A42)</f>
        <v>42</v>
      </c>
      <c r="B48">
        <v>46281706</v>
      </c>
      <c r="C48">
        <v>46281681</v>
      </c>
      <c r="D48">
        <v>45985316</v>
      </c>
      <c r="E48">
        <v>1</v>
      </c>
      <c r="F48">
        <v>1</v>
      </c>
      <c r="G48">
        <v>5</v>
      </c>
      <c r="H48">
        <v>3</v>
      </c>
      <c r="I48" t="s">
        <v>342</v>
      </c>
      <c r="J48" t="s">
        <v>343</v>
      </c>
      <c r="K48" t="s">
        <v>344</v>
      </c>
      <c r="L48">
        <v>1348</v>
      </c>
      <c r="N48">
        <v>1009</v>
      </c>
      <c r="O48" t="s">
        <v>329</v>
      </c>
      <c r="P48" t="s">
        <v>329</v>
      </c>
      <c r="Q48">
        <v>1000</v>
      </c>
      <c r="X48">
        <v>3.8000000000000002E-4</v>
      </c>
      <c r="Y48">
        <v>16222.39</v>
      </c>
      <c r="Z48">
        <v>0</v>
      </c>
      <c r="AA48">
        <v>0</v>
      </c>
      <c r="AB48">
        <v>0</v>
      </c>
      <c r="AC48">
        <v>0</v>
      </c>
      <c r="AD48">
        <v>1</v>
      </c>
      <c r="AE48">
        <v>0</v>
      </c>
      <c r="AF48" t="s">
        <v>3</v>
      </c>
      <c r="AG48">
        <v>3.8000000000000002E-4</v>
      </c>
      <c r="AH48">
        <v>2</v>
      </c>
      <c r="AI48">
        <v>46281691</v>
      </c>
      <c r="AJ48">
        <v>41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 x14ac:dyDescent="0.2">
      <c r="A49">
        <f>ROW(Source!A42)</f>
        <v>42</v>
      </c>
      <c r="B49">
        <v>46281707</v>
      </c>
      <c r="C49">
        <v>46281681</v>
      </c>
      <c r="D49">
        <v>45984882</v>
      </c>
      <c r="E49">
        <v>1</v>
      </c>
      <c r="F49">
        <v>1</v>
      </c>
      <c r="G49">
        <v>5</v>
      </c>
      <c r="H49">
        <v>3</v>
      </c>
      <c r="I49" t="s">
        <v>345</v>
      </c>
      <c r="J49" t="s">
        <v>346</v>
      </c>
      <c r="K49" t="s">
        <v>347</v>
      </c>
      <c r="L49">
        <v>1348</v>
      </c>
      <c r="N49">
        <v>1009</v>
      </c>
      <c r="O49" t="s">
        <v>329</v>
      </c>
      <c r="P49" t="s">
        <v>329</v>
      </c>
      <c r="Q49">
        <v>1000</v>
      </c>
      <c r="X49">
        <v>4.1999999999999997E-3</v>
      </c>
      <c r="Y49">
        <v>17876.91</v>
      </c>
      <c r="Z49">
        <v>0</v>
      </c>
      <c r="AA49">
        <v>0</v>
      </c>
      <c r="AB49">
        <v>0</v>
      </c>
      <c r="AC49">
        <v>0</v>
      </c>
      <c r="AD49">
        <v>1</v>
      </c>
      <c r="AE49">
        <v>0</v>
      </c>
      <c r="AF49" t="s">
        <v>3</v>
      </c>
      <c r="AG49">
        <v>4.1999999999999997E-3</v>
      </c>
      <c r="AH49">
        <v>2</v>
      </c>
      <c r="AI49">
        <v>46281692</v>
      </c>
      <c r="AJ49">
        <v>42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 x14ac:dyDescent="0.2">
      <c r="A50">
        <f>ROW(Source!A42)</f>
        <v>42</v>
      </c>
      <c r="B50">
        <v>46281708</v>
      </c>
      <c r="C50">
        <v>46281681</v>
      </c>
      <c r="D50">
        <v>45984884</v>
      </c>
      <c r="E50">
        <v>1</v>
      </c>
      <c r="F50">
        <v>1</v>
      </c>
      <c r="G50">
        <v>5</v>
      </c>
      <c r="H50">
        <v>3</v>
      </c>
      <c r="I50" t="s">
        <v>348</v>
      </c>
      <c r="J50" t="s">
        <v>349</v>
      </c>
      <c r="K50" t="s">
        <v>350</v>
      </c>
      <c r="L50">
        <v>1348</v>
      </c>
      <c r="N50">
        <v>1009</v>
      </c>
      <c r="O50" t="s">
        <v>329</v>
      </c>
      <c r="P50" t="s">
        <v>329</v>
      </c>
      <c r="Q50">
        <v>1000</v>
      </c>
      <c r="X50">
        <v>9.6000000000000002E-4</v>
      </c>
      <c r="Y50">
        <v>26876.01</v>
      </c>
      <c r="Z50">
        <v>0</v>
      </c>
      <c r="AA50">
        <v>0</v>
      </c>
      <c r="AB50">
        <v>0</v>
      </c>
      <c r="AC50">
        <v>0</v>
      </c>
      <c r="AD50">
        <v>1</v>
      </c>
      <c r="AE50">
        <v>0</v>
      </c>
      <c r="AF50" t="s">
        <v>3</v>
      </c>
      <c r="AG50">
        <v>9.6000000000000002E-4</v>
      </c>
      <c r="AH50">
        <v>2</v>
      </c>
      <c r="AI50">
        <v>46281693</v>
      </c>
      <c r="AJ50">
        <v>43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 x14ac:dyDescent="0.2">
      <c r="A51">
        <f>ROW(Source!A42)</f>
        <v>42</v>
      </c>
      <c r="B51">
        <v>46281709</v>
      </c>
      <c r="C51">
        <v>46281681</v>
      </c>
      <c r="D51">
        <v>45985612</v>
      </c>
      <c r="E51">
        <v>1</v>
      </c>
      <c r="F51">
        <v>1</v>
      </c>
      <c r="G51">
        <v>5</v>
      </c>
      <c r="H51">
        <v>3</v>
      </c>
      <c r="I51" t="s">
        <v>351</v>
      </c>
      <c r="J51" t="s">
        <v>352</v>
      </c>
      <c r="K51" t="s">
        <v>353</v>
      </c>
      <c r="L51">
        <v>1346</v>
      </c>
      <c r="N51">
        <v>1009</v>
      </c>
      <c r="O51" t="s">
        <v>119</v>
      </c>
      <c r="P51" t="s">
        <v>119</v>
      </c>
      <c r="Q51">
        <v>1</v>
      </c>
      <c r="X51">
        <v>4.4999999999999998E-2</v>
      </c>
      <c r="Y51">
        <v>20.190000000000001</v>
      </c>
      <c r="Z51">
        <v>0</v>
      </c>
      <c r="AA51">
        <v>0</v>
      </c>
      <c r="AB51">
        <v>0</v>
      </c>
      <c r="AC51">
        <v>0</v>
      </c>
      <c r="AD51">
        <v>1</v>
      </c>
      <c r="AE51">
        <v>0</v>
      </c>
      <c r="AF51" t="s">
        <v>3</v>
      </c>
      <c r="AG51">
        <v>4.4999999999999998E-2</v>
      </c>
      <c r="AH51">
        <v>2</v>
      </c>
      <c r="AI51">
        <v>46281694</v>
      </c>
      <c r="AJ51">
        <v>44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 x14ac:dyDescent="0.2">
      <c r="A52">
        <f>ROW(Source!A42)</f>
        <v>42</v>
      </c>
      <c r="B52">
        <v>46281710</v>
      </c>
      <c r="C52">
        <v>46281681</v>
      </c>
      <c r="D52">
        <v>46000976</v>
      </c>
      <c r="E52">
        <v>1</v>
      </c>
      <c r="F52">
        <v>1</v>
      </c>
      <c r="G52">
        <v>5</v>
      </c>
      <c r="H52">
        <v>3</v>
      </c>
      <c r="I52" t="s">
        <v>354</v>
      </c>
      <c r="J52" t="s">
        <v>355</v>
      </c>
      <c r="K52" t="s">
        <v>356</v>
      </c>
      <c r="L52">
        <v>1035</v>
      </c>
      <c r="N52">
        <v>1013</v>
      </c>
      <c r="O52" t="s">
        <v>69</v>
      </c>
      <c r="P52" t="s">
        <v>69</v>
      </c>
      <c r="Q52">
        <v>1</v>
      </c>
      <c r="X52">
        <v>3</v>
      </c>
      <c r="Y52">
        <v>11.9</v>
      </c>
      <c r="Z52">
        <v>0</v>
      </c>
      <c r="AA52">
        <v>0</v>
      </c>
      <c r="AB52">
        <v>0</v>
      </c>
      <c r="AC52">
        <v>0</v>
      </c>
      <c r="AD52">
        <v>1</v>
      </c>
      <c r="AE52">
        <v>0</v>
      </c>
      <c r="AF52" t="s">
        <v>3</v>
      </c>
      <c r="AG52">
        <v>3</v>
      </c>
      <c r="AH52">
        <v>2</v>
      </c>
      <c r="AI52">
        <v>46281695</v>
      </c>
      <c r="AJ52">
        <v>45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 x14ac:dyDescent="0.2">
      <c r="A53">
        <f>ROW(Source!A42)</f>
        <v>42</v>
      </c>
      <c r="B53">
        <v>46281711</v>
      </c>
      <c r="C53">
        <v>46281681</v>
      </c>
      <c r="D53">
        <v>45989947</v>
      </c>
      <c r="E53">
        <v>1</v>
      </c>
      <c r="F53">
        <v>1</v>
      </c>
      <c r="G53">
        <v>5</v>
      </c>
      <c r="H53">
        <v>3</v>
      </c>
      <c r="I53" t="s">
        <v>357</v>
      </c>
      <c r="J53" t="s">
        <v>358</v>
      </c>
      <c r="K53" t="s">
        <v>359</v>
      </c>
      <c r="L53">
        <v>1339</v>
      </c>
      <c r="N53">
        <v>1007</v>
      </c>
      <c r="O53" t="s">
        <v>64</v>
      </c>
      <c r="P53" t="s">
        <v>64</v>
      </c>
      <c r="Q53">
        <v>1</v>
      </c>
      <c r="X53">
        <v>8.9999999999999993E-3</v>
      </c>
      <c r="Y53">
        <v>396.06</v>
      </c>
      <c r="Z53">
        <v>0</v>
      </c>
      <c r="AA53">
        <v>0</v>
      </c>
      <c r="AB53">
        <v>0</v>
      </c>
      <c r="AC53">
        <v>0</v>
      </c>
      <c r="AD53">
        <v>1</v>
      </c>
      <c r="AE53">
        <v>0</v>
      </c>
      <c r="AF53" t="s">
        <v>3</v>
      </c>
      <c r="AG53">
        <v>8.9999999999999993E-3</v>
      </c>
      <c r="AH53">
        <v>2</v>
      </c>
      <c r="AI53">
        <v>46281696</v>
      </c>
      <c r="AJ53">
        <v>46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 x14ac:dyDescent="0.2">
      <c r="A54">
        <f>ROW(Source!A42)</f>
        <v>42</v>
      </c>
      <c r="B54">
        <v>46281712</v>
      </c>
      <c r="C54">
        <v>46281681</v>
      </c>
      <c r="D54">
        <v>45856067</v>
      </c>
      <c r="E54">
        <v>5</v>
      </c>
      <c r="F54">
        <v>1</v>
      </c>
      <c r="G54">
        <v>5</v>
      </c>
      <c r="H54">
        <v>3</v>
      </c>
      <c r="I54" t="s">
        <v>385</v>
      </c>
      <c r="J54" t="s">
        <v>3</v>
      </c>
      <c r="K54" t="s">
        <v>386</v>
      </c>
      <c r="L54">
        <v>1035</v>
      </c>
      <c r="N54">
        <v>1013</v>
      </c>
      <c r="O54" t="s">
        <v>69</v>
      </c>
      <c r="P54" t="s">
        <v>69</v>
      </c>
      <c r="Q54">
        <v>1</v>
      </c>
      <c r="X54">
        <v>1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 t="s">
        <v>3</v>
      </c>
      <c r="AG54">
        <v>1</v>
      </c>
      <c r="AH54">
        <v>3</v>
      </c>
      <c r="AI54">
        <v>-1</v>
      </c>
      <c r="AJ54" t="s">
        <v>3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 x14ac:dyDescent="0.2">
      <c r="A55">
        <f>ROW(Source!A49)</f>
        <v>49</v>
      </c>
      <c r="B55">
        <v>46282739</v>
      </c>
      <c r="C55">
        <v>46282738</v>
      </c>
      <c r="D55">
        <v>45815045</v>
      </c>
      <c r="E55">
        <v>5</v>
      </c>
      <c r="F55">
        <v>1</v>
      </c>
      <c r="G55">
        <v>5</v>
      </c>
      <c r="H55">
        <v>1</v>
      </c>
      <c r="I55" t="s">
        <v>302</v>
      </c>
      <c r="J55" t="s">
        <v>3</v>
      </c>
      <c r="K55" t="s">
        <v>303</v>
      </c>
      <c r="L55">
        <v>1191</v>
      </c>
      <c r="N55">
        <v>1013</v>
      </c>
      <c r="O55" t="s">
        <v>304</v>
      </c>
      <c r="P55" t="s">
        <v>304</v>
      </c>
      <c r="Q55">
        <v>1</v>
      </c>
      <c r="X55">
        <v>1.98</v>
      </c>
      <c r="Y55">
        <v>0</v>
      </c>
      <c r="Z55">
        <v>0</v>
      </c>
      <c r="AA55">
        <v>0</v>
      </c>
      <c r="AB55">
        <v>0</v>
      </c>
      <c r="AC55">
        <v>0</v>
      </c>
      <c r="AD55">
        <v>1</v>
      </c>
      <c r="AE55">
        <v>1</v>
      </c>
      <c r="AF55" t="s">
        <v>3</v>
      </c>
      <c r="AG55">
        <v>1.98</v>
      </c>
      <c r="AH55">
        <v>2</v>
      </c>
      <c r="AI55">
        <v>46282739</v>
      </c>
      <c r="AJ55">
        <v>47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 x14ac:dyDescent="0.2">
      <c r="A56">
        <f>ROW(Source!A49)</f>
        <v>49</v>
      </c>
      <c r="B56">
        <v>46282740</v>
      </c>
      <c r="C56">
        <v>46282738</v>
      </c>
      <c r="D56">
        <v>45984172</v>
      </c>
      <c r="E56">
        <v>1</v>
      </c>
      <c r="F56">
        <v>1</v>
      </c>
      <c r="G56">
        <v>5</v>
      </c>
      <c r="H56">
        <v>2</v>
      </c>
      <c r="I56" t="s">
        <v>317</v>
      </c>
      <c r="J56" t="s">
        <v>318</v>
      </c>
      <c r="K56" t="s">
        <v>319</v>
      </c>
      <c r="L56">
        <v>1368</v>
      </c>
      <c r="N56">
        <v>1011</v>
      </c>
      <c r="O56" t="s">
        <v>16</v>
      </c>
      <c r="P56" t="s">
        <v>16</v>
      </c>
      <c r="Q56">
        <v>1</v>
      </c>
      <c r="X56">
        <v>0.45</v>
      </c>
      <c r="Y56">
        <v>0</v>
      </c>
      <c r="Z56">
        <v>6.22</v>
      </c>
      <c r="AA56">
        <v>0.28999999999999998</v>
      </c>
      <c r="AB56">
        <v>0</v>
      </c>
      <c r="AC56">
        <v>0</v>
      </c>
      <c r="AD56">
        <v>1</v>
      </c>
      <c r="AE56">
        <v>0</v>
      </c>
      <c r="AF56" t="s">
        <v>3</v>
      </c>
      <c r="AG56">
        <v>0.45</v>
      </c>
      <c r="AH56">
        <v>2</v>
      </c>
      <c r="AI56">
        <v>46282740</v>
      </c>
      <c r="AJ56">
        <v>48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 x14ac:dyDescent="0.2">
      <c r="A57">
        <f>ROW(Source!A49)</f>
        <v>49</v>
      </c>
      <c r="B57">
        <v>46282741</v>
      </c>
      <c r="C57">
        <v>46282738</v>
      </c>
      <c r="D57">
        <v>45984458</v>
      </c>
      <c r="E57">
        <v>1</v>
      </c>
      <c r="F57">
        <v>1</v>
      </c>
      <c r="G57">
        <v>5</v>
      </c>
      <c r="H57">
        <v>2</v>
      </c>
      <c r="I57" t="s">
        <v>320</v>
      </c>
      <c r="J57" t="s">
        <v>321</v>
      </c>
      <c r="K57" t="s">
        <v>322</v>
      </c>
      <c r="L57">
        <v>1368</v>
      </c>
      <c r="N57">
        <v>1011</v>
      </c>
      <c r="O57" t="s">
        <v>16</v>
      </c>
      <c r="P57" t="s">
        <v>16</v>
      </c>
      <c r="Q57">
        <v>1</v>
      </c>
      <c r="X57">
        <v>0.03</v>
      </c>
      <c r="Y57">
        <v>0</v>
      </c>
      <c r="Z57">
        <v>74.44</v>
      </c>
      <c r="AA57">
        <v>17.59</v>
      </c>
      <c r="AB57">
        <v>0</v>
      </c>
      <c r="AC57">
        <v>0</v>
      </c>
      <c r="AD57">
        <v>1</v>
      </c>
      <c r="AE57">
        <v>0</v>
      </c>
      <c r="AF57" t="s">
        <v>3</v>
      </c>
      <c r="AG57">
        <v>0.03</v>
      </c>
      <c r="AH57">
        <v>2</v>
      </c>
      <c r="AI57">
        <v>46282741</v>
      </c>
      <c r="AJ57">
        <v>49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 x14ac:dyDescent="0.2">
      <c r="A58">
        <f>ROW(Source!A49)</f>
        <v>49</v>
      </c>
      <c r="B58">
        <v>46282742</v>
      </c>
      <c r="C58">
        <v>46282738</v>
      </c>
      <c r="D58">
        <v>45983693</v>
      </c>
      <c r="E58">
        <v>1</v>
      </c>
      <c r="F58">
        <v>1</v>
      </c>
      <c r="G58">
        <v>5</v>
      </c>
      <c r="H58">
        <v>2</v>
      </c>
      <c r="I58" t="s">
        <v>323</v>
      </c>
      <c r="J58" t="s">
        <v>324</v>
      </c>
      <c r="K58" t="s">
        <v>325</v>
      </c>
      <c r="L58">
        <v>1368</v>
      </c>
      <c r="N58">
        <v>1011</v>
      </c>
      <c r="O58" t="s">
        <v>16</v>
      </c>
      <c r="P58" t="s">
        <v>16</v>
      </c>
      <c r="Q58">
        <v>1</v>
      </c>
      <c r="X58">
        <v>4.0000000000000001E-3</v>
      </c>
      <c r="Y58">
        <v>0</v>
      </c>
      <c r="Z58">
        <v>102.11</v>
      </c>
      <c r="AA58">
        <v>30.03</v>
      </c>
      <c r="AB58">
        <v>0</v>
      </c>
      <c r="AC58">
        <v>0</v>
      </c>
      <c r="AD58">
        <v>1</v>
      </c>
      <c r="AE58">
        <v>0</v>
      </c>
      <c r="AF58" t="s">
        <v>3</v>
      </c>
      <c r="AG58">
        <v>4.0000000000000001E-3</v>
      </c>
      <c r="AH58">
        <v>2</v>
      </c>
      <c r="AI58">
        <v>46282742</v>
      </c>
      <c r="AJ58">
        <v>50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 x14ac:dyDescent="0.2">
      <c r="A59">
        <f>ROW(Source!A49)</f>
        <v>49</v>
      </c>
      <c r="B59">
        <v>46282743</v>
      </c>
      <c r="C59">
        <v>46282738</v>
      </c>
      <c r="D59">
        <v>45986459</v>
      </c>
      <c r="E59">
        <v>1</v>
      </c>
      <c r="F59">
        <v>1</v>
      </c>
      <c r="G59">
        <v>5</v>
      </c>
      <c r="H59">
        <v>3</v>
      </c>
      <c r="I59" t="s">
        <v>360</v>
      </c>
      <c r="J59" t="s">
        <v>361</v>
      </c>
      <c r="K59" t="s">
        <v>362</v>
      </c>
      <c r="L59">
        <v>1348</v>
      </c>
      <c r="N59">
        <v>1009</v>
      </c>
      <c r="O59" t="s">
        <v>329</v>
      </c>
      <c r="P59" t="s">
        <v>329</v>
      </c>
      <c r="Q59">
        <v>1000</v>
      </c>
      <c r="X59">
        <v>2.7999999999999998E-4</v>
      </c>
      <c r="Y59">
        <v>7191.81</v>
      </c>
      <c r="Z59">
        <v>0</v>
      </c>
      <c r="AA59">
        <v>0</v>
      </c>
      <c r="AB59">
        <v>0</v>
      </c>
      <c r="AC59">
        <v>0</v>
      </c>
      <c r="AD59">
        <v>1</v>
      </c>
      <c r="AE59">
        <v>0</v>
      </c>
      <c r="AF59" t="s">
        <v>3</v>
      </c>
      <c r="AG59">
        <v>2.7999999999999998E-4</v>
      </c>
      <c r="AH59">
        <v>2</v>
      </c>
      <c r="AI59">
        <v>46282743</v>
      </c>
      <c r="AJ59">
        <v>51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 x14ac:dyDescent="0.2">
      <c r="A60">
        <f>ROW(Source!A49)</f>
        <v>49</v>
      </c>
      <c r="B60">
        <v>46282744</v>
      </c>
      <c r="C60">
        <v>46282738</v>
      </c>
      <c r="D60">
        <v>45984882</v>
      </c>
      <c r="E60">
        <v>1</v>
      </c>
      <c r="F60">
        <v>1</v>
      </c>
      <c r="G60">
        <v>5</v>
      </c>
      <c r="H60">
        <v>3</v>
      </c>
      <c r="I60" t="s">
        <v>345</v>
      </c>
      <c r="J60" t="s">
        <v>346</v>
      </c>
      <c r="K60" t="s">
        <v>347</v>
      </c>
      <c r="L60">
        <v>1348</v>
      </c>
      <c r="N60">
        <v>1009</v>
      </c>
      <c r="O60" t="s">
        <v>329</v>
      </c>
      <c r="P60" t="s">
        <v>329</v>
      </c>
      <c r="Q60">
        <v>1000</v>
      </c>
      <c r="X60">
        <v>1.8600000000000001E-3</v>
      </c>
      <c r="Y60">
        <v>17876.91</v>
      </c>
      <c r="Z60">
        <v>0</v>
      </c>
      <c r="AA60">
        <v>0</v>
      </c>
      <c r="AB60">
        <v>0</v>
      </c>
      <c r="AC60">
        <v>0</v>
      </c>
      <c r="AD60">
        <v>1</v>
      </c>
      <c r="AE60">
        <v>0</v>
      </c>
      <c r="AF60" t="s">
        <v>3</v>
      </c>
      <c r="AG60">
        <v>1.8600000000000001E-3</v>
      </c>
      <c r="AH60">
        <v>2</v>
      </c>
      <c r="AI60">
        <v>46282744</v>
      </c>
      <c r="AJ60">
        <v>52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 x14ac:dyDescent="0.2">
      <c r="A61">
        <f>ROW(Source!A49)</f>
        <v>49</v>
      </c>
      <c r="B61">
        <v>46282746</v>
      </c>
      <c r="C61">
        <v>46282738</v>
      </c>
      <c r="D61">
        <v>45834576</v>
      </c>
      <c r="E61">
        <v>5</v>
      </c>
      <c r="F61">
        <v>1</v>
      </c>
      <c r="G61">
        <v>5</v>
      </c>
      <c r="H61">
        <v>3</v>
      </c>
      <c r="I61" t="s">
        <v>363</v>
      </c>
      <c r="J61" t="s">
        <v>3</v>
      </c>
      <c r="K61" t="s">
        <v>364</v>
      </c>
      <c r="L61">
        <v>1346</v>
      </c>
      <c r="N61">
        <v>1009</v>
      </c>
      <c r="O61" t="s">
        <v>119</v>
      </c>
      <c r="P61" t="s">
        <v>119</v>
      </c>
      <c r="Q61">
        <v>1</v>
      </c>
      <c r="X61">
        <v>4.1200000000000001E-2</v>
      </c>
      <c r="Y61">
        <v>19.291399999999999</v>
      </c>
      <c r="Z61">
        <v>0</v>
      </c>
      <c r="AA61">
        <v>0</v>
      </c>
      <c r="AB61">
        <v>0</v>
      </c>
      <c r="AC61">
        <v>0</v>
      </c>
      <c r="AD61">
        <v>1</v>
      </c>
      <c r="AE61">
        <v>0</v>
      </c>
      <c r="AF61" t="s">
        <v>3</v>
      </c>
      <c r="AG61">
        <v>4.1200000000000001E-2</v>
      </c>
      <c r="AH61">
        <v>2</v>
      </c>
      <c r="AI61">
        <v>46282746</v>
      </c>
      <c r="AJ61">
        <v>53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 x14ac:dyDescent="0.2">
      <c r="A62">
        <f>ROW(Source!A49)</f>
        <v>49</v>
      </c>
      <c r="B62">
        <v>46282745</v>
      </c>
      <c r="C62">
        <v>46282738</v>
      </c>
      <c r="D62">
        <v>45824486</v>
      </c>
      <c r="E62">
        <v>5</v>
      </c>
      <c r="F62">
        <v>1</v>
      </c>
      <c r="G62">
        <v>5</v>
      </c>
      <c r="H62">
        <v>3</v>
      </c>
      <c r="I62" t="s">
        <v>387</v>
      </c>
      <c r="J62" t="s">
        <v>3</v>
      </c>
      <c r="K62" t="s">
        <v>388</v>
      </c>
      <c r="L62">
        <v>1354</v>
      </c>
      <c r="N62">
        <v>1010</v>
      </c>
      <c r="O62" t="s">
        <v>44</v>
      </c>
      <c r="P62" t="s">
        <v>44</v>
      </c>
      <c r="Q62">
        <v>1</v>
      </c>
      <c r="X62">
        <v>3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 t="s">
        <v>3</v>
      </c>
      <c r="AG62">
        <v>3</v>
      </c>
      <c r="AH62">
        <v>3</v>
      </c>
      <c r="AI62">
        <v>-1</v>
      </c>
      <c r="AJ62" t="s">
        <v>3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 x14ac:dyDescent="0.2">
      <c r="A63">
        <f>ROW(Source!A49)</f>
        <v>49</v>
      </c>
      <c r="B63">
        <v>46282747</v>
      </c>
      <c r="C63">
        <v>46282738</v>
      </c>
      <c r="D63">
        <v>45861392</v>
      </c>
      <c r="E63">
        <v>5</v>
      </c>
      <c r="F63">
        <v>1</v>
      </c>
      <c r="G63">
        <v>5</v>
      </c>
      <c r="H63">
        <v>3</v>
      </c>
      <c r="I63" t="s">
        <v>389</v>
      </c>
      <c r="J63" t="s">
        <v>3</v>
      </c>
      <c r="K63" t="s">
        <v>390</v>
      </c>
      <c r="L63">
        <v>1354</v>
      </c>
      <c r="N63">
        <v>1010</v>
      </c>
      <c r="O63" t="s">
        <v>44</v>
      </c>
      <c r="P63" t="s">
        <v>44</v>
      </c>
      <c r="Q63">
        <v>1</v>
      </c>
      <c r="X63">
        <v>1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 t="s">
        <v>3</v>
      </c>
      <c r="AG63">
        <v>1</v>
      </c>
      <c r="AH63">
        <v>3</v>
      </c>
      <c r="AI63">
        <v>-1</v>
      </c>
      <c r="AJ63" t="s">
        <v>3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 x14ac:dyDescent="0.2">
      <c r="A64">
        <f>ROW(Source!A50)</f>
        <v>50</v>
      </c>
      <c r="B64">
        <v>46282739</v>
      </c>
      <c r="C64">
        <v>46282738</v>
      </c>
      <c r="D64">
        <v>45815045</v>
      </c>
      <c r="E64">
        <v>5</v>
      </c>
      <c r="F64">
        <v>1</v>
      </c>
      <c r="G64">
        <v>5</v>
      </c>
      <c r="H64">
        <v>1</v>
      </c>
      <c r="I64" t="s">
        <v>302</v>
      </c>
      <c r="J64" t="s">
        <v>3</v>
      </c>
      <c r="K64" t="s">
        <v>303</v>
      </c>
      <c r="L64">
        <v>1191</v>
      </c>
      <c r="N64">
        <v>1013</v>
      </c>
      <c r="O64" t="s">
        <v>304</v>
      </c>
      <c r="P64" t="s">
        <v>304</v>
      </c>
      <c r="Q64">
        <v>1</v>
      </c>
      <c r="X64">
        <v>1.98</v>
      </c>
      <c r="Y64">
        <v>0</v>
      </c>
      <c r="Z64">
        <v>0</v>
      </c>
      <c r="AA64">
        <v>0</v>
      </c>
      <c r="AB64">
        <v>0</v>
      </c>
      <c r="AC64">
        <v>0</v>
      </c>
      <c r="AD64">
        <v>1</v>
      </c>
      <c r="AE64">
        <v>1</v>
      </c>
      <c r="AF64" t="s">
        <v>3</v>
      </c>
      <c r="AG64">
        <v>1.98</v>
      </c>
      <c r="AH64">
        <v>2</v>
      </c>
      <c r="AI64">
        <v>46282739</v>
      </c>
      <c r="AJ64">
        <v>54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 x14ac:dyDescent="0.2">
      <c r="A65">
        <f>ROW(Source!A50)</f>
        <v>50</v>
      </c>
      <c r="B65">
        <v>46282740</v>
      </c>
      <c r="C65">
        <v>46282738</v>
      </c>
      <c r="D65">
        <v>45984172</v>
      </c>
      <c r="E65">
        <v>1</v>
      </c>
      <c r="F65">
        <v>1</v>
      </c>
      <c r="G65">
        <v>5</v>
      </c>
      <c r="H65">
        <v>2</v>
      </c>
      <c r="I65" t="s">
        <v>317</v>
      </c>
      <c r="J65" t="s">
        <v>318</v>
      </c>
      <c r="K65" t="s">
        <v>319</v>
      </c>
      <c r="L65">
        <v>1368</v>
      </c>
      <c r="N65">
        <v>1011</v>
      </c>
      <c r="O65" t="s">
        <v>16</v>
      </c>
      <c r="P65" t="s">
        <v>16</v>
      </c>
      <c r="Q65">
        <v>1</v>
      </c>
      <c r="X65">
        <v>0.45</v>
      </c>
      <c r="Y65">
        <v>0</v>
      </c>
      <c r="Z65">
        <v>6.22</v>
      </c>
      <c r="AA65">
        <v>0.28999999999999998</v>
      </c>
      <c r="AB65">
        <v>0</v>
      </c>
      <c r="AC65">
        <v>0</v>
      </c>
      <c r="AD65">
        <v>1</v>
      </c>
      <c r="AE65">
        <v>0</v>
      </c>
      <c r="AF65" t="s">
        <v>3</v>
      </c>
      <c r="AG65">
        <v>0.45</v>
      </c>
      <c r="AH65">
        <v>2</v>
      </c>
      <c r="AI65">
        <v>46282740</v>
      </c>
      <c r="AJ65">
        <v>55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 x14ac:dyDescent="0.2">
      <c r="A66">
        <f>ROW(Source!A50)</f>
        <v>50</v>
      </c>
      <c r="B66">
        <v>46282741</v>
      </c>
      <c r="C66">
        <v>46282738</v>
      </c>
      <c r="D66">
        <v>45984458</v>
      </c>
      <c r="E66">
        <v>1</v>
      </c>
      <c r="F66">
        <v>1</v>
      </c>
      <c r="G66">
        <v>5</v>
      </c>
      <c r="H66">
        <v>2</v>
      </c>
      <c r="I66" t="s">
        <v>320</v>
      </c>
      <c r="J66" t="s">
        <v>321</v>
      </c>
      <c r="K66" t="s">
        <v>322</v>
      </c>
      <c r="L66">
        <v>1368</v>
      </c>
      <c r="N66">
        <v>1011</v>
      </c>
      <c r="O66" t="s">
        <v>16</v>
      </c>
      <c r="P66" t="s">
        <v>16</v>
      </c>
      <c r="Q66">
        <v>1</v>
      </c>
      <c r="X66">
        <v>0.03</v>
      </c>
      <c r="Y66">
        <v>0</v>
      </c>
      <c r="Z66">
        <v>74.44</v>
      </c>
      <c r="AA66">
        <v>17.59</v>
      </c>
      <c r="AB66">
        <v>0</v>
      </c>
      <c r="AC66">
        <v>0</v>
      </c>
      <c r="AD66">
        <v>1</v>
      </c>
      <c r="AE66">
        <v>0</v>
      </c>
      <c r="AF66" t="s">
        <v>3</v>
      </c>
      <c r="AG66">
        <v>0.03</v>
      </c>
      <c r="AH66">
        <v>2</v>
      </c>
      <c r="AI66">
        <v>46282741</v>
      </c>
      <c r="AJ66">
        <v>56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 x14ac:dyDescent="0.2">
      <c r="A67">
        <f>ROW(Source!A50)</f>
        <v>50</v>
      </c>
      <c r="B67">
        <v>46282742</v>
      </c>
      <c r="C67">
        <v>46282738</v>
      </c>
      <c r="D67">
        <v>45983693</v>
      </c>
      <c r="E67">
        <v>1</v>
      </c>
      <c r="F67">
        <v>1</v>
      </c>
      <c r="G67">
        <v>5</v>
      </c>
      <c r="H67">
        <v>2</v>
      </c>
      <c r="I67" t="s">
        <v>323</v>
      </c>
      <c r="J67" t="s">
        <v>324</v>
      </c>
      <c r="K67" t="s">
        <v>325</v>
      </c>
      <c r="L67">
        <v>1368</v>
      </c>
      <c r="N67">
        <v>1011</v>
      </c>
      <c r="O67" t="s">
        <v>16</v>
      </c>
      <c r="P67" t="s">
        <v>16</v>
      </c>
      <c r="Q67">
        <v>1</v>
      </c>
      <c r="X67">
        <v>4.0000000000000001E-3</v>
      </c>
      <c r="Y67">
        <v>0</v>
      </c>
      <c r="Z67">
        <v>102.11</v>
      </c>
      <c r="AA67">
        <v>30.03</v>
      </c>
      <c r="AB67">
        <v>0</v>
      </c>
      <c r="AC67">
        <v>0</v>
      </c>
      <c r="AD67">
        <v>1</v>
      </c>
      <c r="AE67">
        <v>0</v>
      </c>
      <c r="AF67" t="s">
        <v>3</v>
      </c>
      <c r="AG67">
        <v>4.0000000000000001E-3</v>
      </c>
      <c r="AH67">
        <v>2</v>
      </c>
      <c r="AI67">
        <v>46282742</v>
      </c>
      <c r="AJ67">
        <v>57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 x14ac:dyDescent="0.2">
      <c r="A68">
        <f>ROW(Source!A50)</f>
        <v>50</v>
      </c>
      <c r="B68">
        <v>46282743</v>
      </c>
      <c r="C68">
        <v>46282738</v>
      </c>
      <c r="D68">
        <v>45986459</v>
      </c>
      <c r="E68">
        <v>1</v>
      </c>
      <c r="F68">
        <v>1</v>
      </c>
      <c r="G68">
        <v>5</v>
      </c>
      <c r="H68">
        <v>3</v>
      </c>
      <c r="I68" t="s">
        <v>360</v>
      </c>
      <c r="J68" t="s">
        <v>361</v>
      </c>
      <c r="K68" t="s">
        <v>362</v>
      </c>
      <c r="L68">
        <v>1348</v>
      </c>
      <c r="N68">
        <v>1009</v>
      </c>
      <c r="O68" t="s">
        <v>329</v>
      </c>
      <c r="P68" t="s">
        <v>329</v>
      </c>
      <c r="Q68">
        <v>1000</v>
      </c>
      <c r="X68">
        <v>2.7999999999999998E-4</v>
      </c>
      <c r="Y68">
        <v>7191.81</v>
      </c>
      <c r="Z68">
        <v>0</v>
      </c>
      <c r="AA68">
        <v>0</v>
      </c>
      <c r="AB68">
        <v>0</v>
      </c>
      <c r="AC68">
        <v>0</v>
      </c>
      <c r="AD68">
        <v>1</v>
      </c>
      <c r="AE68">
        <v>0</v>
      </c>
      <c r="AF68" t="s">
        <v>3</v>
      </c>
      <c r="AG68">
        <v>2.7999999999999998E-4</v>
      </c>
      <c r="AH68">
        <v>2</v>
      </c>
      <c r="AI68">
        <v>46282743</v>
      </c>
      <c r="AJ68">
        <v>58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 x14ac:dyDescent="0.2">
      <c r="A69">
        <f>ROW(Source!A50)</f>
        <v>50</v>
      </c>
      <c r="B69">
        <v>46282744</v>
      </c>
      <c r="C69">
        <v>46282738</v>
      </c>
      <c r="D69">
        <v>45984882</v>
      </c>
      <c r="E69">
        <v>1</v>
      </c>
      <c r="F69">
        <v>1</v>
      </c>
      <c r="G69">
        <v>5</v>
      </c>
      <c r="H69">
        <v>3</v>
      </c>
      <c r="I69" t="s">
        <v>345</v>
      </c>
      <c r="J69" t="s">
        <v>346</v>
      </c>
      <c r="K69" t="s">
        <v>347</v>
      </c>
      <c r="L69">
        <v>1348</v>
      </c>
      <c r="N69">
        <v>1009</v>
      </c>
      <c r="O69" t="s">
        <v>329</v>
      </c>
      <c r="P69" t="s">
        <v>329</v>
      </c>
      <c r="Q69">
        <v>1000</v>
      </c>
      <c r="X69">
        <v>1.8600000000000001E-3</v>
      </c>
      <c r="Y69">
        <v>17876.91</v>
      </c>
      <c r="Z69">
        <v>0</v>
      </c>
      <c r="AA69">
        <v>0</v>
      </c>
      <c r="AB69">
        <v>0</v>
      </c>
      <c r="AC69">
        <v>0</v>
      </c>
      <c r="AD69">
        <v>1</v>
      </c>
      <c r="AE69">
        <v>0</v>
      </c>
      <c r="AF69" t="s">
        <v>3</v>
      </c>
      <c r="AG69">
        <v>1.8600000000000001E-3</v>
      </c>
      <c r="AH69">
        <v>2</v>
      </c>
      <c r="AI69">
        <v>46282744</v>
      </c>
      <c r="AJ69">
        <v>59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 x14ac:dyDescent="0.2">
      <c r="A70">
        <f>ROW(Source!A50)</f>
        <v>50</v>
      </c>
      <c r="B70">
        <v>46282746</v>
      </c>
      <c r="C70">
        <v>46282738</v>
      </c>
      <c r="D70">
        <v>45834576</v>
      </c>
      <c r="E70">
        <v>5</v>
      </c>
      <c r="F70">
        <v>1</v>
      </c>
      <c r="G70">
        <v>5</v>
      </c>
      <c r="H70">
        <v>3</v>
      </c>
      <c r="I70" t="s">
        <v>363</v>
      </c>
      <c r="J70" t="s">
        <v>3</v>
      </c>
      <c r="K70" t="s">
        <v>364</v>
      </c>
      <c r="L70">
        <v>1346</v>
      </c>
      <c r="N70">
        <v>1009</v>
      </c>
      <c r="O70" t="s">
        <v>119</v>
      </c>
      <c r="P70" t="s">
        <v>119</v>
      </c>
      <c r="Q70">
        <v>1</v>
      </c>
      <c r="X70">
        <v>4.1200000000000001E-2</v>
      </c>
      <c r="Y70">
        <v>19.291399999999999</v>
      </c>
      <c r="Z70">
        <v>0</v>
      </c>
      <c r="AA70">
        <v>0</v>
      </c>
      <c r="AB70">
        <v>0</v>
      </c>
      <c r="AC70">
        <v>0</v>
      </c>
      <c r="AD70">
        <v>1</v>
      </c>
      <c r="AE70">
        <v>0</v>
      </c>
      <c r="AF70" t="s">
        <v>3</v>
      </c>
      <c r="AG70">
        <v>4.1200000000000001E-2</v>
      </c>
      <c r="AH70">
        <v>2</v>
      </c>
      <c r="AI70">
        <v>46282746</v>
      </c>
      <c r="AJ70">
        <v>60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 x14ac:dyDescent="0.2">
      <c r="A71">
        <f>ROW(Source!A50)</f>
        <v>50</v>
      </c>
      <c r="B71">
        <v>46282745</v>
      </c>
      <c r="C71">
        <v>46282738</v>
      </c>
      <c r="D71">
        <v>45824486</v>
      </c>
      <c r="E71">
        <v>5</v>
      </c>
      <c r="F71">
        <v>1</v>
      </c>
      <c r="G71">
        <v>5</v>
      </c>
      <c r="H71">
        <v>3</v>
      </c>
      <c r="I71" t="s">
        <v>387</v>
      </c>
      <c r="J71" t="s">
        <v>3</v>
      </c>
      <c r="K71" t="s">
        <v>388</v>
      </c>
      <c r="L71">
        <v>1354</v>
      </c>
      <c r="N71">
        <v>1010</v>
      </c>
      <c r="O71" t="s">
        <v>44</v>
      </c>
      <c r="P71" t="s">
        <v>44</v>
      </c>
      <c r="Q71">
        <v>1</v>
      </c>
      <c r="X71">
        <v>3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 t="s">
        <v>3</v>
      </c>
      <c r="AG71">
        <v>3</v>
      </c>
      <c r="AH71">
        <v>3</v>
      </c>
      <c r="AI71">
        <v>-1</v>
      </c>
      <c r="AJ71" t="s">
        <v>3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 x14ac:dyDescent="0.2">
      <c r="A72">
        <f>ROW(Source!A50)</f>
        <v>50</v>
      </c>
      <c r="B72">
        <v>46282747</v>
      </c>
      <c r="C72">
        <v>46282738</v>
      </c>
      <c r="D72">
        <v>45861392</v>
      </c>
      <c r="E72">
        <v>5</v>
      </c>
      <c r="F72">
        <v>1</v>
      </c>
      <c r="G72">
        <v>5</v>
      </c>
      <c r="H72">
        <v>3</v>
      </c>
      <c r="I72" t="s">
        <v>389</v>
      </c>
      <c r="J72" t="s">
        <v>3</v>
      </c>
      <c r="K72" t="s">
        <v>390</v>
      </c>
      <c r="L72">
        <v>1354</v>
      </c>
      <c r="N72">
        <v>1010</v>
      </c>
      <c r="O72" t="s">
        <v>44</v>
      </c>
      <c r="P72" t="s">
        <v>44</v>
      </c>
      <c r="Q72">
        <v>1</v>
      </c>
      <c r="X72">
        <v>1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 t="s">
        <v>3</v>
      </c>
      <c r="AG72">
        <v>1</v>
      </c>
      <c r="AH72">
        <v>3</v>
      </c>
      <c r="AI72">
        <v>-1</v>
      </c>
      <c r="AJ72" t="s">
        <v>3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 x14ac:dyDescent="0.2">
      <c r="A73">
        <f>ROW(Source!A55)</f>
        <v>55</v>
      </c>
      <c r="B73">
        <v>46282030</v>
      </c>
      <c r="C73">
        <v>46282029</v>
      </c>
      <c r="D73">
        <v>45815045</v>
      </c>
      <c r="E73">
        <v>5</v>
      </c>
      <c r="F73">
        <v>1</v>
      </c>
      <c r="G73">
        <v>5</v>
      </c>
      <c r="H73">
        <v>1</v>
      </c>
      <c r="I73" t="s">
        <v>302</v>
      </c>
      <c r="J73" t="s">
        <v>3</v>
      </c>
      <c r="K73" t="s">
        <v>303</v>
      </c>
      <c r="L73">
        <v>1191</v>
      </c>
      <c r="N73">
        <v>1013</v>
      </c>
      <c r="O73" t="s">
        <v>304</v>
      </c>
      <c r="P73" t="s">
        <v>304</v>
      </c>
      <c r="Q73">
        <v>1</v>
      </c>
      <c r="X73">
        <v>91.8</v>
      </c>
      <c r="Y73">
        <v>0</v>
      </c>
      <c r="Z73">
        <v>0</v>
      </c>
      <c r="AA73">
        <v>0</v>
      </c>
      <c r="AB73">
        <v>0</v>
      </c>
      <c r="AC73">
        <v>0</v>
      </c>
      <c r="AD73">
        <v>1</v>
      </c>
      <c r="AE73">
        <v>1</v>
      </c>
      <c r="AF73" t="s">
        <v>3</v>
      </c>
      <c r="AG73">
        <v>91.8</v>
      </c>
      <c r="AH73">
        <v>2</v>
      </c>
      <c r="AI73">
        <v>46282030</v>
      </c>
      <c r="AJ73">
        <v>61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 x14ac:dyDescent="0.2">
      <c r="A74">
        <f>ROW(Source!A55)</f>
        <v>55</v>
      </c>
      <c r="B74">
        <v>46282031</v>
      </c>
      <c r="C74">
        <v>46282029</v>
      </c>
      <c r="D74">
        <v>45984172</v>
      </c>
      <c r="E74">
        <v>1</v>
      </c>
      <c r="F74">
        <v>1</v>
      </c>
      <c r="G74">
        <v>5</v>
      </c>
      <c r="H74">
        <v>2</v>
      </c>
      <c r="I74" t="s">
        <v>317</v>
      </c>
      <c r="J74" t="s">
        <v>318</v>
      </c>
      <c r="K74" t="s">
        <v>319</v>
      </c>
      <c r="L74">
        <v>1368</v>
      </c>
      <c r="N74">
        <v>1011</v>
      </c>
      <c r="O74" t="s">
        <v>16</v>
      </c>
      <c r="P74" t="s">
        <v>16</v>
      </c>
      <c r="Q74">
        <v>1</v>
      </c>
      <c r="X74">
        <v>1.1299999999999999</v>
      </c>
      <c r="Y74">
        <v>0</v>
      </c>
      <c r="Z74">
        <v>6.22</v>
      </c>
      <c r="AA74">
        <v>0.28999999999999998</v>
      </c>
      <c r="AB74">
        <v>0</v>
      </c>
      <c r="AC74">
        <v>0</v>
      </c>
      <c r="AD74">
        <v>1</v>
      </c>
      <c r="AE74">
        <v>0</v>
      </c>
      <c r="AF74" t="s">
        <v>3</v>
      </c>
      <c r="AG74">
        <v>1.1299999999999999</v>
      </c>
      <c r="AH74">
        <v>2</v>
      </c>
      <c r="AI74">
        <v>46282031</v>
      </c>
      <c r="AJ74">
        <v>62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 x14ac:dyDescent="0.2">
      <c r="A75">
        <f>ROW(Source!A55)</f>
        <v>55</v>
      </c>
      <c r="B75">
        <v>46282032</v>
      </c>
      <c r="C75">
        <v>46282029</v>
      </c>
      <c r="D75">
        <v>45984458</v>
      </c>
      <c r="E75">
        <v>1</v>
      </c>
      <c r="F75">
        <v>1</v>
      </c>
      <c r="G75">
        <v>5</v>
      </c>
      <c r="H75">
        <v>2</v>
      </c>
      <c r="I75" t="s">
        <v>320</v>
      </c>
      <c r="J75" t="s">
        <v>321</v>
      </c>
      <c r="K75" t="s">
        <v>322</v>
      </c>
      <c r="L75">
        <v>1368</v>
      </c>
      <c r="N75">
        <v>1011</v>
      </c>
      <c r="O75" t="s">
        <v>16</v>
      </c>
      <c r="P75" t="s">
        <v>16</v>
      </c>
      <c r="Q75">
        <v>1</v>
      </c>
      <c r="X75">
        <v>0.39</v>
      </c>
      <c r="Y75">
        <v>0</v>
      </c>
      <c r="Z75">
        <v>74.44</v>
      </c>
      <c r="AA75">
        <v>17.59</v>
      </c>
      <c r="AB75">
        <v>0</v>
      </c>
      <c r="AC75">
        <v>0</v>
      </c>
      <c r="AD75">
        <v>1</v>
      </c>
      <c r="AE75">
        <v>0</v>
      </c>
      <c r="AF75" t="s">
        <v>3</v>
      </c>
      <c r="AG75">
        <v>0.39</v>
      </c>
      <c r="AH75">
        <v>2</v>
      </c>
      <c r="AI75">
        <v>46282032</v>
      </c>
      <c r="AJ75">
        <v>63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 x14ac:dyDescent="0.2">
      <c r="A76">
        <f>ROW(Source!A55)</f>
        <v>55</v>
      </c>
      <c r="B76">
        <v>46282033</v>
      </c>
      <c r="C76">
        <v>46282029</v>
      </c>
      <c r="D76">
        <v>45983693</v>
      </c>
      <c r="E76">
        <v>1</v>
      </c>
      <c r="F76">
        <v>1</v>
      </c>
      <c r="G76">
        <v>5</v>
      </c>
      <c r="H76">
        <v>2</v>
      </c>
      <c r="I76" t="s">
        <v>323</v>
      </c>
      <c r="J76" t="s">
        <v>324</v>
      </c>
      <c r="K76" t="s">
        <v>325</v>
      </c>
      <c r="L76">
        <v>1368</v>
      </c>
      <c r="N76">
        <v>1011</v>
      </c>
      <c r="O76" t="s">
        <v>16</v>
      </c>
      <c r="P76" t="s">
        <v>16</v>
      </c>
      <c r="Q76">
        <v>1</v>
      </c>
      <c r="X76">
        <v>0.26</v>
      </c>
      <c r="Y76">
        <v>0</v>
      </c>
      <c r="Z76">
        <v>102.11</v>
      </c>
      <c r="AA76">
        <v>30.03</v>
      </c>
      <c r="AB76">
        <v>0</v>
      </c>
      <c r="AC76">
        <v>0</v>
      </c>
      <c r="AD76">
        <v>1</v>
      </c>
      <c r="AE76">
        <v>0</v>
      </c>
      <c r="AF76" t="s">
        <v>3</v>
      </c>
      <c r="AG76">
        <v>0.26</v>
      </c>
      <c r="AH76">
        <v>2</v>
      </c>
      <c r="AI76">
        <v>46282033</v>
      </c>
      <c r="AJ76">
        <v>64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 x14ac:dyDescent="0.2">
      <c r="A77">
        <f>ROW(Source!A55)</f>
        <v>55</v>
      </c>
      <c r="B77">
        <v>46282034</v>
      </c>
      <c r="C77">
        <v>46282029</v>
      </c>
      <c r="D77">
        <v>45983805</v>
      </c>
      <c r="E77">
        <v>1</v>
      </c>
      <c r="F77">
        <v>1</v>
      </c>
      <c r="G77">
        <v>5</v>
      </c>
      <c r="H77">
        <v>2</v>
      </c>
      <c r="I77" t="s">
        <v>365</v>
      </c>
      <c r="J77" t="s">
        <v>366</v>
      </c>
      <c r="K77" t="s">
        <v>367</v>
      </c>
      <c r="L77">
        <v>1368</v>
      </c>
      <c r="N77">
        <v>1011</v>
      </c>
      <c r="O77" t="s">
        <v>16</v>
      </c>
      <c r="P77" t="s">
        <v>16</v>
      </c>
      <c r="Q77">
        <v>1</v>
      </c>
      <c r="X77">
        <v>0.17</v>
      </c>
      <c r="Y77">
        <v>0</v>
      </c>
      <c r="Z77">
        <v>4.87</v>
      </c>
      <c r="AA77">
        <v>0.25</v>
      </c>
      <c r="AB77">
        <v>0</v>
      </c>
      <c r="AC77">
        <v>0</v>
      </c>
      <c r="AD77">
        <v>1</v>
      </c>
      <c r="AE77">
        <v>0</v>
      </c>
      <c r="AF77" t="s">
        <v>3</v>
      </c>
      <c r="AG77">
        <v>0.17</v>
      </c>
      <c r="AH77">
        <v>2</v>
      </c>
      <c r="AI77">
        <v>46282034</v>
      </c>
      <c r="AJ77">
        <v>65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 x14ac:dyDescent="0.2">
      <c r="A78">
        <f>ROW(Source!A55)</f>
        <v>55</v>
      </c>
      <c r="B78">
        <v>46282035</v>
      </c>
      <c r="C78">
        <v>46282029</v>
      </c>
      <c r="D78">
        <v>45985882</v>
      </c>
      <c r="E78">
        <v>1</v>
      </c>
      <c r="F78">
        <v>1</v>
      </c>
      <c r="G78">
        <v>5</v>
      </c>
      <c r="H78">
        <v>3</v>
      </c>
      <c r="I78" t="s">
        <v>326</v>
      </c>
      <c r="J78" t="s">
        <v>327</v>
      </c>
      <c r="K78" t="s">
        <v>328</v>
      </c>
      <c r="L78">
        <v>1348</v>
      </c>
      <c r="N78">
        <v>1009</v>
      </c>
      <c r="O78" t="s">
        <v>329</v>
      </c>
      <c r="P78" t="s">
        <v>329</v>
      </c>
      <c r="Q78">
        <v>1000</v>
      </c>
      <c r="X78">
        <v>9.9100000000000004E-3</v>
      </c>
      <c r="Y78">
        <v>23120.53</v>
      </c>
      <c r="Z78">
        <v>0</v>
      </c>
      <c r="AA78">
        <v>0</v>
      </c>
      <c r="AB78">
        <v>0</v>
      </c>
      <c r="AC78">
        <v>0</v>
      </c>
      <c r="AD78">
        <v>1</v>
      </c>
      <c r="AE78">
        <v>0</v>
      </c>
      <c r="AF78" t="s">
        <v>3</v>
      </c>
      <c r="AG78">
        <v>9.9100000000000004E-3</v>
      </c>
      <c r="AH78">
        <v>2</v>
      </c>
      <c r="AI78">
        <v>46282035</v>
      </c>
      <c r="AJ78">
        <v>66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 x14ac:dyDescent="0.2">
      <c r="A79">
        <f>ROW(Source!A55)</f>
        <v>55</v>
      </c>
      <c r="B79">
        <v>46282036</v>
      </c>
      <c r="C79">
        <v>46282029</v>
      </c>
      <c r="D79">
        <v>45986571</v>
      </c>
      <c r="E79">
        <v>1</v>
      </c>
      <c r="F79">
        <v>1</v>
      </c>
      <c r="G79">
        <v>5</v>
      </c>
      <c r="H79">
        <v>3</v>
      </c>
      <c r="I79" t="s">
        <v>368</v>
      </c>
      <c r="J79" t="s">
        <v>369</v>
      </c>
      <c r="K79" t="s">
        <v>370</v>
      </c>
      <c r="L79">
        <v>1348</v>
      </c>
      <c r="N79">
        <v>1009</v>
      </c>
      <c r="O79" t="s">
        <v>329</v>
      </c>
      <c r="P79" t="s">
        <v>329</v>
      </c>
      <c r="Q79">
        <v>1000</v>
      </c>
      <c r="X79">
        <v>1.1000000000000001E-3</v>
      </c>
      <c r="Y79">
        <v>19120.919999999998</v>
      </c>
      <c r="Z79">
        <v>0</v>
      </c>
      <c r="AA79">
        <v>0</v>
      </c>
      <c r="AB79">
        <v>0</v>
      </c>
      <c r="AC79">
        <v>0</v>
      </c>
      <c r="AD79">
        <v>1</v>
      </c>
      <c r="AE79">
        <v>0</v>
      </c>
      <c r="AF79" t="s">
        <v>3</v>
      </c>
      <c r="AG79">
        <v>1.1000000000000001E-3</v>
      </c>
      <c r="AH79">
        <v>2</v>
      </c>
      <c r="AI79">
        <v>46282036</v>
      </c>
      <c r="AJ79">
        <v>67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 x14ac:dyDescent="0.2">
      <c r="A80">
        <f>ROW(Source!A55)</f>
        <v>55</v>
      </c>
      <c r="B80">
        <v>46282037</v>
      </c>
      <c r="C80">
        <v>46282029</v>
      </c>
      <c r="D80">
        <v>45986574</v>
      </c>
      <c r="E80">
        <v>1</v>
      </c>
      <c r="F80">
        <v>1</v>
      </c>
      <c r="G80">
        <v>5</v>
      </c>
      <c r="H80">
        <v>3</v>
      </c>
      <c r="I80" t="s">
        <v>333</v>
      </c>
      <c r="J80" t="s">
        <v>334</v>
      </c>
      <c r="K80" t="s">
        <v>335</v>
      </c>
      <c r="L80">
        <v>1348</v>
      </c>
      <c r="N80">
        <v>1009</v>
      </c>
      <c r="O80" t="s">
        <v>329</v>
      </c>
      <c r="P80" t="s">
        <v>329</v>
      </c>
      <c r="Q80">
        <v>1000</v>
      </c>
      <c r="X80">
        <v>3.3E-4</v>
      </c>
      <c r="Y80">
        <v>8596.85</v>
      </c>
      <c r="Z80">
        <v>0</v>
      </c>
      <c r="AA80">
        <v>0</v>
      </c>
      <c r="AB80">
        <v>0</v>
      </c>
      <c r="AC80">
        <v>0</v>
      </c>
      <c r="AD80">
        <v>1</v>
      </c>
      <c r="AE80">
        <v>0</v>
      </c>
      <c r="AF80" t="s">
        <v>3</v>
      </c>
      <c r="AG80">
        <v>3.3E-4</v>
      </c>
      <c r="AH80">
        <v>2</v>
      </c>
      <c r="AI80">
        <v>46282037</v>
      </c>
      <c r="AJ80">
        <v>68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 x14ac:dyDescent="0.2">
      <c r="A81">
        <f>ROW(Source!A55)</f>
        <v>55</v>
      </c>
      <c r="B81">
        <v>46282038</v>
      </c>
      <c r="C81">
        <v>46282029</v>
      </c>
      <c r="D81">
        <v>45984882</v>
      </c>
      <c r="E81">
        <v>1</v>
      </c>
      <c r="F81">
        <v>1</v>
      </c>
      <c r="G81">
        <v>5</v>
      </c>
      <c r="H81">
        <v>3</v>
      </c>
      <c r="I81" t="s">
        <v>345</v>
      </c>
      <c r="J81" t="s">
        <v>346</v>
      </c>
      <c r="K81" t="s">
        <v>347</v>
      </c>
      <c r="L81">
        <v>1348</v>
      </c>
      <c r="N81">
        <v>1009</v>
      </c>
      <c r="O81" t="s">
        <v>329</v>
      </c>
      <c r="P81" t="s">
        <v>329</v>
      </c>
      <c r="Q81">
        <v>1000</v>
      </c>
      <c r="X81">
        <v>8.0000000000000002E-3</v>
      </c>
      <c r="Y81">
        <v>17876.91</v>
      </c>
      <c r="Z81">
        <v>0</v>
      </c>
      <c r="AA81">
        <v>0</v>
      </c>
      <c r="AB81">
        <v>0</v>
      </c>
      <c r="AC81">
        <v>0</v>
      </c>
      <c r="AD81">
        <v>1</v>
      </c>
      <c r="AE81">
        <v>0</v>
      </c>
      <c r="AF81" t="s">
        <v>3</v>
      </c>
      <c r="AG81">
        <v>8.0000000000000002E-3</v>
      </c>
      <c r="AH81">
        <v>2</v>
      </c>
      <c r="AI81">
        <v>46282038</v>
      </c>
      <c r="AJ81">
        <v>69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 x14ac:dyDescent="0.2">
      <c r="A82">
        <f>ROW(Source!A55)</f>
        <v>55</v>
      </c>
      <c r="B82">
        <v>46282039</v>
      </c>
      <c r="C82">
        <v>46282029</v>
      </c>
      <c r="D82">
        <v>45985480</v>
      </c>
      <c r="E82">
        <v>1</v>
      </c>
      <c r="F82">
        <v>1</v>
      </c>
      <c r="G82">
        <v>5</v>
      </c>
      <c r="H82">
        <v>3</v>
      </c>
      <c r="I82" t="s">
        <v>371</v>
      </c>
      <c r="J82" t="s">
        <v>372</v>
      </c>
      <c r="K82" t="s">
        <v>373</v>
      </c>
      <c r="L82">
        <v>1348</v>
      </c>
      <c r="N82">
        <v>1009</v>
      </c>
      <c r="O82" t="s">
        <v>329</v>
      </c>
      <c r="P82" t="s">
        <v>329</v>
      </c>
      <c r="Q82">
        <v>1000</v>
      </c>
      <c r="X82">
        <v>2.6900000000000001E-3</v>
      </c>
      <c r="Y82">
        <v>5093.0600000000004</v>
      </c>
      <c r="Z82">
        <v>0</v>
      </c>
      <c r="AA82">
        <v>0</v>
      </c>
      <c r="AB82">
        <v>0</v>
      </c>
      <c r="AC82">
        <v>0</v>
      </c>
      <c r="AD82">
        <v>1</v>
      </c>
      <c r="AE82">
        <v>0</v>
      </c>
      <c r="AF82" t="s">
        <v>3</v>
      </c>
      <c r="AG82">
        <v>2.6900000000000001E-3</v>
      </c>
      <c r="AH82">
        <v>2</v>
      </c>
      <c r="AI82">
        <v>46282039</v>
      </c>
      <c r="AJ82">
        <v>70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 x14ac:dyDescent="0.2">
      <c r="A83">
        <f>ROW(Source!A55)</f>
        <v>55</v>
      </c>
      <c r="B83">
        <v>46282040</v>
      </c>
      <c r="C83">
        <v>46282029</v>
      </c>
      <c r="D83">
        <v>45849373</v>
      </c>
      <c r="E83">
        <v>5</v>
      </c>
      <c r="F83">
        <v>1</v>
      </c>
      <c r="G83">
        <v>5</v>
      </c>
      <c r="H83">
        <v>3</v>
      </c>
      <c r="I83" t="s">
        <v>391</v>
      </c>
      <c r="J83" t="s">
        <v>3</v>
      </c>
      <c r="K83" t="s">
        <v>392</v>
      </c>
      <c r="L83">
        <v>1354</v>
      </c>
      <c r="N83">
        <v>1010</v>
      </c>
      <c r="O83" t="s">
        <v>44</v>
      </c>
      <c r="P83" t="s">
        <v>44</v>
      </c>
      <c r="Q83">
        <v>1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 t="s">
        <v>3</v>
      </c>
      <c r="AG83">
        <v>0</v>
      </c>
      <c r="AH83">
        <v>3</v>
      </c>
      <c r="AI83">
        <v>-1</v>
      </c>
      <c r="AJ83" t="s">
        <v>3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 x14ac:dyDescent="0.2">
      <c r="A84">
        <f>ROW(Source!A55)</f>
        <v>55</v>
      </c>
      <c r="B84">
        <v>46282041</v>
      </c>
      <c r="C84">
        <v>46282029</v>
      </c>
      <c r="D84">
        <v>45856683</v>
      </c>
      <c r="E84">
        <v>5</v>
      </c>
      <c r="F84">
        <v>1</v>
      </c>
      <c r="G84">
        <v>5</v>
      </c>
      <c r="H84">
        <v>3</v>
      </c>
      <c r="I84" t="s">
        <v>393</v>
      </c>
      <c r="J84" t="s">
        <v>3</v>
      </c>
      <c r="K84" t="s">
        <v>394</v>
      </c>
      <c r="L84">
        <v>1327</v>
      </c>
      <c r="N84">
        <v>1005</v>
      </c>
      <c r="O84" t="s">
        <v>110</v>
      </c>
      <c r="P84" t="s">
        <v>110</v>
      </c>
      <c r="Q84">
        <v>1</v>
      </c>
      <c r="X84">
        <v>100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 t="s">
        <v>3</v>
      </c>
      <c r="AG84">
        <v>100</v>
      </c>
      <c r="AH84">
        <v>3</v>
      </c>
      <c r="AI84">
        <v>-1</v>
      </c>
      <c r="AJ84" t="s">
        <v>3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 x14ac:dyDescent="0.2">
      <c r="A85">
        <f>ROW(Source!A55)</f>
        <v>55</v>
      </c>
      <c r="B85">
        <v>46282042</v>
      </c>
      <c r="C85">
        <v>46282029</v>
      </c>
      <c r="D85">
        <v>45856963</v>
      </c>
      <c r="E85">
        <v>5</v>
      </c>
      <c r="F85">
        <v>1</v>
      </c>
      <c r="G85">
        <v>5</v>
      </c>
      <c r="H85">
        <v>3</v>
      </c>
      <c r="I85" t="s">
        <v>395</v>
      </c>
      <c r="J85" t="s">
        <v>3</v>
      </c>
      <c r="K85" t="s">
        <v>396</v>
      </c>
      <c r="L85">
        <v>1346</v>
      </c>
      <c r="N85">
        <v>1009</v>
      </c>
      <c r="O85" t="s">
        <v>119</v>
      </c>
      <c r="P85" t="s">
        <v>119</v>
      </c>
      <c r="Q85">
        <v>1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 t="s">
        <v>3</v>
      </c>
      <c r="AG85">
        <v>0</v>
      </c>
      <c r="AH85">
        <v>3</v>
      </c>
      <c r="AI85">
        <v>-1</v>
      </c>
      <c r="AJ85" t="s">
        <v>3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 x14ac:dyDescent="0.2">
      <c r="A86">
        <f>ROW(Source!A55)</f>
        <v>55</v>
      </c>
      <c r="B86">
        <v>46282043</v>
      </c>
      <c r="C86">
        <v>46282029</v>
      </c>
      <c r="D86">
        <v>45861490</v>
      </c>
      <c r="E86">
        <v>5</v>
      </c>
      <c r="F86">
        <v>1</v>
      </c>
      <c r="G86">
        <v>5</v>
      </c>
      <c r="H86">
        <v>3</v>
      </c>
      <c r="I86" t="s">
        <v>397</v>
      </c>
      <c r="J86" t="s">
        <v>3</v>
      </c>
      <c r="K86" t="s">
        <v>398</v>
      </c>
      <c r="L86">
        <v>1327</v>
      </c>
      <c r="N86">
        <v>1005</v>
      </c>
      <c r="O86" t="s">
        <v>110</v>
      </c>
      <c r="P86" t="s">
        <v>110</v>
      </c>
      <c r="Q86">
        <v>1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 t="s">
        <v>3</v>
      </c>
      <c r="AG86">
        <v>0</v>
      </c>
      <c r="AH86">
        <v>3</v>
      </c>
      <c r="AI86">
        <v>-1</v>
      </c>
      <c r="AJ86" t="s">
        <v>3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 x14ac:dyDescent="0.2">
      <c r="A87">
        <f>ROW(Source!A55)</f>
        <v>55</v>
      </c>
      <c r="B87">
        <v>46282044</v>
      </c>
      <c r="C87">
        <v>46282029</v>
      </c>
      <c r="D87">
        <v>45863081</v>
      </c>
      <c r="E87">
        <v>5</v>
      </c>
      <c r="F87">
        <v>1</v>
      </c>
      <c r="G87">
        <v>5</v>
      </c>
      <c r="H87">
        <v>3</v>
      </c>
      <c r="I87" t="s">
        <v>399</v>
      </c>
      <c r="J87" t="s">
        <v>3</v>
      </c>
      <c r="K87" t="s">
        <v>400</v>
      </c>
      <c r="L87">
        <v>1354</v>
      </c>
      <c r="N87">
        <v>1010</v>
      </c>
      <c r="O87" t="s">
        <v>44</v>
      </c>
      <c r="P87" t="s">
        <v>44</v>
      </c>
      <c r="Q87">
        <v>1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 t="s">
        <v>3</v>
      </c>
      <c r="AG87">
        <v>0</v>
      </c>
      <c r="AH87">
        <v>3</v>
      </c>
      <c r="AI87">
        <v>-1</v>
      </c>
      <c r="AJ87" t="s">
        <v>3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 x14ac:dyDescent="0.2">
      <c r="A88">
        <f>ROW(Source!A56)</f>
        <v>56</v>
      </c>
      <c r="B88">
        <v>46282030</v>
      </c>
      <c r="C88">
        <v>46282029</v>
      </c>
      <c r="D88">
        <v>45815045</v>
      </c>
      <c r="E88">
        <v>5</v>
      </c>
      <c r="F88">
        <v>1</v>
      </c>
      <c r="G88">
        <v>5</v>
      </c>
      <c r="H88">
        <v>1</v>
      </c>
      <c r="I88" t="s">
        <v>302</v>
      </c>
      <c r="J88" t="s">
        <v>3</v>
      </c>
      <c r="K88" t="s">
        <v>303</v>
      </c>
      <c r="L88">
        <v>1191</v>
      </c>
      <c r="N88">
        <v>1013</v>
      </c>
      <c r="O88" t="s">
        <v>304</v>
      </c>
      <c r="P88" t="s">
        <v>304</v>
      </c>
      <c r="Q88">
        <v>1</v>
      </c>
      <c r="X88">
        <v>91.8</v>
      </c>
      <c r="Y88">
        <v>0</v>
      </c>
      <c r="Z88">
        <v>0</v>
      </c>
      <c r="AA88">
        <v>0</v>
      </c>
      <c r="AB88">
        <v>0</v>
      </c>
      <c r="AC88">
        <v>0</v>
      </c>
      <c r="AD88">
        <v>1</v>
      </c>
      <c r="AE88">
        <v>1</v>
      </c>
      <c r="AF88" t="s">
        <v>3</v>
      </c>
      <c r="AG88">
        <v>91.8</v>
      </c>
      <c r="AH88">
        <v>2</v>
      </c>
      <c r="AI88">
        <v>46282030</v>
      </c>
      <c r="AJ88">
        <v>71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 x14ac:dyDescent="0.2">
      <c r="A89">
        <f>ROW(Source!A56)</f>
        <v>56</v>
      </c>
      <c r="B89">
        <v>46282031</v>
      </c>
      <c r="C89">
        <v>46282029</v>
      </c>
      <c r="D89">
        <v>45984172</v>
      </c>
      <c r="E89">
        <v>1</v>
      </c>
      <c r="F89">
        <v>1</v>
      </c>
      <c r="G89">
        <v>5</v>
      </c>
      <c r="H89">
        <v>2</v>
      </c>
      <c r="I89" t="s">
        <v>317</v>
      </c>
      <c r="J89" t="s">
        <v>318</v>
      </c>
      <c r="K89" t="s">
        <v>319</v>
      </c>
      <c r="L89">
        <v>1368</v>
      </c>
      <c r="N89">
        <v>1011</v>
      </c>
      <c r="O89" t="s">
        <v>16</v>
      </c>
      <c r="P89" t="s">
        <v>16</v>
      </c>
      <c r="Q89">
        <v>1</v>
      </c>
      <c r="X89">
        <v>1.1299999999999999</v>
      </c>
      <c r="Y89">
        <v>0</v>
      </c>
      <c r="Z89">
        <v>6.22</v>
      </c>
      <c r="AA89">
        <v>0.28999999999999998</v>
      </c>
      <c r="AB89">
        <v>0</v>
      </c>
      <c r="AC89">
        <v>0</v>
      </c>
      <c r="AD89">
        <v>1</v>
      </c>
      <c r="AE89">
        <v>0</v>
      </c>
      <c r="AF89" t="s">
        <v>3</v>
      </c>
      <c r="AG89">
        <v>1.1299999999999999</v>
      </c>
      <c r="AH89">
        <v>2</v>
      </c>
      <c r="AI89">
        <v>46282031</v>
      </c>
      <c r="AJ89">
        <v>72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 x14ac:dyDescent="0.2">
      <c r="A90">
        <f>ROW(Source!A56)</f>
        <v>56</v>
      </c>
      <c r="B90">
        <v>46282032</v>
      </c>
      <c r="C90">
        <v>46282029</v>
      </c>
      <c r="D90">
        <v>45984458</v>
      </c>
      <c r="E90">
        <v>1</v>
      </c>
      <c r="F90">
        <v>1</v>
      </c>
      <c r="G90">
        <v>5</v>
      </c>
      <c r="H90">
        <v>2</v>
      </c>
      <c r="I90" t="s">
        <v>320</v>
      </c>
      <c r="J90" t="s">
        <v>321</v>
      </c>
      <c r="K90" t="s">
        <v>322</v>
      </c>
      <c r="L90">
        <v>1368</v>
      </c>
      <c r="N90">
        <v>1011</v>
      </c>
      <c r="O90" t="s">
        <v>16</v>
      </c>
      <c r="P90" t="s">
        <v>16</v>
      </c>
      <c r="Q90">
        <v>1</v>
      </c>
      <c r="X90">
        <v>0.39</v>
      </c>
      <c r="Y90">
        <v>0</v>
      </c>
      <c r="Z90">
        <v>74.44</v>
      </c>
      <c r="AA90">
        <v>17.59</v>
      </c>
      <c r="AB90">
        <v>0</v>
      </c>
      <c r="AC90">
        <v>0</v>
      </c>
      <c r="AD90">
        <v>1</v>
      </c>
      <c r="AE90">
        <v>0</v>
      </c>
      <c r="AF90" t="s">
        <v>3</v>
      </c>
      <c r="AG90">
        <v>0.39</v>
      </c>
      <c r="AH90">
        <v>2</v>
      </c>
      <c r="AI90">
        <v>46282032</v>
      </c>
      <c r="AJ90">
        <v>73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 x14ac:dyDescent="0.2">
      <c r="A91">
        <f>ROW(Source!A56)</f>
        <v>56</v>
      </c>
      <c r="B91">
        <v>46282033</v>
      </c>
      <c r="C91">
        <v>46282029</v>
      </c>
      <c r="D91">
        <v>45983693</v>
      </c>
      <c r="E91">
        <v>1</v>
      </c>
      <c r="F91">
        <v>1</v>
      </c>
      <c r="G91">
        <v>5</v>
      </c>
      <c r="H91">
        <v>2</v>
      </c>
      <c r="I91" t="s">
        <v>323</v>
      </c>
      <c r="J91" t="s">
        <v>324</v>
      </c>
      <c r="K91" t="s">
        <v>325</v>
      </c>
      <c r="L91">
        <v>1368</v>
      </c>
      <c r="N91">
        <v>1011</v>
      </c>
      <c r="O91" t="s">
        <v>16</v>
      </c>
      <c r="P91" t="s">
        <v>16</v>
      </c>
      <c r="Q91">
        <v>1</v>
      </c>
      <c r="X91">
        <v>0.26</v>
      </c>
      <c r="Y91">
        <v>0</v>
      </c>
      <c r="Z91">
        <v>102.11</v>
      </c>
      <c r="AA91">
        <v>30.03</v>
      </c>
      <c r="AB91">
        <v>0</v>
      </c>
      <c r="AC91">
        <v>0</v>
      </c>
      <c r="AD91">
        <v>1</v>
      </c>
      <c r="AE91">
        <v>0</v>
      </c>
      <c r="AF91" t="s">
        <v>3</v>
      </c>
      <c r="AG91">
        <v>0.26</v>
      </c>
      <c r="AH91">
        <v>2</v>
      </c>
      <c r="AI91">
        <v>46282033</v>
      </c>
      <c r="AJ91">
        <v>74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 x14ac:dyDescent="0.2">
      <c r="A92">
        <f>ROW(Source!A56)</f>
        <v>56</v>
      </c>
      <c r="B92">
        <v>46282034</v>
      </c>
      <c r="C92">
        <v>46282029</v>
      </c>
      <c r="D92">
        <v>45983805</v>
      </c>
      <c r="E92">
        <v>1</v>
      </c>
      <c r="F92">
        <v>1</v>
      </c>
      <c r="G92">
        <v>5</v>
      </c>
      <c r="H92">
        <v>2</v>
      </c>
      <c r="I92" t="s">
        <v>365</v>
      </c>
      <c r="J92" t="s">
        <v>366</v>
      </c>
      <c r="K92" t="s">
        <v>367</v>
      </c>
      <c r="L92">
        <v>1368</v>
      </c>
      <c r="N92">
        <v>1011</v>
      </c>
      <c r="O92" t="s">
        <v>16</v>
      </c>
      <c r="P92" t="s">
        <v>16</v>
      </c>
      <c r="Q92">
        <v>1</v>
      </c>
      <c r="X92">
        <v>0.17</v>
      </c>
      <c r="Y92">
        <v>0</v>
      </c>
      <c r="Z92">
        <v>4.87</v>
      </c>
      <c r="AA92">
        <v>0.25</v>
      </c>
      <c r="AB92">
        <v>0</v>
      </c>
      <c r="AC92">
        <v>0</v>
      </c>
      <c r="AD92">
        <v>1</v>
      </c>
      <c r="AE92">
        <v>0</v>
      </c>
      <c r="AF92" t="s">
        <v>3</v>
      </c>
      <c r="AG92">
        <v>0.17</v>
      </c>
      <c r="AH92">
        <v>2</v>
      </c>
      <c r="AI92">
        <v>46282034</v>
      </c>
      <c r="AJ92">
        <v>75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 spans="1:44" x14ac:dyDescent="0.2">
      <c r="A93">
        <f>ROW(Source!A56)</f>
        <v>56</v>
      </c>
      <c r="B93">
        <v>46282035</v>
      </c>
      <c r="C93">
        <v>46282029</v>
      </c>
      <c r="D93">
        <v>45985882</v>
      </c>
      <c r="E93">
        <v>1</v>
      </c>
      <c r="F93">
        <v>1</v>
      </c>
      <c r="G93">
        <v>5</v>
      </c>
      <c r="H93">
        <v>3</v>
      </c>
      <c r="I93" t="s">
        <v>326</v>
      </c>
      <c r="J93" t="s">
        <v>327</v>
      </c>
      <c r="K93" t="s">
        <v>328</v>
      </c>
      <c r="L93">
        <v>1348</v>
      </c>
      <c r="N93">
        <v>1009</v>
      </c>
      <c r="O93" t="s">
        <v>329</v>
      </c>
      <c r="P93" t="s">
        <v>329</v>
      </c>
      <c r="Q93">
        <v>1000</v>
      </c>
      <c r="X93">
        <v>9.9100000000000004E-3</v>
      </c>
      <c r="Y93">
        <v>23120.53</v>
      </c>
      <c r="Z93">
        <v>0</v>
      </c>
      <c r="AA93">
        <v>0</v>
      </c>
      <c r="AB93">
        <v>0</v>
      </c>
      <c r="AC93">
        <v>0</v>
      </c>
      <c r="AD93">
        <v>1</v>
      </c>
      <c r="AE93">
        <v>0</v>
      </c>
      <c r="AF93" t="s">
        <v>3</v>
      </c>
      <c r="AG93">
        <v>9.9100000000000004E-3</v>
      </c>
      <c r="AH93">
        <v>2</v>
      </c>
      <c r="AI93">
        <v>46282035</v>
      </c>
      <c r="AJ93">
        <v>76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 x14ac:dyDescent="0.2">
      <c r="A94">
        <f>ROW(Source!A56)</f>
        <v>56</v>
      </c>
      <c r="B94">
        <v>46282036</v>
      </c>
      <c r="C94">
        <v>46282029</v>
      </c>
      <c r="D94">
        <v>45986571</v>
      </c>
      <c r="E94">
        <v>1</v>
      </c>
      <c r="F94">
        <v>1</v>
      </c>
      <c r="G94">
        <v>5</v>
      </c>
      <c r="H94">
        <v>3</v>
      </c>
      <c r="I94" t="s">
        <v>368</v>
      </c>
      <c r="J94" t="s">
        <v>369</v>
      </c>
      <c r="K94" t="s">
        <v>370</v>
      </c>
      <c r="L94">
        <v>1348</v>
      </c>
      <c r="N94">
        <v>1009</v>
      </c>
      <c r="O94" t="s">
        <v>329</v>
      </c>
      <c r="P94" t="s">
        <v>329</v>
      </c>
      <c r="Q94">
        <v>1000</v>
      </c>
      <c r="X94">
        <v>1.1000000000000001E-3</v>
      </c>
      <c r="Y94">
        <v>19120.919999999998</v>
      </c>
      <c r="Z94">
        <v>0</v>
      </c>
      <c r="AA94">
        <v>0</v>
      </c>
      <c r="AB94">
        <v>0</v>
      </c>
      <c r="AC94">
        <v>0</v>
      </c>
      <c r="AD94">
        <v>1</v>
      </c>
      <c r="AE94">
        <v>0</v>
      </c>
      <c r="AF94" t="s">
        <v>3</v>
      </c>
      <c r="AG94">
        <v>1.1000000000000001E-3</v>
      </c>
      <c r="AH94">
        <v>2</v>
      </c>
      <c r="AI94">
        <v>46282036</v>
      </c>
      <c r="AJ94">
        <v>77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 x14ac:dyDescent="0.2">
      <c r="A95">
        <f>ROW(Source!A56)</f>
        <v>56</v>
      </c>
      <c r="B95">
        <v>46282037</v>
      </c>
      <c r="C95">
        <v>46282029</v>
      </c>
      <c r="D95">
        <v>45986574</v>
      </c>
      <c r="E95">
        <v>1</v>
      </c>
      <c r="F95">
        <v>1</v>
      </c>
      <c r="G95">
        <v>5</v>
      </c>
      <c r="H95">
        <v>3</v>
      </c>
      <c r="I95" t="s">
        <v>333</v>
      </c>
      <c r="J95" t="s">
        <v>334</v>
      </c>
      <c r="K95" t="s">
        <v>335</v>
      </c>
      <c r="L95">
        <v>1348</v>
      </c>
      <c r="N95">
        <v>1009</v>
      </c>
      <c r="O95" t="s">
        <v>329</v>
      </c>
      <c r="P95" t="s">
        <v>329</v>
      </c>
      <c r="Q95">
        <v>1000</v>
      </c>
      <c r="X95">
        <v>3.3E-4</v>
      </c>
      <c r="Y95">
        <v>8596.85</v>
      </c>
      <c r="Z95">
        <v>0</v>
      </c>
      <c r="AA95">
        <v>0</v>
      </c>
      <c r="AB95">
        <v>0</v>
      </c>
      <c r="AC95">
        <v>0</v>
      </c>
      <c r="AD95">
        <v>1</v>
      </c>
      <c r="AE95">
        <v>0</v>
      </c>
      <c r="AF95" t="s">
        <v>3</v>
      </c>
      <c r="AG95">
        <v>3.3E-4</v>
      </c>
      <c r="AH95">
        <v>2</v>
      </c>
      <c r="AI95">
        <v>46282037</v>
      </c>
      <c r="AJ95">
        <v>78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 x14ac:dyDescent="0.2">
      <c r="A96">
        <f>ROW(Source!A56)</f>
        <v>56</v>
      </c>
      <c r="B96">
        <v>46282038</v>
      </c>
      <c r="C96">
        <v>46282029</v>
      </c>
      <c r="D96">
        <v>45984882</v>
      </c>
      <c r="E96">
        <v>1</v>
      </c>
      <c r="F96">
        <v>1</v>
      </c>
      <c r="G96">
        <v>5</v>
      </c>
      <c r="H96">
        <v>3</v>
      </c>
      <c r="I96" t="s">
        <v>345</v>
      </c>
      <c r="J96" t="s">
        <v>346</v>
      </c>
      <c r="K96" t="s">
        <v>347</v>
      </c>
      <c r="L96">
        <v>1348</v>
      </c>
      <c r="N96">
        <v>1009</v>
      </c>
      <c r="O96" t="s">
        <v>329</v>
      </c>
      <c r="P96" t="s">
        <v>329</v>
      </c>
      <c r="Q96">
        <v>1000</v>
      </c>
      <c r="X96">
        <v>8.0000000000000002E-3</v>
      </c>
      <c r="Y96">
        <v>17876.91</v>
      </c>
      <c r="Z96">
        <v>0</v>
      </c>
      <c r="AA96">
        <v>0</v>
      </c>
      <c r="AB96">
        <v>0</v>
      </c>
      <c r="AC96">
        <v>0</v>
      </c>
      <c r="AD96">
        <v>1</v>
      </c>
      <c r="AE96">
        <v>0</v>
      </c>
      <c r="AF96" t="s">
        <v>3</v>
      </c>
      <c r="AG96">
        <v>8.0000000000000002E-3</v>
      </c>
      <c r="AH96">
        <v>2</v>
      </c>
      <c r="AI96">
        <v>46282038</v>
      </c>
      <c r="AJ96">
        <v>79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 x14ac:dyDescent="0.2">
      <c r="A97">
        <f>ROW(Source!A56)</f>
        <v>56</v>
      </c>
      <c r="B97">
        <v>46282039</v>
      </c>
      <c r="C97">
        <v>46282029</v>
      </c>
      <c r="D97">
        <v>45985480</v>
      </c>
      <c r="E97">
        <v>1</v>
      </c>
      <c r="F97">
        <v>1</v>
      </c>
      <c r="G97">
        <v>5</v>
      </c>
      <c r="H97">
        <v>3</v>
      </c>
      <c r="I97" t="s">
        <v>371</v>
      </c>
      <c r="J97" t="s">
        <v>372</v>
      </c>
      <c r="K97" t="s">
        <v>373</v>
      </c>
      <c r="L97">
        <v>1348</v>
      </c>
      <c r="N97">
        <v>1009</v>
      </c>
      <c r="O97" t="s">
        <v>329</v>
      </c>
      <c r="P97" t="s">
        <v>329</v>
      </c>
      <c r="Q97">
        <v>1000</v>
      </c>
      <c r="X97">
        <v>2.6900000000000001E-3</v>
      </c>
      <c r="Y97">
        <v>5093.0600000000004</v>
      </c>
      <c r="Z97">
        <v>0</v>
      </c>
      <c r="AA97">
        <v>0</v>
      </c>
      <c r="AB97">
        <v>0</v>
      </c>
      <c r="AC97">
        <v>0</v>
      </c>
      <c r="AD97">
        <v>1</v>
      </c>
      <c r="AE97">
        <v>0</v>
      </c>
      <c r="AF97" t="s">
        <v>3</v>
      </c>
      <c r="AG97">
        <v>2.6900000000000001E-3</v>
      </c>
      <c r="AH97">
        <v>2</v>
      </c>
      <c r="AI97">
        <v>46282039</v>
      </c>
      <c r="AJ97">
        <v>80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 x14ac:dyDescent="0.2">
      <c r="A98">
        <f>ROW(Source!A56)</f>
        <v>56</v>
      </c>
      <c r="B98">
        <v>46282040</v>
      </c>
      <c r="C98">
        <v>46282029</v>
      </c>
      <c r="D98">
        <v>45849373</v>
      </c>
      <c r="E98">
        <v>5</v>
      </c>
      <c r="F98">
        <v>1</v>
      </c>
      <c r="G98">
        <v>5</v>
      </c>
      <c r="H98">
        <v>3</v>
      </c>
      <c r="I98" t="s">
        <v>391</v>
      </c>
      <c r="J98" t="s">
        <v>3</v>
      </c>
      <c r="K98" t="s">
        <v>392</v>
      </c>
      <c r="L98">
        <v>1354</v>
      </c>
      <c r="N98">
        <v>1010</v>
      </c>
      <c r="O98" t="s">
        <v>44</v>
      </c>
      <c r="P98" t="s">
        <v>44</v>
      </c>
      <c r="Q98">
        <v>1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 t="s">
        <v>3</v>
      </c>
      <c r="AG98">
        <v>0</v>
      </c>
      <c r="AH98">
        <v>3</v>
      </c>
      <c r="AI98">
        <v>-1</v>
      </c>
      <c r="AJ98" t="s">
        <v>3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 x14ac:dyDescent="0.2">
      <c r="A99">
        <f>ROW(Source!A56)</f>
        <v>56</v>
      </c>
      <c r="B99">
        <v>46282041</v>
      </c>
      <c r="C99">
        <v>46282029</v>
      </c>
      <c r="D99">
        <v>45856683</v>
      </c>
      <c r="E99">
        <v>5</v>
      </c>
      <c r="F99">
        <v>1</v>
      </c>
      <c r="G99">
        <v>5</v>
      </c>
      <c r="H99">
        <v>3</v>
      </c>
      <c r="I99" t="s">
        <v>393</v>
      </c>
      <c r="J99" t="s">
        <v>3</v>
      </c>
      <c r="K99" t="s">
        <v>394</v>
      </c>
      <c r="L99">
        <v>1327</v>
      </c>
      <c r="N99">
        <v>1005</v>
      </c>
      <c r="O99" t="s">
        <v>110</v>
      </c>
      <c r="P99" t="s">
        <v>110</v>
      </c>
      <c r="Q99">
        <v>1</v>
      </c>
      <c r="X99">
        <v>100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 t="s">
        <v>3</v>
      </c>
      <c r="AG99">
        <v>100</v>
      </c>
      <c r="AH99">
        <v>3</v>
      </c>
      <c r="AI99">
        <v>-1</v>
      </c>
      <c r="AJ99" t="s">
        <v>3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 x14ac:dyDescent="0.2">
      <c r="A100">
        <f>ROW(Source!A56)</f>
        <v>56</v>
      </c>
      <c r="B100">
        <v>46282042</v>
      </c>
      <c r="C100">
        <v>46282029</v>
      </c>
      <c r="D100">
        <v>45856963</v>
      </c>
      <c r="E100">
        <v>5</v>
      </c>
      <c r="F100">
        <v>1</v>
      </c>
      <c r="G100">
        <v>5</v>
      </c>
      <c r="H100">
        <v>3</v>
      </c>
      <c r="I100" t="s">
        <v>395</v>
      </c>
      <c r="J100" t="s">
        <v>3</v>
      </c>
      <c r="K100" t="s">
        <v>396</v>
      </c>
      <c r="L100">
        <v>1346</v>
      </c>
      <c r="N100">
        <v>1009</v>
      </c>
      <c r="O100" t="s">
        <v>119</v>
      </c>
      <c r="P100" t="s">
        <v>119</v>
      </c>
      <c r="Q100">
        <v>1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 t="s">
        <v>3</v>
      </c>
      <c r="AG100">
        <v>0</v>
      </c>
      <c r="AH100">
        <v>3</v>
      </c>
      <c r="AI100">
        <v>-1</v>
      </c>
      <c r="AJ100" t="s">
        <v>3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 x14ac:dyDescent="0.2">
      <c r="A101">
        <f>ROW(Source!A56)</f>
        <v>56</v>
      </c>
      <c r="B101">
        <v>46282043</v>
      </c>
      <c r="C101">
        <v>46282029</v>
      </c>
      <c r="D101">
        <v>45861490</v>
      </c>
      <c r="E101">
        <v>5</v>
      </c>
      <c r="F101">
        <v>1</v>
      </c>
      <c r="G101">
        <v>5</v>
      </c>
      <c r="H101">
        <v>3</v>
      </c>
      <c r="I101" t="s">
        <v>397</v>
      </c>
      <c r="J101" t="s">
        <v>3</v>
      </c>
      <c r="K101" t="s">
        <v>398</v>
      </c>
      <c r="L101">
        <v>1327</v>
      </c>
      <c r="N101">
        <v>1005</v>
      </c>
      <c r="O101" t="s">
        <v>110</v>
      </c>
      <c r="P101" t="s">
        <v>110</v>
      </c>
      <c r="Q101">
        <v>1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 t="s">
        <v>3</v>
      </c>
      <c r="AG101">
        <v>0</v>
      </c>
      <c r="AH101">
        <v>3</v>
      </c>
      <c r="AI101">
        <v>-1</v>
      </c>
      <c r="AJ101" t="s">
        <v>3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4" x14ac:dyDescent="0.2">
      <c r="A102">
        <f>ROW(Source!A56)</f>
        <v>56</v>
      </c>
      <c r="B102">
        <v>46282044</v>
      </c>
      <c r="C102">
        <v>46282029</v>
      </c>
      <c r="D102">
        <v>45863081</v>
      </c>
      <c r="E102">
        <v>5</v>
      </c>
      <c r="F102">
        <v>1</v>
      </c>
      <c r="G102">
        <v>5</v>
      </c>
      <c r="H102">
        <v>3</v>
      </c>
      <c r="I102" t="s">
        <v>399</v>
      </c>
      <c r="J102" t="s">
        <v>3</v>
      </c>
      <c r="K102" t="s">
        <v>400</v>
      </c>
      <c r="L102">
        <v>1354</v>
      </c>
      <c r="N102">
        <v>1010</v>
      </c>
      <c r="O102" t="s">
        <v>44</v>
      </c>
      <c r="P102" t="s">
        <v>44</v>
      </c>
      <c r="Q102">
        <v>1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 t="s">
        <v>3</v>
      </c>
      <c r="AG102">
        <v>0</v>
      </c>
      <c r="AH102">
        <v>3</v>
      </c>
      <c r="AI102">
        <v>-1</v>
      </c>
      <c r="AJ102" t="s">
        <v>3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 spans="1:44" x14ac:dyDescent="0.2">
      <c r="A103">
        <f>ROW(Source!A63)</f>
        <v>63</v>
      </c>
      <c r="B103">
        <v>46283242</v>
      </c>
      <c r="C103">
        <v>46282027</v>
      </c>
      <c r="D103">
        <v>45815045</v>
      </c>
      <c r="E103">
        <v>5</v>
      </c>
      <c r="F103">
        <v>1</v>
      </c>
      <c r="G103">
        <v>5</v>
      </c>
      <c r="H103">
        <v>1</v>
      </c>
      <c r="I103" t="s">
        <v>302</v>
      </c>
      <c r="J103" t="s">
        <v>3</v>
      </c>
      <c r="K103" t="s">
        <v>303</v>
      </c>
      <c r="L103">
        <v>1191</v>
      </c>
      <c r="N103">
        <v>1013</v>
      </c>
      <c r="O103" t="s">
        <v>304</v>
      </c>
      <c r="P103" t="s">
        <v>304</v>
      </c>
      <c r="Q103">
        <v>1</v>
      </c>
      <c r="X103">
        <v>0.44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1</v>
      </c>
      <c r="AE103">
        <v>1</v>
      </c>
      <c r="AF103" t="s">
        <v>3</v>
      </c>
      <c r="AG103">
        <v>0.44</v>
      </c>
      <c r="AH103">
        <v>2</v>
      </c>
      <c r="AI103">
        <v>46283242</v>
      </c>
      <c r="AJ103">
        <v>81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</row>
    <row r="104" spans="1:44" x14ac:dyDescent="0.2">
      <c r="A104">
        <f>ROW(Source!A63)</f>
        <v>63</v>
      </c>
      <c r="B104">
        <v>46283243</v>
      </c>
      <c r="C104">
        <v>46282027</v>
      </c>
      <c r="D104">
        <v>45819672</v>
      </c>
      <c r="E104">
        <v>5</v>
      </c>
      <c r="F104">
        <v>1</v>
      </c>
      <c r="G104">
        <v>5</v>
      </c>
      <c r="H104">
        <v>2</v>
      </c>
      <c r="I104" t="s">
        <v>374</v>
      </c>
      <c r="J104" t="s">
        <v>3</v>
      </c>
      <c r="K104" t="s">
        <v>375</v>
      </c>
      <c r="L104">
        <v>1344</v>
      </c>
      <c r="N104">
        <v>1008</v>
      </c>
      <c r="O104" t="s">
        <v>376</v>
      </c>
      <c r="P104" t="s">
        <v>376</v>
      </c>
      <c r="Q104">
        <v>1</v>
      </c>
      <c r="X104">
        <v>0.46</v>
      </c>
      <c r="Y104">
        <v>0</v>
      </c>
      <c r="Z104">
        <v>1</v>
      </c>
      <c r="AA104">
        <v>0</v>
      </c>
      <c r="AB104">
        <v>0</v>
      </c>
      <c r="AC104">
        <v>0</v>
      </c>
      <c r="AD104">
        <v>1</v>
      </c>
      <c r="AE104">
        <v>0</v>
      </c>
      <c r="AF104" t="s">
        <v>3</v>
      </c>
      <c r="AG104">
        <v>0.46</v>
      </c>
      <c r="AH104">
        <v>2</v>
      </c>
      <c r="AI104">
        <v>46283243</v>
      </c>
      <c r="AJ104">
        <v>82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  <row r="105" spans="1:44" x14ac:dyDescent="0.2">
      <c r="A105">
        <f>ROW(Source!A63)</f>
        <v>63</v>
      </c>
      <c r="B105">
        <v>46283246</v>
      </c>
      <c r="C105">
        <v>46282027</v>
      </c>
      <c r="D105">
        <v>45892181</v>
      </c>
      <c r="E105">
        <v>5</v>
      </c>
      <c r="F105">
        <v>1</v>
      </c>
      <c r="G105">
        <v>5</v>
      </c>
      <c r="H105">
        <v>3</v>
      </c>
      <c r="I105" t="s">
        <v>377</v>
      </c>
      <c r="J105" t="s">
        <v>3</v>
      </c>
      <c r="K105" t="s">
        <v>378</v>
      </c>
      <c r="L105">
        <v>1344</v>
      </c>
      <c r="N105">
        <v>1008</v>
      </c>
      <c r="O105" t="s">
        <v>376</v>
      </c>
      <c r="P105" t="s">
        <v>376</v>
      </c>
      <c r="Q105">
        <v>1</v>
      </c>
      <c r="X105">
        <v>0.12</v>
      </c>
      <c r="Y105">
        <v>1</v>
      </c>
      <c r="Z105">
        <v>0</v>
      </c>
      <c r="AA105">
        <v>0</v>
      </c>
      <c r="AB105">
        <v>0</v>
      </c>
      <c r="AC105">
        <v>0</v>
      </c>
      <c r="AD105">
        <v>1</v>
      </c>
      <c r="AE105">
        <v>0</v>
      </c>
      <c r="AF105" t="s">
        <v>3</v>
      </c>
      <c r="AG105">
        <v>0.12</v>
      </c>
      <c r="AH105">
        <v>2</v>
      </c>
      <c r="AI105">
        <v>46283246</v>
      </c>
      <c r="AJ105">
        <v>83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</row>
    <row r="106" spans="1:44" x14ac:dyDescent="0.2">
      <c r="A106">
        <f>ROW(Source!A63)</f>
        <v>63</v>
      </c>
      <c r="B106">
        <v>46283244</v>
      </c>
      <c r="C106">
        <v>46282027</v>
      </c>
      <c r="D106">
        <v>45876253</v>
      </c>
      <c r="E106">
        <v>5</v>
      </c>
      <c r="F106">
        <v>1</v>
      </c>
      <c r="G106">
        <v>5</v>
      </c>
      <c r="H106">
        <v>3</v>
      </c>
      <c r="I106" t="s">
        <v>401</v>
      </c>
      <c r="J106" t="s">
        <v>3</v>
      </c>
      <c r="K106" t="s">
        <v>402</v>
      </c>
      <c r="L106">
        <v>1327</v>
      </c>
      <c r="N106">
        <v>1005</v>
      </c>
      <c r="O106" t="s">
        <v>110</v>
      </c>
      <c r="P106" t="s">
        <v>110</v>
      </c>
      <c r="Q106">
        <v>1</v>
      </c>
      <c r="X106">
        <v>1.05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 t="s">
        <v>3</v>
      </c>
      <c r="AG106">
        <v>1.05</v>
      </c>
      <c r="AH106">
        <v>3</v>
      </c>
      <c r="AI106">
        <v>-1</v>
      </c>
      <c r="AJ106" t="s">
        <v>3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</row>
    <row r="107" spans="1:44" x14ac:dyDescent="0.2">
      <c r="A107">
        <f>ROW(Source!A63)</f>
        <v>63</v>
      </c>
      <c r="B107">
        <v>46283245</v>
      </c>
      <c r="C107">
        <v>46282027</v>
      </c>
      <c r="D107">
        <v>45876696</v>
      </c>
      <c r="E107">
        <v>5</v>
      </c>
      <c r="F107">
        <v>1</v>
      </c>
      <c r="G107">
        <v>5</v>
      </c>
      <c r="H107">
        <v>3</v>
      </c>
      <c r="I107" t="s">
        <v>403</v>
      </c>
      <c r="J107" t="s">
        <v>3</v>
      </c>
      <c r="K107" t="s">
        <v>404</v>
      </c>
      <c r="L107">
        <v>1348</v>
      </c>
      <c r="N107">
        <v>1009</v>
      </c>
      <c r="O107" t="s">
        <v>329</v>
      </c>
      <c r="P107" t="s">
        <v>329</v>
      </c>
      <c r="Q107">
        <v>1000</v>
      </c>
      <c r="X107">
        <v>3.5000000000000001E-3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 t="s">
        <v>3</v>
      </c>
      <c r="AG107">
        <v>3.5000000000000001E-3</v>
      </c>
      <c r="AH107">
        <v>3</v>
      </c>
      <c r="AI107">
        <v>-1</v>
      </c>
      <c r="AJ107" t="s">
        <v>3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</row>
    <row r="108" spans="1:44" x14ac:dyDescent="0.2">
      <c r="A108">
        <f>ROW(Source!A64)</f>
        <v>64</v>
      </c>
      <c r="B108">
        <v>46283242</v>
      </c>
      <c r="C108">
        <v>46282027</v>
      </c>
      <c r="D108">
        <v>45815045</v>
      </c>
      <c r="E108">
        <v>5</v>
      </c>
      <c r="F108">
        <v>1</v>
      </c>
      <c r="G108">
        <v>5</v>
      </c>
      <c r="H108">
        <v>1</v>
      </c>
      <c r="I108" t="s">
        <v>302</v>
      </c>
      <c r="J108" t="s">
        <v>3</v>
      </c>
      <c r="K108" t="s">
        <v>303</v>
      </c>
      <c r="L108">
        <v>1191</v>
      </c>
      <c r="N108">
        <v>1013</v>
      </c>
      <c r="O108" t="s">
        <v>304</v>
      </c>
      <c r="P108" t="s">
        <v>304</v>
      </c>
      <c r="Q108">
        <v>1</v>
      </c>
      <c r="X108">
        <v>0.44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1</v>
      </c>
      <c r="AE108">
        <v>1</v>
      </c>
      <c r="AF108" t="s">
        <v>3</v>
      </c>
      <c r="AG108">
        <v>0.44</v>
      </c>
      <c r="AH108">
        <v>2</v>
      </c>
      <c r="AI108">
        <v>46283242</v>
      </c>
      <c r="AJ108">
        <v>84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</row>
    <row r="109" spans="1:44" x14ac:dyDescent="0.2">
      <c r="A109">
        <f>ROW(Source!A64)</f>
        <v>64</v>
      </c>
      <c r="B109">
        <v>46283243</v>
      </c>
      <c r="C109">
        <v>46282027</v>
      </c>
      <c r="D109">
        <v>45819672</v>
      </c>
      <c r="E109">
        <v>5</v>
      </c>
      <c r="F109">
        <v>1</v>
      </c>
      <c r="G109">
        <v>5</v>
      </c>
      <c r="H109">
        <v>2</v>
      </c>
      <c r="I109" t="s">
        <v>374</v>
      </c>
      <c r="J109" t="s">
        <v>3</v>
      </c>
      <c r="K109" t="s">
        <v>375</v>
      </c>
      <c r="L109">
        <v>1344</v>
      </c>
      <c r="N109">
        <v>1008</v>
      </c>
      <c r="O109" t="s">
        <v>376</v>
      </c>
      <c r="P109" t="s">
        <v>376</v>
      </c>
      <c r="Q109">
        <v>1</v>
      </c>
      <c r="X109">
        <v>0.46</v>
      </c>
      <c r="Y109">
        <v>0</v>
      </c>
      <c r="Z109">
        <v>1</v>
      </c>
      <c r="AA109">
        <v>0</v>
      </c>
      <c r="AB109">
        <v>0</v>
      </c>
      <c r="AC109">
        <v>0</v>
      </c>
      <c r="AD109">
        <v>1</v>
      </c>
      <c r="AE109">
        <v>0</v>
      </c>
      <c r="AF109" t="s">
        <v>3</v>
      </c>
      <c r="AG109">
        <v>0.46</v>
      </c>
      <c r="AH109">
        <v>2</v>
      </c>
      <c r="AI109">
        <v>46283243</v>
      </c>
      <c r="AJ109">
        <v>85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</row>
    <row r="110" spans="1:44" x14ac:dyDescent="0.2">
      <c r="A110">
        <f>ROW(Source!A64)</f>
        <v>64</v>
      </c>
      <c r="B110">
        <v>46283246</v>
      </c>
      <c r="C110">
        <v>46282027</v>
      </c>
      <c r="D110">
        <v>45892181</v>
      </c>
      <c r="E110">
        <v>5</v>
      </c>
      <c r="F110">
        <v>1</v>
      </c>
      <c r="G110">
        <v>5</v>
      </c>
      <c r="H110">
        <v>3</v>
      </c>
      <c r="I110" t="s">
        <v>377</v>
      </c>
      <c r="J110" t="s">
        <v>3</v>
      </c>
      <c r="K110" t="s">
        <v>378</v>
      </c>
      <c r="L110">
        <v>1344</v>
      </c>
      <c r="N110">
        <v>1008</v>
      </c>
      <c r="O110" t="s">
        <v>376</v>
      </c>
      <c r="P110" t="s">
        <v>376</v>
      </c>
      <c r="Q110">
        <v>1</v>
      </c>
      <c r="X110">
        <v>0.12</v>
      </c>
      <c r="Y110">
        <v>1</v>
      </c>
      <c r="Z110">
        <v>0</v>
      </c>
      <c r="AA110">
        <v>0</v>
      </c>
      <c r="AB110">
        <v>0</v>
      </c>
      <c r="AC110">
        <v>0</v>
      </c>
      <c r="AD110">
        <v>1</v>
      </c>
      <c r="AE110">
        <v>0</v>
      </c>
      <c r="AF110" t="s">
        <v>3</v>
      </c>
      <c r="AG110">
        <v>0.12</v>
      </c>
      <c r="AH110">
        <v>2</v>
      </c>
      <c r="AI110">
        <v>46283246</v>
      </c>
      <c r="AJ110">
        <v>86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</row>
    <row r="111" spans="1:44" x14ac:dyDescent="0.2">
      <c r="A111">
        <f>ROW(Source!A64)</f>
        <v>64</v>
      </c>
      <c r="B111">
        <v>46283244</v>
      </c>
      <c r="C111">
        <v>46282027</v>
      </c>
      <c r="D111">
        <v>45876253</v>
      </c>
      <c r="E111">
        <v>5</v>
      </c>
      <c r="F111">
        <v>1</v>
      </c>
      <c r="G111">
        <v>5</v>
      </c>
      <c r="H111">
        <v>3</v>
      </c>
      <c r="I111" t="s">
        <v>401</v>
      </c>
      <c r="J111" t="s">
        <v>3</v>
      </c>
      <c r="K111" t="s">
        <v>402</v>
      </c>
      <c r="L111">
        <v>1327</v>
      </c>
      <c r="N111">
        <v>1005</v>
      </c>
      <c r="O111" t="s">
        <v>110</v>
      </c>
      <c r="P111" t="s">
        <v>110</v>
      </c>
      <c r="Q111">
        <v>1</v>
      </c>
      <c r="X111">
        <v>1.05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 t="s">
        <v>3</v>
      </c>
      <c r="AG111">
        <v>1.05</v>
      </c>
      <c r="AH111">
        <v>3</v>
      </c>
      <c r="AI111">
        <v>-1</v>
      </c>
      <c r="AJ111" t="s">
        <v>3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</row>
    <row r="112" spans="1:44" x14ac:dyDescent="0.2">
      <c r="A112">
        <f>ROW(Source!A64)</f>
        <v>64</v>
      </c>
      <c r="B112">
        <v>46283245</v>
      </c>
      <c r="C112">
        <v>46282027</v>
      </c>
      <c r="D112">
        <v>45876696</v>
      </c>
      <c r="E112">
        <v>5</v>
      </c>
      <c r="F112">
        <v>1</v>
      </c>
      <c r="G112">
        <v>5</v>
      </c>
      <c r="H112">
        <v>3</v>
      </c>
      <c r="I112" t="s">
        <v>403</v>
      </c>
      <c r="J112" t="s">
        <v>3</v>
      </c>
      <c r="K112" t="s">
        <v>404</v>
      </c>
      <c r="L112">
        <v>1348</v>
      </c>
      <c r="N112">
        <v>1009</v>
      </c>
      <c r="O112" t="s">
        <v>329</v>
      </c>
      <c r="P112" t="s">
        <v>329</v>
      </c>
      <c r="Q112">
        <v>1000</v>
      </c>
      <c r="X112">
        <v>3.5000000000000001E-3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 t="s">
        <v>3</v>
      </c>
      <c r="AG112">
        <v>3.5000000000000001E-3</v>
      </c>
      <c r="AH112">
        <v>3</v>
      </c>
      <c r="AI112">
        <v>-1</v>
      </c>
      <c r="AJ112" t="s">
        <v>3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</row>
    <row r="113" spans="1:44" x14ac:dyDescent="0.2">
      <c r="A113">
        <f>ROW(Source!A69)</f>
        <v>69</v>
      </c>
      <c r="B113">
        <v>46282181</v>
      </c>
      <c r="C113">
        <v>46282152</v>
      </c>
      <c r="D113">
        <v>45815045</v>
      </c>
      <c r="E113">
        <v>5</v>
      </c>
      <c r="F113">
        <v>1</v>
      </c>
      <c r="G113">
        <v>5</v>
      </c>
      <c r="H113">
        <v>1</v>
      </c>
      <c r="I113" t="s">
        <v>302</v>
      </c>
      <c r="J113" t="s">
        <v>3</v>
      </c>
      <c r="K113" t="s">
        <v>303</v>
      </c>
      <c r="L113">
        <v>1191</v>
      </c>
      <c r="N113">
        <v>1013</v>
      </c>
      <c r="O113" t="s">
        <v>304</v>
      </c>
      <c r="P113" t="s">
        <v>304</v>
      </c>
      <c r="Q113">
        <v>1</v>
      </c>
      <c r="X113">
        <v>29.7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1</v>
      </c>
      <c r="AE113">
        <v>1</v>
      </c>
      <c r="AF113" t="s">
        <v>3</v>
      </c>
      <c r="AG113">
        <v>29.7</v>
      </c>
      <c r="AH113">
        <v>2</v>
      </c>
      <c r="AI113">
        <v>46282181</v>
      </c>
      <c r="AJ113">
        <v>87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</row>
    <row r="114" spans="1:44" x14ac:dyDescent="0.2">
      <c r="A114">
        <f>ROW(Source!A69)</f>
        <v>69</v>
      </c>
      <c r="B114">
        <v>46282182</v>
      </c>
      <c r="C114">
        <v>46282152</v>
      </c>
      <c r="D114">
        <v>45819672</v>
      </c>
      <c r="E114">
        <v>5</v>
      </c>
      <c r="F114">
        <v>1</v>
      </c>
      <c r="G114">
        <v>5</v>
      </c>
      <c r="H114">
        <v>2</v>
      </c>
      <c r="I114" t="s">
        <v>374</v>
      </c>
      <c r="J114" t="s">
        <v>3</v>
      </c>
      <c r="K114" t="s">
        <v>375</v>
      </c>
      <c r="L114">
        <v>1344</v>
      </c>
      <c r="N114">
        <v>1008</v>
      </c>
      <c r="O114" t="s">
        <v>376</v>
      </c>
      <c r="P114" t="s">
        <v>376</v>
      </c>
      <c r="Q114">
        <v>1</v>
      </c>
      <c r="X114">
        <v>43.16</v>
      </c>
      <c r="Y114">
        <v>0</v>
      </c>
      <c r="Z114">
        <v>1</v>
      </c>
      <c r="AA114">
        <v>0</v>
      </c>
      <c r="AB114">
        <v>0</v>
      </c>
      <c r="AC114">
        <v>0</v>
      </c>
      <c r="AD114">
        <v>1</v>
      </c>
      <c r="AE114">
        <v>0</v>
      </c>
      <c r="AF114" t="s">
        <v>3</v>
      </c>
      <c r="AG114">
        <v>43.16</v>
      </c>
      <c r="AH114">
        <v>2</v>
      </c>
      <c r="AI114">
        <v>46282182</v>
      </c>
      <c r="AJ114">
        <v>88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</row>
    <row r="115" spans="1:44" x14ac:dyDescent="0.2">
      <c r="A115">
        <f>ROW(Source!A69)</f>
        <v>69</v>
      </c>
      <c r="B115">
        <v>46282186</v>
      </c>
      <c r="C115">
        <v>46282152</v>
      </c>
      <c r="D115">
        <v>45892181</v>
      </c>
      <c r="E115">
        <v>5</v>
      </c>
      <c r="F115">
        <v>1</v>
      </c>
      <c r="G115">
        <v>5</v>
      </c>
      <c r="H115">
        <v>3</v>
      </c>
      <c r="I115" t="s">
        <v>377</v>
      </c>
      <c r="J115" t="s">
        <v>3</v>
      </c>
      <c r="K115" t="s">
        <v>378</v>
      </c>
      <c r="L115">
        <v>1344</v>
      </c>
      <c r="N115">
        <v>1008</v>
      </c>
      <c r="O115" t="s">
        <v>376</v>
      </c>
      <c r="P115" t="s">
        <v>376</v>
      </c>
      <c r="Q115">
        <v>1</v>
      </c>
      <c r="X115">
        <v>18.13</v>
      </c>
      <c r="Y115">
        <v>1</v>
      </c>
      <c r="Z115">
        <v>0</v>
      </c>
      <c r="AA115">
        <v>0</v>
      </c>
      <c r="AB115">
        <v>0</v>
      </c>
      <c r="AC115">
        <v>0</v>
      </c>
      <c r="AD115">
        <v>1</v>
      </c>
      <c r="AE115">
        <v>0</v>
      </c>
      <c r="AF115" t="s">
        <v>3</v>
      </c>
      <c r="AG115">
        <v>18.13</v>
      </c>
      <c r="AH115">
        <v>2</v>
      </c>
      <c r="AI115">
        <v>46282186</v>
      </c>
      <c r="AJ115">
        <v>89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</row>
    <row r="116" spans="1:44" x14ac:dyDescent="0.2">
      <c r="A116">
        <f>ROW(Source!A69)</f>
        <v>69</v>
      </c>
      <c r="B116">
        <v>46282183</v>
      </c>
      <c r="C116">
        <v>46282152</v>
      </c>
      <c r="D116">
        <v>45824916</v>
      </c>
      <c r="E116">
        <v>5</v>
      </c>
      <c r="F116">
        <v>1</v>
      </c>
      <c r="G116">
        <v>5</v>
      </c>
      <c r="H116">
        <v>3</v>
      </c>
      <c r="I116" t="s">
        <v>405</v>
      </c>
      <c r="J116" t="s">
        <v>3</v>
      </c>
      <c r="K116" t="s">
        <v>406</v>
      </c>
      <c r="L116">
        <v>1346</v>
      </c>
      <c r="N116">
        <v>1009</v>
      </c>
      <c r="O116" t="s">
        <v>119</v>
      </c>
      <c r="P116" t="s">
        <v>119</v>
      </c>
      <c r="Q116">
        <v>1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 t="s">
        <v>3</v>
      </c>
      <c r="AG116">
        <v>0</v>
      </c>
      <c r="AH116">
        <v>3</v>
      </c>
      <c r="AI116">
        <v>-1</v>
      </c>
      <c r="AJ116" t="s">
        <v>3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</row>
    <row r="117" spans="1:44" x14ac:dyDescent="0.2">
      <c r="A117">
        <f>ROW(Source!A69)</f>
        <v>69</v>
      </c>
      <c r="B117">
        <v>46282184</v>
      </c>
      <c r="C117">
        <v>46282152</v>
      </c>
      <c r="D117">
        <v>45851858</v>
      </c>
      <c r="E117">
        <v>5</v>
      </c>
      <c r="F117">
        <v>1</v>
      </c>
      <c r="G117">
        <v>5</v>
      </c>
      <c r="H117">
        <v>3</v>
      </c>
      <c r="I117" t="s">
        <v>407</v>
      </c>
      <c r="J117" t="s">
        <v>3</v>
      </c>
      <c r="K117" t="s">
        <v>408</v>
      </c>
      <c r="L117">
        <v>1354</v>
      </c>
      <c r="N117">
        <v>1010</v>
      </c>
      <c r="O117" t="s">
        <v>44</v>
      </c>
      <c r="P117" t="s">
        <v>44</v>
      </c>
      <c r="Q117">
        <v>1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 t="s">
        <v>3</v>
      </c>
      <c r="AG117">
        <v>0</v>
      </c>
      <c r="AH117">
        <v>3</v>
      </c>
      <c r="AI117">
        <v>-1</v>
      </c>
      <c r="AJ117" t="s">
        <v>3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</row>
    <row r="118" spans="1:44" x14ac:dyDescent="0.2">
      <c r="A118">
        <f>ROW(Source!A69)</f>
        <v>69</v>
      </c>
      <c r="B118">
        <v>46282185</v>
      </c>
      <c r="C118">
        <v>46282152</v>
      </c>
      <c r="D118">
        <v>45857062</v>
      </c>
      <c r="E118">
        <v>5</v>
      </c>
      <c r="F118">
        <v>1</v>
      </c>
      <c r="G118">
        <v>5</v>
      </c>
      <c r="H118">
        <v>3</v>
      </c>
      <c r="I118" t="s">
        <v>409</v>
      </c>
      <c r="J118" t="s">
        <v>3</v>
      </c>
      <c r="K118" t="s">
        <v>410</v>
      </c>
      <c r="L118">
        <v>1301</v>
      </c>
      <c r="N118">
        <v>1003</v>
      </c>
      <c r="O118" t="s">
        <v>143</v>
      </c>
      <c r="P118" t="s">
        <v>143</v>
      </c>
      <c r="Q118">
        <v>1</v>
      </c>
      <c r="X118">
        <v>100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 t="s">
        <v>3</v>
      </c>
      <c r="AG118">
        <v>100</v>
      </c>
      <c r="AH118">
        <v>3</v>
      </c>
      <c r="AI118">
        <v>-1</v>
      </c>
      <c r="AJ118" t="s">
        <v>3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</row>
    <row r="119" spans="1:44" x14ac:dyDescent="0.2">
      <c r="A119">
        <f>ROW(Source!A70)</f>
        <v>70</v>
      </c>
      <c r="B119">
        <v>46282181</v>
      </c>
      <c r="C119">
        <v>46282152</v>
      </c>
      <c r="D119">
        <v>45815045</v>
      </c>
      <c r="E119">
        <v>5</v>
      </c>
      <c r="F119">
        <v>1</v>
      </c>
      <c r="G119">
        <v>5</v>
      </c>
      <c r="H119">
        <v>1</v>
      </c>
      <c r="I119" t="s">
        <v>302</v>
      </c>
      <c r="J119" t="s">
        <v>3</v>
      </c>
      <c r="K119" t="s">
        <v>303</v>
      </c>
      <c r="L119">
        <v>1191</v>
      </c>
      <c r="N119">
        <v>1013</v>
      </c>
      <c r="O119" t="s">
        <v>304</v>
      </c>
      <c r="P119" t="s">
        <v>304</v>
      </c>
      <c r="Q119">
        <v>1</v>
      </c>
      <c r="X119">
        <v>29.7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1</v>
      </c>
      <c r="AE119">
        <v>1</v>
      </c>
      <c r="AF119" t="s">
        <v>3</v>
      </c>
      <c r="AG119">
        <v>29.7</v>
      </c>
      <c r="AH119">
        <v>2</v>
      </c>
      <c r="AI119">
        <v>46282181</v>
      </c>
      <c r="AJ119">
        <v>90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</row>
    <row r="120" spans="1:44" x14ac:dyDescent="0.2">
      <c r="A120">
        <f>ROW(Source!A70)</f>
        <v>70</v>
      </c>
      <c r="B120">
        <v>46282182</v>
      </c>
      <c r="C120">
        <v>46282152</v>
      </c>
      <c r="D120">
        <v>45819672</v>
      </c>
      <c r="E120">
        <v>5</v>
      </c>
      <c r="F120">
        <v>1</v>
      </c>
      <c r="G120">
        <v>5</v>
      </c>
      <c r="H120">
        <v>2</v>
      </c>
      <c r="I120" t="s">
        <v>374</v>
      </c>
      <c r="J120" t="s">
        <v>3</v>
      </c>
      <c r="K120" t="s">
        <v>375</v>
      </c>
      <c r="L120">
        <v>1344</v>
      </c>
      <c r="N120">
        <v>1008</v>
      </c>
      <c r="O120" t="s">
        <v>376</v>
      </c>
      <c r="P120" t="s">
        <v>376</v>
      </c>
      <c r="Q120">
        <v>1</v>
      </c>
      <c r="X120">
        <v>43.16</v>
      </c>
      <c r="Y120">
        <v>0</v>
      </c>
      <c r="Z120">
        <v>1</v>
      </c>
      <c r="AA120">
        <v>0</v>
      </c>
      <c r="AB120">
        <v>0</v>
      </c>
      <c r="AC120">
        <v>0</v>
      </c>
      <c r="AD120">
        <v>1</v>
      </c>
      <c r="AE120">
        <v>0</v>
      </c>
      <c r="AF120" t="s">
        <v>3</v>
      </c>
      <c r="AG120">
        <v>43.16</v>
      </c>
      <c r="AH120">
        <v>2</v>
      </c>
      <c r="AI120">
        <v>46282182</v>
      </c>
      <c r="AJ120">
        <v>91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</row>
    <row r="121" spans="1:44" x14ac:dyDescent="0.2">
      <c r="A121">
        <f>ROW(Source!A70)</f>
        <v>70</v>
      </c>
      <c r="B121">
        <v>46282186</v>
      </c>
      <c r="C121">
        <v>46282152</v>
      </c>
      <c r="D121">
        <v>45892181</v>
      </c>
      <c r="E121">
        <v>5</v>
      </c>
      <c r="F121">
        <v>1</v>
      </c>
      <c r="G121">
        <v>5</v>
      </c>
      <c r="H121">
        <v>3</v>
      </c>
      <c r="I121" t="s">
        <v>377</v>
      </c>
      <c r="J121" t="s">
        <v>3</v>
      </c>
      <c r="K121" t="s">
        <v>378</v>
      </c>
      <c r="L121">
        <v>1344</v>
      </c>
      <c r="N121">
        <v>1008</v>
      </c>
      <c r="O121" t="s">
        <v>376</v>
      </c>
      <c r="P121" t="s">
        <v>376</v>
      </c>
      <c r="Q121">
        <v>1</v>
      </c>
      <c r="X121">
        <v>18.13</v>
      </c>
      <c r="Y121">
        <v>1</v>
      </c>
      <c r="Z121">
        <v>0</v>
      </c>
      <c r="AA121">
        <v>0</v>
      </c>
      <c r="AB121">
        <v>0</v>
      </c>
      <c r="AC121">
        <v>0</v>
      </c>
      <c r="AD121">
        <v>1</v>
      </c>
      <c r="AE121">
        <v>0</v>
      </c>
      <c r="AF121" t="s">
        <v>3</v>
      </c>
      <c r="AG121">
        <v>18.13</v>
      </c>
      <c r="AH121">
        <v>2</v>
      </c>
      <c r="AI121">
        <v>46282186</v>
      </c>
      <c r="AJ121">
        <v>92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</row>
    <row r="122" spans="1:44" x14ac:dyDescent="0.2">
      <c r="A122">
        <f>ROW(Source!A70)</f>
        <v>70</v>
      </c>
      <c r="B122">
        <v>46282183</v>
      </c>
      <c r="C122">
        <v>46282152</v>
      </c>
      <c r="D122">
        <v>45824916</v>
      </c>
      <c r="E122">
        <v>5</v>
      </c>
      <c r="F122">
        <v>1</v>
      </c>
      <c r="G122">
        <v>5</v>
      </c>
      <c r="H122">
        <v>3</v>
      </c>
      <c r="I122" t="s">
        <v>405</v>
      </c>
      <c r="J122" t="s">
        <v>3</v>
      </c>
      <c r="K122" t="s">
        <v>406</v>
      </c>
      <c r="L122">
        <v>1346</v>
      </c>
      <c r="N122">
        <v>1009</v>
      </c>
      <c r="O122" t="s">
        <v>119</v>
      </c>
      <c r="P122" t="s">
        <v>119</v>
      </c>
      <c r="Q122">
        <v>1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 t="s">
        <v>3</v>
      </c>
      <c r="AG122">
        <v>0</v>
      </c>
      <c r="AH122">
        <v>3</v>
      </c>
      <c r="AI122">
        <v>-1</v>
      </c>
      <c r="AJ122" t="s">
        <v>3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</row>
    <row r="123" spans="1:44" x14ac:dyDescent="0.2">
      <c r="A123">
        <f>ROW(Source!A70)</f>
        <v>70</v>
      </c>
      <c r="B123">
        <v>46282184</v>
      </c>
      <c r="C123">
        <v>46282152</v>
      </c>
      <c r="D123">
        <v>45851858</v>
      </c>
      <c r="E123">
        <v>5</v>
      </c>
      <c r="F123">
        <v>1</v>
      </c>
      <c r="G123">
        <v>5</v>
      </c>
      <c r="H123">
        <v>3</v>
      </c>
      <c r="I123" t="s">
        <v>407</v>
      </c>
      <c r="J123" t="s">
        <v>3</v>
      </c>
      <c r="K123" t="s">
        <v>408</v>
      </c>
      <c r="L123">
        <v>1354</v>
      </c>
      <c r="N123">
        <v>1010</v>
      </c>
      <c r="O123" t="s">
        <v>44</v>
      </c>
      <c r="P123" t="s">
        <v>44</v>
      </c>
      <c r="Q123">
        <v>1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 t="s">
        <v>3</v>
      </c>
      <c r="AG123">
        <v>0</v>
      </c>
      <c r="AH123">
        <v>3</v>
      </c>
      <c r="AI123">
        <v>-1</v>
      </c>
      <c r="AJ123" t="s">
        <v>3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</row>
    <row r="124" spans="1:44" x14ac:dyDescent="0.2">
      <c r="A124">
        <f>ROW(Source!A70)</f>
        <v>70</v>
      </c>
      <c r="B124">
        <v>46282185</v>
      </c>
      <c r="C124">
        <v>46282152</v>
      </c>
      <c r="D124">
        <v>45857062</v>
      </c>
      <c r="E124">
        <v>5</v>
      </c>
      <c r="F124">
        <v>1</v>
      </c>
      <c r="G124">
        <v>5</v>
      </c>
      <c r="H124">
        <v>3</v>
      </c>
      <c r="I124" t="s">
        <v>409</v>
      </c>
      <c r="J124" t="s">
        <v>3</v>
      </c>
      <c r="K124" t="s">
        <v>410</v>
      </c>
      <c r="L124">
        <v>1301</v>
      </c>
      <c r="N124">
        <v>1003</v>
      </c>
      <c r="O124" t="s">
        <v>143</v>
      </c>
      <c r="P124" t="s">
        <v>143</v>
      </c>
      <c r="Q124">
        <v>1</v>
      </c>
      <c r="X124">
        <v>100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 t="s">
        <v>3</v>
      </c>
      <c r="AG124">
        <v>100</v>
      </c>
      <c r="AH124">
        <v>3</v>
      </c>
      <c r="AI124">
        <v>-1</v>
      </c>
      <c r="AJ124" t="s">
        <v>3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</row>
    <row r="125" spans="1:44" x14ac:dyDescent="0.2">
      <c r="A125">
        <f>ROW(Source!A77)</f>
        <v>77</v>
      </c>
      <c r="B125">
        <v>46282711</v>
      </c>
      <c r="C125">
        <v>46282710</v>
      </c>
      <c r="D125">
        <v>45815045</v>
      </c>
      <c r="E125">
        <v>5</v>
      </c>
      <c r="F125">
        <v>1</v>
      </c>
      <c r="G125">
        <v>5</v>
      </c>
      <c r="H125">
        <v>1</v>
      </c>
      <c r="I125" t="s">
        <v>302</v>
      </c>
      <c r="J125" t="s">
        <v>3</v>
      </c>
      <c r="K125" t="s">
        <v>303</v>
      </c>
      <c r="L125">
        <v>1191</v>
      </c>
      <c r="N125">
        <v>1013</v>
      </c>
      <c r="O125" t="s">
        <v>304</v>
      </c>
      <c r="P125" t="s">
        <v>304</v>
      </c>
      <c r="Q125">
        <v>1</v>
      </c>
      <c r="X125">
        <v>58.4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1</v>
      </c>
      <c r="AE125">
        <v>1</v>
      </c>
      <c r="AF125" t="s">
        <v>3</v>
      </c>
      <c r="AG125">
        <v>58.4</v>
      </c>
      <c r="AH125">
        <v>2</v>
      </c>
      <c r="AI125">
        <v>46282711</v>
      </c>
      <c r="AJ125">
        <v>93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</row>
    <row r="126" spans="1:44" x14ac:dyDescent="0.2">
      <c r="A126">
        <f>ROW(Source!A77)</f>
        <v>77</v>
      </c>
      <c r="B126">
        <v>46282712</v>
      </c>
      <c r="C126">
        <v>46282710</v>
      </c>
      <c r="D126">
        <v>45819672</v>
      </c>
      <c r="E126">
        <v>5</v>
      </c>
      <c r="F126">
        <v>1</v>
      </c>
      <c r="G126">
        <v>5</v>
      </c>
      <c r="H126">
        <v>2</v>
      </c>
      <c r="I126" t="s">
        <v>374</v>
      </c>
      <c r="J126" t="s">
        <v>3</v>
      </c>
      <c r="K126" t="s">
        <v>375</v>
      </c>
      <c r="L126">
        <v>1344</v>
      </c>
      <c r="N126">
        <v>1008</v>
      </c>
      <c r="O126" t="s">
        <v>376</v>
      </c>
      <c r="P126" t="s">
        <v>376</v>
      </c>
      <c r="Q126">
        <v>1</v>
      </c>
      <c r="X126">
        <v>8.4700000000000006</v>
      </c>
      <c r="Y126">
        <v>0</v>
      </c>
      <c r="Z126">
        <v>1</v>
      </c>
      <c r="AA126">
        <v>0</v>
      </c>
      <c r="AB126">
        <v>0</v>
      </c>
      <c r="AC126">
        <v>0</v>
      </c>
      <c r="AD126">
        <v>1</v>
      </c>
      <c r="AE126">
        <v>0</v>
      </c>
      <c r="AF126" t="s">
        <v>3</v>
      </c>
      <c r="AG126">
        <v>8.4700000000000006</v>
      </c>
      <c r="AH126">
        <v>2</v>
      </c>
      <c r="AI126">
        <v>46282712</v>
      </c>
      <c r="AJ126">
        <v>94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</row>
    <row r="127" spans="1:44" x14ac:dyDescent="0.2">
      <c r="A127">
        <f>ROW(Source!A77)</f>
        <v>77</v>
      </c>
      <c r="B127">
        <v>46282716</v>
      </c>
      <c r="C127">
        <v>46282710</v>
      </c>
      <c r="D127">
        <v>45892181</v>
      </c>
      <c r="E127">
        <v>5</v>
      </c>
      <c r="F127">
        <v>1</v>
      </c>
      <c r="G127">
        <v>5</v>
      </c>
      <c r="H127">
        <v>3</v>
      </c>
      <c r="I127" t="s">
        <v>377</v>
      </c>
      <c r="J127" t="s">
        <v>3</v>
      </c>
      <c r="K127" t="s">
        <v>378</v>
      </c>
      <c r="L127">
        <v>1344</v>
      </c>
      <c r="N127">
        <v>1008</v>
      </c>
      <c r="O127" t="s">
        <v>376</v>
      </c>
      <c r="P127" t="s">
        <v>376</v>
      </c>
      <c r="Q127">
        <v>1</v>
      </c>
      <c r="X127">
        <v>189.21</v>
      </c>
      <c r="Y127">
        <v>1</v>
      </c>
      <c r="Z127">
        <v>0</v>
      </c>
      <c r="AA127">
        <v>0</v>
      </c>
      <c r="AB127">
        <v>0</v>
      </c>
      <c r="AC127">
        <v>0</v>
      </c>
      <c r="AD127">
        <v>1</v>
      </c>
      <c r="AE127">
        <v>0</v>
      </c>
      <c r="AF127" t="s">
        <v>3</v>
      </c>
      <c r="AG127">
        <v>189.21</v>
      </c>
      <c r="AH127">
        <v>2</v>
      </c>
      <c r="AI127">
        <v>46282716</v>
      </c>
      <c r="AJ127">
        <v>95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</row>
    <row r="128" spans="1:44" x14ac:dyDescent="0.2">
      <c r="A128">
        <f>ROW(Source!A77)</f>
        <v>77</v>
      </c>
      <c r="B128">
        <v>46282713</v>
      </c>
      <c r="C128">
        <v>46282710</v>
      </c>
      <c r="D128">
        <v>45824916</v>
      </c>
      <c r="E128">
        <v>5</v>
      </c>
      <c r="F128">
        <v>1</v>
      </c>
      <c r="G128">
        <v>5</v>
      </c>
      <c r="H128">
        <v>3</v>
      </c>
      <c r="I128" t="s">
        <v>405</v>
      </c>
      <c r="J128" t="s">
        <v>3</v>
      </c>
      <c r="K128" t="s">
        <v>406</v>
      </c>
      <c r="L128">
        <v>1346</v>
      </c>
      <c r="N128">
        <v>1009</v>
      </c>
      <c r="O128" t="s">
        <v>119</v>
      </c>
      <c r="P128" t="s">
        <v>119</v>
      </c>
      <c r="Q128">
        <v>1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 t="s">
        <v>3</v>
      </c>
      <c r="AG128">
        <v>0</v>
      </c>
      <c r="AH128">
        <v>3</v>
      </c>
      <c r="AI128">
        <v>-1</v>
      </c>
      <c r="AJ128" t="s">
        <v>3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</row>
    <row r="129" spans="1:44" x14ac:dyDescent="0.2">
      <c r="A129">
        <f>ROW(Source!A77)</f>
        <v>77</v>
      </c>
      <c r="B129">
        <v>46282714</v>
      </c>
      <c r="C129">
        <v>46282710</v>
      </c>
      <c r="D129">
        <v>45830617</v>
      </c>
      <c r="E129">
        <v>5</v>
      </c>
      <c r="F129">
        <v>1</v>
      </c>
      <c r="G129">
        <v>5</v>
      </c>
      <c r="H129">
        <v>3</v>
      </c>
      <c r="I129" t="s">
        <v>411</v>
      </c>
      <c r="J129" t="s">
        <v>3</v>
      </c>
      <c r="K129" t="s">
        <v>412</v>
      </c>
      <c r="L129">
        <v>1301</v>
      </c>
      <c r="N129">
        <v>1003</v>
      </c>
      <c r="O129" t="s">
        <v>143</v>
      </c>
      <c r="P129" t="s">
        <v>143</v>
      </c>
      <c r="Q129">
        <v>1</v>
      </c>
      <c r="X129">
        <v>99.8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 t="s">
        <v>3</v>
      </c>
      <c r="AG129">
        <v>99.8</v>
      </c>
      <c r="AH129">
        <v>3</v>
      </c>
      <c r="AI129">
        <v>-1</v>
      </c>
      <c r="AJ129" t="s">
        <v>3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</row>
    <row r="130" spans="1:44" x14ac:dyDescent="0.2">
      <c r="A130">
        <f>ROW(Source!A77)</f>
        <v>77</v>
      </c>
      <c r="B130">
        <v>46282715</v>
      </c>
      <c r="C130">
        <v>46282710</v>
      </c>
      <c r="D130">
        <v>45851858</v>
      </c>
      <c r="E130">
        <v>5</v>
      </c>
      <c r="F130">
        <v>1</v>
      </c>
      <c r="G130">
        <v>5</v>
      </c>
      <c r="H130">
        <v>3</v>
      </c>
      <c r="I130" t="s">
        <v>407</v>
      </c>
      <c r="J130" t="s">
        <v>3</v>
      </c>
      <c r="K130" t="s">
        <v>408</v>
      </c>
      <c r="L130">
        <v>1354</v>
      </c>
      <c r="N130">
        <v>1010</v>
      </c>
      <c r="O130" t="s">
        <v>44</v>
      </c>
      <c r="P130" t="s">
        <v>44</v>
      </c>
      <c r="Q130">
        <v>1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 t="s">
        <v>3</v>
      </c>
      <c r="AG130">
        <v>0</v>
      </c>
      <c r="AH130">
        <v>3</v>
      </c>
      <c r="AI130">
        <v>-1</v>
      </c>
      <c r="AJ130" t="s">
        <v>3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</row>
    <row r="131" spans="1:44" x14ac:dyDescent="0.2">
      <c r="A131">
        <f>ROW(Source!A78)</f>
        <v>78</v>
      </c>
      <c r="B131">
        <v>46282711</v>
      </c>
      <c r="C131">
        <v>46282710</v>
      </c>
      <c r="D131">
        <v>45815045</v>
      </c>
      <c r="E131">
        <v>5</v>
      </c>
      <c r="F131">
        <v>1</v>
      </c>
      <c r="G131">
        <v>5</v>
      </c>
      <c r="H131">
        <v>1</v>
      </c>
      <c r="I131" t="s">
        <v>302</v>
      </c>
      <c r="J131" t="s">
        <v>3</v>
      </c>
      <c r="K131" t="s">
        <v>303</v>
      </c>
      <c r="L131">
        <v>1191</v>
      </c>
      <c r="N131">
        <v>1013</v>
      </c>
      <c r="O131" t="s">
        <v>304</v>
      </c>
      <c r="P131" t="s">
        <v>304</v>
      </c>
      <c r="Q131">
        <v>1</v>
      </c>
      <c r="X131">
        <v>58.4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1</v>
      </c>
      <c r="AE131">
        <v>1</v>
      </c>
      <c r="AF131" t="s">
        <v>3</v>
      </c>
      <c r="AG131">
        <v>58.4</v>
      </c>
      <c r="AH131">
        <v>2</v>
      </c>
      <c r="AI131">
        <v>46282711</v>
      </c>
      <c r="AJ131">
        <v>96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</row>
    <row r="132" spans="1:44" x14ac:dyDescent="0.2">
      <c r="A132">
        <f>ROW(Source!A78)</f>
        <v>78</v>
      </c>
      <c r="B132">
        <v>46282712</v>
      </c>
      <c r="C132">
        <v>46282710</v>
      </c>
      <c r="D132">
        <v>45819672</v>
      </c>
      <c r="E132">
        <v>5</v>
      </c>
      <c r="F132">
        <v>1</v>
      </c>
      <c r="G132">
        <v>5</v>
      </c>
      <c r="H132">
        <v>2</v>
      </c>
      <c r="I132" t="s">
        <v>374</v>
      </c>
      <c r="J132" t="s">
        <v>3</v>
      </c>
      <c r="K132" t="s">
        <v>375</v>
      </c>
      <c r="L132">
        <v>1344</v>
      </c>
      <c r="N132">
        <v>1008</v>
      </c>
      <c r="O132" t="s">
        <v>376</v>
      </c>
      <c r="P132" t="s">
        <v>376</v>
      </c>
      <c r="Q132">
        <v>1</v>
      </c>
      <c r="X132">
        <v>8.4700000000000006</v>
      </c>
      <c r="Y132">
        <v>0</v>
      </c>
      <c r="Z132">
        <v>1</v>
      </c>
      <c r="AA132">
        <v>0</v>
      </c>
      <c r="AB132">
        <v>0</v>
      </c>
      <c r="AC132">
        <v>0</v>
      </c>
      <c r="AD132">
        <v>1</v>
      </c>
      <c r="AE132">
        <v>0</v>
      </c>
      <c r="AF132" t="s">
        <v>3</v>
      </c>
      <c r="AG132">
        <v>8.4700000000000006</v>
      </c>
      <c r="AH132">
        <v>2</v>
      </c>
      <c r="AI132">
        <v>46282712</v>
      </c>
      <c r="AJ132">
        <v>97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</row>
    <row r="133" spans="1:44" x14ac:dyDescent="0.2">
      <c r="A133">
        <f>ROW(Source!A78)</f>
        <v>78</v>
      </c>
      <c r="B133">
        <v>46282716</v>
      </c>
      <c r="C133">
        <v>46282710</v>
      </c>
      <c r="D133">
        <v>45892181</v>
      </c>
      <c r="E133">
        <v>5</v>
      </c>
      <c r="F133">
        <v>1</v>
      </c>
      <c r="G133">
        <v>5</v>
      </c>
      <c r="H133">
        <v>3</v>
      </c>
      <c r="I133" t="s">
        <v>377</v>
      </c>
      <c r="J133" t="s">
        <v>3</v>
      </c>
      <c r="K133" t="s">
        <v>378</v>
      </c>
      <c r="L133">
        <v>1344</v>
      </c>
      <c r="N133">
        <v>1008</v>
      </c>
      <c r="O133" t="s">
        <v>376</v>
      </c>
      <c r="P133" t="s">
        <v>376</v>
      </c>
      <c r="Q133">
        <v>1</v>
      </c>
      <c r="X133">
        <v>189.21</v>
      </c>
      <c r="Y133">
        <v>1</v>
      </c>
      <c r="Z133">
        <v>0</v>
      </c>
      <c r="AA133">
        <v>0</v>
      </c>
      <c r="AB133">
        <v>0</v>
      </c>
      <c r="AC133">
        <v>0</v>
      </c>
      <c r="AD133">
        <v>1</v>
      </c>
      <c r="AE133">
        <v>0</v>
      </c>
      <c r="AF133" t="s">
        <v>3</v>
      </c>
      <c r="AG133">
        <v>189.21</v>
      </c>
      <c r="AH133">
        <v>2</v>
      </c>
      <c r="AI133">
        <v>46282716</v>
      </c>
      <c r="AJ133">
        <v>98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</row>
    <row r="134" spans="1:44" x14ac:dyDescent="0.2">
      <c r="A134">
        <f>ROW(Source!A78)</f>
        <v>78</v>
      </c>
      <c r="B134">
        <v>46282713</v>
      </c>
      <c r="C134">
        <v>46282710</v>
      </c>
      <c r="D134">
        <v>45824916</v>
      </c>
      <c r="E134">
        <v>5</v>
      </c>
      <c r="F134">
        <v>1</v>
      </c>
      <c r="G134">
        <v>5</v>
      </c>
      <c r="H134">
        <v>3</v>
      </c>
      <c r="I134" t="s">
        <v>405</v>
      </c>
      <c r="J134" t="s">
        <v>3</v>
      </c>
      <c r="K134" t="s">
        <v>406</v>
      </c>
      <c r="L134">
        <v>1346</v>
      </c>
      <c r="N134">
        <v>1009</v>
      </c>
      <c r="O134" t="s">
        <v>119</v>
      </c>
      <c r="P134" t="s">
        <v>119</v>
      </c>
      <c r="Q134">
        <v>1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 t="s">
        <v>3</v>
      </c>
      <c r="AG134">
        <v>0</v>
      </c>
      <c r="AH134">
        <v>3</v>
      </c>
      <c r="AI134">
        <v>-1</v>
      </c>
      <c r="AJ134" t="s">
        <v>3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</row>
    <row r="135" spans="1:44" x14ac:dyDescent="0.2">
      <c r="A135">
        <f>ROW(Source!A78)</f>
        <v>78</v>
      </c>
      <c r="B135">
        <v>46282714</v>
      </c>
      <c r="C135">
        <v>46282710</v>
      </c>
      <c r="D135">
        <v>45830617</v>
      </c>
      <c r="E135">
        <v>5</v>
      </c>
      <c r="F135">
        <v>1</v>
      </c>
      <c r="G135">
        <v>5</v>
      </c>
      <c r="H135">
        <v>3</v>
      </c>
      <c r="I135" t="s">
        <v>411</v>
      </c>
      <c r="J135" t="s">
        <v>3</v>
      </c>
      <c r="K135" t="s">
        <v>412</v>
      </c>
      <c r="L135">
        <v>1301</v>
      </c>
      <c r="N135">
        <v>1003</v>
      </c>
      <c r="O135" t="s">
        <v>143</v>
      </c>
      <c r="P135" t="s">
        <v>143</v>
      </c>
      <c r="Q135">
        <v>1</v>
      </c>
      <c r="X135">
        <v>99.8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 t="s">
        <v>3</v>
      </c>
      <c r="AG135">
        <v>99.8</v>
      </c>
      <c r="AH135">
        <v>3</v>
      </c>
      <c r="AI135">
        <v>-1</v>
      </c>
      <c r="AJ135" t="s">
        <v>3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</row>
    <row r="136" spans="1:44" x14ac:dyDescent="0.2">
      <c r="A136">
        <f>ROW(Source!A78)</f>
        <v>78</v>
      </c>
      <c r="B136">
        <v>46282715</v>
      </c>
      <c r="C136">
        <v>46282710</v>
      </c>
      <c r="D136">
        <v>45851858</v>
      </c>
      <c r="E136">
        <v>5</v>
      </c>
      <c r="F136">
        <v>1</v>
      </c>
      <c r="G136">
        <v>5</v>
      </c>
      <c r="H136">
        <v>3</v>
      </c>
      <c r="I136" t="s">
        <v>407</v>
      </c>
      <c r="J136" t="s">
        <v>3</v>
      </c>
      <c r="K136" t="s">
        <v>408</v>
      </c>
      <c r="L136">
        <v>1354</v>
      </c>
      <c r="N136">
        <v>1010</v>
      </c>
      <c r="O136" t="s">
        <v>44</v>
      </c>
      <c r="P136" t="s">
        <v>44</v>
      </c>
      <c r="Q136">
        <v>1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 t="s">
        <v>3</v>
      </c>
      <c r="AG136">
        <v>0</v>
      </c>
      <c r="AH136">
        <v>3</v>
      </c>
      <c r="AI136">
        <v>-1</v>
      </c>
      <c r="AJ136" t="s">
        <v>3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Смета по ТСН-2001</vt:lpstr>
      <vt:lpstr>Source</vt:lpstr>
      <vt:lpstr>SourceObSm</vt:lpstr>
      <vt:lpstr>SmtRes</vt:lpstr>
      <vt:lpstr>EtalonRes</vt:lpstr>
      <vt:lpstr>'Смета по ТСН-2001'!Заголовки_для_печати</vt:lpstr>
      <vt:lpstr>'Смета по ТСН-2001'!Область_печати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Osipova Oksana</cp:lastModifiedBy>
  <dcterms:created xsi:type="dcterms:W3CDTF">2020-12-07T14:18:47Z</dcterms:created>
  <dcterms:modified xsi:type="dcterms:W3CDTF">2020-12-07T14:24:00Z</dcterms:modified>
</cp:coreProperties>
</file>