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musoyan\Desktop\"/>
    </mc:Choice>
  </mc:AlternateContent>
  <bookViews>
    <workbookView xWindow="0" yWindow="240" windowWidth="7500" windowHeight="4065" tabRatio="771" activeTab="2"/>
  </bookViews>
  <sheets>
    <sheet name="смета" sheetId="8" r:id="rId1"/>
    <sheet name="развернутая раскладка" sheetId="9" r:id="rId2"/>
    <sheet name="выжимка раскладка" sheetId="10" r:id="rId3"/>
  </sheets>
  <definedNames>
    <definedName name="_xlnm.Print_Titles" localSheetId="0">смета!#REF!</definedName>
    <definedName name="_xlnm.Print_Area" localSheetId="2">'выжимка раскладка'!$A$1:$M$46</definedName>
    <definedName name="_xlnm.Print_Area" localSheetId="1">'развернутая раскладка'!$A$1:$N$46</definedName>
    <definedName name="_xlnm.Print_Area" localSheetId="0">смета!$A$1:$J$165</definedName>
  </definedNames>
  <calcPr calcId="152511" fullPrecision="0"/>
</workbook>
</file>

<file path=xl/calcChain.xml><?xml version="1.0" encoding="utf-8"?>
<calcChain xmlns="http://schemas.openxmlformats.org/spreadsheetml/2006/main">
  <c r="G43" i="10" l="1"/>
  <c r="J43" i="10" s="1"/>
  <c r="M43" i="10" s="1"/>
  <c r="N43" i="10" s="1"/>
  <c r="J42" i="10"/>
  <c r="M42" i="10" s="1"/>
  <c r="N42" i="10" s="1"/>
  <c r="H42" i="10"/>
  <c r="G41" i="10"/>
  <c r="J41" i="10" s="1"/>
  <c r="J40" i="10"/>
  <c r="M40" i="10" s="1"/>
  <c r="N40" i="10" s="1"/>
  <c r="J39" i="10"/>
  <c r="M39" i="10" s="1"/>
  <c r="N39" i="10" s="1"/>
  <c r="H39" i="10"/>
  <c r="J38" i="10"/>
  <c r="K38" i="10" s="1"/>
  <c r="H38" i="10"/>
  <c r="J37" i="10"/>
  <c r="K37" i="10" s="1"/>
  <c r="H37" i="10"/>
  <c r="J36" i="10"/>
  <c r="M36" i="10" s="1"/>
  <c r="N36" i="10" s="1"/>
  <c r="H36" i="10"/>
  <c r="J35" i="10"/>
  <c r="M35" i="10" s="1"/>
  <c r="N35" i="10" s="1"/>
  <c r="H35" i="10"/>
  <c r="J33" i="10"/>
  <c r="K33" i="10" s="1"/>
  <c r="H33" i="10"/>
  <c r="G32" i="10"/>
  <c r="J32" i="10" s="1"/>
  <c r="J31" i="10"/>
  <c r="M31" i="10" s="1"/>
  <c r="N31" i="10" s="1"/>
  <c r="J30" i="10"/>
  <c r="M30" i="10" s="1"/>
  <c r="N30" i="10" s="1"/>
  <c r="H30" i="10"/>
  <c r="J29" i="10"/>
  <c r="K29" i="10" s="1"/>
  <c r="H29" i="10"/>
  <c r="J26" i="10"/>
  <c r="K26" i="10" s="1"/>
  <c r="H26" i="10"/>
  <c r="G25" i="10"/>
  <c r="J25" i="10" s="1"/>
  <c r="M25" i="10" s="1"/>
  <c r="N25" i="10" s="1"/>
  <c r="J24" i="10"/>
  <c r="M24" i="10" s="1"/>
  <c r="N24" i="10" s="1"/>
  <c r="H24" i="10"/>
  <c r="J23" i="10"/>
  <c r="K23" i="10" s="1"/>
  <c r="H23" i="10"/>
  <c r="G22" i="10"/>
  <c r="J22" i="10" s="1"/>
  <c r="M22" i="10" s="1"/>
  <c r="N22" i="10" s="1"/>
  <c r="J21" i="10"/>
  <c r="K21" i="10" s="1"/>
  <c r="H21" i="10"/>
  <c r="J20" i="10"/>
  <c r="K20" i="10" s="1"/>
  <c r="H20" i="10"/>
  <c r="G19" i="10"/>
  <c r="J19" i="10" s="1"/>
  <c r="M19" i="10" s="1"/>
  <c r="N19" i="10" s="1"/>
  <c r="G18" i="10"/>
  <c r="J18" i="10" s="1"/>
  <c r="J16" i="10"/>
  <c r="M16" i="10" s="1"/>
  <c r="N16" i="10" s="1"/>
  <c r="H16" i="10"/>
  <c r="J15" i="10"/>
  <c r="H15" i="10"/>
  <c r="G14" i="10"/>
  <c r="J14" i="10" s="1"/>
  <c r="M14" i="10" s="1"/>
  <c r="N14" i="10" s="1"/>
  <c r="G13" i="10"/>
  <c r="H13" i="10" s="1"/>
  <c r="G12" i="10"/>
  <c r="J12" i="10" s="1"/>
  <c r="M12" i="10" s="1"/>
  <c r="N12" i="10" s="1"/>
  <c r="G10" i="10"/>
  <c r="J10" i="10" s="1"/>
  <c r="M10" i="10" s="1"/>
  <c r="F10" i="10"/>
  <c r="J9" i="10"/>
  <c r="K9" i="10" s="1"/>
  <c r="H9" i="10"/>
  <c r="G8" i="10"/>
  <c r="J8" i="10" s="1"/>
  <c r="M8" i="10" s="1"/>
  <c r="N8" i="10" s="1"/>
  <c r="J8" i="9"/>
  <c r="K8" i="9" s="1"/>
  <c r="J12" i="9"/>
  <c r="K12" i="9" s="1"/>
  <c r="J14" i="9"/>
  <c r="M14" i="9" s="1"/>
  <c r="N14" i="9" s="1"/>
  <c r="J15" i="9"/>
  <c r="K15" i="9" s="1"/>
  <c r="J19" i="9"/>
  <c r="M19" i="9" s="1"/>
  <c r="N19" i="9" s="1"/>
  <c r="J20" i="9"/>
  <c r="K20" i="9" s="1"/>
  <c r="J22" i="9"/>
  <c r="K22" i="9" s="1"/>
  <c r="J23" i="9"/>
  <c r="M23" i="9" s="1"/>
  <c r="N23" i="9" s="1"/>
  <c r="J25" i="9"/>
  <c r="K25" i="9" s="1"/>
  <c r="J28" i="9"/>
  <c r="K28" i="9" s="1"/>
  <c r="J29" i="9"/>
  <c r="M29" i="9" s="1"/>
  <c r="N29" i="9" s="1"/>
  <c r="J30" i="9"/>
  <c r="K30" i="9" s="1"/>
  <c r="J32" i="9"/>
  <c r="M32" i="9" s="1"/>
  <c r="N32" i="9" s="1"/>
  <c r="J34" i="9"/>
  <c r="M34" i="9" s="1"/>
  <c r="N34" i="9" s="1"/>
  <c r="J35" i="9"/>
  <c r="K35" i="9" s="1"/>
  <c r="J36" i="9"/>
  <c r="K36" i="9" s="1"/>
  <c r="J37" i="9"/>
  <c r="K37" i="9" s="1"/>
  <c r="J38" i="9"/>
  <c r="M38" i="9" s="1"/>
  <c r="N38" i="9" s="1"/>
  <c r="J39" i="9"/>
  <c r="K39" i="9" s="1"/>
  <c r="J40" i="9"/>
  <c r="K40" i="9" s="1"/>
  <c r="J41" i="9"/>
  <c r="M41" i="9" s="1"/>
  <c r="N41" i="9" s="1"/>
  <c r="H41" i="9"/>
  <c r="H35" i="9"/>
  <c r="H36" i="9"/>
  <c r="H37" i="9"/>
  <c r="H38" i="9"/>
  <c r="H34" i="9"/>
  <c r="H32" i="9"/>
  <c r="H29" i="9"/>
  <c r="H28" i="9"/>
  <c r="H19" i="9"/>
  <c r="H20" i="9"/>
  <c r="H22" i="9"/>
  <c r="H23" i="9"/>
  <c r="H25" i="9"/>
  <c r="H14" i="9"/>
  <c r="H15" i="9"/>
  <c r="H8" i="9"/>
  <c r="G9" i="9"/>
  <c r="J9" i="9" s="1"/>
  <c r="M9" i="9" s="1"/>
  <c r="F9" i="9"/>
  <c r="G7" i="9"/>
  <c r="H7" i="9" s="1"/>
  <c r="G13" i="9"/>
  <c r="J13" i="9" s="1"/>
  <c r="G12" i="9"/>
  <c r="H12" i="9" s="1"/>
  <c r="G11" i="9"/>
  <c r="H11" i="9" s="1"/>
  <c r="G18" i="9"/>
  <c r="H18" i="9" s="1"/>
  <c r="G17" i="9"/>
  <c r="H17" i="9" s="1"/>
  <c r="G21" i="9"/>
  <c r="H21" i="9" s="1"/>
  <c r="G24" i="9"/>
  <c r="H24" i="9" s="1"/>
  <c r="G31" i="9"/>
  <c r="H31" i="9" s="1"/>
  <c r="G42" i="9"/>
  <c r="J42" i="9" s="1"/>
  <c r="G40" i="9"/>
  <c r="K23" i="9" l="1"/>
  <c r="J21" i="9"/>
  <c r="K21" i="9" s="1"/>
  <c r="M33" i="10"/>
  <c r="N33" i="10" s="1"/>
  <c r="N9" i="9"/>
  <c r="J18" i="9"/>
  <c r="K18" i="9" s="1"/>
  <c r="M42" i="9"/>
  <c r="N42" i="9" s="1"/>
  <c r="K42" i="9"/>
  <c r="M13" i="9"/>
  <c r="N13" i="9" s="1"/>
  <c r="K13" i="9"/>
  <c r="K32" i="9"/>
  <c r="M28" i="9"/>
  <c r="N28" i="9" s="1"/>
  <c r="M22" i="9"/>
  <c r="N22" i="9" s="1"/>
  <c r="J24" i="9"/>
  <c r="K24" i="9" s="1"/>
  <c r="K34" i="9"/>
  <c r="K14" i="9"/>
  <c r="M37" i="9"/>
  <c r="N37" i="9" s="1"/>
  <c r="M8" i="9"/>
  <c r="N8" i="9" s="1"/>
  <c r="J31" i="9"/>
  <c r="K31" i="9" s="1"/>
  <c r="J17" i="9"/>
  <c r="K17" i="9" s="1"/>
  <c r="J7" i="9"/>
  <c r="M7" i="9" s="1"/>
  <c r="N7" i="9" s="1"/>
  <c r="J11" i="9"/>
  <c r="K11" i="9" s="1"/>
  <c r="K41" i="9"/>
  <c r="M18" i="9"/>
  <c r="N18" i="9" s="1"/>
  <c r="K38" i="9"/>
  <c r="K29" i="9"/>
  <c r="K19" i="9"/>
  <c r="K9" i="9"/>
  <c r="M40" i="9"/>
  <c r="N40" i="9" s="1"/>
  <c r="M36" i="9"/>
  <c r="N36" i="9" s="1"/>
  <c r="M31" i="9"/>
  <c r="N31" i="9" s="1"/>
  <c r="M25" i="9"/>
  <c r="N25" i="9" s="1"/>
  <c r="M12" i="9"/>
  <c r="N12" i="9" s="1"/>
  <c r="M39" i="9"/>
  <c r="N39" i="9" s="1"/>
  <c r="M35" i="9"/>
  <c r="N35" i="9" s="1"/>
  <c r="M30" i="9"/>
  <c r="N30" i="9" s="1"/>
  <c r="M24" i="9"/>
  <c r="N24" i="9" s="1"/>
  <c r="M20" i="9"/>
  <c r="N20" i="9" s="1"/>
  <c r="M15" i="9"/>
  <c r="N15" i="9" s="1"/>
  <c r="J13" i="10"/>
  <c r="M13" i="10" s="1"/>
  <c r="N13" i="10" s="1"/>
  <c r="H19" i="10"/>
  <c r="M20" i="10"/>
  <c r="N20" i="10" s="1"/>
  <c r="N10" i="10"/>
  <c r="M29" i="10"/>
  <c r="N29" i="10" s="1"/>
  <c r="H8" i="10"/>
  <c r="M9" i="10"/>
  <c r="N9" i="10" s="1"/>
  <c r="H25" i="10"/>
  <c r="M26" i="10"/>
  <c r="N26" i="10" s="1"/>
  <c r="H10" i="10"/>
  <c r="M21" i="10"/>
  <c r="N21" i="10" s="1"/>
  <c r="K24" i="10"/>
  <c r="H43" i="10"/>
  <c r="H22" i="10"/>
  <c r="M23" i="10"/>
  <c r="N23" i="10" s="1"/>
  <c r="K42" i="10"/>
  <c r="M37" i="10"/>
  <c r="N37" i="10" s="1"/>
  <c r="M38" i="10"/>
  <c r="N38" i="10" s="1"/>
  <c r="K10" i="10"/>
  <c r="M18" i="10"/>
  <c r="N18" i="10" s="1"/>
  <c r="K18" i="10"/>
  <c r="K12" i="10"/>
  <c r="M15" i="10"/>
  <c r="N15" i="10" s="1"/>
  <c r="K15" i="10"/>
  <c r="K41" i="10"/>
  <c r="M41" i="10"/>
  <c r="N41" i="10" s="1"/>
  <c r="K32" i="10"/>
  <c r="M32" i="10"/>
  <c r="N32" i="10" s="1"/>
  <c r="K14" i="10"/>
  <c r="K30" i="10"/>
  <c r="K31" i="10"/>
  <c r="H32" i="10"/>
  <c r="K35" i="10"/>
  <c r="K39" i="10"/>
  <c r="K40" i="10"/>
  <c r="H41" i="10"/>
  <c r="K8" i="10"/>
  <c r="H12" i="10"/>
  <c r="K13" i="10"/>
  <c r="H14" i="10"/>
  <c r="K16" i="10"/>
  <c r="H18" i="10"/>
  <c r="K19" i="10"/>
  <c r="K22" i="10"/>
  <c r="K25" i="10"/>
  <c r="K36" i="10"/>
  <c r="K43" i="10"/>
  <c r="H9" i="9"/>
  <c r="H40" i="9"/>
  <c r="H13" i="9"/>
  <c r="H42" i="9"/>
  <c r="K7" i="9"/>
  <c r="J162" i="8"/>
  <c r="J163" i="8" s="1"/>
  <c r="H162" i="8"/>
  <c r="H164" i="8" s="1"/>
  <c r="K43" i="9" l="1"/>
  <c r="H43" i="9"/>
  <c r="M11" i="9"/>
  <c r="N11" i="9" s="1"/>
  <c r="M21" i="9"/>
  <c r="N21" i="9" s="1"/>
  <c r="M17" i="9"/>
  <c r="N17" i="9" s="1"/>
  <c r="J164" i="8"/>
  <c r="J165" i="8" s="1"/>
  <c r="H165" i="8"/>
  <c r="N43" i="9" l="1"/>
  <c r="M45" i="9" s="1"/>
</calcChain>
</file>

<file path=xl/comments1.xml><?xml version="1.0" encoding="utf-8"?>
<comments xmlns="http://schemas.openxmlformats.org/spreadsheetml/2006/main">
  <authors>
    <author>Alex</author>
  </authors>
  <commentList>
    <comment ref="H15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ПЗ&gt;</t>
        </r>
      </text>
    </comment>
    <comment ref="J159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ПЗ&gt;</t>
        </r>
      </text>
    </comment>
    <comment ref="H16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J16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H16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J16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</commentList>
</comments>
</file>

<file path=xl/comments2.xml><?xml version="1.0" encoding="utf-8"?>
<comments xmlns="http://schemas.openxmlformats.org/spreadsheetml/2006/main">
  <authors>
    <author>Сергей</author>
    <author>Alex Sosedko</author>
    <author>Осипов</author>
  </authors>
  <commentList>
    <comment ref="A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порядку (в актах выполненных работ)&gt;</t>
        </r>
      </text>
    </comment>
    <comment ref="B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C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позиции&gt;&lt;Примечание&gt;&lt;Комментарии из базы данных к расценке&gt;                                 </t>
        </r>
      </text>
    </comment>
    <comment ref="D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
&lt;Обоснование коэффициентов&gt;                                         
Кпз = &lt;К-т к позиции на прямые затраты&gt; Козп = &lt;К-т к позиции на основную з/п&gt; Кэм = &lt;К-т к позиции на эксплуатацию машин&gt; Кзпм = &lt;К-т к позиции на з/п машинистов&gt; Кмат = &lt;К-т к позиции на материалы&gt; Ктз = &lt;К-т к позиции на трудозатраты рабочих&gt; Ктзм = &lt;К-т к позиции на трудозатраты механизаторов&gt;</t>
        </r>
      </text>
    </comment>
    <comment ref="E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&lt;Выполнено за период&gt;</t>
        </r>
      </text>
    </comment>
    <comment ref="G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к-тов&gt;&lt;Нормы НР(неокругл.) по позиции при БИМ&gt;&lt;Нормы СП(неокругл.) по позиции при БИМ&gt;</t>
        </r>
      </text>
    </comment>
    <comment ref="H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в базисных ценах с учетом к-тов к итогам&gt;&lt;Сумма НР по позиции при расчете в базисных ценах&gt;&lt;Сумма СП по позиции при расчете в базисных ценах&gt;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индекса к позиции&gt; 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K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</commentList>
</comments>
</file>

<file path=xl/comments3.xml><?xml version="1.0" encoding="utf-8"?>
<comments xmlns="http://schemas.openxmlformats.org/spreadsheetml/2006/main">
  <authors>
    <author>Сергей</author>
    <author>Alex Sosedko</author>
    <author>Осипов</author>
  </authors>
  <commentList>
    <comment ref="A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порядку (в актах выполненных работ)&gt;</t>
        </r>
      </text>
    </comment>
    <comment ref="B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C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позиции&gt;&lt;Примечание&gt;&lt;Комментарии из базы данных к расценке&gt;                                 </t>
        </r>
      </text>
    </comment>
    <comment ref="D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
&lt;Обоснование коэффициентов&gt;                                         
Кпз = &lt;К-т к позиции на прямые затраты&gt; Козп = &lt;К-т к позиции на основную з/п&gt; Кэм = &lt;К-т к позиции на эксплуатацию машин&gt; Кзпм = &lt;К-т к позиции на з/п машинистов&gt; Кмат = &lt;К-т к позиции на материалы&gt; Ктз = &lt;К-т к позиции на трудозатраты рабочих&gt; Ктзм = &lt;К-т к позиции на трудозатраты механизаторов&gt;</t>
        </r>
      </text>
    </comment>
    <comment ref="E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&lt;Выполнено за период&gt;</t>
        </r>
      </text>
    </comment>
    <comment ref="G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к-тов&gt;&lt;Нормы НР(неокругл.) по позиции при БИМ&gt;&lt;Нормы СП(неокругл.) по позиции при БИМ&gt;</t>
        </r>
      </text>
    </comment>
    <comment ref="H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в базисных ценах с учетом к-тов к итогам&gt;&lt;Сумма НР по позиции при расчете в базисных ценах&gt;&lt;Сумма СП по позиции при расчете в базисных ценах&gt;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индекса к позиции&gt; 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K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</commentList>
</comments>
</file>

<file path=xl/sharedStrings.xml><?xml version="1.0" encoding="utf-8"?>
<sst xmlns="http://schemas.openxmlformats.org/spreadsheetml/2006/main" count="480" uniqueCount="124">
  <si>
    <t>Номер</t>
  </si>
  <si>
    <t>Единица измерения</t>
  </si>
  <si>
    <t>По порядку</t>
  </si>
  <si>
    <t>Поз.
по
 смете</t>
  </si>
  <si>
    <t>Накладные расходы</t>
  </si>
  <si>
    <t>Сметная прибыль</t>
  </si>
  <si>
    <t>Итого по акту</t>
  </si>
  <si>
    <t>Итого прямые затраты по акту в ценах 2001г.</t>
  </si>
  <si>
    <t>Итого прямые затраты по акту с учетом индексов, в текущих ценах</t>
  </si>
  <si>
    <t>Стоимость в текущих ценах, руб.</t>
  </si>
  <si>
    <t>Стоимость в ценах 2000 г.</t>
  </si>
  <si>
    <t xml:space="preserve">Затраты при производстве работ в зимнее время </t>
  </si>
  <si>
    <t>Номер единичной расценки</t>
  </si>
  <si>
    <t xml:space="preserve">Наименование работ </t>
  </si>
  <si>
    <t>количество</t>
  </si>
  <si>
    <t>Цена за ед., руб.</t>
  </si>
  <si>
    <t>Индекс пересчета</t>
  </si>
  <si>
    <t>ФЕР01-02-040-02</t>
  </si>
  <si>
    <t>100 м2</t>
  </si>
  <si>
    <t>ЗП Козп = 1,15</t>
  </si>
  <si>
    <t>ЭМ Кэм = 1,15</t>
  </si>
  <si>
    <t>в т.ч. ЗПМ Кзпм = 1,15</t>
  </si>
  <si>
    <t>МР</t>
  </si>
  <si>
    <t>НР от ФОТ</t>
  </si>
  <si>
    <t>%</t>
  </si>
  <si>
    <t>СП от ФОТ</t>
  </si>
  <si>
    <t>Всего по позиции</t>
  </si>
  <si>
    <t>ФССЦ-414-0318</t>
  </si>
  <si>
    <t>Дикорастущие травы</t>
  </si>
  <si>
    <t>кг</t>
  </si>
  <si>
    <t>ФЕР01-02-041-01</t>
  </si>
  <si>
    <t>ФЕР27-06-020-06</t>
  </si>
  <si>
    <t>1000 м2 покрытия</t>
  </si>
  <si>
    <t>ФЕР27-06-021-06</t>
  </si>
  <si>
    <t>ЗП Козп = 1,15*4</t>
  </si>
  <si>
    <t>ЭМ Кэм = 1,15*4</t>
  </si>
  <si>
    <t>в т.ч. ЗПМ Кзпм = 1,15*4</t>
  </si>
  <si>
    <t>МР Кмат = 4</t>
  </si>
  <si>
    <t>ФЕР27-06-020-02</t>
  </si>
  <si>
    <t>ФССЦ-410-0005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</si>
  <si>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А</t>
  </si>
  <si>
    <t>т</t>
  </si>
  <si>
    <t>ФССЦ-410-0006</t>
  </si>
  <si>
    <t>Смеси асфальтобетонные дорожные, аэродромные и асфальтобетон (горячие и теплые для плотного асфальтобетона мелко и крупнозернистые, песчаные), марка II, тип Б</t>
  </si>
  <si>
    <t>Пешеходные дорожки на переезде</t>
  </si>
  <si>
    <t>ФЕР27-07-002-01</t>
  </si>
  <si>
    <t>100 м2 дорожек и тротуаров</t>
  </si>
  <si>
    <t>ФЕР27-07-001-01</t>
  </si>
  <si>
    <t>100 м2 покрытия</t>
  </si>
  <si>
    <t>ФССЦ-410-0054</t>
  </si>
  <si>
    <t>Асфальт литой (жесткий) для покрытий тротуаров тип II</t>
  </si>
  <si>
    <t>ФЕР27-07-001-02</t>
  </si>
  <si>
    <t>ЗП Козп = 1,15*2</t>
  </si>
  <si>
    <t>ЭМ Кэм = 1,15*2</t>
  </si>
  <si>
    <t>в т.ч. ЗПМ Кзпм = 1,15*2</t>
  </si>
  <si>
    <t>МР Кмат = 2</t>
  </si>
  <si>
    <t>ФЕР27-02-010-02</t>
  </si>
  <si>
    <t>100 м бортового камня</t>
  </si>
  <si>
    <t>ФССЦ-403-0052</t>
  </si>
  <si>
    <t>Камни бортовые бетонные, марка 400</t>
  </si>
  <si>
    <t>м3</t>
  </si>
  <si>
    <t>Раздел 5. Обустройство  подходов</t>
  </si>
  <si>
    <t>Дорожная разметка</t>
  </si>
  <si>
    <t>ФЕР27-09-017-01</t>
  </si>
  <si>
    <t>1 км линии</t>
  </si>
  <si>
    <t>ФЕР27-09-017-09</t>
  </si>
  <si>
    <t>Ограждения</t>
  </si>
  <si>
    <t>ФЕР27-09-004-01</t>
  </si>
  <si>
    <t>100 шт.</t>
  </si>
  <si>
    <t>ФССЦ-442-1100</t>
  </si>
  <si>
    <t>Стойки железобетонные</t>
  </si>
  <si>
    <t>Дорожные знаки</t>
  </si>
  <si>
    <t>ФЕР27-09-009-01</t>
  </si>
  <si>
    <t>1 т стоек</t>
  </si>
  <si>
    <t>ФЕР27-09-009-02</t>
  </si>
  <si>
    <t>ФЕР27-09-012-01</t>
  </si>
  <si>
    <t>100 знаков</t>
  </si>
  <si>
    <t>ФССЦ-441-1003</t>
  </si>
  <si>
    <t>Блоки железобетонные опорные</t>
  </si>
  <si>
    <t>ФССЦ-110-9126-1</t>
  </si>
  <si>
    <t>Щиты металлические</t>
  </si>
  <si>
    <t>шт</t>
  </si>
  <si>
    <t>Присыпные бермы</t>
  </si>
  <si>
    <t>ФЕР27-04-001-02</t>
  </si>
  <si>
    <t>100 м3 материала основания (в плотном теле)</t>
  </si>
  <si>
    <t>ФССЦ-408-0200</t>
  </si>
  <si>
    <t>Смесь песчано-гравийная природная</t>
  </si>
  <si>
    <t>ФЕР01-02-005-01</t>
  </si>
  <si>
    <t>100 м3 уплотненного грунта</t>
  </si>
  <si>
    <t xml:space="preserve">Укрепление откосов земляных сооружений посевом многолетних трав: механизированным способом </t>
  </si>
  <si>
    <t xml:space="preserve">Полив посевов трав водой </t>
  </si>
  <si>
    <t xml:space="preserve">Устройство покрытия толщиной 4 см из горячих асфальтобетонных смесей пористых крупнозернистых, плотность каменных материалов: 2,5-2,9 т/м3 </t>
  </si>
  <si>
    <t xml:space="preserve">При изменении толщины покрытия на 0,5 см добавлять или исключать: к расценке 27-06-020-6 (добавляется  до толщины 6 см) </t>
  </si>
  <si>
    <t xml:space="preserve">Устройство покрытия толщиной 4 см из горячих асфальтобетонных смесей плотных мелкозернистых типа АБВ, плотность каменных материалов: 3 т/м3 и более </t>
  </si>
  <si>
    <t xml:space="preserve">Устройство оснований толщиной 12 см под тротуары: из кирпичного или известнякового щебня </t>
  </si>
  <si>
    <t xml:space="preserve">Устройство асфальтобетонных покрытий дорожек и тротуаров однослойных из литой мелкозернистой асфальто-бетонной смеси: толщиной 3 см </t>
  </si>
  <si>
    <t xml:space="preserve">При изменении толщины покрытия на 0,5 см добавлять: к расценке 27-07-001-1 (добавляется до толщины 4 см) </t>
  </si>
  <si>
    <t xml:space="preserve">Установка бортовых камней бетонных: при других видах покрытий </t>
  </si>
  <si>
    <t xml:space="preserve">Разметка проезжей части термопластиком линией шириной 0,1 м: сплошной </t>
  </si>
  <si>
    <t xml:space="preserve">Разметка проезжей части термопластиком линией шириной 0,20 м: сплошной </t>
  </si>
  <si>
    <t xml:space="preserve">Установка столбиков: сигнальных железобетонных </t>
  </si>
  <si>
    <t xml:space="preserve">Установка дорожных знаков на сборных железобетонных фундаментах на металлических стойках с массой: до 25 кг </t>
  </si>
  <si>
    <t xml:space="preserve">Установка дорожных знаков на сборных железобетонных фундаментах на металлических стойках с массой: от 25 до 50 кг </t>
  </si>
  <si>
    <t xml:space="preserve">При установке дополнительных щитков добавлять : к расценкам таблиц c 27-09-008 по 27-09-011 </t>
  </si>
  <si>
    <t xml:space="preserve">Устройство  присыпных обочин  из песчано-гравийной смеси </t>
  </si>
  <si>
    <t xml:space="preserve">Уплотнение грунта пневматическими трамбовками, группа грунтов: 1, 2 </t>
  </si>
  <si>
    <t>Итого по акту с учетом договорного коэффициента</t>
  </si>
  <si>
    <t>шт.</t>
  </si>
  <si>
    <t>м</t>
  </si>
  <si>
    <t>м2</t>
  </si>
  <si>
    <t>Цена за ед., руб. в тек.ценах</t>
  </si>
  <si>
    <t>Укрепительные работы</t>
  </si>
  <si>
    <t>Дорожная одежда</t>
  </si>
  <si>
    <t>Цена за ед., руб. в тек.ценах субподряд к=0,92</t>
  </si>
  <si>
    <t>субподрядный договорной коэффициент 0,92</t>
  </si>
  <si>
    <t>Стоимость в текущих ценах, руб.субподряд</t>
  </si>
  <si>
    <t>Итого:</t>
  </si>
  <si>
    <t>Разница</t>
  </si>
  <si>
    <t xml:space="preserve"> Строительство автодороги в районе охраняемого переезда на ст.Юровский ПК595+98,08</t>
  </si>
  <si>
    <t xml:space="preserve"> Обустройство  подходов</t>
  </si>
  <si>
    <t>Цена за ед., руб. в тек.ценах (индекс пересчета 5,09)</t>
  </si>
  <si>
    <t>Цена за ед., руб. (база)</t>
  </si>
  <si>
    <t>Цена за ед., руб. в тек.ценах с уч. субподряд к=0,92</t>
  </si>
  <si>
    <t xml:space="preserve"> Укрепительные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</si>
</sst>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р.&quot;#.00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-* #,##0\ _р_._-;\-* #,##0\ _р_._-;_-* &quot;-&quot;\ _р_._-;_-@_-"/>
    <numFmt numFmtId="170" formatCode="_-* #,##0.00\ _р_._-;\-* #,##0.00\ _р_._-;_-* &quot;-&quot;??\ _р_._-;_-@_-"/>
    <numFmt numFmtId="171" formatCode="%#.00"/>
    <numFmt numFmtId="172" formatCode="0.000%"/>
    <numFmt numFmtId="174" formatCode="#,##0.00&quot;р.&quot;"/>
  </numFmts>
  <fonts count="2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Pragmatica"/>
    </font>
    <font>
      <sz val="8"/>
      <name val="Optima"/>
      <family val="2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4" fontId="10" fillId="0" borderId="0">
      <protection locked="0"/>
    </xf>
    <xf numFmtId="165" fontId="10" fillId="0" borderId="0">
      <protection locked="0"/>
    </xf>
    <xf numFmtId="166" fontId="10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64" fontId="10" fillId="0" borderId="1">
      <protection locked="0"/>
    </xf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3" fillId="0" borderId="0"/>
    <xf numFmtId="0" fontId="9" fillId="0" borderId="0"/>
    <xf numFmtId="0" fontId="3" fillId="0" borderId="2">
      <alignment horizontal="center"/>
    </xf>
    <xf numFmtId="0" fontId="3" fillId="0" borderId="0" applyAlignment="0">
      <alignment vertical="top" wrapText="1"/>
    </xf>
    <xf numFmtId="0" fontId="3" fillId="0" borderId="2">
      <alignment horizontal="center"/>
    </xf>
    <xf numFmtId="0" fontId="3" fillId="0" borderId="0">
      <alignment vertical="top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>
      <alignment vertical="center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2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15" fillId="0" borderId="0"/>
    <xf numFmtId="0" fontId="3" fillId="0" borderId="0"/>
    <xf numFmtId="0" fontId="3" fillId="0" borderId="2">
      <alignment horizontal="center" wrapText="1"/>
    </xf>
    <xf numFmtId="0" fontId="3" fillId="0" borderId="2">
      <alignment horizontal="center"/>
    </xf>
    <xf numFmtId="0" fontId="6" fillId="0" borderId="0"/>
    <xf numFmtId="0" fontId="3" fillId="0" borderId="2">
      <alignment horizontal="center" wrapText="1"/>
    </xf>
    <xf numFmtId="0" fontId="1" fillId="0" borderId="0"/>
    <xf numFmtId="0" fontId="9" fillId="0" borderId="0"/>
    <xf numFmtId="0" fontId="3" fillId="0" borderId="0">
      <alignment horizontal="center"/>
    </xf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3" fillId="0" borderId="0">
      <alignment horizontal="left" vertical="top"/>
    </xf>
    <xf numFmtId="0" fontId="6" fillId="0" borderId="0"/>
    <xf numFmtId="171" fontId="10" fillId="0" borderId="0">
      <protection locked="0"/>
    </xf>
    <xf numFmtId="0" fontId="3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/>
    </xf>
    <xf numFmtId="3" fontId="3" fillId="0" borderId="2" xfId="2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2" xfId="21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/>
    </xf>
    <xf numFmtId="3" fontId="7" fillId="0" borderId="2" xfId="21" applyNumberFormat="1" applyFont="1" applyBorder="1" applyAlignment="1">
      <alignment horizontal="center"/>
    </xf>
    <xf numFmtId="0" fontId="3" fillId="0" borderId="0" xfId="0" applyFont="1" applyAlignment="1"/>
    <xf numFmtId="0" fontId="7" fillId="0" borderId="0" xfId="0" applyFont="1" applyAlignment="1"/>
    <xf numFmtId="0" fontId="3" fillId="0" borderId="2" xfId="14" applyFont="1" applyBorder="1" applyAlignment="1">
      <alignment horizontal="center" wrapText="1"/>
    </xf>
    <xf numFmtId="0" fontId="3" fillId="0" borderId="2" xfId="14" applyFont="1" applyBorder="1" applyAlignment="1">
      <alignment horizontal="center"/>
    </xf>
    <xf numFmtId="0" fontId="0" fillId="0" borderId="0" xfId="0" applyAlignment="1"/>
    <xf numFmtId="0" fontId="7" fillId="0" borderId="3" xfId="0" applyFont="1" applyBorder="1" applyAlignment="1"/>
    <xf numFmtId="0" fontId="7" fillId="0" borderId="6" xfId="0" applyFont="1" applyBorder="1" applyAlignment="1"/>
    <xf numFmtId="172" fontId="7" fillId="0" borderId="4" xfId="0" applyNumberFormat="1" applyFont="1" applyBorder="1" applyAlignment="1"/>
    <xf numFmtId="0" fontId="7" fillId="0" borderId="2" xfId="14" applyFont="1" applyBorder="1" applyAlignment="1">
      <alignment horizontal="center" wrapText="1"/>
    </xf>
    <xf numFmtId="0" fontId="7" fillId="0" borderId="2" xfId="14" applyFont="1" applyBorder="1" applyAlignment="1">
      <alignment horizontal="center"/>
    </xf>
    <xf numFmtId="0" fontId="3" fillId="0" borderId="8" xfId="14" applyFont="1" applyBorder="1" applyAlignment="1">
      <alignment horizontal="center" wrapText="1"/>
    </xf>
    <xf numFmtId="0" fontId="7" fillId="0" borderId="5" xfId="14" applyFont="1" applyBorder="1" applyAlignment="1">
      <alignment horizontal="center" wrapText="1"/>
    </xf>
    <xf numFmtId="0" fontId="7" fillId="0" borderId="5" xfId="14" applyFont="1" applyBorder="1" applyAlignment="1">
      <alignment horizontal="center"/>
    </xf>
    <xf numFmtId="0" fontId="3" fillId="0" borderId="5" xfId="14" applyFont="1" applyBorder="1" applyAlignment="1">
      <alignment horizontal="center" wrapText="1"/>
    </xf>
    <xf numFmtId="0" fontId="3" fillId="0" borderId="5" xfId="14" applyFont="1" applyBorder="1" applyAlignment="1">
      <alignment horizontal="center"/>
    </xf>
    <xf numFmtId="3" fontId="3" fillId="0" borderId="8" xfId="2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17" fillId="0" borderId="2" xfId="14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3" xfId="14" applyFont="1" applyBorder="1" applyAlignment="1">
      <alignment vertical="top" wrapText="1"/>
    </xf>
    <xf numFmtId="0" fontId="17" fillId="0" borderId="6" xfId="14" applyFont="1" applyBorder="1" applyAlignment="1">
      <alignment vertical="top" wrapText="1"/>
    </xf>
    <xf numFmtId="174" fontId="17" fillId="0" borderId="2" xfId="0" applyNumberFormat="1" applyFont="1" applyBorder="1" applyAlignment="1">
      <alignment vertical="top" wrapText="1"/>
    </xf>
    <xf numFmtId="0" fontId="19" fillId="0" borderId="0" xfId="0" applyFont="1" applyAlignment="1"/>
    <xf numFmtId="0" fontId="17" fillId="0" borderId="0" xfId="0" applyFont="1" applyAlignment="1"/>
    <xf numFmtId="0" fontId="19" fillId="0" borderId="0" xfId="0" applyFont="1" applyAlignment="1">
      <alignment vertical="center"/>
    </xf>
    <xf numFmtId="0" fontId="19" fillId="0" borderId="5" xfId="14" applyFont="1" applyBorder="1" applyAlignment="1">
      <alignment horizontal="center" vertical="center" wrapText="1"/>
    </xf>
    <xf numFmtId="0" fontId="19" fillId="0" borderId="5" xfId="14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2" xfId="14" applyFont="1" applyBorder="1" applyAlignment="1">
      <alignment horizontal="center"/>
    </xf>
    <xf numFmtId="0" fontId="19" fillId="0" borderId="2" xfId="14" applyFont="1" applyBorder="1" applyAlignment="1">
      <alignment horizontal="center" wrapText="1"/>
    </xf>
    <xf numFmtId="0" fontId="19" fillId="0" borderId="2" xfId="14" applyFont="1" applyBorder="1" applyAlignment="1">
      <alignment horizontal="left" wrapText="1"/>
    </xf>
    <xf numFmtId="174" fontId="19" fillId="0" borderId="2" xfId="14" applyNumberFormat="1" applyFont="1" applyBorder="1" applyAlignment="1">
      <alignment horizontal="center" wrapText="1"/>
    </xf>
    <xf numFmtId="0" fontId="20" fillId="0" borderId="2" xfId="14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174" fontId="20" fillId="0" borderId="2" xfId="0" applyNumberFormat="1" applyFont="1" applyBorder="1" applyAlignment="1">
      <alignment vertical="top" wrapText="1"/>
    </xf>
    <xf numFmtId="0" fontId="19" fillId="0" borderId="5" xfId="14" applyFont="1" applyBorder="1" applyAlignment="1">
      <alignment horizontal="center"/>
    </xf>
    <xf numFmtId="0" fontId="19" fillId="0" borderId="5" xfId="14" applyFont="1" applyBorder="1" applyAlignment="1">
      <alignment horizontal="center" wrapText="1"/>
    </xf>
    <xf numFmtId="0" fontId="19" fillId="0" borderId="5" xfId="14" applyFont="1" applyBorder="1" applyAlignment="1">
      <alignment horizontal="left" wrapText="1"/>
    </xf>
    <xf numFmtId="174" fontId="19" fillId="0" borderId="5" xfId="14" applyNumberFormat="1" applyFont="1" applyBorder="1" applyAlignment="1">
      <alignment horizontal="center" wrapText="1"/>
    </xf>
    <xf numFmtId="0" fontId="17" fillId="0" borderId="2" xfId="0" applyFont="1" applyBorder="1" applyAlignment="1"/>
    <xf numFmtId="0" fontId="19" fillId="0" borderId="0" xfId="0" applyFont="1" applyFill="1" applyAlignment="1"/>
    <xf numFmtId="0" fontId="19" fillId="0" borderId="8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0" fontId="19" fillId="0" borderId="5" xfId="14" applyFont="1" applyFill="1" applyBorder="1" applyAlignment="1">
      <alignment horizontal="center" vertical="center" wrapText="1"/>
    </xf>
    <xf numFmtId="0" fontId="19" fillId="0" borderId="5" xfId="14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4" xfId="14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vertical="top" wrapText="1"/>
    </xf>
    <xf numFmtId="43" fontId="17" fillId="0" borderId="2" xfId="47" applyFont="1" applyFill="1" applyBorder="1" applyAlignment="1">
      <alignment vertical="top" wrapText="1"/>
    </xf>
    <xf numFmtId="174" fontId="19" fillId="0" borderId="2" xfId="14" applyNumberFormat="1" applyFont="1" applyFill="1" applyBorder="1" applyAlignment="1">
      <alignment horizontal="center" wrapText="1"/>
    </xf>
    <xf numFmtId="0" fontId="19" fillId="0" borderId="2" xfId="14" applyFont="1" applyFill="1" applyBorder="1" applyAlignment="1">
      <alignment horizontal="center"/>
    </xf>
    <xf numFmtId="174" fontId="19" fillId="0" borderId="2" xfId="14" applyNumberFormat="1" applyFont="1" applyFill="1" applyBorder="1" applyAlignment="1">
      <alignment horizontal="center"/>
    </xf>
    <xf numFmtId="174" fontId="19" fillId="0" borderId="2" xfId="47" applyNumberFormat="1" applyFont="1" applyFill="1" applyBorder="1" applyAlignment="1">
      <alignment horizontal="center" wrapText="1"/>
    </xf>
    <xf numFmtId="4" fontId="19" fillId="0" borderId="2" xfId="47" applyNumberFormat="1" applyFont="1" applyFill="1" applyBorder="1" applyAlignment="1">
      <alignment horizontal="center" wrapText="1"/>
    </xf>
    <xf numFmtId="174" fontId="19" fillId="0" borderId="2" xfId="0" applyNumberFormat="1" applyFont="1" applyFill="1" applyBorder="1" applyAlignment="1">
      <alignment horizontal="center"/>
    </xf>
    <xf numFmtId="174" fontId="17" fillId="0" borderId="2" xfId="0" applyNumberFormat="1" applyFont="1" applyFill="1" applyBorder="1" applyAlignment="1">
      <alignment vertical="top" wrapText="1"/>
    </xf>
    <xf numFmtId="174" fontId="20" fillId="0" borderId="2" xfId="0" applyNumberFormat="1" applyFont="1" applyFill="1" applyBorder="1" applyAlignment="1">
      <alignment vertical="top" wrapText="1"/>
    </xf>
    <xf numFmtId="0" fontId="20" fillId="0" borderId="2" xfId="0" applyFont="1" applyFill="1" applyBorder="1" applyAlignment="1">
      <alignment vertical="top" wrapText="1"/>
    </xf>
    <xf numFmtId="174" fontId="17" fillId="0" borderId="2" xfId="0" applyNumberFormat="1" applyFont="1" applyFill="1" applyBorder="1" applyAlignment="1"/>
    <xf numFmtId="0" fontId="17" fillId="0" borderId="2" xfId="0" applyFont="1" applyFill="1" applyBorder="1" applyAlignment="1"/>
    <xf numFmtId="0" fontId="19" fillId="0" borderId="2" xfId="14" applyFont="1" applyBorder="1" applyAlignment="1">
      <alignment horizontal="center" vertical="center"/>
    </xf>
    <xf numFmtId="0" fontId="17" fillId="0" borderId="3" xfId="14" applyFont="1" applyBorder="1" applyAlignment="1">
      <alignment horizontal="center" vertical="center" wrapText="1"/>
    </xf>
    <xf numFmtId="0" fontId="20" fillId="0" borderId="2" xfId="14" applyFont="1" applyBorder="1" applyAlignment="1">
      <alignment horizontal="center" vertical="center" wrapText="1"/>
    </xf>
    <xf numFmtId="0" fontId="17" fillId="0" borderId="2" xfId="14" applyFont="1" applyBorder="1" applyAlignment="1">
      <alignment horizontal="center" vertical="center" wrapText="1"/>
    </xf>
    <xf numFmtId="0" fontId="17" fillId="0" borderId="3" xfId="14" applyFont="1" applyBorder="1" applyAlignment="1">
      <alignment horizontal="left" wrapText="1"/>
    </xf>
    <xf numFmtId="0" fontId="20" fillId="0" borderId="2" xfId="14" applyFont="1" applyBorder="1" applyAlignment="1">
      <alignment horizontal="left" wrapText="1"/>
    </xf>
    <xf numFmtId="0" fontId="17" fillId="0" borderId="2" xfId="14" applyFont="1" applyBorder="1" applyAlignment="1">
      <alignment horizontal="left" wrapText="1"/>
    </xf>
    <xf numFmtId="174" fontId="19" fillId="0" borderId="2" xfId="14" applyNumberFormat="1" applyFont="1" applyBorder="1" applyAlignment="1">
      <alignment horizontal="center" vertical="center" wrapText="1"/>
    </xf>
    <xf numFmtId="174" fontId="19" fillId="0" borderId="2" xfId="14" applyNumberFormat="1" applyFont="1" applyFill="1" applyBorder="1" applyAlignment="1">
      <alignment horizontal="center" vertical="center" wrapText="1"/>
    </xf>
    <xf numFmtId="174" fontId="19" fillId="0" borderId="2" xfId="14" applyNumberFormat="1" applyFont="1" applyFill="1" applyBorder="1" applyAlignment="1">
      <alignment horizontal="center" vertical="center"/>
    </xf>
    <xf numFmtId="174" fontId="19" fillId="0" borderId="2" xfId="47" applyNumberFormat="1" applyFont="1" applyFill="1" applyBorder="1" applyAlignment="1">
      <alignment horizontal="center" vertical="center" wrapText="1"/>
    </xf>
    <xf numFmtId="174" fontId="19" fillId="0" borderId="2" xfId="0" applyNumberFormat="1" applyFont="1" applyFill="1" applyBorder="1" applyAlignment="1">
      <alignment horizontal="center" vertical="center"/>
    </xf>
    <xf numFmtId="174" fontId="19" fillId="0" borderId="5" xfId="14" applyNumberFormat="1" applyFont="1" applyBorder="1" applyAlignment="1">
      <alignment horizontal="center" vertical="center" wrapText="1"/>
    </xf>
    <xf numFmtId="174" fontId="17" fillId="0" borderId="2" xfId="0" applyNumberFormat="1" applyFont="1" applyBorder="1" applyAlignment="1">
      <alignment horizontal="center" vertical="center" wrapText="1"/>
    </xf>
    <xf numFmtId="174" fontId="17" fillId="0" borderId="2" xfId="0" applyNumberFormat="1" applyFont="1" applyFill="1" applyBorder="1" applyAlignment="1">
      <alignment horizontal="center" vertical="center" wrapText="1"/>
    </xf>
    <xf numFmtId="174" fontId="20" fillId="0" borderId="2" xfId="0" applyNumberFormat="1" applyFont="1" applyBorder="1" applyAlignment="1">
      <alignment horizontal="center" vertical="center" wrapText="1"/>
    </xf>
    <xf numFmtId="174" fontId="2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/>
    <xf numFmtId="0" fontId="3" fillId="0" borderId="2" xfId="0" applyFont="1" applyBorder="1" applyAlignment="1">
      <alignment horizontal="left"/>
    </xf>
    <xf numFmtId="0" fontId="3" fillId="0" borderId="3" xfId="19" applyFont="1" applyBorder="1" applyAlignment="1">
      <alignment horizontal="left" wrapText="1"/>
    </xf>
    <xf numFmtId="0" fontId="3" fillId="0" borderId="6" xfId="19" applyFont="1" applyBorder="1" applyAlignment="1">
      <alignment horizontal="left" wrapText="1"/>
    </xf>
    <xf numFmtId="0" fontId="3" fillId="0" borderId="4" xfId="19" applyFont="1" applyBorder="1" applyAlignment="1">
      <alignment horizontal="left" wrapText="1"/>
    </xf>
    <xf numFmtId="0" fontId="3" fillId="0" borderId="8" xfId="19" applyFont="1" applyBorder="1" applyAlignment="1">
      <alignment horizontal="left" wrapText="1"/>
    </xf>
    <xf numFmtId="0" fontId="17" fillId="0" borderId="2" xfId="14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8" fillId="0" borderId="2" xfId="14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8" fillId="0" borderId="3" xfId="14" applyFont="1" applyBorder="1" applyAlignment="1">
      <alignment horizontal="center" vertical="center" wrapText="1"/>
    </xf>
    <xf numFmtId="0" fontId="8" fillId="0" borderId="6" xfId="14" applyFont="1" applyBorder="1" applyAlignment="1">
      <alignment horizontal="center" vertical="center" wrapText="1"/>
    </xf>
    <xf numFmtId="0" fontId="8" fillId="0" borderId="4" xfId="14" applyFont="1" applyBorder="1" applyAlignment="1">
      <alignment horizontal="center" vertical="center" wrapText="1"/>
    </xf>
    <xf numFmtId="0" fontId="17" fillId="0" borderId="3" xfId="14" applyFont="1" applyBorder="1" applyAlignment="1">
      <alignment horizontal="left" vertical="center" wrapText="1"/>
    </xf>
    <xf numFmtId="0" fontId="17" fillId="0" borderId="6" xfId="14" applyFont="1" applyBorder="1" applyAlignment="1">
      <alignment horizontal="left" vertical="center" wrapText="1"/>
    </xf>
    <xf numFmtId="0" fontId="17" fillId="0" borderId="4" xfId="14" applyFont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174" fontId="19" fillId="0" borderId="5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</cellXfs>
  <cellStyles count="48">
    <cellStyle name="”ќђќ‘ћ‚›‰" xfId="1"/>
    <cellStyle name="”љ‘ђћ‚ђќќ›‰" xfId="2"/>
    <cellStyle name="„…ќ…†ќ›‰" xfId="3"/>
    <cellStyle name="‡ђѓћ‹ћ‚ћљ1" xfId="4"/>
    <cellStyle name="‡ђѓћ‹ћ‚ћљ2" xfId="5"/>
    <cellStyle name="’ћѓћ‚›‰" xfId="6"/>
    <cellStyle name="Comma [0]_Computer Price" xfId="7"/>
    <cellStyle name="Comma_Computer Price" xfId="8"/>
    <cellStyle name="Currency [0]_Computer Price" xfId="9"/>
    <cellStyle name="Currency_Computer Price" xfId="10"/>
    <cellStyle name="Normal_ASUS" xfId="11"/>
    <cellStyle name="normбlnм_laroux" xfId="12"/>
    <cellStyle name="Акт" xfId="13"/>
    <cellStyle name="АктМТСН" xfId="14"/>
    <cellStyle name="ВедРесурсов" xfId="15"/>
    <cellStyle name="ВедРесурсовАкт" xfId="16"/>
    <cellStyle name="Гиперссылغа" xfId="17"/>
    <cellStyle name="Индексы" xfId="18"/>
    <cellStyle name="Итоги" xfId="19"/>
    <cellStyle name="ИтогоАктБазЦ" xfId="20"/>
    <cellStyle name="ИтогоАктБИМ" xfId="21"/>
    <cellStyle name="ИтогоАктРесМет" xfId="22"/>
    <cellStyle name="ИтогоАктТекЦ" xfId="23"/>
    <cellStyle name="ИтогоБазЦ" xfId="24"/>
    <cellStyle name="ИтогоБИМ" xfId="25"/>
    <cellStyle name="ИтогоРесМет" xfId="26"/>
    <cellStyle name="ИтогоТекЦ" xfId="27"/>
    <cellStyle name="ЛокСмета" xfId="28"/>
    <cellStyle name="ЛокСмМТСН" xfId="29"/>
    <cellStyle name="М29" xfId="30"/>
    <cellStyle name="ОбСмета" xfId="31"/>
    <cellStyle name="Обычный" xfId="0" builtinId="0"/>
    <cellStyle name="Обычный 2" xfId="32"/>
    <cellStyle name="Параметр" xfId="33"/>
    <cellStyle name="ПеременныеСметы" xfId="34"/>
    <cellStyle name="РесСмета" xfId="35"/>
    <cellStyle name="СводВедРес" xfId="36"/>
    <cellStyle name="СводкаСтоимРаб" xfId="37"/>
    <cellStyle name="СводРасч" xfId="38"/>
    <cellStyle name="Стиль 1" xfId="39"/>
    <cellStyle name="Титул" xfId="40"/>
    <cellStyle name="Тысячи [0]_laroux" xfId="41"/>
    <cellStyle name="Тысячи_laroux" xfId="42"/>
    <cellStyle name="Финансовый" xfId="47" builtinId="3"/>
    <cellStyle name="Хвост" xfId="43"/>
    <cellStyle name="Ценник" xfId="44"/>
    <cellStyle name="Џђћ–…ќ’ќ›‰" xfId="45"/>
    <cellStyle name="Экспертиза" xfId="4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J171"/>
  <sheetViews>
    <sheetView view="pageBreakPreview" topLeftCell="E151" workbookViewId="0">
      <selection activeCell="K151" sqref="K1:R1048576"/>
    </sheetView>
  </sheetViews>
  <sheetFormatPr defaultRowHeight="12.75" outlineLevelRow="1"/>
  <cols>
    <col min="1" max="1" width="6" style="7" customWidth="1"/>
    <col min="2" max="2" width="10.140625" style="7" customWidth="1"/>
    <col min="3" max="3" width="14.85546875" style="7" customWidth="1"/>
    <col min="4" max="4" width="50.28515625" style="7" customWidth="1"/>
    <col min="5" max="5" width="10" style="7" customWidth="1"/>
    <col min="6" max="6" width="9.85546875" style="7" customWidth="1"/>
    <col min="7" max="7" width="11.7109375" style="7" customWidth="1"/>
    <col min="8" max="8" width="12.5703125" style="7" customWidth="1"/>
    <col min="9" max="9" width="26.5703125" style="7" customWidth="1"/>
    <col min="10" max="10" width="19.42578125" style="7" customWidth="1"/>
    <col min="11" max="16384" width="9.140625" style="7"/>
  </cols>
  <sheetData>
    <row r="1" spans="1:10" s="1" customFormat="1" ht="24.75" customHeight="1">
      <c r="A1" s="100"/>
      <c r="B1" s="101"/>
      <c r="C1" s="101"/>
      <c r="D1" s="101"/>
      <c r="E1" s="101"/>
      <c r="F1" s="101"/>
      <c r="G1" s="101"/>
      <c r="H1" s="101"/>
      <c r="I1" s="101"/>
      <c r="J1" s="102"/>
    </row>
    <row r="2" spans="1:10" s="1" customFormat="1" ht="21" customHeight="1">
      <c r="A2" s="96" t="s">
        <v>123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s="1" customFormat="1" ht="25.5">
      <c r="A3" s="10">
        <v>1</v>
      </c>
      <c r="B3" s="9">
        <v>20</v>
      </c>
      <c r="C3" s="9" t="s">
        <v>17</v>
      </c>
      <c r="D3" s="9" t="s">
        <v>89</v>
      </c>
      <c r="E3" s="9" t="s">
        <v>18</v>
      </c>
      <c r="F3" s="9">
        <v>11.2</v>
      </c>
      <c r="G3" s="9">
        <v>2525.35</v>
      </c>
      <c r="H3" s="9"/>
      <c r="I3" s="10"/>
      <c r="J3" s="9"/>
    </row>
    <row r="4" spans="1:10" outlineLevel="1">
      <c r="A4" s="10"/>
      <c r="B4" s="9"/>
      <c r="C4" s="9"/>
      <c r="D4" s="9" t="s">
        <v>19</v>
      </c>
      <c r="E4" s="9"/>
      <c r="F4" s="9"/>
      <c r="G4" s="9"/>
      <c r="H4" s="9"/>
      <c r="I4" s="10">
        <v>5.09</v>
      </c>
      <c r="J4" s="9"/>
    </row>
    <row r="5" spans="1:10" outlineLevel="1">
      <c r="A5" s="10"/>
      <c r="B5" s="9"/>
      <c r="C5" s="9"/>
      <c r="D5" s="9" t="s">
        <v>20</v>
      </c>
      <c r="E5" s="9"/>
      <c r="F5" s="9"/>
      <c r="G5" s="9">
        <v>377.84</v>
      </c>
      <c r="H5" s="9">
        <v>4232</v>
      </c>
      <c r="I5" s="10">
        <v>5.09</v>
      </c>
      <c r="J5" s="9">
        <v>21540</v>
      </c>
    </row>
    <row r="6" spans="1:10" outlineLevel="1">
      <c r="A6" s="10"/>
      <c r="B6" s="9"/>
      <c r="C6" s="9"/>
      <c r="D6" s="9" t="s">
        <v>21</v>
      </c>
      <c r="E6" s="9"/>
      <c r="F6" s="9"/>
      <c r="G6" s="9">
        <v>39.58</v>
      </c>
      <c r="H6" s="9">
        <v>443</v>
      </c>
      <c r="I6" s="10">
        <v>5.09</v>
      </c>
      <c r="J6" s="9">
        <v>2257</v>
      </c>
    </row>
    <row r="7" spans="1:10" outlineLevel="1">
      <c r="A7" s="10"/>
      <c r="B7" s="9"/>
      <c r="C7" s="9"/>
      <c r="D7" s="9" t="s">
        <v>22</v>
      </c>
      <c r="E7" s="9"/>
      <c r="F7" s="9"/>
      <c r="G7" s="9">
        <v>2147.5100000000002</v>
      </c>
      <c r="H7" s="9">
        <v>24052</v>
      </c>
      <c r="I7" s="10">
        <v>5.09</v>
      </c>
      <c r="J7" s="9">
        <v>122425</v>
      </c>
    </row>
    <row r="8" spans="1:10" s="8" customFormat="1" outlineLevel="1">
      <c r="A8" s="10"/>
      <c r="B8" s="9"/>
      <c r="C8" s="9"/>
      <c r="D8" s="9" t="s">
        <v>23</v>
      </c>
      <c r="E8" s="9" t="s">
        <v>24</v>
      </c>
      <c r="F8" s="9"/>
      <c r="G8" s="9">
        <v>80</v>
      </c>
      <c r="H8" s="9">
        <v>354</v>
      </c>
      <c r="I8" s="10">
        <v>5.09</v>
      </c>
      <c r="J8" s="9">
        <v>1806</v>
      </c>
    </row>
    <row r="9" spans="1:10" s="8" customFormat="1" outlineLevel="1">
      <c r="A9" s="10"/>
      <c r="B9" s="9"/>
      <c r="C9" s="9"/>
      <c r="D9" s="9" t="s">
        <v>25</v>
      </c>
      <c r="E9" s="9" t="s">
        <v>24</v>
      </c>
      <c r="F9" s="9"/>
      <c r="G9" s="9">
        <v>45</v>
      </c>
      <c r="H9" s="9">
        <v>199</v>
      </c>
      <c r="I9" s="10">
        <v>5.09</v>
      </c>
      <c r="J9" s="9">
        <v>1016</v>
      </c>
    </row>
    <row r="10" spans="1:10" s="8" customFormat="1">
      <c r="A10" s="10"/>
      <c r="B10" s="15"/>
      <c r="C10" s="15"/>
      <c r="D10" s="15" t="s">
        <v>26</v>
      </c>
      <c r="E10" s="15"/>
      <c r="F10" s="15"/>
      <c r="G10" s="15">
        <v>2525.35</v>
      </c>
      <c r="H10" s="15">
        <v>28837</v>
      </c>
      <c r="I10" s="16"/>
      <c r="J10" s="15">
        <v>146787</v>
      </c>
    </row>
    <row r="11" spans="1:10" s="11" customFormat="1">
      <c r="A11" s="10">
        <v>2</v>
      </c>
      <c r="B11" s="9">
        <v>21</v>
      </c>
      <c r="C11" s="9" t="s">
        <v>27</v>
      </c>
      <c r="D11" s="9" t="s">
        <v>28</v>
      </c>
      <c r="E11" s="9" t="s">
        <v>29</v>
      </c>
      <c r="F11" s="9">
        <v>30.24</v>
      </c>
      <c r="G11" s="9">
        <v>40.340000000000003</v>
      </c>
      <c r="H11" s="9">
        <v>1220</v>
      </c>
      <c r="I11" s="10">
        <v>5.09</v>
      </c>
      <c r="J11" s="9">
        <v>6209</v>
      </c>
    </row>
    <row r="12" spans="1:10" s="8" customFormat="1">
      <c r="A12" s="10">
        <v>3</v>
      </c>
      <c r="B12" s="9">
        <v>22</v>
      </c>
      <c r="C12" s="9" t="s">
        <v>30</v>
      </c>
      <c r="D12" s="9" t="s">
        <v>90</v>
      </c>
      <c r="E12" s="9" t="s">
        <v>18</v>
      </c>
      <c r="F12" s="9">
        <v>11.2</v>
      </c>
      <c r="G12" s="9">
        <v>275.33999999999997</v>
      </c>
      <c r="H12" s="9"/>
      <c r="I12" s="10"/>
      <c r="J12" s="9"/>
    </row>
    <row r="13" spans="1:10" s="8" customFormat="1" outlineLevel="1">
      <c r="A13" s="10"/>
      <c r="B13" s="9"/>
      <c r="C13" s="9"/>
      <c r="D13" s="9" t="s">
        <v>19</v>
      </c>
      <c r="E13" s="9"/>
      <c r="F13" s="9"/>
      <c r="G13" s="9">
        <v>14.96</v>
      </c>
      <c r="H13" s="9">
        <v>168</v>
      </c>
      <c r="I13" s="10">
        <v>5.09</v>
      </c>
      <c r="J13" s="9">
        <v>853</v>
      </c>
    </row>
    <row r="14" spans="1:10" s="11" customFormat="1" outlineLevel="1">
      <c r="A14" s="10"/>
      <c r="B14" s="9"/>
      <c r="C14" s="9"/>
      <c r="D14" s="9" t="s">
        <v>20</v>
      </c>
      <c r="E14" s="9"/>
      <c r="F14" s="9"/>
      <c r="G14" s="9">
        <v>247.94</v>
      </c>
      <c r="H14" s="9">
        <v>2777</v>
      </c>
      <c r="I14" s="10">
        <v>5.09</v>
      </c>
      <c r="J14" s="9">
        <v>14135</v>
      </c>
    </row>
    <row r="15" spans="1:10" s="11" customFormat="1" outlineLevel="1">
      <c r="A15" s="10"/>
      <c r="B15" s="9"/>
      <c r="C15" s="9"/>
      <c r="D15" s="9" t="s">
        <v>21</v>
      </c>
      <c r="E15" s="9"/>
      <c r="F15" s="9"/>
      <c r="G15" s="9">
        <v>26.15</v>
      </c>
      <c r="H15" s="9">
        <v>293</v>
      </c>
      <c r="I15" s="10">
        <v>5.09</v>
      </c>
      <c r="J15" s="9">
        <v>1491</v>
      </c>
    </row>
    <row r="16" spans="1:10" s="11" customFormat="1" outlineLevel="1">
      <c r="A16" s="10"/>
      <c r="B16" s="9"/>
      <c r="C16" s="9"/>
      <c r="D16" s="9" t="s">
        <v>22</v>
      </c>
      <c r="E16" s="9"/>
      <c r="F16" s="9"/>
      <c r="G16" s="9">
        <v>12.44</v>
      </c>
      <c r="H16" s="9">
        <v>139</v>
      </c>
      <c r="I16" s="10">
        <v>5.09</v>
      </c>
      <c r="J16" s="9">
        <v>709</v>
      </c>
    </row>
    <row r="17" spans="1:10" s="11" customFormat="1" outlineLevel="1">
      <c r="A17" s="10"/>
      <c r="B17" s="9"/>
      <c r="C17" s="9"/>
      <c r="D17" s="9" t="s">
        <v>23</v>
      </c>
      <c r="E17" s="9" t="s">
        <v>24</v>
      </c>
      <c r="F17" s="9"/>
      <c r="G17" s="9">
        <v>80</v>
      </c>
      <c r="H17" s="9">
        <v>369</v>
      </c>
      <c r="I17" s="10">
        <v>5.09</v>
      </c>
      <c r="J17" s="9">
        <v>1875</v>
      </c>
    </row>
    <row r="18" spans="1:10" s="11" customFormat="1" outlineLevel="1">
      <c r="A18" s="10"/>
      <c r="B18" s="9"/>
      <c r="C18" s="9"/>
      <c r="D18" s="9" t="s">
        <v>25</v>
      </c>
      <c r="E18" s="9" t="s">
        <v>24</v>
      </c>
      <c r="F18" s="9"/>
      <c r="G18" s="9">
        <v>45</v>
      </c>
      <c r="H18" s="9">
        <v>207</v>
      </c>
      <c r="I18" s="10">
        <v>5.09</v>
      </c>
      <c r="J18" s="9">
        <v>1055</v>
      </c>
    </row>
    <row r="19" spans="1:10" s="11" customFormat="1">
      <c r="A19" s="21"/>
      <c r="B19" s="18"/>
      <c r="C19" s="18"/>
      <c r="D19" s="18" t="s">
        <v>26</v>
      </c>
      <c r="E19" s="18"/>
      <c r="F19" s="18"/>
      <c r="G19" s="18">
        <v>275.33999999999997</v>
      </c>
      <c r="H19" s="18">
        <v>3660</v>
      </c>
      <c r="I19" s="19"/>
      <c r="J19" s="18">
        <v>18627</v>
      </c>
    </row>
    <row r="20" spans="1:10" s="11" customFormat="1" ht="21" customHeight="1">
      <c r="A20" s="96" t="s">
        <v>112</v>
      </c>
      <c r="B20" s="97"/>
      <c r="C20" s="97"/>
      <c r="D20" s="97"/>
      <c r="E20" s="97"/>
      <c r="F20" s="97"/>
      <c r="G20" s="97"/>
      <c r="H20" s="97"/>
      <c r="I20" s="97"/>
      <c r="J20" s="97"/>
    </row>
    <row r="21" spans="1:10" s="11" customFormat="1" ht="38.25">
      <c r="A21" s="10">
        <v>4</v>
      </c>
      <c r="B21" s="9">
        <v>26</v>
      </c>
      <c r="C21" s="9" t="s">
        <v>31</v>
      </c>
      <c r="D21" s="9" t="s">
        <v>91</v>
      </c>
      <c r="E21" s="9" t="s">
        <v>32</v>
      </c>
      <c r="F21" s="9">
        <v>1.9</v>
      </c>
      <c r="G21" s="9">
        <v>45003.13</v>
      </c>
      <c r="H21" s="9"/>
      <c r="I21" s="10"/>
      <c r="J21" s="9"/>
    </row>
    <row r="22" spans="1:10" s="11" customFormat="1" outlineLevel="1">
      <c r="A22" s="10"/>
      <c r="B22" s="9"/>
      <c r="C22" s="9"/>
      <c r="D22" s="9" t="s">
        <v>19</v>
      </c>
      <c r="E22" s="9"/>
      <c r="F22" s="9"/>
      <c r="G22" s="9">
        <v>423.72</v>
      </c>
      <c r="H22" s="9">
        <v>805</v>
      </c>
      <c r="I22" s="10">
        <v>5.09</v>
      </c>
      <c r="J22" s="9">
        <v>4098</v>
      </c>
    </row>
    <row r="23" spans="1:10" s="11" customFormat="1" outlineLevel="1">
      <c r="A23" s="10"/>
      <c r="B23" s="9"/>
      <c r="C23" s="9"/>
      <c r="D23" s="9" t="s">
        <v>20</v>
      </c>
      <c r="E23" s="9"/>
      <c r="F23" s="9"/>
      <c r="G23" s="9">
        <v>2737.15</v>
      </c>
      <c r="H23" s="9">
        <v>5201</v>
      </c>
      <c r="I23" s="10">
        <v>5.09</v>
      </c>
      <c r="J23" s="9">
        <v>26471</v>
      </c>
    </row>
    <row r="24" spans="1:10" s="11" customFormat="1" outlineLevel="1">
      <c r="A24" s="10"/>
      <c r="B24" s="9"/>
      <c r="C24" s="9"/>
      <c r="D24" s="9" t="s">
        <v>21</v>
      </c>
      <c r="E24" s="9"/>
      <c r="F24" s="9"/>
      <c r="G24" s="9">
        <v>301.45999999999998</v>
      </c>
      <c r="H24" s="9">
        <v>573</v>
      </c>
      <c r="I24" s="10">
        <v>5.09</v>
      </c>
      <c r="J24" s="9">
        <v>2915</v>
      </c>
    </row>
    <row r="25" spans="1:10" s="11" customFormat="1" outlineLevel="1">
      <c r="A25" s="10"/>
      <c r="B25" s="9"/>
      <c r="C25" s="9"/>
      <c r="D25" s="9" t="s">
        <v>22</v>
      </c>
      <c r="E25" s="9"/>
      <c r="F25" s="9"/>
      <c r="G25" s="9">
        <v>41842.26</v>
      </c>
      <c r="H25" s="9">
        <v>79500</v>
      </c>
      <c r="I25" s="10">
        <v>5.09</v>
      </c>
      <c r="J25" s="9">
        <v>404656</v>
      </c>
    </row>
    <row r="26" spans="1:10" s="11" customFormat="1" outlineLevel="1">
      <c r="A26" s="10"/>
      <c r="B26" s="9"/>
      <c r="C26" s="9"/>
      <c r="D26" s="9" t="s">
        <v>23</v>
      </c>
      <c r="E26" s="9" t="s">
        <v>24</v>
      </c>
      <c r="F26" s="9"/>
      <c r="G26" s="9">
        <v>142</v>
      </c>
      <c r="H26" s="9">
        <v>1957</v>
      </c>
      <c r="I26" s="10">
        <v>5.09</v>
      </c>
      <c r="J26" s="9">
        <v>9958</v>
      </c>
    </row>
    <row r="27" spans="1:10" s="11" customFormat="1" outlineLevel="1">
      <c r="A27" s="10"/>
      <c r="B27" s="9"/>
      <c r="C27" s="9"/>
      <c r="D27" s="9" t="s">
        <v>25</v>
      </c>
      <c r="E27" s="9" t="s">
        <v>24</v>
      </c>
      <c r="F27" s="9"/>
      <c r="G27" s="9">
        <v>95</v>
      </c>
      <c r="H27" s="9">
        <v>1309</v>
      </c>
      <c r="I27" s="10">
        <v>5.09</v>
      </c>
      <c r="J27" s="9">
        <v>6662</v>
      </c>
    </row>
    <row r="28" spans="1:10" s="11" customFormat="1">
      <c r="A28" s="10"/>
      <c r="B28" s="15"/>
      <c r="C28" s="15"/>
      <c r="D28" s="15" t="s">
        <v>26</v>
      </c>
      <c r="E28" s="15"/>
      <c r="F28" s="15"/>
      <c r="G28" s="15">
        <v>45003.13</v>
      </c>
      <c r="H28" s="15">
        <v>88772</v>
      </c>
      <c r="I28" s="16"/>
      <c r="J28" s="15">
        <v>451845</v>
      </c>
    </row>
    <row r="29" spans="1:10" s="11" customFormat="1" ht="38.25">
      <c r="A29" s="10">
        <v>5</v>
      </c>
      <c r="B29" s="9">
        <v>27</v>
      </c>
      <c r="C29" s="9" t="s">
        <v>33</v>
      </c>
      <c r="D29" s="9" t="s">
        <v>92</v>
      </c>
      <c r="E29" s="9" t="s">
        <v>32</v>
      </c>
      <c r="F29" s="9">
        <v>1.9</v>
      </c>
      <c r="G29" s="9">
        <v>20988.11</v>
      </c>
      <c r="H29" s="9"/>
      <c r="I29" s="10"/>
      <c r="J29" s="9"/>
    </row>
    <row r="30" spans="1:10" s="11" customFormat="1" outlineLevel="1">
      <c r="A30" s="10"/>
      <c r="B30" s="9"/>
      <c r="C30" s="9"/>
      <c r="D30" s="9" t="s">
        <v>34</v>
      </c>
      <c r="E30" s="9"/>
      <c r="F30" s="9"/>
      <c r="G30" s="9">
        <v>4</v>
      </c>
      <c r="H30" s="9">
        <v>8</v>
      </c>
      <c r="I30" s="10">
        <v>5.09</v>
      </c>
      <c r="J30" s="9">
        <v>39</v>
      </c>
    </row>
    <row r="31" spans="1:10" outlineLevel="1">
      <c r="A31" s="10"/>
      <c r="B31" s="9"/>
      <c r="C31" s="9"/>
      <c r="D31" s="9" t="s">
        <v>35</v>
      </c>
      <c r="E31" s="9"/>
      <c r="F31" s="9"/>
      <c r="G31" s="9">
        <v>13.43</v>
      </c>
      <c r="H31" s="9">
        <v>26</v>
      </c>
      <c r="I31" s="10">
        <v>5.09</v>
      </c>
      <c r="J31" s="9">
        <v>130</v>
      </c>
    </row>
    <row r="32" spans="1:10" outlineLevel="1">
      <c r="A32" s="10"/>
      <c r="B32" s="9"/>
      <c r="C32" s="9"/>
      <c r="D32" s="9" t="s">
        <v>36</v>
      </c>
      <c r="E32" s="9"/>
      <c r="F32" s="9"/>
      <c r="G32" s="9"/>
      <c r="H32" s="9"/>
      <c r="I32" s="10">
        <v>5.09</v>
      </c>
      <c r="J32" s="9"/>
    </row>
    <row r="33" spans="1:10" outlineLevel="1">
      <c r="A33" s="10"/>
      <c r="B33" s="9"/>
      <c r="C33" s="9"/>
      <c r="D33" s="9" t="s">
        <v>37</v>
      </c>
      <c r="E33" s="9"/>
      <c r="F33" s="9"/>
      <c r="G33" s="9">
        <v>20970.68</v>
      </c>
      <c r="H33" s="9">
        <v>39843</v>
      </c>
      <c r="I33" s="10">
        <v>5.09</v>
      </c>
      <c r="J33" s="9">
        <v>202807</v>
      </c>
    </row>
    <row r="34" spans="1:10" outlineLevel="1">
      <c r="A34" s="10"/>
      <c r="B34" s="9"/>
      <c r="C34" s="9"/>
      <c r="D34" s="9" t="s">
        <v>23</v>
      </c>
      <c r="E34" s="9" t="s">
        <v>24</v>
      </c>
      <c r="F34" s="9"/>
      <c r="G34" s="9">
        <v>142</v>
      </c>
      <c r="H34" s="9">
        <v>11</v>
      </c>
      <c r="I34" s="10">
        <v>5.09</v>
      </c>
      <c r="J34" s="9">
        <v>55</v>
      </c>
    </row>
    <row r="35" spans="1:10" outlineLevel="1">
      <c r="A35" s="10"/>
      <c r="B35" s="9"/>
      <c r="C35" s="9"/>
      <c r="D35" s="9" t="s">
        <v>25</v>
      </c>
      <c r="E35" s="9" t="s">
        <v>24</v>
      </c>
      <c r="F35" s="9"/>
      <c r="G35" s="9">
        <v>95</v>
      </c>
      <c r="H35" s="9">
        <v>8</v>
      </c>
      <c r="I35" s="10">
        <v>5.09</v>
      </c>
      <c r="J35" s="9">
        <v>37</v>
      </c>
    </row>
    <row r="36" spans="1:10">
      <c r="A36" s="10"/>
      <c r="B36" s="15"/>
      <c r="C36" s="15"/>
      <c r="D36" s="15" t="s">
        <v>26</v>
      </c>
      <c r="E36" s="15"/>
      <c r="F36" s="15"/>
      <c r="G36" s="15">
        <v>20988.11</v>
      </c>
      <c r="H36" s="15">
        <v>39896</v>
      </c>
      <c r="I36" s="16"/>
      <c r="J36" s="15">
        <v>203068</v>
      </c>
    </row>
    <row r="37" spans="1:10" ht="38.25">
      <c r="A37" s="10">
        <v>6</v>
      </c>
      <c r="B37" s="9">
        <v>28</v>
      </c>
      <c r="C37" s="9" t="s">
        <v>38</v>
      </c>
      <c r="D37" s="9" t="s">
        <v>93</v>
      </c>
      <c r="E37" s="9" t="s">
        <v>32</v>
      </c>
      <c r="F37" s="9">
        <v>1.9</v>
      </c>
      <c r="G37" s="9">
        <v>49521.120000000003</v>
      </c>
      <c r="H37" s="9"/>
      <c r="I37" s="10"/>
      <c r="J37" s="9"/>
    </row>
    <row r="38" spans="1:10" outlineLevel="1">
      <c r="A38" s="10"/>
      <c r="B38" s="9"/>
      <c r="C38" s="9"/>
      <c r="D38" s="9" t="s">
        <v>19</v>
      </c>
      <c r="E38" s="9"/>
      <c r="F38" s="9"/>
      <c r="G38" s="9">
        <v>423.72</v>
      </c>
      <c r="H38" s="9">
        <v>805</v>
      </c>
      <c r="I38" s="10">
        <v>5.09</v>
      </c>
      <c r="J38" s="9">
        <v>4098</v>
      </c>
    </row>
    <row r="39" spans="1:10" outlineLevel="1">
      <c r="A39" s="10"/>
      <c r="B39" s="9"/>
      <c r="C39" s="9"/>
      <c r="D39" s="9" t="s">
        <v>20</v>
      </c>
      <c r="E39" s="9"/>
      <c r="F39" s="9"/>
      <c r="G39" s="9">
        <v>2743.61</v>
      </c>
      <c r="H39" s="9">
        <v>5213</v>
      </c>
      <c r="I39" s="10">
        <v>5.09</v>
      </c>
      <c r="J39" s="9">
        <v>26533</v>
      </c>
    </row>
    <row r="40" spans="1:10" outlineLevel="1">
      <c r="A40" s="10"/>
      <c r="B40" s="9"/>
      <c r="C40" s="9"/>
      <c r="D40" s="9" t="s">
        <v>21</v>
      </c>
      <c r="E40" s="9"/>
      <c r="F40" s="9"/>
      <c r="G40" s="9">
        <v>301.93</v>
      </c>
      <c r="H40" s="9">
        <v>574</v>
      </c>
      <c r="I40" s="10">
        <v>5.09</v>
      </c>
      <c r="J40" s="9">
        <v>2920</v>
      </c>
    </row>
    <row r="41" spans="1:10" outlineLevel="1">
      <c r="A41" s="10"/>
      <c r="B41" s="9"/>
      <c r="C41" s="9"/>
      <c r="D41" s="9" t="s">
        <v>22</v>
      </c>
      <c r="E41" s="9"/>
      <c r="F41" s="9"/>
      <c r="G41" s="9">
        <v>46353.79</v>
      </c>
      <c r="H41" s="9">
        <v>88072</v>
      </c>
      <c r="I41" s="10">
        <v>5.09</v>
      </c>
      <c r="J41" s="9">
        <v>448288</v>
      </c>
    </row>
    <row r="42" spans="1:10" outlineLevel="1">
      <c r="A42" s="10"/>
      <c r="B42" s="9"/>
      <c r="C42" s="9"/>
      <c r="D42" s="9" t="s">
        <v>23</v>
      </c>
      <c r="E42" s="9" t="s">
        <v>24</v>
      </c>
      <c r="F42" s="9"/>
      <c r="G42" s="9">
        <v>142</v>
      </c>
      <c r="H42" s="9">
        <v>1958</v>
      </c>
      <c r="I42" s="10">
        <v>5.09</v>
      </c>
      <c r="J42" s="9">
        <v>9966</v>
      </c>
    </row>
    <row r="43" spans="1:10" outlineLevel="1">
      <c r="A43" s="10"/>
      <c r="B43" s="9"/>
      <c r="C43" s="9"/>
      <c r="D43" s="9" t="s">
        <v>25</v>
      </c>
      <c r="E43" s="9" t="s">
        <v>24</v>
      </c>
      <c r="F43" s="9"/>
      <c r="G43" s="9">
        <v>95</v>
      </c>
      <c r="H43" s="9">
        <v>1310</v>
      </c>
      <c r="I43" s="10">
        <v>5.09</v>
      </c>
      <c r="J43" s="9">
        <v>6667</v>
      </c>
    </row>
    <row r="44" spans="1:10">
      <c r="A44" s="10"/>
      <c r="B44" s="15"/>
      <c r="C44" s="15"/>
      <c r="D44" s="15" t="s">
        <v>26</v>
      </c>
      <c r="E44" s="15"/>
      <c r="F44" s="15"/>
      <c r="G44" s="15">
        <v>49521.120000000003</v>
      </c>
      <c r="H44" s="15">
        <v>97358</v>
      </c>
      <c r="I44" s="16"/>
      <c r="J44" s="15">
        <v>495552</v>
      </c>
    </row>
    <row r="45" spans="1:10" ht="51">
      <c r="A45" s="10">
        <v>7</v>
      </c>
      <c r="B45" s="9">
        <v>29</v>
      </c>
      <c r="C45" s="9" t="s">
        <v>39</v>
      </c>
      <c r="D45" s="9" t="s">
        <v>40</v>
      </c>
      <c r="E45" s="9" t="s">
        <v>41</v>
      </c>
      <c r="F45" s="9">
        <v>-193.8</v>
      </c>
      <c r="G45" s="9">
        <v>452</v>
      </c>
      <c r="H45" s="9">
        <v>-87598</v>
      </c>
      <c r="I45" s="10">
        <v>5.09</v>
      </c>
      <c r="J45" s="9">
        <v>-445872</v>
      </c>
    </row>
    <row r="46" spans="1:10" ht="51">
      <c r="A46" s="10">
        <v>8</v>
      </c>
      <c r="B46" s="9">
        <v>30</v>
      </c>
      <c r="C46" s="9" t="s">
        <v>42</v>
      </c>
      <c r="D46" s="9" t="s">
        <v>43</v>
      </c>
      <c r="E46" s="9" t="s">
        <v>41</v>
      </c>
      <c r="F46" s="9">
        <v>193.8</v>
      </c>
      <c r="G46" s="9">
        <v>512.4</v>
      </c>
      <c r="H46" s="9">
        <v>99303</v>
      </c>
      <c r="I46" s="10">
        <v>5.09</v>
      </c>
      <c r="J46" s="9">
        <v>505454</v>
      </c>
    </row>
    <row r="47" spans="1:10" ht="17.850000000000001" customHeight="1">
      <c r="A47" s="98" t="s">
        <v>44</v>
      </c>
      <c r="B47" s="99"/>
      <c r="C47" s="99"/>
      <c r="D47" s="99"/>
      <c r="E47" s="99"/>
      <c r="F47" s="99"/>
      <c r="G47" s="99"/>
      <c r="H47" s="99"/>
      <c r="I47" s="99"/>
      <c r="J47" s="99"/>
    </row>
    <row r="48" spans="1:10" ht="38.25">
      <c r="A48" s="10">
        <v>9</v>
      </c>
      <c r="B48" s="9">
        <v>31</v>
      </c>
      <c r="C48" s="9" t="s">
        <v>45</v>
      </c>
      <c r="D48" s="9" t="s">
        <v>94</v>
      </c>
      <c r="E48" s="9" t="s">
        <v>46</v>
      </c>
      <c r="F48" s="9">
        <v>0.6</v>
      </c>
      <c r="G48" s="9">
        <v>3111.76</v>
      </c>
      <c r="H48" s="9"/>
      <c r="I48" s="10"/>
      <c r="J48" s="9"/>
    </row>
    <row r="49" spans="1:10" outlineLevel="1">
      <c r="A49" s="10"/>
      <c r="B49" s="9"/>
      <c r="C49" s="9"/>
      <c r="D49" s="9" t="s">
        <v>19</v>
      </c>
      <c r="E49" s="9"/>
      <c r="F49" s="9"/>
      <c r="G49" s="9">
        <v>254.99</v>
      </c>
      <c r="H49" s="9">
        <v>153</v>
      </c>
      <c r="I49" s="10">
        <v>5.09</v>
      </c>
      <c r="J49" s="9">
        <v>779</v>
      </c>
    </row>
    <row r="50" spans="1:10" outlineLevel="1">
      <c r="A50" s="10"/>
      <c r="B50" s="9"/>
      <c r="C50" s="9"/>
      <c r="D50" s="9" t="s">
        <v>20</v>
      </c>
      <c r="E50" s="9"/>
      <c r="F50" s="9"/>
      <c r="G50" s="9">
        <v>314.97000000000003</v>
      </c>
      <c r="H50" s="9">
        <v>189</v>
      </c>
      <c r="I50" s="10">
        <v>5.09</v>
      </c>
      <c r="J50" s="9">
        <v>962</v>
      </c>
    </row>
    <row r="51" spans="1:10" outlineLevel="1">
      <c r="A51" s="10"/>
      <c r="B51" s="9"/>
      <c r="C51" s="9"/>
      <c r="D51" s="9" t="s">
        <v>21</v>
      </c>
      <c r="E51" s="9"/>
      <c r="F51" s="9"/>
      <c r="G51" s="9">
        <v>40.25</v>
      </c>
      <c r="H51" s="9">
        <v>24</v>
      </c>
      <c r="I51" s="10">
        <v>5.09</v>
      </c>
      <c r="J51" s="9">
        <v>123</v>
      </c>
    </row>
    <row r="52" spans="1:10" outlineLevel="1">
      <c r="A52" s="10"/>
      <c r="B52" s="9"/>
      <c r="C52" s="9"/>
      <c r="D52" s="9" t="s">
        <v>22</v>
      </c>
      <c r="E52" s="9"/>
      <c r="F52" s="9"/>
      <c r="G52" s="9">
        <v>2541.8000000000002</v>
      </c>
      <c r="H52" s="9">
        <v>1525</v>
      </c>
      <c r="I52" s="10">
        <v>5.09</v>
      </c>
      <c r="J52" s="9">
        <v>7762</v>
      </c>
    </row>
    <row r="53" spans="1:10" outlineLevel="1">
      <c r="A53" s="10"/>
      <c r="B53" s="9"/>
      <c r="C53" s="9"/>
      <c r="D53" s="9" t="s">
        <v>23</v>
      </c>
      <c r="E53" s="9" t="s">
        <v>24</v>
      </c>
      <c r="F53" s="9"/>
      <c r="G53" s="9">
        <v>142</v>
      </c>
      <c r="H53" s="9">
        <v>251</v>
      </c>
      <c r="I53" s="10">
        <v>5.09</v>
      </c>
      <c r="J53" s="9">
        <v>1281</v>
      </c>
    </row>
    <row r="54" spans="1:10" outlineLevel="1">
      <c r="A54" s="10"/>
      <c r="B54" s="9"/>
      <c r="C54" s="9"/>
      <c r="D54" s="9" t="s">
        <v>25</v>
      </c>
      <c r="E54" s="9" t="s">
        <v>24</v>
      </c>
      <c r="F54" s="9"/>
      <c r="G54" s="9">
        <v>95</v>
      </c>
      <c r="H54" s="9">
        <v>168</v>
      </c>
      <c r="I54" s="10">
        <v>5.09</v>
      </c>
      <c r="J54" s="9">
        <v>857</v>
      </c>
    </row>
    <row r="55" spans="1:10">
      <c r="A55" s="10"/>
      <c r="B55" s="15"/>
      <c r="C55" s="15"/>
      <c r="D55" s="15" t="s">
        <v>26</v>
      </c>
      <c r="E55" s="15"/>
      <c r="F55" s="15"/>
      <c r="G55" s="15">
        <v>3111.76</v>
      </c>
      <c r="H55" s="15">
        <v>2286</v>
      </c>
      <c r="I55" s="16"/>
      <c r="J55" s="15">
        <v>11641</v>
      </c>
    </row>
    <row r="56" spans="1:10" ht="38.25">
      <c r="A56" s="10">
        <v>10</v>
      </c>
      <c r="B56" s="9">
        <v>32</v>
      </c>
      <c r="C56" s="9" t="s">
        <v>47</v>
      </c>
      <c r="D56" s="9" t="s">
        <v>95</v>
      </c>
      <c r="E56" s="9" t="s">
        <v>48</v>
      </c>
      <c r="F56" s="9">
        <v>0.6</v>
      </c>
      <c r="G56" s="9">
        <v>3595.97</v>
      </c>
      <c r="H56" s="9"/>
      <c r="I56" s="10"/>
      <c r="J56" s="9"/>
    </row>
    <row r="57" spans="1:10" outlineLevel="1">
      <c r="A57" s="10"/>
      <c r="B57" s="9"/>
      <c r="C57" s="9"/>
      <c r="D57" s="9" t="s">
        <v>19</v>
      </c>
      <c r="E57" s="9"/>
      <c r="F57" s="9"/>
      <c r="G57" s="9">
        <v>161.53</v>
      </c>
      <c r="H57" s="9">
        <v>97</v>
      </c>
      <c r="I57" s="10">
        <v>5.09</v>
      </c>
      <c r="J57" s="9">
        <v>493</v>
      </c>
    </row>
    <row r="58" spans="1:10" outlineLevel="1">
      <c r="A58" s="10"/>
      <c r="B58" s="9"/>
      <c r="C58" s="9"/>
      <c r="D58" s="9" t="s">
        <v>20</v>
      </c>
      <c r="E58" s="9"/>
      <c r="F58" s="9"/>
      <c r="G58" s="9">
        <v>66.069999999999993</v>
      </c>
      <c r="H58" s="9">
        <v>40</v>
      </c>
      <c r="I58" s="10">
        <v>5.09</v>
      </c>
      <c r="J58" s="9">
        <v>202</v>
      </c>
    </row>
    <row r="59" spans="1:10" outlineLevel="1">
      <c r="A59" s="10"/>
      <c r="B59" s="9"/>
      <c r="C59" s="9"/>
      <c r="D59" s="9" t="s">
        <v>21</v>
      </c>
      <c r="E59" s="9"/>
      <c r="F59" s="9"/>
      <c r="G59" s="9">
        <v>0.66</v>
      </c>
      <c r="H59" s="9"/>
      <c r="I59" s="10">
        <v>5.09</v>
      </c>
      <c r="J59" s="9">
        <v>2</v>
      </c>
    </row>
    <row r="60" spans="1:10" outlineLevel="1">
      <c r="A60" s="10"/>
      <c r="B60" s="9"/>
      <c r="C60" s="9"/>
      <c r="D60" s="9" t="s">
        <v>22</v>
      </c>
      <c r="E60" s="9"/>
      <c r="F60" s="9"/>
      <c r="G60" s="9">
        <v>3368.37</v>
      </c>
      <c r="H60" s="9">
        <v>2021</v>
      </c>
      <c r="I60" s="10">
        <v>5.09</v>
      </c>
      <c r="J60" s="9">
        <v>10287</v>
      </c>
    </row>
    <row r="61" spans="1:10" outlineLevel="1">
      <c r="A61" s="10"/>
      <c r="B61" s="9"/>
      <c r="C61" s="9"/>
      <c r="D61" s="9" t="s">
        <v>23</v>
      </c>
      <c r="E61" s="9" t="s">
        <v>24</v>
      </c>
      <c r="F61" s="9"/>
      <c r="G61" s="9">
        <v>142</v>
      </c>
      <c r="H61" s="9">
        <v>138</v>
      </c>
      <c r="I61" s="10">
        <v>5.09</v>
      </c>
      <c r="J61" s="9">
        <v>703</v>
      </c>
    </row>
    <row r="62" spans="1:10" outlineLevel="1">
      <c r="A62" s="10"/>
      <c r="B62" s="9"/>
      <c r="C62" s="9"/>
      <c r="D62" s="9" t="s">
        <v>25</v>
      </c>
      <c r="E62" s="9" t="s">
        <v>24</v>
      </c>
      <c r="F62" s="9"/>
      <c r="G62" s="9">
        <v>95</v>
      </c>
      <c r="H62" s="9">
        <v>92</v>
      </c>
      <c r="I62" s="10">
        <v>5.09</v>
      </c>
      <c r="J62" s="9">
        <v>470</v>
      </c>
    </row>
    <row r="63" spans="1:10">
      <c r="A63" s="10"/>
      <c r="B63" s="15"/>
      <c r="C63" s="15"/>
      <c r="D63" s="15" t="s">
        <v>26</v>
      </c>
      <c r="E63" s="15"/>
      <c r="F63" s="15"/>
      <c r="G63" s="15">
        <v>3595.97</v>
      </c>
      <c r="H63" s="15">
        <v>2388</v>
      </c>
      <c r="I63" s="16"/>
      <c r="J63" s="15">
        <v>12155</v>
      </c>
    </row>
    <row r="64" spans="1:10">
      <c r="A64" s="10">
        <v>11</v>
      </c>
      <c r="B64" s="9">
        <v>33</v>
      </c>
      <c r="C64" s="9" t="s">
        <v>49</v>
      </c>
      <c r="D64" s="9" t="s">
        <v>50</v>
      </c>
      <c r="E64" s="9" t="s">
        <v>41</v>
      </c>
      <c r="F64" s="9">
        <v>-4.2839999999999998</v>
      </c>
      <c r="G64" s="9">
        <v>455.39</v>
      </c>
      <c r="H64" s="9">
        <v>-1951</v>
      </c>
      <c r="I64" s="10">
        <v>5.09</v>
      </c>
      <c r="J64" s="9">
        <v>-9930</v>
      </c>
    </row>
    <row r="65" spans="1:10" ht="51">
      <c r="A65" s="10">
        <v>12</v>
      </c>
      <c r="B65" s="9">
        <v>34</v>
      </c>
      <c r="C65" s="9" t="s">
        <v>42</v>
      </c>
      <c r="D65" s="9" t="s">
        <v>43</v>
      </c>
      <c r="E65" s="9" t="s">
        <v>41</v>
      </c>
      <c r="F65" s="9">
        <v>4.2839999999999998</v>
      </c>
      <c r="G65" s="9">
        <v>512.4</v>
      </c>
      <c r="H65" s="9">
        <v>2195</v>
      </c>
      <c r="I65" s="10">
        <v>5.09</v>
      </c>
      <c r="J65" s="9">
        <v>11173</v>
      </c>
    </row>
    <row r="66" spans="1:10" ht="25.5">
      <c r="A66" s="10">
        <v>13</v>
      </c>
      <c r="B66" s="9">
        <v>35</v>
      </c>
      <c r="C66" s="9" t="s">
        <v>51</v>
      </c>
      <c r="D66" s="9" t="s">
        <v>96</v>
      </c>
      <c r="E66" s="9" t="s">
        <v>48</v>
      </c>
      <c r="F66" s="9">
        <v>0.6</v>
      </c>
      <c r="G66" s="9">
        <v>1170.93</v>
      </c>
      <c r="H66" s="9"/>
      <c r="I66" s="10"/>
      <c r="J66" s="9"/>
    </row>
    <row r="67" spans="1:10" outlineLevel="1">
      <c r="A67" s="10"/>
      <c r="B67" s="9"/>
      <c r="C67" s="9"/>
      <c r="D67" s="9" t="s">
        <v>52</v>
      </c>
      <c r="E67" s="9"/>
      <c r="F67" s="9"/>
      <c r="G67" s="9">
        <v>49.57</v>
      </c>
      <c r="H67" s="9">
        <v>30</v>
      </c>
      <c r="I67" s="10">
        <v>5.09</v>
      </c>
      <c r="J67" s="9">
        <v>151</v>
      </c>
    </row>
    <row r="68" spans="1:10" outlineLevel="1">
      <c r="A68" s="10"/>
      <c r="B68" s="9"/>
      <c r="C68" s="9"/>
      <c r="D68" s="9" t="s">
        <v>53</v>
      </c>
      <c r="E68" s="9"/>
      <c r="F68" s="9"/>
      <c r="G68" s="9">
        <v>19.32</v>
      </c>
      <c r="H68" s="9">
        <v>12</v>
      </c>
      <c r="I68" s="10">
        <v>5.09</v>
      </c>
      <c r="J68" s="9">
        <v>59</v>
      </c>
    </row>
    <row r="69" spans="1:10" outlineLevel="1">
      <c r="A69" s="10"/>
      <c r="B69" s="9"/>
      <c r="C69" s="9"/>
      <c r="D69" s="9" t="s">
        <v>54</v>
      </c>
      <c r="E69" s="9"/>
      <c r="F69" s="9"/>
      <c r="G69" s="9"/>
      <c r="H69" s="9"/>
      <c r="I69" s="10">
        <v>5.09</v>
      </c>
      <c r="J69" s="9"/>
    </row>
    <row r="70" spans="1:10" outlineLevel="1">
      <c r="A70" s="10"/>
      <c r="B70" s="9"/>
      <c r="C70" s="9"/>
      <c r="D70" s="9" t="s">
        <v>55</v>
      </c>
      <c r="E70" s="9"/>
      <c r="F70" s="9"/>
      <c r="G70" s="9">
        <v>1102.04</v>
      </c>
      <c r="H70" s="9">
        <v>661</v>
      </c>
      <c r="I70" s="10">
        <v>5.09</v>
      </c>
      <c r="J70" s="9">
        <v>3366</v>
      </c>
    </row>
    <row r="71" spans="1:10" outlineLevel="1">
      <c r="A71" s="10"/>
      <c r="B71" s="9"/>
      <c r="C71" s="9"/>
      <c r="D71" s="9" t="s">
        <v>23</v>
      </c>
      <c r="E71" s="9" t="s">
        <v>24</v>
      </c>
      <c r="F71" s="9"/>
      <c r="G71" s="9">
        <v>142</v>
      </c>
      <c r="H71" s="9">
        <v>43</v>
      </c>
      <c r="I71" s="10">
        <v>5.09</v>
      </c>
      <c r="J71" s="9">
        <v>214</v>
      </c>
    </row>
    <row r="72" spans="1:10" outlineLevel="1">
      <c r="A72" s="10"/>
      <c r="B72" s="9"/>
      <c r="C72" s="9"/>
      <c r="D72" s="9" t="s">
        <v>25</v>
      </c>
      <c r="E72" s="9" t="s">
        <v>24</v>
      </c>
      <c r="F72" s="9"/>
      <c r="G72" s="9">
        <v>95</v>
      </c>
      <c r="H72" s="9">
        <v>29</v>
      </c>
      <c r="I72" s="10">
        <v>5.09</v>
      </c>
      <c r="J72" s="9">
        <v>143</v>
      </c>
    </row>
    <row r="73" spans="1:10">
      <c r="A73" s="10"/>
      <c r="B73" s="15"/>
      <c r="C73" s="15"/>
      <c r="D73" s="15" t="s">
        <v>26</v>
      </c>
      <c r="E73" s="15"/>
      <c r="F73" s="15"/>
      <c r="G73" s="15">
        <v>1170.93</v>
      </c>
      <c r="H73" s="15">
        <v>775</v>
      </c>
      <c r="I73" s="16"/>
      <c r="J73" s="15">
        <v>3933</v>
      </c>
    </row>
    <row r="74" spans="1:10">
      <c r="A74" s="10">
        <v>14</v>
      </c>
      <c r="B74" s="9">
        <v>36</v>
      </c>
      <c r="C74" s="9" t="s">
        <v>49</v>
      </c>
      <c r="D74" s="9" t="s">
        <v>50</v>
      </c>
      <c r="E74" s="9" t="s">
        <v>41</v>
      </c>
      <c r="F74" s="9">
        <v>-1.452</v>
      </c>
      <c r="G74" s="9">
        <v>455.39</v>
      </c>
      <c r="H74" s="9">
        <v>-661</v>
      </c>
      <c r="I74" s="10">
        <v>5.09</v>
      </c>
      <c r="J74" s="9">
        <v>-3366</v>
      </c>
    </row>
    <row r="75" spans="1:10" ht="51">
      <c r="A75" s="10">
        <v>15</v>
      </c>
      <c r="B75" s="9">
        <v>37</v>
      </c>
      <c r="C75" s="9" t="s">
        <v>42</v>
      </c>
      <c r="D75" s="9" t="s">
        <v>43</v>
      </c>
      <c r="E75" s="9" t="s">
        <v>41</v>
      </c>
      <c r="F75" s="9">
        <v>1.452</v>
      </c>
      <c r="G75" s="9">
        <v>512.4</v>
      </c>
      <c r="H75" s="9">
        <v>744</v>
      </c>
      <c r="I75" s="10">
        <v>5.09</v>
      </c>
      <c r="J75" s="9">
        <v>3787</v>
      </c>
    </row>
    <row r="76" spans="1:10" ht="38.25">
      <c r="A76" s="10">
        <v>16</v>
      </c>
      <c r="B76" s="9">
        <v>38</v>
      </c>
      <c r="C76" s="9" t="s">
        <v>56</v>
      </c>
      <c r="D76" s="9" t="s">
        <v>97</v>
      </c>
      <c r="E76" s="9" t="s">
        <v>57</v>
      </c>
      <c r="F76" s="9">
        <v>1</v>
      </c>
      <c r="G76" s="9">
        <v>4520.41</v>
      </c>
      <c r="H76" s="9"/>
      <c r="I76" s="10"/>
      <c r="J76" s="9"/>
    </row>
    <row r="77" spans="1:10" outlineLevel="1">
      <c r="A77" s="10"/>
      <c r="B77" s="9"/>
      <c r="C77" s="9"/>
      <c r="D77" s="9" t="s">
        <v>19</v>
      </c>
      <c r="E77" s="9"/>
      <c r="F77" s="9"/>
      <c r="G77" s="9">
        <v>739.31</v>
      </c>
      <c r="H77" s="9">
        <v>739</v>
      </c>
      <c r="I77" s="10">
        <v>5.09</v>
      </c>
      <c r="J77" s="9">
        <v>3763</v>
      </c>
    </row>
    <row r="78" spans="1:10" outlineLevel="1">
      <c r="A78" s="10"/>
      <c r="B78" s="9"/>
      <c r="C78" s="9"/>
      <c r="D78" s="9" t="s">
        <v>20</v>
      </c>
      <c r="E78" s="9"/>
      <c r="F78" s="9"/>
      <c r="G78" s="9">
        <v>91.05</v>
      </c>
      <c r="H78" s="9">
        <v>91</v>
      </c>
      <c r="I78" s="10">
        <v>5.09</v>
      </c>
      <c r="J78" s="9">
        <v>463</v>
      </c>
    </row>
    <row r="79" spans="1:10" outlineLevel="1">
      <c r="A79" s="10"/>
      <c r="B79" s="9"/>
      <c r="C79" s="9"/>
      <c r="D79" s="9" t="s">
        <v>21</v>
      </c>
      <c r="E79" s="9"/>
      <c r="F79" s="9"/>
      <c r="G79" s="9">
        <v>10.56</v>
      </c>
      <c r="H79" s="9">
        <v>11</v>
      </c>
      <c r="I79" s="10">
        <v>5.09</v>
      </c>
      <c r="J79" s="9">
        <v>54</v>
      </c>
    </row>
    <row r="80" spans="1:10" outlineLevel="1">
      <c r="A80" s="10"/>
      <c r="B80" s="9"/>
      <c r="C80" s="9"/>
      <c r="D80" s="9" t="s">
        <v>22</v>
      </c>
      <c r="E80" s="9"/>
      <c r="F80" s="9"/>
      <c r="G80" s="9">
        <v>3690.05</v>
      </c>
      <c r="H80" s="9">
        <v>3690</v>
      </c>
      <c r="I80" s="10">
        <v>5.09</v>
      </c>
      <c r="J80" s="9">
        <v>18783</v>
      </c>
    </row>
    <row r="81" spans="1:10" outlineLevel="1">
      <c r="A81" s="10"/>
      <c r="B81" s="9"/>
      <c r="C81" s="9"/>
      <c r="D81" s="9" t="s">
        <v>23</v>
      </c>
      <c r="E81" s="9" t="s">
        <v>24</v>
      </c>
      <c r="F81" s="9"/>
      <c r="G81" s="9">
        <v>142</v>
      </c>
      <c r="H81" s="9">
        <v>1065</v>
      </c>
      <c r="I81" s="10">
        <v>5.09</v>
      </c>
      <c r="J81" s="9">
        <v>5420</v>
      </c>
    </row>
    <row r="82" spans="1:10" outlineLevel="1">
      <c r="A82" s="10"/>
      <c r="B82" s="9"/>
      <c r="C82" s="9"/>
      <c r="D82" s="9" t="s">
        <v>25</v>
      </c>
      <c r="E82" s="9" t="s">
        <v>24</v>
      </c>
      <c r="F82" s="9"/>
      <c r="G82" s="9">
        <v>95</v>
      </c>
      <c r="H82" s="9">
        <v>713</v>
      </c>
      <c r="I82" s="10">
        <v>5.09</v>
      </c>
      <c r="J82" s="9">
        <v>3626</v>
      </c>
    </row>
    <row r="83" spans="1:10">
      <c r="A83" s="10"/>
      <c r="B83" s="15"/>
      <c r="C83" s="15"/>
      <c r="D83" s="15" t="s">
        <v>26</v>
      </c>
      <c r="E83" s="15"/>
      <c r="F83" s="15"/>
      <c r="G83" s="15">
        <v>4520.41</v>
      </c>
      <c r="H83" s="15">
        <v>6298</v>
      </c>
      <c r="I83" s="16"/>
      <c r="J83" s="15">
        <v>32055</v>
      </c>
    </row>
    <row r="84" spans="1:10">
      <c r="A84" s="21">
        <v>17</v>
      </c>
      <c r="B84" s="20">
        <v>39</v>
      </c>
      <c r="C84" s="20" t="s">
        <v>58</v>
      </c>
      <c r="D84" s="20" t="s">
        <v>59</v>
      </c>
      <c r="E84" s="20" t="s">
        <v>60</v>
      </c>
      <c r="F84" s="20">
        <v>1.6</v>
      </c>
      <c r="G84" s="20">
        <v>1468</v>
      </c>
      <c r="H84" s="20">
        <v>2349</v>
      </c>
      <c r="I84" s="21">
        <v>5.09</v>
      </c>
      <c r="J84" s="20">
        <v>11955</v>
      </c>
    </row>
    <row r="85" spans="1:10" ht="21" customHeight="1">
      <c r="A85" s="96" t="s">
        <v>61</v>
      </c>
      <c r="B85" s="97"/>
      <c r="C85" s="97"/>
      <c r="D85" s="97"/>
      <c r="E85" s="97"/>
      <c r="F85" s="97"/>
      <c r="G85" s="97"/>
      <c r="H85" s="97"/>
      <c r="I85" s="97"/>
      <c r="J85" s="97"/>
    </row>
    <row r="86" spans="1:10" ht="17.850000000000001" customHeight="1">
      <c r="A86" s="98" t="s">
        <v>62</v>
      </c>
      <c r="B86" s="99"/>
      <c r="C86" s="99"/>
      <c r="D86" s="99"/>
      <c r="E86" s="99"/>
      <c r="F86" s="99"/>
      <c r="G86" s="99"/>
      <c r="H86" s="99"/>
      <c r="I86" s="99"/>
      <c r="J86" s="99"/>
    </row>
    <row r="87" spans="1:10" ht="25.5">
      <c r="A87" s="10">
        <v>18</v>
      </c>
      <c r="B87" s="9">
        <v>40</v>
      </c>
      <c r="C87" s="9" t="s">
        <v>63</v>
      </c>
      <c r="D87" s="9" t="s">
        <v>98</v>
      </c>
      <c r="E87" s="9" t="s">
        <v>64</v>
      </c>
      <c r="F87" s="9">
        <v>0.88</v>
      </c>
      <c r="G87" s="9">
        <v>15048.2</v>
      </c>
      <c r="H87" s="9"/>
      <c r="I87" s="10"/>
      <c r="J87" s="9"/>
    </row>
    <row r="88" spans="1:10" outlineLevel="1">
      <c r="A88" s="10"/>
      <c r="B88" s="9"/>
      <c r="C88" s="9"/>
      <c r="D88" s="9" t="s">
        <v>19</v>
      </c>
      <c r="E88" s="9"/>
      <c r="F88" s="9"/>
      <c r="G88" s="9">
        <v>32.17</v>
      </c>
      <c r="H88" s="9">
        <v>28</v>
      </c>
      <c r="I88" s="10">
        <v>5.09</v>
      </c>
      <c r="J88" s="9">
        <v>144</v>
      </c>
    </row>
    <row r="89" spans="1:10" outlineLevel="1">
      <c r="A89" s="10"/>
      <c r="B89" s="9"/>
      <c r="C89" s="9"/>
      <c r="D89" s="9" t="s">
        <v>20</v>
      </c>
      <c r="E89" s="9"/>
      <c r="F89" s="9"/>
      <c r="G89" s="9">
        <v>71.040000000000006</v>
      </c>
      <c r="H89" s="9">
        <v>63</v>
      </c>
      <c r="I89" s="10">
        <v>5.09</v>
      </c>
      <c r="J89" s="9">
        <v>318</v>
      </c>
    </row>
    <row r="90" spans="1:10" outlineLevel="1">
      <c r="A90" s="10"/>
      <c r="B90" s="9"/>
      <c r="C90" s="9"/>
      <c r="D90" s="9" t="s">
        <v>21</v>
      </c>
      <c r="E90" s="9"/>
      <c r="F90" s="9"/>
      <c r="G90" s="9">
        <v>20.8</v>
      </c>
      <c r="H90" s="9">
        <v>18</v>
      </c>
      <c r="I90" s="10">
        <v>5.09</v>
      </c>
      <c r="J90" s="9">
        <v>93</v>
      </c>
    </row>
    <row r="91" spans="1:10" outlineLevel="1">
      <c r="A91" s="10"/>
      <c r="B91" s="9"/>
      <c r="C91" s="9"/>
      <c r="D91" s="9" t="s">
        <v>22</v>
      </c>
      <c r="E91" s="9"/>
      <c r="F91" s="9"/>
      <c r="G91" s="9">
        <v>14945</v>
      </c>
      <c r="H91" s="9">
        <v>13151</v>
      </c>
      <c r="I91" s="10">
        <v>5.09</v>
      </c>
      <c r="J91" s="9">
        <v>66942</v>
      </c>
    </row>
    <row r="92" spans="1:10" outlineLevel="1">
      <c r="A92" s="10"/>
      <c r="B92" s="9"/>
      <c r="C92" s="9"/>
      <c r="D92" s="9" t="s">
        <v>23</v>
      </c>
      <c r="E92" s="9" t="s">
        <v>24</v>
      </c>
      <c r="F92" s="9"/>
      <c r="G92" s="9">
        <v>142</v>
      </c>
      <c r="H92" s="9">
        <v>65</v>
      </c>
      <c r="I92" s="10">
        <v>5.09</v>
      </c>
      <c r="J92" s="9">
        <v>337</v>
      </c>
    </row>
    <row r="93" spans="1:10" outlineLevel="1">
      <c r="A93" s="10"/>
      <c r="B93" s="9"/>
      <c r="C93" s="9"/>
      <c r="D93" s="9" t="s">
        <v>25</v>
      </c>
      <c r="E93" s="9" t="s">
        <v>24</v>
      </c>
      <c r="F93" s="9"/>
      <c r="G93" s="9">
        <v>95</v>
      </c>
      <c r="H93" s="9">
        <v>44</v>
      </c>
      <c r="I93" s="10">
        <v>5.09</v>
      </c>
      <c r="J93" s="9">
        <v>225</v>
      </c>
    </row>
    <row r="94" spans="1:10">
      <c r="A94" s="10"/>
      <c r="B94" s="15"/>
      <c r="C94" s="15"/>
      <c r="D94" s="15" t="s">
        <v>26</v>
      </c>
      <c r="E94" s="15"/>
      <c r="F94" s="15"/>
      <c r="G94" s="15">
        <v>15048.2</v>
      </c>
      <c r="H94" s="15">
        <v>13351</v>
      </c>
      <c r="I94" s="16"/>
      <c r="J94" s="15">
        <v>67966</v>
      </c>
    </row>
    <row r="95" spans="1:10" ht="25.5">
      <c r="A95" s="10">
        <v>19</v>
      </c>
      <c r="B95" s="9">
        <v>41</v>
      </c>
      <c r="C95" s="9" t="s">
        <v>65</v>
      </c>
      <c r="D95" s="9" t="s">
        <v>99</v>
      </c>
      <c r="E95" s="9" t="s">
        <v>64</v>
      </c>
      <c r="F95" s="9">
        <v>5.5E-2</v>
      </c>
      <c r="G95" s="9">
        <v>31067.33</v>
      </c>
      <c r="H95" s="9"/>
      <c r="I95" s="10"/>
      <c r="J95" s="9"/>
    </row>
    <row r="96" spans="1:10" outlineLevel="1">
      <c r="A96" s="10"/>
      <c r="B96" s="9"/>
      <c r="C96" s="9"/>
      <c r="D96" s="9" t="s">
        <v>19</v>
      </c>
      <c r="E96" s="9"/>
      <c r="F96" s="9"/>
      <c r="G96" s="9">
        <v>64.12</v>
      </c>
      <c r="H96" s="9">
        <v>4</v>
      </c>
      <c r="I96" s="10">
        <v>5.09</v>
      </c>
      <c r="J96" s="9">
        <v>18</v>
      </c>
    </row>
    <row r="97" spans="1:10" outlineLevel="1">
      <c r="A97" s="10"/>
      <c r="B97" s="9"/>
      <c r="C97" s="9"/>
      <c r="D97" s="9" t="s">
        <v>20</v>
      </c>
      <c r="E97" s="9"/>
      <c r="F97" s="9"/>
      <c r="G97" s="9">
        <v>133.19999999999999</v>
      </c>
      <c r="H97" s="9">
        <v>7</v>
      </c>
      <c r="I97" s="10">
        <v>5.09</v>
      </c>
      <c r="J97" s="9">
        <v>37</v>
      </c>
    </row>
    <row r="98" spans="1:10" outlineLevel="1">
      <c r="A98" s="10"/>
      <c r="B98" s="9"/>
      <c r="C98" s="9"/>
      <c r="D98" s="9" t="s">
        <v>21</v>
      </c>
      <c r="E98" s="9"/>
      <c r="F98" s="9"/>
      <c r="G98" s="9">
        <v>40.68</v>
      </c>
      <c r="H98" s="9">
        <v>2</v>
      </c>
      <c r="I98" s="10">
        <v>5.09</v>
      </c>
      <c r="J98" s="9">
        <v>11</v>
      </c>
    </row>
    <row r="99" spans="1:10" outlineLevel="1">
      <c r="A99" s="10"/>
      <c r="B99" s="9"/>
      <c r="C99" s="9"/>
      <c r="D99" s="9" t="s">
        <v>22</v>
      </c>
      <c r="E99" s="9"/>
      <c r="F99" s="9"/>
      <c r="G99" s="9">
        <v>30870</v>
      </c>
      <c r="H99" s="9">
        <v>1698</v>
      </c>
      <c r="I99" s="10">
        <v>5.09</v>
      </c>
      <c r="J99" s="9">
        <v>8642</v>
      </c>
    </row>
    <row r="100" spans="1:10" outlineLevel="1">
      <c r="A100" s="10"/>
      <c r="B100" s="9"/>
      <c r="C100" s="9"/>
      <c r="D100" s="9" t="s">
        <v>23</v>
      </c>
      <c r="E100" s="9" t="s">
        <v>24</v>
      </c>
      <c r="F100" s="9"/>
      <c r="G100" s="9">
        <v>142</v>
      </c>
      <c r="H100" s="9">
        <v>9</v>
      </c>
      <c r="I100" s="10">
        <v>5.09</v>
      </c>
      <c r="J100" s="9">
        <v>41</v>
      </c>
    </row>
    <row r="101" spans="1:10" outlineLevel="1">
      <c r="A101" s="10"/>
      <c r="B101" s="9"/>
      <c r="C101" s="9"/>
      <c r="D101" s="9" t="s">
        <v>25</v>
      </c>
      <c r="E101" s="9" t="s">
        <v>24</v>
      </c>
      <c r="F101" s="9"/>
      <c r="G101" s="9">
        <v>95</v>
      </c>
      <c r="H101" s="9">
        <v>6</v>
      </c>
      <c r="I101" s="10">
        <v>5.09</v>
      </c>
      <c r="J101" s="9">
        <v>28</v>
      </c>
    </row>
    <row r="102" spans="1:10">
      <c r="A102" s="10"/>
      <c r="B102" s="15"/>
      <c r="C102" s="15"/>
      <c r="D102" s="15" t="s">
        <v>26</v>
      </c>
      <c r="E102" s="15"/>
      <c r="F102" s="15"/>
      <c r="G102" s="15">
        <v>31067.33</v>
      </c>
      <c r="H102" s="15">
        <v>1724</v>
      </c>
      <c r="I102" s="16"/>
      <c r="J102" s="15">
        <v>8766</v>
      </c>
    </row>
    <row r="103" spans="1:10" ht="17.850000000000001" customHeight="1">
      <c r="A103" s="98" t="s">
        <v>66</v>
      </c>
      <c r="B103" s="99"/>
      <c r="C103" s="99"/>
      <c r="D103" s="99"/>
      <c r="E103" s="99"/>
      <c r="F103" s="99"/>
      <c r="G103" s="99"/>
      <c r="H103" s="99"/>
      <c r="I103" s="99"/>
      <c r="J103" s="99"/>
    </row>
    <row r="104" spans="1:10">
      <c r="A104" s="10">
        <v>20</v>
      </c>
      <c r="B104" s="9">
        <v>42</v>
      </c>
      <c r="C104" s="9" t="s">
        <v>67</v>
      </c>
      <c r="D104" s="9" t="s">
        <v>100</v>
      </c>
      <c r="E104" s="9" t="s">
        <v>68</v>
      </c>
      <c r="F104" s="9">
        <v>0.37</v>
      </c>
      <c r="G104" s="9">
        <v>4624.17</v>
      </c>
      <c r="H104" s="9"/>
      <c r="I104" s="10"/>
      <c r="J104" s="9"/>
    </row>
    <row r="105" spans="1:10" outlineLevel="1">
      <c r="A105" s="10"/>
      <c r="B105" s="9"/>
      <c r="C105" s="9"/>
      <c r="D105" s="9" t="s">
        <v>19</v>
      </c>
      <c r="E105" s="9"/>
      <c r="F105" s="9"/>
      <c r="G105" s="9">
        <v>690.33</v>
      </c>
      <c r="H105" s="9">
        <v>255</v>
      </c>
      <c r="I105" s="10">
        <v>5.09</v>
      </c>
      <c r="J105" s="9">
        <v>1300</v>
      </c>
    </row>
    <row r="106" spans="1:10" outlineLevel="1">
      <c r="A106" s="10"/>
      <c r="B106" s="9"/>
      <c r="C106" s="9"/>
      <c r="D106" s="9" t="s">
        <v>20</v>
      </c>
      <c r="E106" s="9"/>
      <c r="F106" s="9"/>
      <c r="G106" s="9">
        <v>3149.53</v>
      </c>
      <c r="H106" s="9">
        <v>1165</v>
      </c>
      <c r="I106" s="10">
        <v>5.09</v>
      </c>
      <c r="J106" s="9">
        <v>5932</v>
      </c>
    </row>
    <row r="107" spans="1:10" outlineLevel="1">
      <c r="A107" s="10"/>
      <c r="B107" s="9"/>
      <c r="C107" s="9"/>
      <c r="D107" s="9" t="s">
        <v>21</v>
      </c>
      <c r="E107" s="9"/>
      <c r="F107" s="9"/>
      <c r="G107" s="9">
        <v>332.04</v>
      </c>
      <c r="H107" s="9">
        <v>123</v>
      </c>
      <c r="I107" s="10">
        <v>5.09</v>
      </c>
      <c r="J107" s="9">
        <v>625</v>
      </c>
    </row>
    <row r="108" spans="1:10" outlineLevel="1">
      <c r="A108" s="10"/>
      <c r="B108" s="9"/>
      <c r="C108" s="9"/>
      <c r="D108" s="9" t="s">
        <v>22</v>
      </c>
      <c r="E108" s="9"/>
      <c r="F108" s="9"/>
      <c r="G108" s="9">
        <v>784.31</v>
      </c>
      <c r="H108" s="9">
        <v>291</v>
      </c>
      <c r="I108" s="10">
        <v>5.09</v>
      </c>
      <c r="J108" s="9">
        <v>1477</v>
      </c>
    </row>
    <row r="109" spans="1:10" outlineLevel="1">
      <c r="A109" s="10"/>
      <c r="B109" s="9"/>
      <c r="C109" s="9"/>
      <c r="D109" s="9" t="s">
        <v>23</v>
      </c>
      <c r="E109" s="9" t="s">
        <v>24</v>
      </c>
      <c r="F109" s="9"/>
      <c r="G109" s="9">
        <v>142</v>
      </c>
      <c r="H109" s="9">
        <v>537</v>
      </c>
      <c r="I109" s="10">
        <v>5.09</v>
      </c>
      <c r="J109" s="9">
        <v>2734</v>
      </c>
    </row>
    <row r="110" spans="1:10" outlineLevel="1">
      <c r="A110" s="10"/>
      <c r="B110" s="9"/>
      <c r="C110" s="9"/>
      <c r="D110" s="9" t="s">
        <v>25</v>
      </c>
      <c r="E110" s="9" t="s">
        <v>24</v>
      </c>
      <c r="F110" s="9"/>
      <c r="G110" s="9">
        <v>95</v>
      </c>
      <c r="H110" s="9">
        <v>359</v>
      </c>
      <c r="I110" s="10">
        <v>5.09</v>
      </c>
      <c r="J110" s="9">
        <v>1829</v>
      </c>
    </row>
    <row r="111" spans="1:10">
      <c r="A111" s="10"/>
      <c r="B111" s="15"/>
      <c r="C111" s="15"/>
      <c r="D111" s="15" t="s">
        <v>26</v>
      </c>
      <c r="E111" s="15"/>
      <c r="F111" s="15"/>
      <c r="G111" s="15">
        <v>4624.17</v>
      </c>
      <c r="H111" s="15">
        <v>2607</v>
      </c>
      <c r="I111" s="16"/>
      <c r="J111" s="15">
        <v>13272</v>
      </c>
    </row>
    <row r="112" spans="1:10">
      <c r="A112" s="10">
        <v>21</v>
      </c>
      <c r="B112" s="9">
        <v>43</v>
      </c>
      <c r="C112" s="9" t="s">
        <v>69</v>
      </c>
      <c r="D112" s="9" t="s">
        <v>70</v>
      </c>
      <c r="E112" s="9" t="s">
        <v>60</v>
      </c>
      <c r="F112" s="9">
        <v>0.99</v>
      </c>
      <c r="G112" s="9">
        <v>836.2</v>
      </c>
      <c r="H112" s="9">
        <v>828</v>
      </c>
      <c r="I112" s="10">
        <v>5.09</v>
      </c>
      <c r="J112" s="9">
        <v>4214</v>
      </c>
    </row>
    <row r="113" spans="1:10" ht="17.850000000000001" customHeight="1">
      <c r="A113" s="98" t="s">
        <v>71</v>
      </c>
      <c r="B113" s="99"/>
      <c r="C113" s="99"/>
      <c r="D113" s="99"/>
      <c r="E113" s="99"/>
      <c r="F113" s="99"/>
      <c r="G113" s="99"/>
      <c r="H113" s="99"/>
      <c r="I113" s="99"/>
      <c r="J113" s="99"/>
    </row>
    <row r="114" spans="1:10" ht="25.5">
      <c r="A114" s="10">
        <v>22</v>
      </c>
      <c r="B114" s="9">
        <v>46</v>
      </c>
      <c r="C114" s="9" t="s">
        <v>72</v>
      </c>
      <c r="D114" s="9" t="s">
        <v>101</v>
      </c>
      <c r="E114" s="9" t="s">
        <v>73</v>
      </c>
      <c r="F114" s="9">
        <v>0.31459999999999999</v>
      </c>
      <c r="G114" s="9">
        <v>25931.96</v>
      </c>
      <c r="H114" s="9"/>
      <c r="I114" s="10"/>
      <c r="J114" s="9"/>
    </row>
    <row r="115" spans="1:10" outlineLevel="1">
      <c r="A115" s="10"/>
      <c r="B115" s="9"/>
      <c r="C115" s="9"/>
      <c r="D115" s="9" t="s">
        <v>19</v>
      </c>
      <c r="E115" s="9"/>
      <c r="F115" s="9"/>
      <c r="G115" s="9">
        <v>3958.62</v>
      </c>
      <c r="H115" s="9">
        <v>1245</v>
      </c>
      <c r="I115" s="10">
        <v>5.09</v>
      </c>
      <c r="J115" s="9">
        <v>6339</v>
      </c>
    </row>
    <row r="116" spans="1:10" outlineLevel="1">
      <c r="A116" s="10"/>
      <c r="B116" s="9"/>
      <c r="C116" s="9"/>
      <c r="D116" s="9" t="s">
        <v>20</v>
      </c>
      <c r="E116" s="9"/>
      <c r="F116" s="9"/>
      <c r="G116" s="9">
        <v>5804.79</v>
      </c>
      <c r="H116" s="9">
        <v>1826</v>
      </c>
      <c r="I116" s="10">
        <v>5.09</v>
      </c>
      <c r="J116" s="9">
        <v>9295</v>
      </c>
    </row>
    <row r="117" spans="1:10" outlineLevel="1">
      <c r="A117" s="10"/>
      <c r="B117" s="9"/>
      <c r="C117" s="9"/>
      <c r="D117" s="9" t="s">
        <v>21</v>
      </c>
      <c r="E117" s="9"/>
      <c r="F117" s="9"/>
      <c r="G117" s="9">
        <v>586.34</v>
      </c>
      <c r="H117" s="9">
        <v>184</v>
      </c>
      <c r="I117" s="10">
        <v>5.09</v>
      </c>
      <c r="J117" s="9">
        <v>939</v>
      </c>
    </row>
    <row r="118" spans="1:10" outlineLevel="1">
      <c r="A118" s="10"/>
      <c r="B118" s="9"/>
      <c r="C118" s="9"/>
      <c r="D118" s="9" t="s">
        <v>22</v>
      </c>
      <c r="E118" s="9"/>
      <c r="F118" s="9"/>
      <c r="G118" s="9">
        <v>16168.55</v>
      </c>
      <c r="H118" s="9">
        <v>5087</v>
      </c>
      <c r="I118" s="10">
        <v>5.09</v>
      </c>
      <c r="J118" s="9">
        <v>25891</v>
      </c>
    </row>
    <row r="119" spans="1:10" outlineLevel="1">
      <c r="A119" s="10"/>
      <c r="B119" s="9"/>
      <c r="C119" s="9"/>
      <c r="D119" s="9" t="s">
        <v>23</v>
      </c>
      <c r="E119" s="9" t="s">
        <v>24</v>
      </c>
      <c r="F119" s="9"/>
      <c r="G119" s="9">
        <v>142</v>
      </c>
      <c r="H119" s="9">
        <v>2029</v>
      </c>
      <c r="I119" s="10">
        <v>5.09</v>
      </c>
      <c r="J119" s="9">
        <v>10335</v>
      </c>
    </row>
    <row r="120" spans="1:10" outlineLevel="1">
      <c r="A120" s="10"/>
      <c r="B120" s="9"/>
      <c r="C120" s="9"/>
      <c r="D120" s="9" t="s">
        <v>25</v>
      </c>
      <c r="E120" s="9" t="s">
        <v>24</v>
      </c>
      <c r="F120" s="9"/>
      <c r="G120" s="9">
        <v>95</v>
      </c>
      <c r="H120" s="9">
        <v>1358</v>
      </c>
      <c r="I120" s="10">
        <v>5.09</v>
      </c>
      <c r="J120" s="9">
        <v>6914</v>
      </c>
    </row>
    <row r="121" spans="1:10">
      <c r="A121" s="10"/>
      <c r="B121" s="15"/>
      <c r="C121" s="15"/>
      <c r="D121" s="15" t="s">
        <v>26</v>
      </c>
      <c r="E121" s="15"/>
      <c r="F121" s="15"/>
      <c r="G121" s="15">
        <v>25931.96</v>
      </c>
      <c r="H121" s="15">
        <v>11545</v>
      </c>
      <c r="I121" s="16"/>
      <c r="J121" s="15">
        <v>58774</v>
      </c>
    </row>
    <row r="122" spans="1:10" ht="38.25">
      <c r="A122" s="10">
        <v>23</v>
      </c>
      <c r="B122" s="9">
        <v>47</v>
      </c>
      <c r="C122" s="9" t="s">
        <v>74</v>
      </c>
      <c r="D122" s="9" t="s">
        <v>102</v>
      </c>
      <c r="E122" s="9" t="s">
        <v>73</v>
      </c>
      <c r="F122" s="9">
        <v>0.2344</v>
      </c>
      <c r="G122" s="9">
        <v>17004.12</v>
      </c>
      <c r="H122" s="9"/>
      <c r="I122" s="10"/>
      <c r="J122" s="9"/>
    </row>
    <row r="123" spans="1:10" outlineLevel="1">
      <c r="A123" s="10"/>
      <c r="B123" s="9"/>
      <c r="C123" s="9"/>
      <c r="D123" s="9" t="s">
        <v>19</v>
      </c>
      <c r="E123" s="9"/>
      <c r="F123" s="9"/>
      <c r="G123" s="9">
        <v>1607.18</v>
      </c>
      <c r="H123" s="9">
        <v>377</v>
      </c>
      <c r="I123" s="10">
        <v>5.09</v>
      </c>
      <c r="J123" s="9">
        <v>1918</v>
      </c>
    </row>
    <row r="124" spans="1:10" outlineLevel="1">
      <c r="A124" s="10"/>
      <c r="B124" s="9"/>
      <c r="C124" s="9"/>
      <c r="D124" s="9" t="s">
        <v>20</v>
      </c>
      <c r="E124" s="9"/>
      <c r="F124" s="9"/>
      <c r="G124" s="9">
        <v>2203.9499999999998</v>
      </c>
      <c r="H124" s="9">
        <v>517</v>
      </c>
      <c r="I124" s="10">
        <v>5.09</v>
      </c>
      <c r="J124" s="9">
        <v>2630</v>
      </c>
    </row>
    <row r="125" spans="1:10" outlineLevel="1">
      <c r="A125" s="10"/>
      <c r="B125" s="9"/>
      <c r="C125" s="9"/>
      <c r="D125" s="9" t="s">
        <v>21</v>
      </c>
      <c r="E125" s="9"/>
      <c r="F125" s="9"/>
      <c r="G125" s="9">
        <v>220.9</v>
      </c>
      <c r="H125" s="9">
        <v>52</v>
      </c>
      <c r="I125" s="10">
        <v>5.09</v>
      </c>
      <c r="J125" s="9">
        <v>264</v>
      </c>
    </row>
    <row r="126" spans="1:10" outlineLevel="1">
      <c r="A126" s="10"/>
      <c r="B126" s="9"/>
      <c r="C126" s="9"/>
      <c r="D126" s="9" t="s">
        <v>22</v>
      </c>
      <c r="E126" s="9"/>
      <c r="F126" s="9"/>
      <c r="G126" s="9">
        <v>13192.99</v>
      </c>
      <c r="H126" s="9">
        <v>3092</v>
      </c>
      <c r="I126" s="10">
        <v>5.09</v>
      </c>
      <c r="J126" s="9">
        <v>15740</v>
      </c>
    </row>
    <row r="127" spans="1:10" outlineLevel="1">
      <c r="A127" s="10"/>
      <c r="B127" s="9"/>
      <c r="C127" s="9"/>
      <c r="D127" s="9" t="s">
        <v>23</v>
      </c>
      <c r="E127" s="9" t="s">
        <v>24</v>
      </c>
      <c r="F127" s="9"/>
      <c r="G127" s="9">
        <v>142</v>
      </c>
      <c r="H127" s="9">
        <v>609</v>
      </c>
      <c r="I127" s="10">
        <v>5.09</v>
      </c>
      <c r="J127" s="9">
        <v>3098</v>
      </c>
    </row>
    <row r="128" spans="1:10" outlineLevel="1">
      <c r="A128" s="10"/>
      <c r="B128" s="9"/>
      <c r="C128" s="9"/>
      <c r="D128" s="9" t="s">
        <v>25</v>
      </c>
      <c r="E128" s="9" t="s">
        <v>24</v>
      </c>
      <c r="F128" s="9"/>
      <c r="G128" s="9">
        <v>95</v>
      </c>
      <c r="H128" s="9">
        <v>408</v>
      </c>
      <c r="I128" s="10">
        <v>5.09</v>
      </c>
      <c r="J128" s="9">
        <v>2073</v>
      </c>
    </row>
    <row r="129" spans="1:10">
      <c r="A129" s="10"/>
      <c r="B129" s="15"/>
      <c r="C129" s="15"/>
      <c r="D129" s="15" t="s">
        <v>26</v>
      </c>
      <c r="E129" s="15"/>
      <c r="F129" s="15"/>
      <c r="G129" s="15">
        <v>17004.12</v>
      </c>
      <c r="H129" s="15">
        <v>5003</v>
      </c>
      <c r="I129" s="16"/>
      <c r="J129" s="15">
        <v>25459</v>
      </c>
    </row>
    <row r="130" spans="1:10" ht="25.5">
      <c r="A130" s="10">
        <v>24</v>
      </c>
      <c r="B130" s="9">
        <v>48</v>
      </c>
      <c r="C130" s="9" t="s">
        <v>75</v>
      </c>
      <c r="D130" s="9" t="s">
        <v>103</v>
      </c>
      <c r="E130" s="9" t="s">
        <v>76</v>
      </c>
      <c r="F130" s="9">
        <v>0.14000000000000001</v>
      </c>
      <c r="G130" s="9">
        <v>964.33</v>
      </c>
      <c r="H130" s="9"/>
      <c r="I130" s="10"/>
      <c r="J130" s="9"/>
    </row>
    <row r="131" spans="1:10" outlineLevel="1">
      <c r="A131" s="10"/>
      <c r="B131" s="9"/>
      <c r="C131" s="9"/>
      <c r="D131" s="9" t="s">
        <v>19</v>
      </c>
      <c r="E131" s="9"/>
      <c r="F131" s="9"/>
      <c r="G131" s="9">
        <v>676.86</v>
      </c>
      <c r="H131" s="9">
        <v>95</v>
      </c>
      <c r="I131" s="10">
        <v>5.09</v>
      </c>
      <c r="J131" s="9">
        <v>482</v>
      </c>
    </row>
    <row r="132" spans="1:10" outlineLevel="1">
      <c r="A132" s="10"/>
      <c r="B132" s="9"/>
      <c r="C132" s="9"/>
      <c r="D132" s="9" t="s">
        <v>20</v>
      </c>
      <c r="E132" s="9"/>
      <c r="F132" s="9"/>
      <c r="G132" s="9"/>
      <c r="H132" s="9"/>
      <c r="I132" s="10">
        <v>5.09</v>
      </c>
      <c r="J132" s="9"/>
    </row>
    <row r="133" spans="1:10" outlineLevel="1">
      <c r="A133" s="10"/>
      <c r="B133" s="9"/>
      <c r="C133" s="9"/>
      <c r="D133" s="9" t="s">
        <v>21</v>
      </c>
      <c r="E133" s="9"/>
      <c r="F133" s="9"/>
      <c r="G133" s="9"/>
      <c r="H133" s="9"/>
      <c r="I133" s="10">
        <v>5.09</v>
      </c>
      <c r="J133" s="9"/>
    </row>
    <row r="134" spans="1:10" outlineLevel="1">
      <c r="A134" s="10"/>
      <c r="B134" s="9"/>
      <c r="C134" s="9"/>
      <c r="D134" s="9" t="s">
        <v>22</v>
      </c>
      <c r="E134" s="9"/>
      <c r="F134" s="9"/>
      <c r="G134" s="9">
        <v>287.47000000000003</v>
      </c>
      <c r="H134" s="9">
        <v>40</v>
      </c>
      <c r="I134" s="10">
        <v>5.09</v>
      </c>
      <c r="J134" s="9">
        <v>205</v>
      </c>
    </row>
    <row r="135" spans="1:10" outlineLevel="1">
      <c r="A135" s="10"/>
      <c r="B135" s="9"/>
      <c r="C135" s="9"/>
      <c r="D135" s="9" t="s">
        <v>23</v>
      </c>
      <c r="E135" s="9" t="s">
        <v>24</v>
      </c>
      <c r="F135" s="9"/>
      <c r="G135" s="9">
        <v>142</v>
      </c>
      <c r="H135" s="9">
        <v>135</v>
      </c>
      <c r="I135" s="10">
        <v>5.09</v>
      </c>
      <c r="J135" s="9">
        <v>684</v>
      </c>
    </row>
    <row r="136" spans="1:10" outlineLevel="1">
      <c r="A136" s="10"/>
      <c r="B136" s="9"/>
      <c r="C136" s="9"/>
      <c r="D136" s="9" t="s">
        <v>25</v>
      </c>
      <c r="E136" s="9" t="s">
        <v>24</v>
      </c>
      <c r="F136" s="9"/>
      <c r="G136" s="9">
        <v>95</v>
      </c>
      <c r="H136" s="9">
        <v>90</v>
      </c>
      <c r="I136" s="10">
        <v>5.09</v>
      </c>
      <c r="J136" s="9">
        <v>458</v>
      </c>
    </row>
    <row r="137" spans="1:10">
      <c r="A137" s="10"/>
      <c r="B137" s="15"/>
      <c r="C137" s="15"/>
      <c r="D137" s="15" t="s">
        <v>26</v>
      </c>
      <c r="E137" s="15"/>
      <c r="F137" s="15"/>
      <c r="G137" s="15">
        <v>964.33</v>
      </c>
      <c r="H137" s="15">
        <v>360</v>
      </c>
      <c r="I137" s="16"/>
      <c r="J137" s="15">
        <v>1829</v>
      </c>
    </row>
    <row r="138" spans="1:10">
      <c r="A138" s="10">
        <v>25</v>
      </c>
      <c r="B138" s="9">
        <v>49</v>
      </c>
      <c r="C138" s="9" t="s">
        <v>77</v>
      </c>
      <c r="D138" s="9" t="s">
        <v>78</v>
      </c>
      <c r="E138" s="9" t="s">
        <v>60</v>
      </c>
      <c r="F138" s="9">
        <v>14.02</v>
      </c>
      <c r="G138" s="9">
        <v>836.2</v>
      </c>
      <c r="H138" s="9">
        <v>11724</v>
      </c>
      <c r="I138" s="10">
        <v>5.09</v>
      </c>
      <c r="J138" s="9">
        <v>59673</v>
      </c>
    </row>
    <row r="139" spans="1:10">
      <c r="A139" s="10">
        <v>26</v>
      </c>
      <c r="B139" s="9">
        <v>50</v>
      </c>
      <c r="C139" s="9" t="s">
        <v>79</v>
      </c>
      <c r="D139" s="9" t="s">
        <v>80</v>
      </c>
      <c r="E139" s="9" t="s">
        <v>81</v>
      </c>
      <c r="F139" s="9">
        <v>52</v>
      </c>
      <c r="G139" s="9">
        <v>162.52000000000001</v>
      </c>
      <c r="H139" s="9">
        <v>8451</v>
      </c>
      <c r="I139" s="10">
        <v>5.09</v>
      </c>
      <c r="J139" s="9">
        <v>43016</v>
      </c>
    </row>
    <row r="140" spans="1:10" ht="17.850000000000001" customHeight="1">
      <c r="A140" s="98" t="s">
        <v>82</v>
      </c>
      <c r="B140" s="99"/>
      <c r="C140" s="99"/>
      <c r="D140" s="99"/>
      <c r="E140" s="99"/>
      <c r="F140" s="99"/>
      <c r="G140" s="99"/>
      <c r="H140" s="99"/>
      <c r="I140" s="99"/>
      <c r="J140" s="99"/>
    </row>
    <row r="141" spans="1:10" ht="63.75">
      <c r="A141" s="10">
        <v>27</v>
      </c>
      <c r="B141" s="9">
        <v>51</v>
      </c>
      <c r="C141" s="9" t="s">
        <v>83</v>
      </c>
      <c r="D141" s="9" t="s">
        <v>104</v>
      </c>
      <c r="E141" s="9" t="s">
        <v>84</v>
      </c>
      <c r="F141" s="9">
        <v>1.5</v>
      </c>
      <c r="G141" s="9">
        <v>2736.38</v>
      </c>
      <c r="H141" s="9"/>
      <c r="I141" s="10"/>
      <c r="J141" s="9"/>
    </row>
    <row r="142" spans="1:10" outlineLevel="1">
      <c r="A142" s="10"/>
      <c r="B142" s="9"/>
      <c r="C142" s="9"/>
      <c r="D142" s="9" t="s">
        <v>19</v>
      </c>
      <c r="E142" s="9"/>
      <c r="F142" s="9"/>
      <c r="G142" s="9">
        <v>144.81</v>
      </c>
      <c r="H142" s="9">
        <v>217</v>
      </c>
      <c r="I142" s="10">
        <v>5.09</v>
      </c>
      <c r="J142" s="9">
        <v>1106</v>
      </c>
    </row>
    <row r="143" spans="1:10" outlineLevel="1">
      <c r="A143" s="10"/>
      <c r="B143" s="9"/>
      <c r="C143" s="9"/>
      <c r="D143" s="9" t="s">
        <v>20</v>
      </c>
      <c r="E143" s="9"/>
      <c r="F143" s="9"/>
      <c r="G143" s="9">
        <v>2574.4899999999998</v>
      </c>
      <c r="H143" s="9">
        <v>3862</v>
      </c>
      <c r="I143" s="10">
        <v>5.09</v>
      </c>
      <c r="J143" s="9">
        <v>19656</v>
      </c>
    </row>
    <row r="144" spans="1:10" outlineLevel="1">
      <c r="A144" s="10"/>
      <c r="B144" s="9"/>
      <c r="C144" s="9"/>
      <c r="D144" s="9" t="s">
        <v>21</v>
      </c>
      <c r="E144" s="9"/>
      <c r="F144" s="9"/>
      <c r="G144" s="9">
        <v>216.15</v>
      </c>
      <c r="H144" s="9">
        <v>324</v>
      </c>
      <c r="I144" s="10">
        <v>5.09</v>
      </c>
      <c r="J144" s="9">
        <v>1650</v>
      </c>
    </row>
    <row r="145" spans="1:10" outlineLevel="1">
      <c r="A145" s="10"/>
      <c r="B145" s="9"/>
      <c r="C145" s="9"/>
      <c r="D145" s="9" t="s">
        <v>22</v>
      </c>
      <c r="E145" s="9"/>
      <c r="F145" s="9"/>
      <c r="G145" s="9">
        <v>17.079999999999998</v>
      </c>
      <c r="H145" s="9">
        <v>26</v>
      </c>
      <c r="I145" s="10">
        <v>5.09</v>
      </c>
      <c r="J145" s="9">
        <v>130</v>
      </c>
    </row>
    <row r="146" spans="1:10" outlineLevel="1">
      <c r="A146" s="10"/>
      <c r="B146" s="9"/>
      <c r="C146" s="9"/>
      <c r="D146" s="9" t="s">
        <v>23</v>
      </c>
      <c r="E146" s="9" t="s">
        <v>24</v>
      </c>
      <c r="F146" s="9"/>
      <c r="G146" s="9">
        <v>142</v>
      </c>
      <c r="H146" s="9">
        <v>768</v>
      </c>
      <c r="I146" s="10">
        <v>5.09</v>
      </c>
      <c r="J146" s="9">
        <v>3914</v>
      </c>
    </row>
    <row r="147" spans="1:10" outlineLevel="1">
      <c r="A147" s="10"/>
      <c r="B147" s="9"/>
      <c r="C147" s="9"/>
      <c r="D147" s="9" t="s">
        <v>25</v>
      </c>
      <c r="E147" s="9" t="s">
        <v>24</v>
      </c>
      <c r="F147" s="9"/>
      <c r="G147" s="9">
        <v>95</v>
      </c>
      <c r="H147" s="9">
        <v>514</v>
      </c>
      <c r="I147" s="10">
        <v>5.09</v>
      </c>
      <c r="J147" s="9">
        <v>2618</v>
      </c>
    </row>
    <row r="148" spans="1:10">
      <c r="A148" s="10"/>
      <c r="B148" s="15"/>
      <c r="C148" s="15"/>
      <c r="D148" s="15" t="s">
        <v>26</v>
      </c>
      <c r="E148" s="15"/>
      <c r="F148" s="15"/>
      <c r="G148" s="15">
        <v>2736.38</v>
      </c>
      <c r="H148" s="15">
        <v>5387</v>
      </c>
      <c r="I148" s="16"/>
      <c r="J148" s="15">
        <v>27424</v>
      </c>
    </row>
    <row r="149" spans="1:10">
      <c r="A149" s="10">
        <v>28</v>
      </c>
      <c r="B149" s="9">
        <v>52</v>
      </c>
      <c r="C149" s="9" t="s">
        <v>85</v>
      </c>
      <c r="D149" s="9" t="s">
        <v>86</v>
      </c>
      <c r="E149" s="9" t="s">
        <v>60</v>
      </c>
      <c r="F149" s="9">
        <v>183</v>
      </c>
      <c r="G149" s="9">
        <v>60</v>
      </c>
      <c r="H149" s="9">
        <v>10980</v>
      </c>
      <c r="I149" s="10">
        <v>5.09</v>
      </c>
      <c r="J149" s="9">
        <v>55888</v>
      </c>
    </row>
    <row r="150" spans="1:10" ht="38.25">
      <c r="A150" s="10">
        <v>29</v>
      </c>
      <c r="B150" s="9">
        <v>53</v>
      </c>
      <c r="C150" s="9" t="s">
        <v>87</v>
      </c>
      <c r="D150" s="9" t="s">
        <v>105</v>
      </c>
      <c r="E150" s="9" t="s">
        <v>88</v>
      </c>
      <c r="F150" s="9">
        <v>1.5</v>
      </c>
      <c r="G150" s="9">
        <v>506.32</v>
      </c>
      <c r="H150" s="9"/>
      <c r="I150" s="10"/>
      <c r="J150" s="9"/>
    </row>
    <row r="151" spans="1:10" outlineLevel="1">
      <c r="A151" s="10"/>
      <c r="B151" s="9"/>
      <c r="C151" s="9"/>
      <c r="D151" s="9" t="s">
        <v>19</v>
      </c>
      <c r="E151" s="9"/>
      <c r="F151" s="9"/>
      <c r="G151" s="9">
        <v>122.91</v>
      </c>
      <c r="H151" s="9">
        <v>184</v>
      </c>
      <c r="I151" s="10">
        <v>5.09</v>
      </c>
      <c r="J151" s="9">
        <v>938</v>
      </c>
    </row>
    <row r="152" spans="1:10" outlineLevel="1">
      <c r="A152" s="10"/>
      <c r="B152" s="9"/>
      <c r="C152" s="9"/>
      <c r="D152" s="9" t="s">
        <v>20</v>
      </c>
      <c r="E152" s="9"/>
      <c r="F152" s="9"/>
      <c r="G152" s="9">
        <v>383.41</v>
      </c>
      <c r="H152" s="9">
        <v>575</v>
      </c>
      <c r="I152" s="10">
        <v>5.09</v>
      </c>
      <c r="J152" s="9">
        <v>2928</v>
      </c>
    </row>
    <row r="153" spans="1:10" outlineLevel="1">
      <c r="A153" s="10"/>
      <c r="B153" s="9"/>
      <c r="C153" s="9"/>
      <c r="D153" s="9" t="s">
        <v>21</v>
      </c>
      <c r="E153" s="9"/>
      <c r="F153" s="9"/>
      <c r="G153" s="9">
        <v>35.17</v>
      </c>
      <c r="H153" s="9">
        <v>53</v>
      </c>
      <c r="I153" s="10">
        <v>5.09</v>
      </c>
      <c r="J153" s="9">
        <v>269</v>
      </c>
    </row>
    <row r="154" spans="1:10" outlineLevel="1">
      <c r="A154" s="10"/>
      <c r="B154" s="9"/>
      <c r="C154" s="9"/>
      <c r="D154" s="9" t="s">
        <v>22</v>
      </c>
      <c r="E154" s="9"/>
      <c r="F154" s="9"/>
      <c r="G154" s="9"/>
      <c r="H154" s="9"/>
      <c r="I154" s="10">
        <v>5.09</v>
      </c>
      <c r="J154" s="9"/>
    </row>
    <row r="155" spans="1:10" outlineLevel="1">
      <c r="A155" s="10"/>
      <c r="B155" s="9"/>
      <c r="C155" s="9"/>
      <c r="D155" s="9" t="s">
        <v>23</v>
      </c>
      <c r="E155" s="9" t="s">
        <v>24</v>
      </c>
      <c r="F155" s="9"/>
      <c r="G155" s="9">
        <v>95</v>
      </c>
      <c r="H155" s="9">
        <v>225</v>
      </c>
      <c r="I155" s="10">
        <v>5.09</v>
      </c>
      <c r="J155" s="9">
        <v>1147</v>
      </c>
    </row>
    <row r="156" spans="1:10" outlineLevel="1">
      <c r="A156" s="10"/>
      <c r="B156" s="9"/>
      <c r="C156" s="9"/>
      <c r="D156" s="9" t="s">
        <v>25</v>
      </c>
      <c r="E156" s="9" t="s">
        <v>24</v>
      </c>
      <c r="F156" s="9"/>
      <c r="G156" s="9">
        <v>50</v>
      </c>
      <c r="H156" s="9">
        <v>119</v>
      </c>
      <c r="I156" s="10">
        <v>5.09</v>
      </c>
      <c r="J156" s="9">
        <v>604</v>
      </c>
    </row>
    <row r="157" spans="1:10">
      <c r="A157" s="10"/>
      <c r="B157" s="15"/>
      <c r="C157" s="15"/>
      <c r="D157" s="15" t="s">
        <v>26</v>
      </c>
      <c r="E157" s="15"/>
      <c r="F157" s="15"/>
      <c r="G157" s="15">
        <v>506.32</v>
      </c>
      <c r="H157" s="15">
        <v>1103</v>
      </c>
      <c r="I157" s="16"/>
      <c r="J157" s="15">
        <v>5617</v>
      </c>
    </row>
    <row r="158" spans="1:10">
      <c r="A158" s="95" t="s">
        <v>7</v>
      </c>
      <c r="B158" s="95"/>
      <c r="C158" s="95"/>
      <c r="D158" s="95"/>
      <c r="E158" s="95"/>
      <c r="F158" s="95"/>
      <c r="G158" s="95"/>
      <c r="H158" s="22">
        <v>341478</v>
      </c>
      <c r="I158" s="17"/>
      <c r="J158" s="23"/>
    </row>
    <row r="159" spans="1:10">
      <c r="A159" s="92" t="s">
        <v>8</v>
      </c>
      <c r="B159" s="93"/>
      <c r="C159" s="93"/>
      <c r="D159" s="93"/>
      <c r="E159" s="93"/>
      <c r="F159" s="93"/>
      <c r="G159" s="94"/>
      <c r="H159" s="2"/>
      <c r="I159" s="3"/>
      <c r="J159" s="4">
        <v>1738121</v>
      </c>
    </row>
    <row r="160" spans="1:10">
      <c r="A160" s="91" t="s">
        <v>4</v>
      </c>
      <c r="B160" s="91"/>
      <c r="C160" s="91"/>
      <c r="D160" s="91"/>
      <c r="E160" s="91"/>
      <c r="F160" s="91"/>
      <c r="G160" s="91"/>
      <c r="H160" s="2">
        <v>10523</v>
      </c>
      <c r="I160" s="3"/>
      <c r="J160" s="4">
        <v>53568</v>
      </c>
    </row>
    <row r="161" spans="1:10">
      <c r="A161" s="91" t="s">
        <v>5</v>
      </c>
      <c r="B161" s="91"/>
      <c r="C161" s="91"/>
      <c r="D161" s="91"/>
      <c r="E161" s="91"/>
      <c r="F161" s="91"/>
      <c r="G161" s="91"/>
      <c r="H161" s="2">
        <v>6932</v>
      </c>
      <c r="I161" s="3"/>
      <c r="J161" s="4">
        <v>35282</v>
      </c>
    </row>
    <row r="162" spans="1:10">
      <c r="A162" s="90" t="s">
        <v>6</v>
      </c>
      <c r="B162" s="90"/>
      <c r="C162" s="90"/>
      <c r="D162" s="90"/>
      <c r="E162" s="90"/>
      <c r="F162" s="90"/>
      <c r="G162" s="90"/>
      <c r="H162" s="5">
        <f>H158+H160+H161</f>
        <v>358933</v>
      </c>
      <c r="I162" s="3"/>
      <c r="J162" s="6">
        <f>J159+J160+J161</f>
        <v>1826971</v>
      </c>
    </row>
    <row r="163" spans="1:10">
      <c r="A163" s="24" t="s">
        <v>106</v>
      </c>
      <c r="B163" s="25"/>
      <c r="C163" s="25"/>
      <c r="D163" s="25"/>
      <c r="E163" s="25"/>
      <c r="F163" s="25"/>
      <c r="G163" s="26">
        <v>0.92</v>
      </c>
      <c r="H163" s="5"/>
      <c r="I163" s="27"/>
      <c r="J163" s="6">
        <f>J162*G163</f>
        <v>1680813</v>
      </c>
    </row>
    <row r="164" spans="1:10">
      <c r="A164" s="12" t="s">
        <v>11</v>
      </c>
      <c r="B164" s="13"/>
      <c r="C164" s="13"/>
      <c r="D164" s="13"/>
      <c r="E164" s="13"/>
      <c r="F164" s="13"/>
      <c r="G164" s="14">
        <v>1.0370000000000001E-2</v>
      </c>
      <c r="H164" s="5">
        <f>H162*G164</f>
        <v>3722</v>
      </c>
      <c r="I164" s="3"/>
      <c r="J164" s="5">
        <f>J163*G164</f>
        <v>17430</v>
      </c>
    </row>
    <row r="165" spans="1:10">
      <c r="A165" s="90" t="s">
        <v>6</v>
      </c>
      <c r="B165" s="90"/>
      <c r="C165" s="90"/>
      <c r="D165" s="90"/>
      <c r="E165" s="90"/>
      <c r="F165" s="90"/>
      <c r="G165" s="90"/>
      <c r="H165" s="5">
        <f>H162+H164</f>
        <v>362655</v>
      </c>
      <c r="I165" s="3"/>
      <c r="J165" s="5">
        <f>J163+J164</f>
        <v>1698243</v>
      </c>
    </row>
    <row r="166" spans="1:10">
      <c r="A166" s="11"/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1:10">
      <c r="A167" s="11"/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10">
      <c r="A168" s="11"/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1:10">
      <c r="A169" s="11"/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1:10">
      <c r="A170" s="11"/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1:10">
      <c r="A171" s="11"/>
      <c r="B171" s="11"/>
      <c r="C171" s="11"/>
      <c r="D171" s="11"/>
      <c r="E171" s="11"/>
      <c r="F171" s="11"/>
      <c r="G171" s="11"/>
      <c r="H171" s="11"/>
      <c r="I171" s="11"/>
      <c r="J171" s="11"/>
    </row>
  </sheetData>
  <mergeCells count="15">
    <mergeCell ref="A1:J1"/>
    <mergeCell ref="A165:G165"/>
    <mergeCell ref="A2:J2"/>
    <mergeCell ref="A103:J103"/>
    <mergeCell ref="A113:J113"/>
    <mergeCell ref="A140:J140"/>
    <mergeCell ref="A85:J85"/>
    <mergeCell ref="A86:J86"/>
    <mergeCell ref="A20:J20"/>
    <mergeCell ref="A47:J47"/>
    <mergeCell ref="A162:G162"/>
    <mergeCell ref="A161:G161"/>
    <mergeCell ref="A160:G160"/>
    <mergeCell ref="A159:G159"/>
    <mergeCell ref="A158:G158"/>
  </mergeCells>
  <phoneticPr fontId="2" type="noConversion"/>
  <pageMargins left="0.74803149606299213" right="0.19685039370078741" top="0" bottom="3.937007874015748E-2" header="0.19685039370078741" footer="0.51181102362204722"/>
  <pageSetup paperSize="9" scale="81" fitToHeight="10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view="pageBreakPreview" topLeftCell="A38" zoomScale="60" zoomScaleNormal="100" workbookViewId="0">
      <selection activeCell="A6" sqref="A6:XFD6"/>
    </sheetView>
  </sheetViews>
  <sheetFormatPr defaultRowHeight="15"/>
  <cols>
    <col min="1" max="1" width="8.85546875" style="33" customWidth="1"/>
    <col min="2" max="2" width="10.140625" style="33" hidden="1" customWidth="1"/>
    <col min="3" max="3" width="14.85546875" style="33" hidden="1" customWidth="1"/>
    <col min="4" max="4" width="50.28515625" style="33" customWidth="1"/>
    <col min="5" max="5" width="10.5703125" style="33" customWidth="1"/>
    <col min="6" max="6" width="11.5703125" style="33" customWidth="1"/>
    <col min="7" max="7" width="14.28515625" style="33" customWidth="1"/>
    <col min="8" max="8" width="15.140625" style="52" customWidth="1"/>
    <col min="9" max="9" width="12.7109375" style="52" customWidth="1"/>
    <col min="10" max="10" width="15.5703125" style="52" customWidth="1"/>
    <col min="11" max="12" width="19.42578125" style="52" customWidth="1"/>
    <col min="13" max="13" width="14.28515625" style="52" customWidth="1"/>
    <col min="14" max="14" width="15.7109375" style="52" customWidth="1"/>
    <col min="15" max="16384" width="9.140625" style="33"/>
  </cols>
  <sheetData>
    <row r="1" spans="1:17" s="35" customFormat="1" ht="18" customHeight="1">
      <c r="A1" s="109" t="s">
        <v>0</v>
      </c>
      <c r="B1" s="109"/>
      <c r="C1" s="109" t="s">
        <v>12</v>
      </c>
      <c r="D1" s="109" t="s">
        <v>13</v>
      </c>
      <c r="E1" s="109" t="s">
        <v>1</v>
      </c>
      <c r="F1" s="110" t="s">
        <v>14</v>
      </c>
      <c r="G1" s="110" t="s">
        <v>15</v>
      </c>
      <c r="H1" s="106" t="s">
        <v>10</v>
      </c>
      <c r="I1" s="106" t="s">
        <v>16</v>
      </c>
      <c r="J1" s="106" t="s">
        <v>110</v>
      </c>
      <c r="K1" s="106" t="s">
        <v>9</v>
      </c>
      <c r="L1" s="106" t="s">
        <v>114</v>
      </c>
      <c r="M1" s="113" t="s">
        <v>113</v>
      </c>
      <c r="N1" s="113" t="s">
        <v>115</v>
      </c>
    </row>
    <row r="2" spans="1:17" s="35" customFormat="1" ht="20.25" customHeight="1">
      <c r="A2" s="110" t="s">
        <v>2</v>
      </c>
      <c r="B2" s="109" t="s">
        <v>3</v>
      </c>
      <c r="C2" s="109"/>
      <c r="D2" s="109"/>
      <c r="E2" s="109"/>
      <c r="F2" s="111"/>
      <c r="G2" s="111"/>
      <c r="H2" s="107"/>
      <c r="I2" s="107"/>
      <c r="J2" s="107"/>
      <c r="K2" s="107"/>
      <c r="L2" s="107"/>
      <c r="M2" s="113"/>
      <c r="N2" s="113"/>
    </row>
    <row r="3" spans="1:17" s="35" customFormat="1" ht="20.25" customHeight="1">
      <c r="A3" s="111"/>
      <c r="B3" s="109"/>
      <c r="C3" s="109"/>
      <c r="D3" s="109"/>
      <c r="E3" s="109"/>
      <c r="F3" s="111"/>
      <c r="G3" s="111"/>
      <c r="H3" s="107"/>
      <c r="I3" s="107"/>
      <c r="J3" s="107"/>
      <c r="K3" s="107"/>
      <c r="L3" s="107"/>
      <c r="M3" s="113"/>
      <c r="N3" s="113"/>
    </row>
    <row r="4" spans="1:17" s="35" customFormat="1" ht="39" hidden="1" customHeight="1">
      <c r="A4" s="112"/>
      <c r="B4" s="109"/>
      <c r="C4" s="109"/>
      <c r="D4" s="109"/>
      <c r="E4" s="109"/>
      <c r="F4" s="112"/>
      <c r="G4" s="112"/>
      <c r="H4" s="108"/>
      <c r="I4" s="108"/>
      <c r="J4" s="53"/>
      <c r="K4" s="108"/>
      <c r="L4" s="53"/>
      <c r="M4" s="54"/>
      <c r="N4" s="54"/>
    </row>
    <row r="5" spans="1:17" s="38" customFormat="1">
      <c r="A5" s="36">
        <v>1</v>
      </c>
      <c r="B5" s="36">
        <v>2</v>
      </c>
      <c r="C5" s="36">
        <v>3</v>
      </c>
      <c r="D5" s="36">
        <v>2</v>
      </c>
      <c r="E5" s="36">
        <v>3</v>
      </c>
      <c r="F5" s="36">
        <v>4</v>
      </c>
      <c r="G5" s="37">
        <v>5</v>
      </c>
      <c r="H5" s="55">
        <v>6</v>
      </c>
      <c r="I5" s="56">
        <v>7</v>
      </c>
      <c r="J5" s="56">
        <v>8</v>
      </c>
      <c r="K5" s="55">
        <v>9</v>
      </c>
      <c r="L5" s="55">
        <v>10</v>
      </c>
      <c r="M5" s="57">
        <v>11</v>
      </c>
      <c r="N5" s="57">
        <v>12</v>
      </c>
    </row>
    <row r="6" spans="1:17" s="39" customFormat="1" ht="21" customHeight="1">
      <c r="A6" s="30"/>
      <c r="B6" s="31"/>
      <c r="C6" s="31"/>
      <c r="D6" s="30" t="s">
        <v>111</v>
      </c>
      <c r="E6" s="29"/>
      <c r="F6" s="29"/>
      <c r="G6" s="29"/>
      <c r="H6" s="60"/>
      <c r="I6" s="60"/>
      <c r="J6" s="60"/>
      <c r="K6" s="61"/>
      <c r="L6" s="61"/>
      <c r="M6" s="59"/>
      <c r="N6" s="59"/>
    </row>
    <row r="7" spans="1:17" s="39" customFormat="1" ht="30">
      <c r="A7" s="40">
        <v>1</v>
      </c>
      <c r="B7" s="41">
        <v>20</v>
      </c>
      <c r="C7" s="41" t="s">
        <v>17</v>
      </c>
      <c r="D7" s="42" t="s">
        <v>89</v>
      </c>
      <c r="E7" s="41" t="s">
        <v>109</v>
      </c>
      <c r="F7" s="41">
        <v>1120</v>
      </c>
      <c r="G7" s="43">
        <f>2525.35/100</f>
        <v>25.25</v>
      </c>
      <c r="H7" s="62">
        <f>F7*G7</f>
        <v>28280</v>
      </c>
      <c r="I7" s="63">
        <v>5.09</v>
      </c>
      <c r="J7" s="64">
        <f>G7*I7</f>
        <v>128.52000000000001</v>
      </c>
      <c r="K7" s="65">
        <f>F7*J7</f>
        <v>143942.39999999999</v>
      </c>
      <c r="L7" s="66">
        <v>0.92</v>
      </c>
      <c r="M7" s="67">
        <f>J7*L7</f>
        <v>118.24</v>
      </c>
      <c r="N7" s="67">
        <f>F7*M7</f>
        <v>132428.79999999999</v>
      </c>
    </row>
    <row r="8" spans="1:17" ht="30">
      <c r="A8" s="40">
        <v>2</v>
      </c>
      <c r="B8" s="41">
        <v>21</v>
      </c>
      <c r="C8" s="41" t="s">
        <v>27</v>
      </c>
      <c r="D8" s="42" t="s">
        <v>28</v>
      </c>
      <c r="E8" s="41" t="s">
        <v>29</v>
      </c>
      <c r="F8" s="41">
        <v>30.24</v>
      </c>
      <c r="G8" s="43">
        <v>40.340000000000003</v>
      </c>
      <c r="H8" s="62">
        <f t="shared" ref="H8:H9" si="0">F8*G8</f>
        <v>1219.8800000000001</v>
      </c>
      <c r="I8" s="63">
        <v>5.09</v>
      </c>
      <c r="J8" s="64">
        <f t="shared" ref="J8:J42" si="1">G8*I8</f>
        <v>205.33</v>
      </c>
      <c r="K8" s="65">
        <f t="shared" ref="K8:K42" si="2">F8*J8</f>
        <v>6209.18</v>
      </c>
      <c r="L8" s="66">
        <v>0.92</v>
      </c>
      <c r="M8" s="67">
        <f t="shared" ref="M8:M42" si="3">J8*L8</f>
        <v>188.9</v>
      </c>
      <c r="N8" s="67">
        <f t="shared" ref="N8:N42" si="4">F8*M8</f>
        <v>5712.34</v>
      </c>
      <c r="O8" s="39"/>
      <c r="P8" s="39"/>
      <c r="Q8" s="39"/>
    </row>
    <row r="9" spans="1:17" s="34" customFormat="1" ht="30">
      <c r="A9" s="40">
        <v>3</v>
      </c>
      <c r="B9" s="41">
        <v>22</v>
      </c>
      <c r="C9" s="41" t="s">
        <v>30</v>
      </c>
      <c r="D9" s="42" t="s">
        <v>90</v>
      </c>
      <c r="E9" s="41" t="s">
        <v>109</v>
      </c>
      <c r="F9" s="41">
        <f>11.2*100</f>
        <v>1120</v>
      </c>
      <c r="G9" s="43">
        <f>275.34/100</f>
        <v>2.75</v>
      </c>
      <c r="H9" s="62">
        <f t="shared" si="0"/>
        <v>3080</v>
      </c>
      <c r="I9" s="63">
        <v>5.09</v>
      </c>
      <c r="J9" s="64">
        <f t="shared" si="1"/>
        <v>14</v>
      </c>
      <c r="K9" s="65">
        <f t="shared" si="2"/>
        <v>15680</v>
      </c>
      <c r="L9" s="66">
        <v>0.92</v>
      </c>
      <c r="M9" s="67">
        <f t="shared" si="3"/>
        <v>12.88</v>
      </c>
      <c r="N9" s="67">
        <f t="shared" si="4"/>
        <v>14425.6</v>
      </c>
      <c r="O9" s="39"/>
      <c r="P9" s="39"/>
      <c r="Q9" s="39"/>
    </row>
    <row r="10" spans="1:17" ht="21" customHeight="1">
      <c r="B10" s="31"/>
      <c r="C10" s="31"/>
      <c r="D10" s="30" t="s">
        <v>112</v>
      </c>
      <c r="E10" s="29"/>
      <c r="F10" s="29"/>
      <c r="G10" s="32"/>
      <c r="H10" s="68"/>
      <c r="I10" s="60"/>
      <c r="J10" s="64"/>
      <c r="K10" s="65"/>
      <c r="L10" s="66"/>
      <c r="M10" s="67"/>
      <c r="N10" s="67"/>
      <c r="O10" s="39"/>
      <c r="P10" s="39"/>
      <c r="Q10" s="39"/>
    </row>
    <row r="11" spans="1:17" ht="60">
      <c r="A11" s="40">
        <v>4</v>
      </c>
      <c r="B11" s="41">
        <v>26</v>
      </c>
      <c r="C11" s="41" t="s">
        <v>31</v>
      </c>
      <c r="D11" s="42" t="s">
        <v>91</v>
      </c>
      <c r="E11" s="41" t="s">
        <v>109</v>
      </c>
      <c r="F11" s="41">
        <v>1900</v>
      </c>
      <c r="G11" s="43">
        <f>45003.13/1000</f>
        <v>45</v>
      </c>
      <c r="H11" s="62">
        <f>F11*G11</f>
        <v>85500</v>
      </c>
      <c r="I11" s="63">
        <v>5.09</v>
      </c>
      <c r="J11" s="64">
        <f t="shared" si="1"/>
        <v>229.05</v>
      </c>
      <c r="K11" s="65">
        <f t="shared" si="2"/>
        <v>435195</v>
      </c>
      <c r="L11" s="66">
        <v>0.92</v>
      </c>
      <c r="M11" s="67">
        <f t="shared" si="3"/>
        <v>210.73</v>
      </c>
      <c r="N11" s="67">
        <f t="shared" si="4"/>
        <v>400387</v>
      </c>
      <c r="O11" s="39"/>
      <c r="P11" s="39"/>
      <c r="Q11" s="39"/>
    </row>
    <row r="12" spans="1:17" ht="45">
      <c r="A12" s="40">
        <v>5</v>
      </c>
      <c r="B12" s="41">
        <v>27</v>
      </c>
      <c r="C12" s="41" t="s">
        <v>33</v>
      </c>
      <c r="D12" s="42" t="s">
        <v>92</v>
      </c>
      <c r="E12" s="41" t="s">
        <v>109</v>
      </c>
      <c r="F12" s="41">
        <v>1900</v>
      </c>
      <c r="G12" s="43">
        <f>20988.11/1000</f>
        <v>20.99</v>
      </c>
      <c r="H12" s="62">
        <f t="shared" ref="H12:H15" si="5">F12*G12</f>
        <v>39881</v>
      </c>
      <c r="I12" s="63">
        <v>5.09</v>
      </c>
      <c r="J12" s="64">
        <f t="shared" si="1"/>
        <v>106.84</v>
      </c>
      <c r="K12" s="65">
        <f t="shared" si="2"/>
        <v>202996</v>
      </c>
      <c r="L12" s="66">
        <v>0.92</v>
      </c>
      <c r="M12" s="67">
        <f t="shared" si="3"/>
        <v>98.29</v>
      </c>
      <c r="N12" s="67">
        <f t="shared" si="4"/>
        <v>186751</v>
      </c>
      <c r="O12" s="39"/>
      <c r="P12" s="39"/>
      <c r="Q12" s="39"/>
    </row>
    <row r="13" spans="1:17" ht="60">
      <c r="A13" s="40">
        <v>6</v>
      </c>
      <c r="B13" s="41">
        <v>28</v>
      </c>
      <c r="C13" s="41" t="s">
        <v>38</v>
      </c>
      <c r="D13" s="42" t="s">
        <v>93</v>
      </c>
      <c r="E13" s="41" t="s">
        <v>109</v>
      </c>
      <c r="F13" s="41">
        <v>1900</v>
      </c>
      <c r="G13" s="43">
        <f>49521.12/1000</f>
        <v>49.52</v>
      </c>
      <c r="H13" s="62">
        <f t="shared" si="5"/>
        <v>94088</v>
      </c>
      <c r="I13" s="63">
        <v>5.09</v>
      </c>
      <c r="J13" s="64">
        <f t="shared" si="1"/>
        <v>252.06</v>
      </c>
      <c r="K13" s="65">
        <f t="shared" si="2"/>
        <v>478914</v>
      </c>
      <c r="L13" s="66">
        <v>0.92</v>
      </c>
      <c r="M13" s="67">
        <f t="shared" si="3"/>
        <v>231.9</v>
      </c>
      <c r="N13" s="67">
        <f t="shared" si="4"/>
        <v>440610</v>
      </c>
      <c r="O13" s="39"/>
      <c r="P13" s="39"/>
      <c r="Q13" s="39"/>
    </row>
    <row r="14" spans="1:17" ht="60">
      <c r="A14" s="40">
        <v>7</v>
      </c>
      <c r="B14" s="41">
        <v>29</v>
      </c>
      <c r="C14" s="41" t="s">
        <v>39</v>
      </c>
      <c r="D14" s="42" t="s">
        <v>40</v>
      </c>
      <c r="E14" s="41" t="s">
        <v>41</v>
      </c>
      <c r="F14" s="41">
        <v>-193.8</v>
      </c>
      <c r="G14" s="43">
        <v>452</v>
      </c>
      <c r="H14" s="62">
        <f t="shared" si="5"/>
        <v>-87597.6</v>
      </c>
      <c r="I14" s="63">
        <v>5.09</v>
      </c>
      <c r="J14" s="64">
        <f t="shared" si="1"/>
        <v>2300.6799999999998</v>
      </c>
      <c r="K14" s="65">
        <f t="shared" si="2"/>
        <v>-445871.78</v>
      </c>
      <c r="L14" s="66">
        <v>0.92</v>
      </c>
      <c r="M14" s="67">
        <f t="shared" si="3"/>
        <v>2116.63</v>
      </c>
      <c r="N14" s="67">
        <f t="shared" si="4"/>
        <v>-410202.89</v>
      </c>
      <c r="O14" s="39"/>
      <c r="P14" s="39"/>
      <c r="Q14" s="39"/>
    </row>
    <row r="15" spans="1:17" ht="60">
      <c r="A15" s="40">
        <v>8</v>
      </c>
      <c r="B15" s="41">
        <v>30</v>
      </c>
      <c r="C15" s="41" t="s">
        <v>42</v>
      </c>
      <c r="D15" s="42" t="s">
        <v>43</v>
      </c>
      <c r="E15" s="41" t="s">
        <v>41</v>
      </c>
      <c r="F15" s="41">
        <v>193.8</v>
      </c>
      <c r="G15" s="43">
        <v>512.4</v>
      </c>
      <c r="H15" s="62">
        <f t="shared" si="5"/>
        <v>99303.12</v>
      </c>
      <c r="I15" s="63">
        <v>5.09</v>
      </c>
      <c r="J15" s="64">
        <f t="shared" si="1"/>
        <v>2608.12</v>
      </c>
      <c r="K15" s="65">
        <f t="shared" si="2"/>
        <v>505453.66</v>
      </c>
      <c r="L15" s="66">
        <v>0.92</v>
      </c>
      <c r="M15" s="67">
        <f t="shared" si="3"/>
        <v>2399.4699999999998</v>
      </c>
      <c r="N15" s="67">
        <f t="shared" si="4"/>
        <v>465017.29</v>
      </c>
      <c r="O15" s="39"/>
      <c r="P15" s="39"/>
      <c r="Q15" s="39"/>
    </row>
    <row r="16" spans="1:17" ht="17.850000000000001" customHeight="1">
      <c r="A16" s="44"/>
      <c r="B16" s="45"/>
      <c r="C16" s="45"/>
      <c r="D16" s="44" t="s">
        <v>44</v>
      </c>
      <c r="E16" s="45"/>
      <c r="F16" s="45"/>
      <c r="G16" s="46"/>
      <c r="H16" s="69"/>
      <c r="I16" s="70"/>
      <c r="J16" s="64"/>
      <c r="K16" s="65"/>
      <c r="L16" s="66"/>
      <c r="M16" s="67"/>
      <c r="N16" s="67"/>
      <c r="O16" s="39"/>
      <c r="P16" s="39"/>
      <c r="Q16" s="39"/>
    </row>
    <row r="17" spans="1:17" ht="30">
      <c r="A17" s="40">
        <v>9</v>
      </c>
      <c r="B17" s="41">
        <v>31</v>
      </c>
      <c r="C17" s="41" t="s">
        <v>45</v>
      </c>
      <c r="D17" s="42" t="s">
        <v>94</v>
      </c>
      <c r="E17" s="41" t="s">
        <v>109</v>
      </c>
      <c r="F17" s="41">
        <v>60</v>
      </c>
      <c r="G17" s="43">
        <f>3111.76/100</f>
        <v>31.12</v>
      </c>
      <c r="H17" s="62">
        <f>F17*G17</f>
        <v>1867.2</v>
      </c>
      <c r="I17" s="63">
        <v>5.09</v>
      </c>
      <c r="J17" s="64">
        <f t="shared" si="1"/>
        <v>158.4</v>
      </c>
      <c r="K17" s="65">
        <f t="shared" si="2"/>
        <v>9504</v>
      </c>
      <c r="L17" s="66">
        <v>0.92</v>
      </c>
      <c r="M17" s="67">
        <f t="shared" si="3"/>
        <v>145.72999999999999</v>
      </c>
      <c r="N17" s="67">
        <f t="shared" si="4"/>
        <v>8743.7999999999993</v>
      </c>
      <c r="O17" s="39"/>
      <c r="P17" s="39"/>
      <c r="Q17" s="39"/>
    </row>
    <row r="18" spans="1:17" ht="45">
      <c r="A18" s="40">
        <v>10</v>
      </c>
      <c r="B18" s="41">
        <v>32</v>
      </c>
      <c r="C18" s="41" t="s">
        <v>47</v>
      </c>
      <c r="D18" s="42" t="s">
        <v>95</v>
      </c>
      <c r="E18" s="41" t="s">
        <v>109</v>
      </c>
      <c r="F18" s="41">
        <v>60</v>
      </c>
      <c r="G18" s="43">
        <f>3595.97/100</f>
        <v>35.96</v>
      </c>
      <c r="H18" s="62">
        <f t="shared" ref="H18:H25" si="6">F18*G18</f>
        <v>2157.6</v>
      </c>
      <c r="I18" s="63">
        <v>5.09</v>
      </c>
      <c r="J18" s="64">
        <f t="shared" si="1"/>
        <v>183.04</v>
      </c>
      <c r="K18" s="65">
        <f t="shared" si="2"/>
        <v>10982.4</v>
      </c>
      <c r="L18" s="66">
        <v>0.92</v>
      </c>
      <c r="M18" s="67">
        <f t="shared" si="3"/>
        <v>168.4</v>
      </c>
      <c r="N18" s="67">
        <f t="shared" si="4"/>
        <v>10104</v>
      </c>
      <c r="O18" s="39"/>
      <c r="P18" s="39"/>
      <c r="Q18" s="39"/>
    </row>
    <row r="19" spans="1:17" ht="30">
      <c r="A19" s="40">
        <v>11</v>
      </c>
      <c r="B19" s="41">
        <v>33</v>
      </c>
      <c r="C19" s="41" t="s">
        <v>49</v>
      </c>
      <c r="D19" s="42" t="s">
        <v>50</v>
      </c>
      <c r="E19" s="41" t="s">
        <v>41</v>
      </c>
      <c r="F19" s="41">
        <v>-4.2839999999999998</v>
      </c>
      <c r="G19" s="43">
        <v>455.39</v>
      </c>
      <c r="H19" s="62">
        <f t="shared" si="6"/>
        <v>-1950.89</v>
      </c>
      <c r="I19" s="63">
        <v>5.09</v>
      </c>
      <c r="J19" s="64">
        <f t="shared" si="1"/>
        <v>2317.94</v>
      </c>
      <c r="K19" s="65">
        <f t="shared" si="2"/>
        <v>-9930.0499999999993</v>
      </c>
      <c r="L19" s="66">
        <v>0.92</v>
      </c>
      <c r="M19" s="67">
        <f t="shared" si="3"/>
        <v>2132.5</v>
      </c>
      <c r="N19" s="67">
        <f t="shared" si="4"/>
        <v>-9135.6299999999992</v>
      </c>
      <c r="O19" s="39"/>
      <c r="P19" s="39"/>
      <c r="Q19" s="39"/>
    </row>
    <row r="20" spans="1:17" ht="60">
      <c r="A20" s="40">
        <v>12</v>
      </c>
      <c r="B20" s="41">
        <v>34</v>
      </c>
      <c r="C20" s="41" t="s">
        <v>42</v>
      </c>
      <c r="D20" s="42" t="s">
        <v>43</v>
      </c>
      <c r="E20" s="41" t="s">
        <v>41</v>
      </c>
      <c r="F20" s="41">
        <v>4.2839999999999998</v>
      </c>
      <c r="G20" s="43">
        <v>512.4</v>
      </c>
      <c r="H20" s="62">
        <f t="shared" si="6"/>
        <v>2195.12</v>
      </c>
      <c r="I20" s="63">
        <v>5.09</v>
      </c>
      <c r="J20" s="64">
        <f t="shared" si="1"/>
        <v>2608.12</v>
      </c>
      <c r="K20" s="65">
        <f t="shared" si="2"/>
        <v>11173.19</v>
      </c>
      <c r="L20" s="66">
        <v>0.92</v>
      </c>
      <c r="M20" s="67">
        <f t="shared" si="3"/>
        <v>2399.4699999999998</v>
      </c>
      <c r="N20" s="67">
        <f t="shared" si="4"/>
        <v>10279.33</v>
      </c>
      <c r="O20" s="39"/>
      <c r="P20" s="39"/>
      <c r="Q20" s="39"/>
    </row>
    <row r="21" spans="1:17" ht="45">
      <c r="A21" s="40">
        <v>13</v>
      </c>
      <c r="B21" s="41">
        <v>35</v>
      </c>
      <c r="C21" s="41" t="s">
        <v>51</v>
      </c>
      <c r="D21" s="42" t="s">
        <v>96</v>
      </c>
      <c r="E21" s="41" t="s">
        <v>109</v>
      </c>
      <c r="F21" s="41">
        <v>60</v>
      </c>
      <c r="G21" s="43">
        <f>1170.93/100</f>
        <v>11.71</v>
      </c>
      <c r="H21" s="62">
        <f t="shared" si="6"/>
        <v>702.6</v>
      </c>
      <c r="I21" s="63">
        <v>5.09</v>
      </c>
      <c r="J21" s="64">
        <f t="shared" si="1"/>
        <v>59.6</v>
      </c>
      <c r="K21" s="65">
        <f t="shared" si="2"/>
        <v>3576</v>
      </c>
      <c r="L21" s="66">
        <v>0.92</v>
      </c>
      <c r="M21" s="67">
        <f t="shared" si="3"/>
        <v>54.83</v>
      </c>
      <c r="N21" s="67">
        <f t="shared" si="4"/>
        <v>3289.8</v>
      </c>
      <c r="O21" s="39"/>
      <c r="P21" s="39"/>
      <c r="Q21" s="39"/>
    </row>
    <row r="22" spans="1:17" ht="30">
      <c r="A22" s="40">
        <v>14</v>
      </c>
      <c r="B22" s="41">
        <v>36</v>
      </c>
      <c r="C22" s="41" t="s">
        <v>49</v>
      </c>
      <c r="D22" s="42" t="s">
        <v>50</v>
      </c>
      <c r="E22" s="41" t="s">
        <v>41</v>
      </c>
      <c r="F22" s="41">
        <v>-1.452</v>
      </c>
      <c r="G22" s="43">
        <v>455.39</v>
      </c>
      <c r="H22" s="62">
        <f t="shared" si="6"/>
        <v>-661.23</v>
      </c>
      <c r="I22" s="63">
        <v>5.09</v>
      </c>
      <c r="J22" s="64">
        <f t="shared" si="1"/>
        <v>2317.94</v>
      </c>
      <c r="K22" s="65">
        <f t="shared" si="2"/>
        <v>-3365.65</v>
      </c>
      <c r="L22" s="66">
        <v>0.92</v>
      </c>
      <c r="M22" s="67">
        <f t="shared" si="3"/>
        <v>2132.5</v>
      </c>
      <c r="N22" s="67">
        <f t="shared" si="4"/>
        <v>-3096.39</v>
      </c>
      <c r="O22" s="39"/>
      <c r="P22" s="39"/>
      <c r="Q22" s="39"/>
    </row>
    <row r="23" spans="1:17" ht="60">
      <c r="A23" s="40">
        <v>15</v>
      </c>
      <c r="B23" s="41">
        <v>37</v>
      </c>
      <c r="C23" s="41" t="s">
        <v>42</v>
      </c>
      <c r="D23" s="42" t="s">
        <v>43</v>
      </c>
      <c r="E23" s="41" t="s">
        <v>41</v>
      </c>
      <c r="F23" s="41">
        <v>1.452</v>
      </c>
      <c r="G23" s="43">
        <v>512.4</v>
      </c>
      <c r="H23" s="62">
        <f t="shared" si="6"/>
        <v>744</v>
      </c>
      <c r="I23" s="63">
        <v>5.09</v>
      </c>
      <c r="J23" s="64">
        <f t="shared" si="1"/>
        <v>2608.12</v>
      </c>
      <c r="K23" s="65">
        <f t="shared" si="2"/>
        <v>3786.99</v>
      </c>
      <c r="L23" s="66">
        <v>0.92</v>
      </c>
      <c r="M23" s="67">
        <f t="shared" si="3"/>
        <v>2399.4699999999998</v>
      </c>
      <c r="N23" s="67">
        <f t="shared" si="4"/>
        <v>3484.03</v>
      </c>
      <c r="O23" s="39"/>
      <c r="P23" s="39"/>
      <c r="Q23" s="39"/>
    </row>
    <row r="24" spans="1:17" ht="30">
      <c r="A24" s="40">
        <v>16</v>
      </c>
      <c r="B24" s="41">
        <v>38</v>
      </c>
      <c r="C24" s="41" t="s">
        <v>56</v>
      </c>
      <c r="D24" s="42" t="s">
        <v>97</v>
      </c>
      <c r="E24" s="41" t="s">
        <v>108</v>
      </c>
      <c r="F24" s="41">
        <v>100</v>
      </c>
      <c r="G24" s="43">
        <f>4520.41/100</f>
        <v>45.2</v>
      </c>
      <c r="H24" s="62">
        <f t="shared" si="6"/>
        <v>4520</v>
      </c>
      <c r="I24" s="63">
        <v>5.09</v>
      </c>
      <c r="J24" s="64">
        <f t="shared" si="1"/>
        <v>230.07</v>
      </c>
      <c r="K24" s="65">
        <f t="shared" si="2"/>
        <v>23007</v>
      </c>
      <c r="L24" s="66">
        <v>0.92</v>
      </c>
      <c r="M24" s="67">
        <f t="shared" si="3"/>
        <v>211.66</v>
      </c>
      <c r="N24" s="67">
        <f t="shared" si="4"/>
        <v>21166</v>
      </c>
      <c r="O24" s="39"/>
      <c r="P24" s="39"/>
      <c r="Q24" s="39"/>
    </row>
    <row r="25" spans="1:17" ht="30">
      <c r="A25" s="47">
        <v>17</v>
      </c>
      <c r="B25" s="48">
        <v>39</v>
      </c>
      <c r="C25" s="48" t="s">
        <v>58</v>
      </c>
      <c r="D25" s="49" t="s">
        <v>59</v>
      </c>
      <c r="E25" s="48" t="s">
        <v>60</v>
      </c>
      <c r="F25" s="48">
        <v>1.6</v>
      </c>
      <c r="G25" s="50">
        <v>1468</v>
      </c>
      <c r="H25" s="62">
        <f t="shared" si="6"/>
        <v>2348.8000000000002</v>
      </c>
      <c r="I25" s="63">
        <v>5.09</v>
      </c>
      <c r="J25" s="64">
        <f t="shared" si="1"/>
        <v>7472.12</v>
      </c>
      <c r="K25" s="65">
        <f t="shared" si="2"/>
        <v>11955.39</v>
      </c>
      <c r="L25" s="66">
        <v>0.92</v>
      </c>
      <c r="M25" s="67">
        <f t="shared" si="3"/>
        <v>6874.35</v>
      </c>
      <c r="N25" s="67">
        <f t="shared" si="4"/>
        <v>10998.96</v>
      </c>
      <c r="O25" s="39"/>
      <c r="P25" s="39"/>
      <c r="Q25" s="39"/>
    </row>
    <row r="26" spans="1:17" ht="21" customHeight="1">
      <c r="A26" s="28"/>
      <c r="B26" s="29"/>
      <c r="C26" s="29"/>
      <c r="D26" s="28" t="s">
        <v>119</v>
      </c>
      <c r="E26" s="29"/>
      <c r="F26" s="29"/>
      <c r="G26" s="32"/>
      <c r="H26" s="68"/>
      <c r="I26" s="60"/>
      <c r="J26" s="64"/>
      <c r="K26" s="65"/>
      <c r="L26" s="66"/>
      <c r="M26" s="67"/>
      <c r="N26" s="67"/>
      <c r="O26" s="39"/>
      <c r="P26" s="39"/>
      <c r="Q26" s="39"/>
    </row>
    <row r="27" spans="1:17" ht="17.850000000000001" customHeight="1">
      <c r="A27" s="44"/>
      <c r="B27" s="45"/>
      <c r="C27" s="45"/>
      <c r="D27" s="44" t="s">
        <v>62</v>
      </c>
      <c r="E27" s="45"/>
      <c r="F27" s="45"/>
      <c r="G27" s="46"/>
      <c r="H27" s="69"/>
      <c r="I27" s="70"/>
      <c r="J27" s="64"/>
      <c r="K27" s="65"/>
      <c r="L27" s="66"/>
      <c r="M27" s="67"/>
      <c r="N27" s="67"/>
      <c r="O27" s="39"/>
      <c r="P27" s="39"/>
      <c r="Q27" s="39"/>
    </row>
    <row r="28" spans="1:17" ht="30">
      <c r="A28" s="40">
        <v>18</v>
      </c>
      <c r="B28" s="41">
        <v>40</v>
      </c>
      <c r="C28" s="41" t="s">
        <v>63</v>
      </c>
      <c r="D28" s="42" t="s">
        <v>98</v>
      </c>
      <c r="E28" s="41" t="s">
        <v>64</v>
      </c>
      <c r="F28" s="41">
        <v>0.88</v>
      </c>
      <c r="G28" s="43">
        <v>15048.2</v>
      </c>
      <c r="H28" s="62">
        <f>F28*G28</f>
        <v>13242.42</v>
      </c>
      <c r="I28" s="63">
        <v>5.09</v>
      </c>
      <c r="J28" s="64">
        <f t="shared" si="1"/>
        <v>76595.34</v>
      </c>
      <c r="K28" s="65">
        <f t="shared" si="2"/>
        <v>67403.899999999994</v>
      </c>
      <c r="L28" s="66">
        <v>0.92</v>
      </c>
      <c r="M28" s="67">
        <f t="shared" si="3"/>
        <v>70467.710000000006</v>
      </c>
      <c r="N28" s="67">
        <f t="shared" si="4"/>
        <v>62011.58</v>
      </c>
      <c r="O28" s="39"/>
      <c r="P28" s="39"/>
      <c r="Q28" s="39"/>
    </row>
    <row r="29" spans="1:17" ht="30">
      <c r="A29" s="40">
        <v>19</v>
      </c>
      <c r="B29" s="41">
        <v>41</v>
      </c>
      <c r="C29" s="41" t="s">
        <v>65</v>
      </c>
      <c r="D29" s="42" t="s">
        <v>99</v>
      </c>
      <c r="E29" s="41" t="s">
        <v>64</v>
      </c>
      <c r="F29" s="41">
        <v>5.5E-2</v>
      </c>
      <c r="G29" s="43">
        <v>31067.33</v>
      </c>
      <c r="H29" s="62">
        <f>F29*G29</f>
        <v>1708.7</v>
      </c>
      <c r="I29" s="63">
        <v>5.09</v>
      </c>
      <c r="J29" s="64">
        <f t="shared" si="1"/>
        <v>158132.71</v>
      </c>
      <c r="K29" s="65">
        <f t="shared" si="2"/>
        <v>8697.2999999999993</v>
      </c>
      <c r="L29" s="66">
        <v>0.92</v>
      </c>
      <c r="M29" s="67">
        <f t="shared" si="3"/>
        <v>145482.09</v>
      </c>
      <c r="N29" s="67">
        <f t="shared" si="4"/>
        <v>8001.51</v>
      </c>
      <c r="O29" s="39"/>
      <c r="P29" s="39"/>
      <c r="Q29" s="39"/>
    </row>
    <row r="30" spans="1:17" ht="17.850000000000001" customHeight="1">
      <c r="A30" s="44"/>
      <c r="B30" s="45"/>
      <c r="C30" s="45"/>
      <c r="D30" s="44" t="s">
        <v>66</v>
      </c>
      <c r="E30" s="45"/>
      <c r="F30" s="45"/>
      <c r="G30" s="46"/>
      <c r="H30" s="69"/>
      <c r="I30" s="70"/>
      <c r="J30" s="64">
        <f t="shared" si="1"/>
        <v>0</v>
      </c>
      <c r="K30" s="65">
        <f t="shared" si="2"/>
        <v>0</v>
      </c>
      <c r="L30" s="66">
        <v>0.92</v>
      </c>
      <c r="M30" s="67">
        <f t="shared" si="3"/>
        <v>0</v>
      </c>
      <c r="N30" s="67">
        <f t="shared" si="4"/>
        <v>0</v>
      </c>
      <c r="O30" s="39"/>
      <c r="P30" s="39"/>
      <c r="Q30" s="39"/>
    </row>
    <row r="31" spans="1:17" ht="30">
      <c r="A31" s="40">
        <v>20</v>
      </c>
      <c r="B31" s="41">
        <v>42</v>
      </c>
      <c r="C31" s="41" t="s">
        <v>67</v>
      </c>
      <c r="D31" s="42" t="s">
        <v>100</v>
      </c>
      <c r="E31" s="41" t="s">
        <v>107</v>
      </c>
      <c r="F31" s="41">
        <v>37</v>
      </c>
      <c r="G31" s="43">
        <f>4624.17/100</f>
        <v>46.24</v>
      </c>
      <c r="H31" s="62">
        <f>F31*G31</f>
        <v>1710.88</v>
      </c>
      <c r="I31" s="63">
        <v>5.09</v>
      </c>
      <c r="J31" s="64">
        <f t="shared" si="1"/>
        <v>235.36</v>
      </c>
      <c r="K31" s="65">
        <f t="shared" si="2"/>
        <v>8708.32</v>
      </c>
      <c r="L31" s="66">
        <v>0.92</v>
      </c>
      <c r="M31" s="67">
        <f t="shared" si="3"/>
        <v>216.53</v>
      </c>
      <c r="N31" s="67">
        <f t="shared" si="4"/>
        <v>8011.61</v>
      </c>
      <c r="O31" s="39"/>
      <c r="P31" s="39"/>
      <c r="Q31" s="39"/>
    </row>
    <row r="32" spans="1:17" ht="30">
      <c r="A32" s="40">
        <v>21</v>
      </c>
      <c r="B32" s="41">
        <v>43</v>
      </c>
      <c r="C32" s="41" t="s">
        <v>69</v>
      </c>
      <c r="D32" s="42" t="s">
        <v>70</v>
      </c>
      <c r="E32" s="41" t="s">
        <v>60</v>
      </c>
      <c r="F32" s="41">
        <v>0.99</v>
      </c>
      <c r="G32" s="43">
        <v>836.2</v>
      </c>
      <c r="H32" s="62">
        <f>F32*G32</f>
        <v>827.84</v>
      </c>
      <c r="I32" s="63">
        <v>5.09</v>
      </c>
      <c r="J32" s="64">
        <f t="shared" si="1"/>
        <v>4256.26</v>
      </c>
      <c r="K32" s="65">
        <f t="shared" si="2"/>
        <v>4213.7</v>
      </c>
      <c r="L32" s="66">
        <v>0.92</v>
      </c>
      <c r="M32" s="67">
        <f t="shared" si="3"/>
        <v>3915.76</v>
      </c>
      <c r="N32" s="67">
        <f t="shared" si="4"/>
        <v>3876.6</v>
      </c>
      <c r="O32" s="39"/>
      <c r="P32" s="39"/>
      <c r="Q32" s="39"/>
    </row>
    <row r="33" spans="1:17" ht="17.850000000000001" customHeight="1">
      <c r="B33" s="45"/>
      <c r="C33" s="45"/>
      <c r="D33" s="44" t="s">
        <v>71</v>
      </c>
      <c r="E33" s="45"/>
      <c r="F33" s="45"/>
      <c r="G33" s="46"/>
      <c r="H33" s="69"/>
      <c r="I33" s="70"/>
      <c r="J33" s="64"/>
      <c r="K33" s="65"/>
      <c r="L33" s="66"/>
      <c r="M33" s="67"/>
      <c r="N33" s="67"/>
      <c r="O33" s="39"/>
      <c r="P33" s="39"/>
      <c r="Q33" s="39"/>
    </row>
    <row r="34" spans="1:17" ht="45">
      <c r="A34" s="40">
        <v>22</v>
      </c>
      <c r="B34" s="41">
        <v>46</v>
      </c>
      <c r="C34" s="41" t="s">
        <v>72</v>
      </c>
      <c r="D34" s="42" t="s">
        <v>101</v>
      </c>
      <c r="E34" s="41" t="s">
        <v>73</v>
      </c>
      <c r="F34" s="41">
        <v>0.31459999999999999</v>
      </c>
      <c r="G34" s="43">
        <v>25931.96</v>
      </c>
      <c r="H34" s="62">
        <f>F34*G34</f>
        <v>8158.19</v>
      </c>
      <c r="I34" s="63">
        <v>5.09</v>
      </c>
      <c r="J34" s="64">
        <f t="shared" si="1"/>
        <v>131993.68</v>
      </c>
      <c r="K34" s="65">
        <f t="shared" si="2"/>
        <v>41525.21</v>
      </c>
      <c r="L34" s="66">
        <v>0.92</v>
      </c>
      <c r="M34" s="67">
        <f t="shared" si="3"/>
        <v>121434.19</v>
      </c>
      <c r="N34" s="67">
        <f t="shared" si="4"/>
        <v>38203.199999999997</v>
      </c>
      <c r="O34" s="39"/>
      <c r="P34" s="39"/>
      <c r="Q34" s="39"/>
    </row>
    <row r="35" spans="1:17" ht="45">
      <c r="A35" s="40">
        <v>23</v>
      </c>
      <c r="B35" s="41">
        <v>47</v>
      </c>
      <c r="C35" s="41" t="s">
        <v>74</v>
      </c>
      <c r="D35" s="42" t="s">
        <v>102</v>
      </c>
      <c r="E35" s="41" t="s">
        <v>73</v>
      </c>
      <c r="F35" s="41">
        <v>0.2344</v>
      </c>
      <c r="G35" s="43">
        <v>17004.12</v>
      </c>
      <c r="H35" s="62">
        <f t="shared" ref="H35:H38" si="7">F35*G35</f>
        <v>3985.77</v>
      </c>
      <c r="I35" s="63">
        <v>5.09</v>
      </c>
      <c r="J35" s="64">
        <f t="shared" si="1"/>
        <v>86550.97</v>
      </c>
      <c r="K35" s="65">
        <f t="shared" si="2"/>
        <v>20287.55</v>
      </c>
      <c r="L35" s="66">
        <v>0.92</v>
      </c>
      <c r="M35" s="67">
        <f t="shared" si="3"/>
        <v>79626.89</v>
      </c>
      <c r="N35" s="67">
        <f t="shared" si="4"/>
        <v>18664.54</v>
      </c>
      <c r="O35" s="39"/>
      <c r="P35" s="39"/>
      <c r="Q35" s="39"/>
    </row>
    <row r="36" spans="1:17" ht="30">
      <c r="A36" s="40">
        <v>24</v>
      </c>
      <c r="B36" s="41">
        <v>48</v>
      </c>
      <c r="C36" s="41" t="s">
        <v>75</v>
      </c>
      <c r="D36" s="42" t="s">
        <v>103</v>
      </c>
      <c r="E36" s="41" t="s">
        <v>76</v>
      </c>
      <c r="F36" s="41">
        <v>0.14000000000000001</v>
      </c>
      <c r="G36" s="43">
        <v>964.33</v>
      </c>
      <c r="H36" s="62">
        <f t="shared" si="7"/>
        <v>135.01</v>
      </c>
      <c r="I36" s="63">
        <v>5.09</v>
      </c>
      <c r="J36" s="64">
        <f t="shared" si="1"/>
        <v>4908.4399999999996</v>
      </c>
      <c r="K36" s="65">
        <f t="shared" si="2"/>
        <v>687.18</v>
      </c>
      <c r="L36" s="66">
        <v>0.92</v>
      </c>
      <c r="M36" s="67">
        <f t="shared" si="3"/>
        <v>4515.76</v>
      </c>
      <c r="N36" s="67">
        <f t="shared" si="4"/>
        <v>632.21</v>
      </c>
      <c r="O36" s="39"/>
      <c r="P36" s="39"/>
      <c r="Q36" s="39"/>
    </row>
    <row r="37" spans="1:17" ht="30">
      <c r="A37" s="40">
        <v>25</v>
      </c>
      <c r="B37" s="41">
        <v>49</v>
      </c>
      <c r="C37" s="41" t="s">
        <v>77</v>
      </c>
      <c r="D37" s="42" t="s">
        <v>78</v>
      </c>
      <c r="E37" s="41" t="s">
        <v>60</v>
      </c>
      <c r="F37" s="41">
        <v>14.02</v>
      </c>
      <c r="G37" s="43">
        <v>836.2</v>
      </c>
      <c r="H37" s="62">
        <f t="shared" si="7"/>
        <v>11723.52</v>
      </c>
      <c r="I37" s="63">
        <v>5.09</v>
      </c>
      <c r="J37" s="64">
        <f t="shared" si="1"/>
        <v>4256.26</v>
      </c>
      <c r="K37" s="65">
        <f t="shared" si="2"/>
        <v>59672.77</v>
      </c>
      <c r="L37" s="66">
        <v>0.92</v>
      </c>
      <c r="M37" s="67">
        <f t="shared" si="3"/>
        <v>3915.76</v>
      </c>
      <c r="N37" s="67">
        <f t="shared" si="4"/>
        <v>54898.96</v>
      </c>
      <c r="O37" s="39"/>
      <c r="P37" s="39"/>
      <c r="Q37" s="39"/>
    </row>
    <row r="38" spans="1:17" ht="30">
      <c r="A38" s="40">
        <v>26</v>
      </c>
      <c r="B38" s="41">
        <v>50</v>
      </c>
      <c r="C38" s="41" t="s">
        <v>79</v>
      </c>
      <c r="D38" s="42" t="s">
        <v>80</v>
      </c>
      <c r="E38" s="41" t="s">
        <v>81</v>
      </c>
      <c r="F38" s="41">
        <v>52</v>
      </c>
      <c r="G38" s="43">
        <v>162.52000000000001</v>
      </c>
      <c r="H38" s="62">
        <f t="shared" si="7"/>
        <v>8451.0400000000009</v>
      </c>
      <c r="I38" s="63">
        <v>5.09</v>
      </c>
      <c r="J38" s="64">
        <f t="shared" si="1"/>
        <v>827.23</v>
      </c>
      <c r="K38" s="65">
        <f t="shared" si="2"/>
        <v>43015.96</v>
      </c>
      <c r="L38" s="66">
        <v>0.92</v>
      </c>
      <c r="M38" s="67">
        <f t="shared" si="3"/>
        <v>761.05</v>
      </c>
      <c r="N38" s="67">
        <f t="shared" si="4"/>
        <v>39574.6</v>
      </c>
      <c r="O38" s="39"/>
      <c r="P38" s="39"/>
      <c r="Q38" s="39"/>
    </row>
    <row r="39" spans="1:17" ht="17.850000000000001" customHeight="1">
      <c r="B39" s="45"/>
      <c r="C39" s="45"/>
      <c r="D39" s="44" t="s">
        <v>82</v>
      </c>
      <c r="E39" s="45"/>
      <c r="F39" s="45"/>
      <c r="G39" s="46"/>
      <c r="H39" s="69"/>
      <c r="I39" s="70"/>
      <c r="J39" s="64">
        <f t="shared" si="1"/>
        <v>0</v>
      </c>
      <c r="K39" s="65">
        <f t="shared" si="2"/>
        <v>0</v>
      </c>
      <c r="L39" s="66">
        <v>0.92</v>
      </c>
      <c r="M39" s="67">
        <f t="shared" si="3"/>
        <v>0</v>
      </c>
      <c r="N39" s="67">
        <f t="shared" si="4"/>
        <v>0</v>
      </c>
      <c r="O39" s="39"/>
      <c r="P39" s="39"/>
      <c r="Q39" s="39"/>
    </row>
    <row r="40" spans="1:17" ht="30">
      <c r="A40" s="40">
        <v>27</v>
      </c>
      <c r="B40" s="41">
        <v>51</v>
      </c>
      <c r="C40" s="41" t="s">
        <v>83</v>
      </c>
      <c r="D40" s="42" t="s">
        <v>104</v>
      </c>
      <c r="E40" s="41" t="s">
        <v>60</v>
      </c>
      <c r="F40" s="41">
        <v>150</v>
      </c>
      <c r="G40" s="43">
        <f>2736.38/100</f>
        <v>27.36</v>
      </c>
      <c r="H40" s="62">
        <f>F40*G40</f>
        <v>4104</v>
      </c>
      <c r="I40" s="63">
        <v>5.09</v>
      </c>
      <c r="J40" s="64">
        <f t="shared" si="1"/>
        <v>139.26</v>
      </c>
      <c r="K40" s="65">
        <f t="shared" si="2"/>
        <v>20889</v>
      </c>
      <c r="L40" s="66">
        <v>0.92</v>
      </c>
      <c r="M40" s="67">
        <f t="shared" si="3"/>
        <v>128.12</v>
      </c>
      <c r="N40" s="67">
        <f t="shared" si="4"/>
        <v>19218</v>
      </c>
      <c r="O40" s="39"/>
      <c r="P40" s="39"/>
      <c r="Q40" s="39"/>
    </row>
    <row r="41" spans="1:17" ht="30">
      <c r="A41" s="40">
        <v>28</v>
      </c>
      <c r="B41" s="41">
        <v>52</v>
      </c>
      <c r="C41" s="41" t="s">
        <v>85</v>
      </c>
      <c r="D41" s="42" t="s">
        <v>86</v>
      </c>
      <c r="E41" s="41" t="s">
        <v>60</v>
      </c>
      <c r="F41" s="41">
        <v>183</v>
      </c>
      <c r="G41" s="43">
        <v>60</v>
      </c>
      <c r="H41" s="62">
        <f t="shared" ref="H41:H42" si="8">F41*G41</f>
        <v>10980</v>
      </c>
      <c r="I41" s="63">
        <v>5.09</v>
      </c>
      <c r="J41" s="64">
        <f t="shared" si="1"/>
        <v>305.39999999999998</v>
      </c>
      <c r="K41" s="65">
        <f t="shared" si="2"/>
        <v>55888.2</v>
      </c>
      <c r="L41" s="66">
        <v>0.92</v>
      </c>
      <c r="M41" s="67">
        <f t="shared" si="3"/>
        <v>280.97000000000003</v>
      </c>
      <c r="N41" s="67">
        <f t="shared" si="4"/>
        <v>51417.51</v>
      </c>
      <c r="O41" s="39"/>
      <c r="P41" s="39"/>
      <c r="Q41" s="39"/>
    </row>
    <row r="42" spans="1:17" ht="30">
      <c r="A42" s="40">
        <v>29</v>
      </c>
      <c r="B42" s="41">
        <v>53</v>
      </c>
      <c r="C42" s="41" t="s">
        <v>87</v>
      </c>
      <c r="D42" s="42" t="s">
        <v>105</v>
      </c>
      <c r="E42" s="41" t="s">
        <v>60</v>
      </c>
      <c r="F42" s="41">
        <v>150</v>
      </c>
      <c r="G42" s="43">
        <f>506.32/100</f>
        <v>5.0599999999999996</v>
      </c>
      <c r="H42" s="62">
        <f t="shared" si="8"/>
        <v>759</v>
      </c>
      <c r="I42" s="63">
        <v>5.09</v>
      </c>
      <c r="J42" s="64">
        <f t="shared" si="1"/>
        <v>25.76</v>
      </c>
      <c r="K42" s="65">
        <f t="shared" si="2"/>
        <v>3864</v>
      </c>
      <c r="L42" s="66">
        <v>0.92</v>
      </c>
      <c r="M42" s="67">
        <f t="shared" si="3"/>
        <v>23.7</v>
      </c>
      <c r="N42" s="67">
        <f t="shared" si="4"/>
        <v>3555</v>
      </c>
      <c r="O42" s="39"/>
      <c r="P42" s="39"/>
      <c r="Q42" s="39"/>
    </row>
    <row r="43" spans="1:17" ht="24" customHeight="1">
      <c r="A43" s="51"/>
      <c r="B43" s="51"/>
      <c r="C43" s="51"/>
      <c r="D43" s="51" t="s">
        <v>116</v>
      </c>
      <c r="E43" s="51"/>
      <c r="F43" s="51"/>
      <c r="G43" s="51"/>
      <c r="H43" s="71">
        <f>SUM(H7:H42)</f>
        <v>341463.97</v>
      </c>
      <c r="I43" s="72"/>
      <c r="J43" s="71"/>
      <c r="K43" s="71">
        <f>SUM(K7:K42)</f>
        <v>1738060.82</v>
      </c>
      <c r="L43" s="71"/>
      <c r="M43" s="72"/>
      <c r="N43" s="71">
        <f>SUM(N7:N42)</f>
        <v>1599028.36</v>
      </c>
    </row>
    <row r="45" spans="1:17">
      <c r="L45" s="114" t="s">
        <v>117</v>
      </c>
      <c r="M45" s="116">
        <f>K43-N43</f>
        <v>139032.46</v>
      </c>
    </row>
    <row r="46" spans="1:17">
      <c r="L46" s="115"/>
      <c r="M46" s="115"/>
    </row>
  </sheetData>
  <mergeCells count="17">
    <mergeCell ref="M1:M3"/>
    <mergeCell ref="N1:N3"/>
    <mergeCell ref="L1:L3"/>
    <mergeCell ref="L45:L46"/>
    <mergeCell ref="M45:M46"/>
    <mergeCell ref="K1:K4"/>
    <mergeCell ref="A1:B1"/>
    <mergeCell ref="C1:C4"/>
    <mergeCell ref="D1:D4"/>
    <mergeCell ref="E1:E4"/>
    <mergeCell ref="A2:A4"/>
    <mergeCell ref="B2:B4"/>
    <mergeCell ref="F1:F4"/>
    <mergeCell ref="G1:G4"/>
    <mergeCell ref="H1:H4"/>
    <mergeCell ref="I1:I4"/>
    <mergeCell ref="J1:J3"/>
  </mergeCells>
  <pageMargins left="0.70866141732283472" right="0.19685039370078741" top="0.19685039370078741" bottom="0.19685039370078741" header="0.31496062992125984" footer="0.31496062992125984"/>
  <pageSetup paperSize="9" scale="4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zoomScaleNormal="100" workbookViewId="0">
      <selection activeCell="P9" sqref="P9"/>
    </sheetView>
  </sheetViews>
  <sheetFormatPr defaultRowHeight="15"/>
  <cols>
    <col min="1" max="1" width="8.85546875" style="33" customWidth="1"/>
    <col min="2" max="2" width="10.140625" style="33" hidden="1" customWidth="1"/>
    <col min="3" max="3" width="14.85546875" style="33" hidden="1" customWidth="1"/>
    <col min="4" max="4" width="50.28515625" style="33" customWidth="1"/>
    <col min="5" max="5" width="10.5703125" style="33" customWidth="1"/>
    <col min="6" max="6" width="11.5703125" style="33" hidden="1" customWidth="1"/>
    <col min="7" max="7" width="13.85546875" style="33" customWidth="1"/>
    <col min="8" max="8" width="15.140625" style="52" hidden="1" customWidth="1"/>
    <col min="9" max="9" width="12.7109375" style="52" hidden="1" customWidth="1"/>
    <col min="10" max="10" width="15.5703125" style="52" customWidth="1"/>
    <col min="11" max="12" width="19.42578125" style="52" hidden="1" customWidth="1"/>
    <col min="13" max="13" width="17" style="52" customWidth="1"/>
    <col min="14" max="14" width="15.7109375" style="52" hidden="1" customWidth="1"/>
    <col min="15" max="16384" width="9.140625" style="33"/>
  </cols>
  <sheetData>
    <row r="1" spans="1:17" s="35" customFormat="1" ht="18" customHeight="1">
      <c r="A1" s="109" t="s">
        <v>0</v>
      </c>
      <c r="B1" s="109"/>
      <c r="C1" s="109" t="s">
        <v>12</v>
      </c>
      <c r="D1" s="109" t="s">
        <v>13</v>
      </c>
      <c r="E1" s="109" t="s">
        <v>1</v>
      </c>
      <c r="F1" s="110" t="s">
        <v>14</v>
      </c>
      <c r="G1" s="110" t="s">
        <v>121</v>
      </c>
      <c r="H1" s="106" t="s">
        <v>10</v>
      </c>
      <c r="I1" s="106" t="s">
        <v>16</v>
      </c>
      <c r="J1" s="106" t="s">
        <v>120</v>
      </c>
      <c r="K1" s="106" t="s">
        <v>9</v>
      </c>
      <c r="L1" s="106" t="s">
        <v>114</v>
      </c>
      <c r="M1" s="106" t="s">
        <v>122</v>
      </c>
      <c r="N1" s="113" t="s">
        <v>115</v>
      </c>
    </row>
    <row r="2" spans="1:17" s="35" customFormat="1" ht="20.25" customHeight="1">
      <c r="A2" s="110" t="s">
        <v>2</v>
      </c>
      <c r="B2" s="109" t="s">
        <v>3</v>
      </c>
      <c r="C2" s="109"/>
      <c r="D2" s="109"/>
      <c r="E2" s="109"/>
      <c r="F2" s="111"/>
      <c r="G2" s="111"/>
      <c r="H2" s="107"/>
      <c r="I2" s="107"/>
      <c r="J2" s="107"/>
      <c r="K2" s="107"/>
      <c r="L2" s="107"/>
      <c r="M2" s="107"/>
      <c r="N2" s="113"/>
    </row>
    <row r="3" spans="1:17" s="35" customFormat="1" ht="20.25" customHeight="1">
      <c r="A3" s="111"/>
      <c r="B3" s="109"/>
      <c r="C3" s="109"/>
      <c r="D3" s="109"/>
      <c r="E3" s="109"/>
      <c r="F3" s="111"/>
      <c r="G3" s="111"/>
      <c r="H3" s="107"/>
      <c r="I3" s="107"/>
      <c r="J3" s="107"/>
      <c r="K3" s="107"/>
      <c r="L3" s="107"/>
      <c r="M3" s="107"/>
      <c r="N3" s="113"/>
    </row>
    <row r="4" spans="1:17" s="35" customFormat="1" ht="15" customHeight="1">
      <c r="A4" s="112"/>
      <c r="B4" s="109"/>
      <c r="C4" s="109"/>
      <c r="D4" s="109"/>
      <c r="E4" s="109"/>
      <c r="F4" s="112"/>
      <c r="G4" s="112"/>
      <c r="H4" s="108"/>
      <c r="I4" s="108"/>
      <c r="J4" s="108"/>
      <c r="K4" s="108"/>
      <c r="L4" s="53"/>
      <c r="M4" s="108"/>
      <c r="N4" s="54"/>
    </row>
    <row r="5" spans="1:17" s="38" customFormat="1">
      <c r="A5" s="36">
        <v>1</v>
      </c>
      <c r="B5" s="36">
        <v>2</v>
      </c>
      <c r="C5" s="36">
        <v>3</v>
      </c>
      <c r="D5" s="36">
        <v>2</v>
      </c>
      <c r="E5" s="36">
        <v>3</v>
      </c>
      <c r="F5" s="36">
        <v>4</v>
      </c>
      <c r="G5" s="37">
        <v>4</v>
      </c>
      <c r="H5" s="55">
        <v>6</v>
      </c>
      <c r="I5" s="56">
        <v>7</v>
      </c>
      <c r="J5" s="56">
        <v>5</v>
      </c>
      <c r="K5" s="55">
        <v>9</v>
      </c>
      <c r="L5" s="55">
        <v>10</v>
      </c>
      <c r="M5" s="57">
        <v>6</v>
      </c>
      <c r="N5" s="57">
        <v>12</v>
      </c>
    </row>
    <row r="6" spans="1:17" s="39" customFormat="1" ht="24.75" customHeight="1">
      <c r="A6" s="103" t="s">
        <v>118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  <c r="L6" s="58"/>
      <c r="M6" s="59"/>
      <c r="N6" s="59"/>
    </row>
    <row r="7" spans="1:17" s="39" customFormat="1" ht="21" customHeight="1">
      <c r="A7" s="74"/>
      <c r="B7" s="31"/>
      <c r="C7" s="31"/>
      <c r="D7" s="77" t="s">
        <v>111</v>
      </c>
      <c r="E7" s="29"/>
      <c r="F7" s="29"/>
      <c r="G7" s="29"/>
      <c r="H7" s="60"/>
      <c r="I7" s="60"/>
      <c r="J7" s="60"/>
      <c r="K7" s="61"/>
      <c r="L7" s="61"/>
      <c r="M7" s="59"/>
      <c r="N7" s="59"/>
    </row>
    <row r="8" spans="1:17" s="39" customFormat="1" ht="30">
      <c r="A8" s="73">
        <v>1</v>
      </c>
      <c r="B8" s="41">
        <v>20</v>
      </c>
      <c r="C8" s="41" t="s">
        <v>17</v>
      </c>
      <c r="D8" s="42" t="s">
        <v>89</v>
      </c>
      <c r="E8" s="41" t="s">
        <v>109</v>
      </c>
      <c r="F8" s="41">
        <v>1120</v>
      </c>
      <c r="G8" s="80">
        <f>2525.35/100</f>
        <v>25.25</v>
      </c>
      <c r="H8" s="81">
        <f>F8*G8</f>
        <v>28280</v>
      </c>
      <c r="I8" s="82">
        <v>5.09</v>
      </c>
      <c r="J8" s="82">
        <f>G8*I8</f>
        <v>128.52000000000001</v>
      </c>
      <c r="K8" s="83">
        <f>F8*J8</f>
        <v>143942.39999999999</v>
      </c>
      <c r="L8" s="83">
        <v>0.92</v>
      </c>
      <c r="M8" s="84">
        <f>J8*L8</f>
        <v>118.24</v>
      </c>
      <c r="N8" s="67">
        <f>F8*M8</f>
        <v>132428.79999999999</v>
      </c>
    </row>
    <row r="9" spans="1:17" ht="30">
      <c r="A9" s="73">
        <v>2</v>
      </c>
      <c r="B9" s="41">
        <v>21</v>
      </c>
      <c r="C9" s="41" t="s">
        <v>27</v>
      </c>
      <c r="D9" s="42" t="s">
        <v>28</v>
      </c>
      <c r="E9" s="41" t="s">
        <v>29</v>
      </c>
      <c r="F9" s="41">
        <v>30.24</v>
      </c>
      <c r="G9" s="80">
        <v>40.340000000000003</v>
      </c>
      <c r="H9" s="81">
        <f t="shared" ref="H9:H10" si="0">F9*G9</f>
        <v>1219.8800000000001</v>
      </c>
      <c r="I9" s="82">
        <v>5.09</v>
      </c>
      <c r="J9" s="82">
        <f t="shared" ref="J9:J43" si="1">G9*I9</f>
        <v>205.33</v>
      </c>
      <c r="K9" s="83">
        <f t="shared" ref="K9:K43" si="2">F9*J9</f>
        <v>6209.18</v>
      </c>
      <c r="L9" s="83">
        <v>0.92</v>
      </c>
      <c r="M9" s="84">
        <f t="shared" ref="M9:M43" si="3">J9*L9</f>
        <v>188.9</v>
      </c>
      <c r="N9" s="67">
        <f t="shared" ref="N9:N43" si="4">F9*M9</f>
        <v>5712.34</v>
      </c>
      <c r="O9" s="39"/>
      <c r="P9" s="39"/>
      <c r="Q9" s="39"/>
    </row>
    <row r="10" spans="1:17" s="34" customFormat="1" ht="30">
      <c r="A10" s="73">
        <v>3</v>
      </c>
      <c r="B10" s="41">
        <v>22</v>
      </c>
      <c r="C10" s="41" t="s">
        <v>30</v>
      </c>
      <c r="D10" s="42" t="s">
        <v>90</v>
      </c>
      <c r="E10" s="41" t="s">
        <v>109</v>
      </c>
      <c r="F10" s="41">
        <f>11.2*100</f>
        <v>1120</v>
      </c>
      <c r="G10" s="80">
        <f>275.34/100</f>
        <v>2.75</v>
      </c>
      <c r="H10" s="81">
        <f t="shared" si="0"/>
        <v>3080</v>
      </c>
      <c r="I10" s="82">
        <v>5.09</v>
      </c>
      <c r="J10" s="82">
        <f t="shared" si="1"/>
        <v>14</v>
      </c>
      <c r="K10" s="83">
        <f t="shared" si="2"/>
        <v>15680</v>
      </c>
      <c r="L10" s="83">
        <v>0.92</v>
      </c>
      <c r="M10" s="84">
        <f t="shared" si="3"/>
        <v>12.88</v>
      </c>
      <c r="N10" s="67">
        <f t="shared" si="4"/>
        <v>14425.6</v>
      </c>
      <c r="O10" s="39"/>
      <c r="P10" s="39"/>
      <c r="Q10" s="39"/>
    </row>
    <row r="11" spans="1:17" ht="21" customHeight="1">
      <c r="A11" s="38"/>
      <c r="B11" s="31"/>
      <c r="C11" s="31"/>
      <c r="D11" s="77" t="s">
        <v>112</v>
      </c>
      <c r="E11" s="29"/>
      <c r="F11" s="29"/>
      <c r="G11" s="86"/>
      <c r="H11" s="87"/>
      <c r="I11" s="87"/>
      <c r="J11" s="82"/>
      <c r="K11" s="83"/>
      <c r="L11" s="83"/>
      <c r="M11" s="84"/>
      <c r="N11" s="67"/>
      <c r="O11" s="39"/>
      <c r="P11" s="39"/>
      <c r="Q11" s="39"/>
    </row>
    <row r="12" spans="1:17" ht="60">
      <c r="A12" s="73">
        <v>4</v>
      </c>
      <c r="B12" s="41">
        <v>26</v>
      </c>
      <c r="C12" s="41" t="s">
        <v>31</v>
      </c>
      <c r="D12" s="42" t="s">
        <v>91</v>
      </c>
      <c r="E12" s="41" t="s">
        <v>109</v>
      </c>
      <c r="F12" s="41">
        <v>1900</v>
      </c>
      <c r="G12" s="80">
        <f>45003.13/1000</f>
        <v>45</v>
      </c>
      <c r="H12" s="81">
        <f>F12*G12</f>
        <v>85500</v>
      </c>
      <c r="I12" s="82">
        <v>5.09</v>
      </c>
      <c r="J12" s="82">
        <f t="shared" si="1"/>
        <v>229.05</v>
      </c>
      <c r="K12" s="83">
        <f t="shared" si="2"/>
        <v>435195</v>
      </c>
      <c r="L12" s="83">
        <v>0.92</v>
      </c>
      <c r="M12" s="84">
        <f t="shared" si="3"/>
        <v>210.73</v>
      </c>
      <c r="N12" s="67">
        <f t="shared" si="4"/>
        <v>400387</v>
      </c>
      <c r="O12" s="39"/>
      <c r="P12" s="39"/>
      <c r="Q12" s="39"/>
    </row>
    <row r="13" spans="1:17" ht="45">
      <c r="A13" s="73">
        <v>5</v>
      </c>
      <c r="B13" s="41">
        <v>27</v>
      </c>
      <c r="C13" s="41" t="s">
        <v>33</v>
      </c>
      <c r="D13" s="42" t="s">
        <v>92</v>
      </c>
      <c r="E13" s="41" t="s">
        <v>109</v>
      </c>
      <c r="F13" s="41">
        <v>1900</v>
      </c>
      <c r="G13" s="80">
        <f>20988.11/1000</f>
        <v>20.99</v>
      </c>
      <c r="H13" s="81">
        <f t="shared" ref="H13:H16" si="5">F13*G13</f>
        <v>39881</v>
      </c>
      <c r="I13" s="82">
        <v>5.09</v>
      </c>
      <c r="J13" s="82">
        <f t="shared" si="1"/>
        <v>106.84</v>
      </c>
      <c r="K13" s="83">
        <f t="shared" si="2"/>
        <v>202996</v>
      </c>
      <c r="L13" s="83">
        <v>0.92</v>
      </c>
      <c r="M13" s="84">
        <f t="shared" si="3"/>
        <v>98.29</v>
      </c>
      <c r="N13" s="67">
        <f t="shared" si="4"/>
        <v>186751</v>
      </c>
      <c r="O13" s="39"/>
      <c r="P13" s="39"/>
      <c r="Q13" s="39"/>
    </row>
    <row r="14" spans="1:17" ht="60">
      <c r="A14" s="73">
        <v>6</v>
      </c>
      <c r="B14" s="41">
        <v>28</v>
      </c>
      <c r="C14" s="41" t="s">
        <v>38</v>
      </c>
      <c r="D14" s="42" t="s">
        <v>93</v>
      </c>
      <c r="E14" s="41" t="s">
        <v>109</v>
      </c>
      <c r="F14" s="41">
        <v>1900</v>
      </c>
      <c r="G14" s="80">
        <f>49521.12/1000</f>
        <v>49.52</v>
      </c>
      <c r="H14" s="81">
        <f t="shared" si="5"/>
        <v>94088</v>
      </c>
      <c r="I14" s="82">
        <v>5.09</v>
      </c>
      <c r="J14" s="82">
        <f t="shared" si="1"/>
        <v>252.06</v>
      </c>
      <c r="K14" s="83">
        <f t="shared" si="2"/>
        <v>478914</v>
      </c>
      <c r="L14" s="83">
        <v>0.92</v>
      </c>
      <c r="M14" s="84">
        <f t="shared" si="3"/>
        <v>231.9</v>
      </c>
      <c r="N14" s="67">
        <f t="shared" si="4"/>
        <v>440610</v>
      </c>
      <c r="O14" s="39"/>
      <c r="P14" s="39"/>
      <c r="Q14" s="39"/>
    </row>
    <row r="15" spans="1:17" ht="60">
      <c r="A15" s="73">
        <v>7</v>
      </c>
      <c r="B15" s="41">
        <v>29</v>
      </c>
      <c r="C15" s="41" t="s">
        <v>39</v>
      </c>
      <c r="D15" s="42" t="s">
        <v>40</v>
      </c>
      <c r="E15" s="41" t="s">
        <v>41</v>
      </c>
      <c r="F15" s="41">
        <v>-193.8</v>
      </c>
      <c r="G15" s="80">
        <v>452</v>
      </c>
      <c r="H15" s="81">
        <f t="shared" si="5"/>
        <v>-87597.6</v>
      </c>
      <c r="I15" s="82">
        <v>5.09</v>
      </c>
      <c r="J15" s="82">
        <f t="shared" si="1"/>
        <v>2300.6799999999998</v>
      </c>
      <c r="K15" s="83">
        <f t="shared" si="2"/>
        <v>-445871.78</v>
      </c>
      <c r="L15" s="83">
        <v>0.92</v>
      </c>
      <c r="M15" s="84">
        <f t="shared" si="3"/>
        <v>2116.63</v>
      </c>
      <c r="N15" s="67">
        <f t="shared" si="4"/>
        <v>-410202.89</v>
      </c>
      <c r="O15" s="39"/>
      <c r="P15" s="39"/>
      <c r="Q15" s="39"/>
    </row>
    <row r="16" spans="1:17" ht="60">
      <c r="A16" s="73">
        <v>8</v>
      </c>
      <c r="B16" s="41">
        <v>30</v>
      </c>
      <c r="C16" s="41" t="s">
        <v>42</v>
      </c>
      <c r="D16" s="42" t="s">
        <v>43</v>
      </c>
      <c r="E16" s="41" t="s">
        <v>41</v>
      </c>
      <c r="F16" s="41">
        <v>193.8</v>
      </c>
      <c r="G16" s="80">
        <v>512.4</v>
      </c>
      <c r="H16" s="81">
        <f t="shared" si="5"/>
        <v>99303.12</v>
      </c>
      <c r="I16" s="82">
        <v>5.09</v>
      </c>
      <c r="J16" s="82">
        <f t="shared" si="1"/>
        <v>2608.12</v>
      </c>
      <c r="K16" s="83">
        <f t="shared" si="2"/>
        <v>505453.66</v>
      </c>
      <c r="L16" s="83">
        <v>0.92</v>
      </c>
      <c r="M16" s="84">
        <f t="shared" si="3"/>
        <v>2399.4699999999998</v>
      </c>
      <c r="N16" s="67">
        <f t="shared" si="4"/>
        <v>465017.29</v>
      </c>
      <c r="O16" s="39"/>
      <c r="P16" s="39"/>
      <c r="Q16" s="39"/>
    </row>
    <row r="17" spans="1:17" ht="17.850000000000001" customHeight="1">
      <c r="A17" s="75"/>
      <c r="B17" s="45"/>
      <c r="C17" s="45"/>
      <c r="D17" s="78" t="s">
        <v>44</v>
      </c>
      <c r="E17" s="45"/>
      <c r="F17" s="45"/>
      <c r="G17" s="88"/>
      <c r="H17" s="89"/>
      <c r="I17" s="89"/>
      <c r="J17" s="82"/>
      <c r="K17" s="83"/>
      <c r="L17" s="83"/>
      <c r="M17" s="84"/>
      <c r="N17" s="67"/>
      <c r="O17" s="39"/>
      <c r="P17" s="39"/>
      <c r="Q17" s="39"/>
    </row>
    <row r="18" spans="1:17" ht="30">
      <c r="A18" s="73">
        <v>9</v>
      </c>
      <c r="B18" s="41">
        <v>31</v>
      </c>
      <c r="C18" s="41" t="s">
        <v>45</v>
      </c>
      <c r="D18" s="42" t="s">
        <v>94</v>
      </c>
      <c r="E18" s="41" t="s">
        <v>109</v>
      </c>
      <c r="F18" s="41">
        <v>60</v>
      </c>
      <c r="G18" s="80">
        <f>3111.76/100</f>
        <v>31.12</v>
      </c>
      <c r="H18" s="81">
        <f>F18*G18</f>
        <v>1867.2</v>
      </c>
      <c r="I18" s="82">
        <v>5.09</v>
      </c>
      <c r="J18" s="82">
        <f t="shared" si="1"/>
        <v>158.4</v>
      </c>
      <c r="K18" s="83">
        <f t="shared" si="2"/>
        <v>9504</v>
      </c>
      <c r="L18" s="83">
        <v>0.92</v>
      </c>
      <c r="M18" s="84">
        <f t="shared" si="3"/>
        <v>145.72999999999999</v>
      </c>
      <c r="N18" s="67">
        <f t="shared" si="4"/>
        <v>8743.7999999999993</v>
      </c>
      <c r="O18" s="39"/>
      <c r="P18" s="39"/>
      <c r="Q18" s="39"/>
    </row>
    <row r="19" spans="1:17" ht="45">
      <c r="A19" s="73">
        <v>10</v>
      </c>
      <c r="B19" s="41">
        <v>32</v>
      </c>
      <c r="C19" s="41" t="s">
        <v>47</v>
      </c>
      <c r="D19" s="42" t="s">
        <v>95</v>
      </c>
      <c r="E19" s="41" t="s">
        <v>109</v>
      </c>
      <c r="F19" s="41">
        <v>60</v>
      </c>
      <c r="G19" s="80">
        <f>3595.97/100</f>
        <v>35.96</v>
      </c>
      <c r="H19" s="81">
        <f t="shared" ref="H19:H26" si="6">F19*G19</f>
        <v>2157.6</v>
      </c>
      <c r="I19" s="82">
        <v>5.09</v>
      </c>
      <c r="J19" s="82">
        <f t="shared" si="1"/>
        <v>183.04</v>
      </c>
      <c r="K19" s="83">
        <f t="shared" si="2"/>
        <v>10982.4</v>
      </c>
      <c r="L19" s="83">
        <v>0.92</v>
      </c>
      <c r="M19" s="84">
        <f t="shared" si="3"/>
        <v>168.4</v>
      </c>
      <c r="N19" s="67">
        <f t="shared" si="4"/>
        <v>10104</v>
      </c>
      <c r="O19" s="39"/>
      <c r="P19" s="39"/>
      <c r="Q19" s="39"/>
    </row>
    <row r="20" spans="1:17" ht="30">
      <c r="A20" s="73">
        <v>11</v>
      </c>
      <c r="B20" s="41">
        <v>33</v>
      </c>
      <c r="C20" s="41" t="s">
        <v>49</v>
      </c>
      <c r="D20" s="42" t="s">
        <v>50</v>
      </c>
      <c r="E20" s="41" t="s">
        <v>41</v>
      </c>
      <c r="F20" s="41">
        <v>-4.2839999999999998</v>
      </c>
      <c r="G20" s="80">
        <v>455.39</v>
      </c>
      <c r="H20" s="81">
        <f t="shared" si="6"/>
        <v>-1950.89</v>
      </c>
      <c r="I20" s="82">
        <v>5.09</v>
      </c>
      <c r="J20" s="82">
        <f t="shared" si="1"/>
        <v>2317.94</v>
      </c>
      <c r="K20" s="83">
        <f t="shared" si="2"/>
        <v>-9930.0499999999993</v>
      </c>
      <c r="L20" s="83">
        <v>0.92</v>
      </c>
      <c r="M20" s="84">
        <f t="shared" si="3"/>
        <v>2132.5</v>
      </c>
      <c r="N20" s="67">
        <f t="shared" si="4"/>
        <v>-9135.6299999999992</v>
      </c>
      <c r="O20" s="39"/>
      <c r="P20" s="39"/>
      <c r="Q20" s="39"/>
    </row>
    <row r="21" spans="1:17" ht="60">
      <c r="A21" s="73">
        <v>12</v>
      </c>
      <c r="B21" s="41">
        <v>34</v>
      </c>
      <c r="C21" s="41" t="s">
        <v>42</v>
      </c>
      <c r="D21" s="42" t="s">
        <v>43</v>
      </c>
      <c r="E21" s="41" t="s">
        <v>41</v>
      </c>
      <c r="F21" s="41">
        <v>4.2839999999999998</v>
      </c>
      <c r="G21" s="80">
        <v>512.4</v>
      </c>
      <c r="H21" s="81">
        <f t="shared" si="6"/>
        <v>2195.12</v>
      </c>
      <c r="I21" s="82">
        <v>5.09</v>
      </c>
      <c r="J21" s="82">
        <f t="shared" si="1"/>
        <v>2608.12</v>
      </c>
      <c r="K21" s="83">
        <f t="shared" si="2"/>
        <v>11173.19</v>
      </c>
      <c r="L21" s="83">
        <v>0.92</v>
      </c>
      <c r="M21" s="84">
        <f t="shared" si="3"/>
        <v>2399.4699999999998</v>
      </c>
      <c r="N21" s="67">
        <f t="shared" si="4"/>
        <v>10279.33</v>
      </c>
      <c r="O21" s="39"/>
      <c r="P21" s="39"/>
      <c r="Q21" s="39"/>
    </row>
    <row r="22" spans="1:17" ht="45">
      <c r="A22" s="73">
        <v>13</v>
      </c>
      <c r="B22" s="41">
        <v>35</v>
      </c>
      <c r="C22" s="41" t="s">
        <v>51</v>
      </c>
      <c r="D22" s="42" t="s">
        <v>96</v>
      </c>
      <c r="E22" s="41" t="s">
        <v>109</v>
      </c>
      <c r="F22" s="41">
        <v>60</v>
      </c>
      <c r="G22" s="80">
        <f>1170.93/100</f>
        <v>11.71</v>
      </c>
      <c r="H22" s="81">
        <f t="shared" si="6"/>
        <v>702.6</v>
      </c>
      <c r="I22" s="82">
        <v>5.09</v>
      </c>
      <c r="J22" s="82">
        <f t="shared" si="1"/>
        <v>59.6</v>
      </c>
      <c r="K22" s="83">
        <f t="shared" si="2"/>
        <v>3576</v>
      </c>
      <c r="L22" s="83">
        <v>0.92</v>
      </c>
      <c r="M22" s="84">
        <f t="shared" si="3"/>
        <v>54.83</v>
      </c>
      <c r="N22" s="67">
        <f t="shared" si="4"/>
        <v>3289.8</v>
      </c>
      <c r="O22" s="39"/>
      <c r="P22" s="39"/>
      <c r="Q22" s="39"/>
    </row>
    <row r="23" spans="1:17" ht="30">
      <c r="A23" s="73">
        <v>14</v>
      </c>
      <c r="B23" s="41">
        <v>36</v>
      </c>
      <c r="C23" s="41" t="s">
        <v>49</v>
      </c>
      <c r="D23" s="42" t="s">
        <v>50</v>
      </c>
      <c r="E23" s="41" t="s">
        <v>41</v>
      </c>
      <c r="F23" s="41">
        <v>-1.452</v>
      </c>
      <c r="G23" s="80">
        <v>455.39</v>
      </c>
      <c r="H23" s="81">
        <f t="shared" si="6"/>
        <v>-661.23</v>
      </c>
      <c r="I23" s="82">
        <v>5.09</v>
      </c>
      <c r="J23" s="82">
        <f t="shared" si="1"/>
        <v>2317.94</v>
      </c>
      <c r="K23" s="83">
        <f t="shared" si="2"/>
        <v>-3365.65</v>
      </c>
      <c r="L23" s="83">
        <v>0.92</v>
      </c>
      <c r="M23" s="84">
        <f t="shared" si="3"/>
        <v>2132.5</v>
      </c>
      <c r="N23" s="67">
        <f t="shared" si="4"/>
        <v>-3096.39</v>
      </c>
      <c r="O23" s="39"/>
      <c r="P23" s="39"/>
      <c r="Q23" s="39"/>
    </row>
    <row r="24" spans="1:17" ht="60">
      <c r="A24" s="73">
        <v>15</v>
      </c>
      <c r="B24" s="41">
        <v>37</v>
      </c>
      <c r="C24" s="41" t="s">
        <v>42</v>
      </c>
      <c r="D24" s="42" t="s">
        <v>43</v>
      </c>
      <c r="E24" s="41" t="s">
        <v>41</v>
      </c>
      <c r="F24" s="41">
        <v>1.452</v>
      </c>
      <c r="G24" s="80">
        <v>512.4</v>
      </c>
      <c r="H24" s="81">
        <f t="shared" si="6"/>
        <v>744</v>
      </c>
      <c r="I24" s="82">
        <v>5.09</v>
      </c>
      <c r="J24" s="82">
        <f t="shared" si="1"/>
        <v>2608.12</v>
      </c>
      <c r="K24" s="83">
        <f t="shared" si="2"/>
        <v>3786.99</v>
      </c>
      <c r="L24" s="83">
        <v>0.92</v>
      </c>
      <c r="M24" s="84">
        <f t="shared" si="3"/>
        <v>2399.4699999999998</v>
      </c>
      <c r="N24" s="67">
        <f t="shared" si="4"/>
        <v>3484.03</v>
      </c>
      <c r="O24" s="39"/>
      <c r="P24" s="39"/>
      <c r="Q24" s="39"/>
    </row>
    <row r="25" spans="1:17" ht="30">
      <c r="A25" s="73">
        <v>16</v>
      </c>
      <c r="B25" s="41">
        <v>38</v>
      </c>
      <c r="C25" s="41" t="s">
        <v>56</v>
      </c>
      <c r="D25" s="42" t="s">
        <v>97</v>
      </c>
      <c r="E25" s="41" t="s">
        <v>108</v>
      </c>
      <c r="F25" s="41">
        <v>100</v>
      </c>
      <c r="G25" s="80">
        <f>4520.41/100</f>
        <v>45.2</v>
      </c>
      <c r="H25" s="81">
        <f t="shared" si="6"/>
        <v>4520</v>
      </c>
      <c r="I25" s="82">
        <v>5.09</v>
      </c>
      <c r="J25" s="82">
        <f t="shared" si="1"/>
        <v>230.07</v>
      </c>
      <c r="K25" s="83">
        <f t="shared" si="2"/>
        <v>23007</v>
      </c>
      <c r="L25" s="83">
        <v>0.92</v>
      </c>
      <c r="M25" s="84">
        <f t="shared" si="3"/>
        <v>211.66</v>
      </c>
      <c r="N25" s="67">
        <f t="shared" si="4"/>
        <v>21166</v>
      </c>
      <c r="O25" s="39"/>
      <c r="P25" s="39"/>
      <c r="Q25" s="39"/>
    </row>
    <row r="26" spans="1:17" ht="30">
      <c r="A26" s="37">
        <v>17</v>
      </c>
      <c r="B26" s="48">
        <v>39</v>
      </c>
      <c r="C26" s="48" t="s">
        <v>58</v>
      </c>
      <c r="D26" s="49" t="s">
        <v>59</v>
      </c>
      <c r="E26" s="48" t="s">
        <v>60</v>
      </c>
      <c r="F26" s="48">
        <v>1.6</v>
      </c>
      <c r="G26" s="85">
        <v>1468</v>
      </c>
      <c r="H26" s="81">
        <f t="shared" si="6"/>
        <v>2348.8000000000002</v>
      </c>
      <c r="I26" s="82">
        <v>5.09</v>
      </c>
      <c r="J26" s="82">
        <f t="shared" si="1"/>
        <v>7472.12</v>
      </c>
      <c r="K26" s="83">
        <f t="shared" si="2"/>
        <v>11955.39</v>
      </c>
      <c r="L26" s="83">
        <v>0.92</v>
      </c>
      <c r="M26" s="84">
        <f t="shared" si="3"/>
        <v>6874.35</v>
      </c>
      <c r="N26" s="67">
        <f t="shared" si="4"/>
        <v>10998.96</v>
      </c>
      <c r="O26" s="39"/>
      <c r="P26" s="39"/>
      <c r="Q26" s="39"/>
    </row>
    <row r="27" spans="1:17" ht="21" customHeight="1">
      <c r="A27" s="76"/>
      <c r="B27" s="29"/>
      <c r="C27" s="29"/>
      <c r="D27" s="79" t="s">
        <v>119</v>
      </c>
      <c r="E27" s="29"/>
      <c r="F27" s="29"/>
      <c r="G27" s="86"/>
      <c r="H27" s="87"/>
      <c r="I27" s="87"/>
      <c r="J27" s="82"/>
      <c r="K27" s="83"/>
      <c r="L27" s="83"/>
      <c r="M27" s="84"/>
      <c r="N27" s="67"/>
      <c r="O27" s="39"/>
      <c r="P27" s="39"/>
      <c r="Q27" s="39"/>
    </row>
    <row r="28" spans="1:17" ht="17.850000000000001" customHeight="1">
      <c r="A28" s="75"/>
      <c r="B28" s="45"/>
      <c r="C28" s="45"/>
      <c r="D28" s="78" t="s">
        <v>62</v>
      </c>
      <c r="E28" s="45"/>
      <c r="F28" s="45"/>
      <c r="G28" s="88"/>
      <c r="H28" s="89"/>
      <c r="I28" s="89"/>
      <c r="J28" s="82"/>
      <c r="K28" s="83"/>
      <c r="L28" s="83"/>
      <c r="M28" s="84"/>
      <c r="N28" s="67"/>
      <c r="O28" s="39"/>
      <c r="P28" s="39"/>
      <c r="Q28" s="39"/>
    </row>
    <row r="29" spans="1:17" ht="30">
      <c r="A29" s="73">
        <v>18</v>
      </c>
      <c r="B29" s="41">
        <v>40</v>
      </c>
      <c r="C29" s="41" t="s">
        <v>63</v>
      </c>
      <c r="D29" s="42" t="s">
        <v>98</v>
      </c>
      <c r="E29" s="41" t="s">
        <v>64</v>
      </c>
      <c r="F29" s="41">
        <v>0.88</v>
      </c>
      <c r="G29" s="80">
        <v>15048.2</v>
      </c>
      <c r="H29" s="81">
        <f>F29*G29</f>
        <v>13242.42</v>
      </c>
      <c r="I29" s="82">
        <v>5.09</v>
      </c>
      <c r="J29" s="82">
        <f t="shared" si="1"/>
        <v>76595.34</v>
      </c>
      <c r="K29" s="83">
        <f t="shared" si="2"/>
        <v>67403.899999999994</v>
      </c>
      <c r="L29" s="83">
        <v>0.92</v>
      </c>
      <c r="M29" s="84">
        <f t="shared" si="3"/>
        <v>70467.710000000006</v>
      </c>
      <c r="N29" s="67">
        <f t="shared" si="4"/>
        <v>62011.58</v>
      </c>
      <c r="O29" s="39"/>
      <c r="P29" s="39"/>
      <c r="Q29" s="39"/>
    </row>
    <row r="30" spans="1:17" ht="30">
      <c r="A30" s="73">
        <v>19</v>
      </c>
      <c r="B30" s="41">
        <v>41</v>
      </c>
      <c r="C30" s="41" t="s">
        <v>65</v>
      </c>
      <c r="D30" s="42" t="s">
        <v>99</v>
      </c>
      <c r="E30" s="41" t="s">
        <v>64</v>
      </c>
      <c r="F30" s="41">
        <v>5.5E-2</v>
      </c>
      <c r="G30" s="80">
        <v>31067.33</v>
      </c>
      <c r="H30" s="81">
        <f>F30*G30</f>
        <v>1708.7</v>
      </c>
      <c r="I30" s="82">
        <v>5.09</v>
      </c>
      <c r="J30" s="82">
        <f t="shared" si="1"/>
        <v>158132.71</v>
      </c>
      <c r="K30" s="83">
        <f t="shared" si="2"/>
        <v>8697.2999999999993</v>
      </c>
      <c r="L30" s="83">
        <v>0.92</v>
      </c>
      <c r="M30" s="84">
        <f t="shared" si="3"/>
        <v>145482.09</v>
      </c>
      <c r="N30" s="67">
        <f t="shared" si="4"/>
        <v>8001.51</v>
      </c>
      <c r="O30" s="39"/>
      <c r="P30" s="39"/>
      <c r="Q30" s="39"/>
    </row>
    <row r="31" spans="1:17" ht="17.850000000000001" customHeight="1">
      <c r="A31" s="75"/>
      <c r="B31" s="45"/>
      <c r="C31" s="45"/>
      <c r="D31" s="78" t="s">
        <v>66</v>
      </c>
      <c r="E31" s="45"/>
      <c r="F31" s="45"/>
      <c r="G31" s="88"/>
      <c r="H31" s="89"/>
      <c r="I31" s="89"/>
      <c r="J31" s="82">
        <f t="shared" si="1"/>
        <v>0</v>
      </c>
      <c r="K31" s="83">
        <f t="shared" si="2"/>
        <v>0</v>
      </c>
      <c r="L31" s="83">
        <v>0.92</v>
      </c>
      <c r="M31" s="84">
        <f t="shared" si="3"/>
        <v>0</v>
      </c>
      <c r="N31" s="67">
        <f t="shared" si="4"/>
        <v>0</v>
      </c>
      <c r="O31" s="39"/>
      <c r="P31" s="39"/>
      <c r="Q31" s="39"/>
    </row>
    <row r="32" spans="1:17" ht="30">
      <c r="A32" s="73">
        <v>20</v>
      </c>
      <c r="B32" s="41">
        <v>42</v>
      </c>
      <c r="C32" s="41" t="s">
        <v>67</v>
      </c>
      <c r="D32" s="42" t="s">
        <v>100</v>
      </c>
      <c r="E32" s="41" t="s">
        <v>107</v>
      </c>
      <c r="F32" s="41">
        <v>37</v>
      </c>
      <c r="G32" s="80">
        <f>4624.17/100</f>
        <v>46.24</v>
      </c>
      <c r="H32" s="81">
        <f>F32*G32</f>
        <v>1710.88</v>
      </c>
      <c r="I32" s="82">
        <v>5.09</v>
      </c>
      <c r="J32" s="82">
        <f t="shared" si="1"/>
        <v>235.36</v>
      </c>
      <c r="K32" s="83">
        <f t="shared" si="2"/>
        <v>8708.32</v>
      </c>
      <c r="L32" s="83">
        <v>0.92</v>
      </c>
      <c r="M32" s="84">
        <f t="shared" si="3"/>
        <v>216.53</v>
      </c>
      <c r="N32" s="67">
        <f t="shared" si="4"/>
        <v>8011.61</v>
      </c>
      <c r="O32" s="39"/>
      <c r="P32" s="39"/>
      <c r="Q32" s="39"/>
    </row>
    <row r="33" spans="1:17" ht="30">
      <c r="A33" s="73">
        <v>21</v>
      </c>
      <c r="B33" s="41">
        <v>43</v>
      </c>
      <c r="C33" s="41" t="s">
        <v>69</v>
      </c>
      <c r="D33" s="42" t="s">
        <v>70</v>
      </c>
      <c r="E33" s="41" t="s">
        <v>60</v>
      </c>
      <c r="F33" s="41">
        <v>0.99</v>
      </c>
      <c r="G33" s="80">
        <v>836.2</v>
      </c>
      <c r="H33" s="81">
        <f>F33*G33</f>
        <v>827.84</v>
      </c>
      <c r="I33" s="82">
        <v>5.09</v>
      </c>
      <c r="J33" s="82">
        <f t="shared" si="1"/>
        <v>4256.26</v>
      </c>
      <c r="K33" s="83">
        <f t="shared" si="2"/>
        <v>4213.7</v>
      </c>
      <c r="L33" s="83">
        <v>0.92</v>
      </c>
      <c r="M33" s="84">
        <f t="shared" si="3"/>
        <v>3915.76</v>
      </c>
      <c r="N33" s="67">
        <f t="shared" si="4"/>
        <v>3876.6</v>
      </c>
      <c r="O33" s="39"/>
      <c r="P33" s="39"/>
      <c r="Q33" s="39"/>
    </row>
    <row r="34" spans="1:17" ht="17.850000000000001" customHeight="1">
      <c r="A34" s="38"/>
      <c r="B34" s="45"/>
      <c r="C34" s="45"/>
      <c r="D34" s="78" t="s">
        <v>71</v>
      </c>
      <c r="E34" s="45"/>
      <c r="F34" s="45"/>
      <c r="G34" s="88"/>
      <c r="H34" s="89"/>
      <c r="I34" s="89"/>
      <c r="J34" s="82"/>
      <c r="K34" s="83"/>
      <c r="L34" s="83"/>
      <c r="M34" s="84"/>
      <c r="N34" s="67"/>
      <c r="O34" s="39"/>
      <c r="P34" s="39"/>
      <c r="Q34" s="39"/>
    </row>
    <row r="35" spans="1:17" ht="45">
      <c r="A35" s="73">
        <v>22</v>
      </c>
      <c r="B35" s="41">
        <v>46</v>
      </c>
      <c r="C35" s="41" t="s">
        <v>72</v>
      </c>
      <c r="D35" s="42" t="s">
        <v>101</v>
      </c>
      <c r="E35" s="41" t="s">
        <v>73</v>
      </c>
      <c r="F35" s="41">
        <v>0.31459999999999999</v>
      </c>
      <c r="G35" s="80">
        <v>25931.96</v>
      </c>
      <c r="H35" s="81">
        <f>F35*G35</f>
        <v>8158.19</v>
      </c>
      <c r="I35" s="82">
        <v>5.09</v>
      </c>
      <c r="J35" s="82">
        <f t="shared" si="1"/>
        <v>131993.68</v>
      </c>
      <c r="K35" s="83">
        <f t="shared" si="2"/>
        <v>41525.21</v>
      </c>
      <c r="L35" s="83">
        <v>0.92</v>
      </c>
      <c r="M35" s="84">
        <f t="shared" si="3"/>
        <v>121434.19</v>
      </c>
      <c r="N35" s="67">
        <f t="shared" si="4"/>
        <v>38203.199999999997</v>
      </c>
      <c r="O35" s="39"/>
      <c r="P35" s="39"/>
      <c r="Q35" s="39"/>
    </row>
    <row r="36" spans="1:17" ht="45">
      <c r="A36" s="73">
        <v>23</v>
      </c>
      <c r="B36" s="41">
        <v>47</v>
      </c>
      <c r="C36" s="41" t="s">
        <v>74</v>
      </c>
      <c r="D36" s="42" t="s">
        <v>102</v>
      </c>
      <c r="E36" s="41" t="s">
        <v>73</v>
      </c>
      <c r="F36" s="41">
        <v>0.2344</v>
      </c>
      <c r="G36" s="80">
        <v>17004.12</v>
      </c>
      <c r="H36" s="81">
        <f t="shared" ref="H36:H39" si="7">F36*G36</f>
        <v>3985.77</v>
      </c>
      <c r="I36" s="82">
        <v>5.09</v>
      </c>
      <c r="J36" s="82">
        <f t="shared" si="1"/>
        <v>86550.97</v>
      </c>
      <c r="K36" s="83">
        <f t="shared" si="2"/>
        <v>20287.55</v>
      </c>
      <c r="L36" s="83">
        <v>0.92</v>
      </c>
      <c r="M36" s="84">
        <f t="shared" si="3"/>
        <v>79626.89</v>
      </c>
      <c r="N36" s="67">
        <f t="shared" si="4"/>
        <v>18664.54</v>
      </c>
      <c r="O36" s="39"/>
      <c r="P36" s="39"/>
      <c r="Q36" s="39"/>
    </row>
    <row r="37" spans="1:17" ht="30">
      <c r="A37" s="73">
        <v>24</v>
      </c>
      <c r="B37" s="41">
        <v>48</v>
      </c>
      <c r="C37" s="41" t="s">
        <v>75</v>
      </c>
      <c r="D37" s="42" t="s">
        <v>103</v>
      </c>
      <c r="E37" s="41" t="s">
        <v>76</v>
      </c>
      <c r="F37" s="41">
        <v>0.14000000000000001</v>
      </c>
      <c r="G37" s="80">
        <v>964.33</v>
      </c>
      <c r="H37" s="81">
        <f t="shared" si="7"/>
        <v>135.01</v>
      </c>
      <c r="I37" s="82">
        <v>5.09</v>
      </c>
      <c r="J37" s="82">
        <f t="shared" si="1"/>
        <v>4908.4399999999996</v>
      </c>
      <c r="K37" s="83">
        <f t="shared" si="2"/>
        <v>687.18</v>
      </c>
      <c r="L37" s="83">
        <v>0.92</v>
      </c>
      <c r="M37" s="84">
        <f t="shared" si="3"/>
        <v>4515.76</v>
      </c>
      <c r="N37" s="67">
        <f t="shared" si="4"/>
        <v>632.21</v>
      </c>
      <c r="O37" s="39"/>
      <c r="P37" s="39"/>
      <c r="Q37" s="39"/>
    </row>
    <row r="38" spans="1:17" ht="30">
      <c r="A38" s="73">
        <v>25</v>
      </c>
      <c r="B38" s="41">
        <v>49</v>
      </c>
      <c r="C38" s="41" t="s">
        <v>77</v>
      </c>
      <c r="D38" s="42" t="s">
        <v>78</v>
      </c>
      <c r="E38" s="41" t="s">
        <v>60</v>
      </c>
      <c r="F38" s="41">
        <v>14.02</v>
      </c>
      <c r="G38" s="80">
        <v>836.2</v>
      </c>
      <c r="H38" s="81">
        <f t="shared" si="7"/>
        <v>11723.52</v>
      </c>
      <c r="I38" s="82">
        <v>5.09</v>
      </c>
      <c r="J38" s="82">
        <f t="shared" si="1"/>
        <v>4256.26</v>
      </c>
      <c r="K38" s="83">
        <f t="shared" si="2"/>
        <v>59672.77</v>
      </c>
      <c r="L38" s="83">
        <v>0.92</v>
      </c>
      <c r="M38" s="84">
        <f t="shared" si="3"/>
        <v>3915.76</v>
      </c>
      <c r="N38" s="67">
        <f t="shared" si="4"/>
        <v>54898.96</v>
      </c>
      <c r="O38" s="39"/>
      <c r="P38" s="39"/>
      <c r="Q38" s="39"/>
    </row>
    <row r="39" spans="1:17" ht="30">
      <c r="A39" s="73">
        <v>26</v>
      </c>
      <c r="B39" s="41">
        <v>50</v>
      </c>
      <c r="C39" s="41" t="s">
        <v>79</v>
      </c>
      <c r="D39" s="42" t="s">
        <v>80</v>
      </c>
      <c r="E39" s="41" t="s">
        <v>81</v>
      </c>
      <c r="F39" s="41">
        <v>52</v>
      </c>
      <c r="G39" s="80">
        <v>162.52000000000001</v>
      </c>
      <c r="H39" s="81">
        <f t="shared" si="7"/>
        <v>8451.0400000000009</v>
      </c>
      <c r="I39" s="82">
        <v>5.09</v>
      </c>
      <c r="J39" s="82">
        <f t="shared" si="1"/>
        <v>827.23</v>
      </c>
      <c r="K39" s="83">
        <f t="shared" si="2"/>
        <v>43015.96</v>
      </c>
      <c r="L39" s="83">
        <v>0.92</v>
      </c>
      <c r="M39" s="84">
        <f t="shared" si="3"/>
        <v>761.05</v>
      </c>
      <c r="N39" s="67">
        <f t="shared" si="4"/>
        <v>39574.6</v>
      </c>
      <c r="O39" s="39"/>
      <c r="P39" s="39"/>
      <c r="Q39" s="39"/>
    </row>
    <row r="40" spans="1:17" ht="17.850000000000001" customHeight="1">
      <c r="A40" s="38"/>
      <c r="B40" s="45"/>
      <c r="C40" s="45"/>
      <c r="D40" s="78" t="s">
        <v>82</v>
      </c>
      <c r="E40" s="45"/>
      <c r="F40" s="45"/>
      <c r="G40" s="88"/>
      <c r="H40" s="89"/>
      <c r="I40" s="89"/>
      <c r="J40" s="82">
        <f t="shared" si="1"/>
        <v>0</v>
      </c>
      <c r="K40" s="83">
        <f t="shared" si="2"/>
        <v>0</v>
      </c>
      <c r="L40" s="83">
        <v>0.92</v>
      </c>
      <c r="M40" s="84">
        <f t="shared" si="3"/>
        <v>0</v>
      </c>
      <c r="N40" s="67">
        <f t="shared" si="4"/>
        <v>0</v>
      </c>
      <c r="O40" s="39"/>
      <c r="P40" s="39"/>
      <c r="Q40" s="39"/>
    </row>
    <row r="41" spans="1:17" ht="30">
      <c r="A41" s="73">
        <v>27</v>
      </c>
      <c r="B41" s="41">
        <v>51</v>
      </c>
      <c r="C41" s="41" t="s">
        <v>83</v>
      </c>
      <c r="D41" s="42" t="s">
        <v>104</v>
      </c>
      <c r="E41" s="41" t="s">
        <v>60</v>
      </c>
      <c r="F41" s="41">
        <v>150</v>
      </c>
      <c r="G41" s="80">
        <f>2736.38/100</f>
        <v>27.36</v>
      </c>
      <c r="H41" s="81">
        <f>F41*G41</f>
        <v>4104</v>
      </c>
      <c r="I41" s="82">
        <v>5.09</v>
      </c>
      <c r="J41" s="82">
        <f t="shared" si="1"/>
        <v>139.26</v>
      </c>
      <c r="K41" s="83">
        <f t="shared" si="2"/>
        <v>20889</v>
      </c>
      <c r="L41" s="83">
        <v>0.92</v>
      </c>
      <c r="M41" s="84">
        <f t="shared" si="3"/>
        <v>128.12</v>
      </c>
      <c r="N41" s="67">
        <f t="shared" si="4"/>
        <v>19218</v>
      </c>
      <c r="O41" s="39"/>
      <c r="P41" s="39"/>
      <c r="Q41" s="39"/>
    </row>
    <row r="42" spans="1:17" ht="30">
      <c r="A42" s="73">
        <v>28</v>
      </c>
      <c r="B42" s="41">
        <v>52</v>
      </c>
      <c r="C42" s="41" t="s">
        <v>85</v>
      </c>
      <c r="D42" s="42" t="s">
        <v>86</v>
      </c>
      <c r="E42" s="41" t="s">
        <v>60</v>
      </c>
      <c r="F42" s="41">
        <v>183</v>
      </c>
      <c r="G42" s="80">
        <v>60</v>
      </c>
      <c r="H42" s="81">
        <f t="shared" ref="H42:H43" si="8">F42*G42</f>
        <v>10980</v>
      </c>
      <c r="I42" s="82">
        <v>5.09</v>
      </c>
      <c r="J42" s="82">
        <f t="shared" si="1"/>
        <v>305.39999999999998</v>
      </c>
      <c r="K42" s="83">
        <f t="shared" si="2"/>
        <v>55888.2</v>
      </c>
      <c r="L42" s="83">
        <v>0.92</v>
      </c>
      <c r="M42" s="84">
        <f t="shared" si="3"/>
        <v>280.97000000000003</v>
      </c>
      <c r="N42" s="67">
        <f t="shared" si="4"/>
        <v>51417.51</v>
      </c>
      <c r="O42" s="39"/>
      <c r="P42" s="39"/>
      <c r="Q42" s="39"/>
    </row>
    <row r="43" spans="1:17" ht="30">
      <c r="A43" s="73">
        <v>29</v>
      </c>
      <c r="B43" s="41">
        <v>53</v>
      </c>
      <c r="C43" s="41" t="s">
        <v>87</v>
      </c>
      <c r="D43" s="42" t="s">
        <v>105</v>
      </c>
      <c r="E43" s="41" t="s">
        <v>60</v>
      </c>
      <c r="F43" s="41">
        <v>150</v>
      </c>
      <c r="G43" s="80">
        <f>506.32/100</f>
        <v>5.0599999999999996</v>
      </c>
      <c r="H43" s="81">
        <f t="shared" si="8"/>
        <v>759</v>
      </c>
      <c r="I43" s="82">
        <v>5.09</v>
      </c>
      <c r="J43" s="82">
        <f t="shared" si="1"/>
        <v>25.76</v>
      </c>
      <c r="K43" s="83">
        <f t="shared" si="2"/>
        <v>3864</v>
      </c>
      <c r="L43" s="83">
        <v>0.92</v>
      </c>
      <c r="M43" s="84">
        <f t="shared" si="3"/>
        <v>23.7</v>
      </c>
      <c r="N43" s="67">
        <f t="shared" si="4"/>
        <v>3555</v>
      </c>
      <c r="O43" s="39"/>
      <c r="P43" s="39"/>
      <c r="Q43" s="39"/>
    </row>
    <row r="44" spans="1:17">
      <c r="A44" s="38"/>
    </row>
    <row r="45" spans="1:17">
      <c r="A45" s="38"/>
      <c r="L45" s="117" t="s">
        <v>117</v>
      </c>
      <c r="M45" s="119"/>
    </row>
    <row r="46" spans="1:17">
      <c r="A46" s="38"/>
      <c r="L46" s="118"/>
      <c r="M46" s="120"/>
    </row>
  </sheetData>
  <mergeCells count="18">
    <mergeCell ref="A6:K6"/>
    <mergeCell ref="L45:L46"/>
    <mergeCell ref="M45:M46"/>
    <mergeCell ref="J1:J4"/>
    <mergeCell ref="M1:M4"/>
    <mergeCell ref="I1:I4"/>
    <mergeCell ref="K1:K4"/>
    <mergeCell ref="L1:L3"/>
    <mergeCell ref="A2:A4"/>
    <mergeCell ref="B2:B4"/>
    <mergeCell ref="N1:N3"/>
    <mergeCell ref="A1:B1"/>
    <mergeCell ref="C1:C4"/>
    <mergeCell ref="D1:D4"/>
    <mergeCell ref="E1:E4"/>
    <mergeCell ref="F1:F4"/>
    <mergeCell ref="G1:G4"/>
    <mergeCell ref="H1:H4"/>
  </mergeCells>
  <pageMargins left="0.70866141732283472" right="0.19685039370078741" top="0.19685039370078741" bottom="0.19685039370078741" header="0.31496062992125984" footer="0.31496062992125984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смета</vt:lpstr>
      <vt:lpstr>развернутая раскладка</vt:lpstr>
      <vt:lpstr>выжимка раскладка</vt:lpstr>
      <vt:lpstr>'выжимка раскладка'!Область_печати</vt:lpstr>
      <vt:lpstr>'развернутая раскладка'!Область_печати</vt:lpstr>
      <vt:lpstr>смета!Область_печати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Мусоян Мариам Витальевна</cp:lastModifiedBy>
  <cp:lastPrinted>2016-05-23T14:06:26Z</cp:lastPrinted>
  <dcterms:created xsi:type="dcterms:W3CDTF">2003-01-28T12:33:10Z</dcterms:created>
  <dcterms:modified xsi:type="dcterms:W3CDTF">2016-05-24T08:19:35Z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