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3395" windowHeight="78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Лист1!$A$1:$E$92</definedName>
  </definedNames>
  <calcPr calcId="145621"/>
</workbook>
</file>

<file path=xl/calcChain.xml><?xml version="1.0" encoding="utf-8"?>
<calcChain xmlns="http://schemas.openxmlformats.org/spreadsheetml/2006/main">
  <c r="D45" i="1" l="1"/>
  <c r="D91" i="1" l="1"/>
  <c r="D88" i="1"/>
  <c r="D83" i="1"/>
  <c r="D85" i="1"/>
  <c r="D77" i="1" l="1"/>
  <c r="D76" i="1" s="1"/>
  <c r="D75" i="1"/>
  <c r="D69" i="1"/>
  <c r="D72" i="1" s="1"/>
  <c r="D62" i="1"/>
  <c r="D74" i="1"/>
  <c r="D73" i="1"/>
  <c r="D60" i="1"/>
  <c r="D33" i="1"/>
  <c r="D50" i="1"/>
  <c r="D51" i="1" s="1"/>
  <c r="D52" i="1" s="1"/>
  <c r="D46" i="1"/>
  <c r="D44" i="1"/>
  <c r="D38" i="1"/>
  <c r="D10" i="1"/>
  <c r="D12" i="1" s="1"/>
  <c r="D17" i="1"/>
  <c r="D18" i="1" s="1"/>
  <c r="D19" i="1" s="1"/>
  <c r="D20" i="1"/>
  <c r="D21" i="1" s="1"/>
  <c r="D22" i="1"/>
  <c r="D23" i="1" s="1"/>
  <c r="D24" i="1"/>
  <c r="D25" i="1" s="1"/>
  <c r="D29" i="1"/>
  <c r="D27" i="1"/>
  <c r="D79" i="1" l="1"/>
  <c r="D70" i="1"/>
  <c r="D13" i="1"/>
  <c r="D14" i="1" s="1"/>
  <c r="D11" i="1"/>
  <c r="D30" i="1"/>
</calcChain>
</file>

<file path=xl/sharedStrings.xml><?xml version="1.0" encoding="utf-8"?>
<sst xmlns="http://schemas.openxmlformats.org/spreadsheetml/2006/main" count="158" uniqueCount="81">
  <si>
    <t>№№ п.п.</t>
  </si>
  <si>
    <t>Наименование работ</t>
  </si>
  <si>
    <t>Ед. изм</t>
  </si>
  <si>
    <t>Кол - во</t>
  </si>
  <si>
    <t>Примечание</t>
  </si>
  <si>
    <t>Раздел 1. Подготовительные работы</t>
  </si>
  <si>
    <t>1.1. Разбивочные работы</t>
  </si>
  <si>
    <t xml:space="preserve">Разбивка и закрепление в натуре осеи мостов,создание геодезической разбивочной основы, 3 кат. сложности. </t>
  </si>
  <si>
    <t>шт.</t>
  </si>
  <si>
    <t>т</t>
  </si>
  <si>
    <t>п.м.</t>
  </si>
  <si>
    <t>Устройство 2-х слойного а/б покрытия толщиной 7 см</t>
  </si>
  <si>
    <t xml:space="preserve">Установка металлических перильных ограждений </t>
  </si>
  <si>
    <t>Покраска металлических перильных ограждений масляными красками за 2 раза</t>
  </si>
  <si>
    <t>Устройство покрытия из песчаного а/б на тротуарах h=3 см</t>
  </si>
  <si>
    <t>Устройство щебеночной подушки под переходные плиты</t>
  </si>
  <si>
    <t xml:space="preserve">Гидроизоляция плит горячим битумом </t>
  </si>
  <si>
    <t xml:space="preserve">Устройство 2-х слойного покрытия из горячей а/б смеси М-II, тип Б толщиной 7 см </t>
  </si>
  <si>
    <t>Демонтаж перильного ограждения</t>
  </si>
  <si>
    <t>Разборка дорожной одежды проезжей части жесткого типа на мосту и местах устройства сопряжения с насыпью отбойными молотками  (монолитный бетон), h слоя 15 см</t>
  </si>
  <si>
    <t>Разборка выравнивающего слоя из монолитного бетона отбойными молотками, h слоя 6 см</t>
  </si>
  <si>
    <t>Разборка защитного слоя из монолитного бетона отбойными молотками, h слоя 3 см</t>
  </si>
  <si>
    <t>Демонтаж сборных ж/б плит перекрытия марки П-6С с последующим членением отбойными молотками</t>
  </si>
  <si>
    <t>Демонтаж сборных П-образных ж/б плит с последующим членением отбойными молотками</t>
  </si>
  <si>
    <t>1.3. Мост ч/з р. Дюрсо</t>
  </si>
  <si>
    <t>1.3.1. Разборка существующих элементов конструкции моста</t>
  </si>
  <si>
    <t>1.3.2. Береговые опоры</t>
  </si>
  <si>
    <t>1.2. Временная дамба</t>
  </si>
  <si>
    <t>тн.</t>
  </si>
  <si>
    <t>Устройство насыпи из грунта 2 гр.</t>
  </si>
  <si>
    <t>Уплотнение грунта пневмокатками весом 25 т при 8 подходах по следу и толщине слоя 30 см</t>
  </si>
  <si>
    <t>Пескоструйная очистка насадок (ригелей) и свай-стоек опор</t>
  </si>
  <si>
    <t>Устройство подмостей для очистки и окраски насадок (ригелей) и свай-стоек опор</t>
  </si>
  <si>
    <t>Штукатурка поверхностей насадок (ригелей) и свай-стоек опор полимерцементным раствором</t>
  </si>
  <si>
    <t>Гидроизоляция элементов опор, засыпаемых грунтом, горячим битумом за 2 раза</t>
  </si>
  <si>
    <t>Окраска открытых поверхностей насадок (ригелей) и свай-стоек опор перхлорвиниловыми красками</t>
  </si>
  <si>
    <t>Устройство вертикальных буров в теле насадок (ригелей) береговых опор глубиной 20 см., Ø 25 мм перфоратором</t>
  </si>
  <si>
    <t>кг.</t>
  </si>
  <si>
    <t>Устройство вертикальных буров в теле насадок (ригелей) береговых опор глубиной 20 см., Ø 30 мм перфоратором</t>
  </si>
  <si>
    <t>Установка анкеров из арматуры Ø 16 АIII длиной 40 см в бурки с закреплением полимерцементным раствором</t>
  </si>
  <si>
    <t>Установка анкеров из арматуры Ø 22 АI длиной 40 см в бурки с закреплением полимерцементным раствором (для крепления переходных плит)</t>
  </si>
  <si>
    <t>Доработка в ручную (80*0,06)</t>
  </si>
  <si>
    <t>Послойное уплотнение грунта вибротрамбовками при толщине слоя 30 см</t>
  </si>
  <si>
    <t>1.3.3. Промежуточные опоры</t>
  </si>
  <si>
    <t>1.3.4. Пролетные строения существующего моста</t>
  </si>
  <si>
    <t>Устройство деформационных швов закрытого типа над опорами №№ 1 и 4</t>
  </si>
  <si>
    <t>Монтаж сборных ж/б плит пролетного строения П-6С, L= 6 м</t>
  </si>
  <si>
    <t>Оголение арматуры с разборкой бетона отбойными молотками</t>
  </si>
  <si>
    <t>Погрузка и транспортировка бетонолома на свалку до 15 км</t>
  </si>
  <si>
    <t>Установка арматурных анкеров с приваркой к оголенным стержням плит пролетных строений (126,4 п.м. сварки)</t>
  </si>
  <si>
    <t>Установка цоколей под стойки металлического барьерного ограждения</t>
  </si>
  <si>
    <t>Установка металлического барьерного ограждения 11МО-ТУ…(300-0,75-1,0-0,55)</t>
  </si>
  <si>
    <t>Устройство обмазачной гидроизоляции на тротуарах</t>
  </si>
  <si>
    <t>Устройство выравнивающего слоя из мелкозернистого бетона на тротуарах толщиной 9 см, бетон марки B30, F200</t>
  </si>
  <si>
    <t xml:space="preserve">Пескоструйная очистка поверхностей плит пролетных строений </t>
  </si>
  <si>
    <t>Штукатурка поверхностей плит пролетных строений  полимерцементным раствором</t>
  </si>
  <si>
    <t>Окраска открытых поверхностей плит пролетных П-6С строений перхлорвиниловыми красками</t>
  </si>
  <si>
    <t>Полив водой уплотняемого грунта</t>
  </si>
  <si>
    <t>1.3.5. Сопряжения моста с насыпью подходов</t>
  </si>
  <si>
    <r>
      <t>м</t>
    </r>
    <r>
      <rPr>
        <vertAlign val="superscript"/>
        <sz val="10"/>
        <rFont val="Arial"/>
        <family val="2"/>
        <charset val="204"/>
      </rPr>
      <t>3</t>
    </r>
  </si>
  <si>
    <r>
      <t>Транспортировка грунта объемным весом 1,70 т/м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 автосамосвалами из кавальера на расстояние до 1 км</t>
    </r>
  </si>
  <si>
    <r>
      <t>м</t>
    </r>
    <r>
      <rPr>
        <vertAlign val="superscript"/>
        <sz val="10"/>
        <rFont val="Arial"/>
        <family val="2"/>
        <charset val="204"/>
      </rPr>
      <t>2</t>
    </r>
  </si>
  <si>
    <r>
      <t>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</t>
    </r>
  </si>
  <si>
    <r>
      <t>Окапывание (разборка грунта) береговых опор экскаватором 0,65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с перемещением грунта в отвал</t>
    </r>
  </si>
  <si>
    <r>
      <t>Устройство открылков из монолитного железобетона, В25, F200
содерж. арматуры АI-5,1 кг/м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АIII-100,9 кг/м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ЗД-4,6 кг/м</t>
    </r>
    <r>
      <rPr>
        <vertAlign val="superscript"/>
        <sz val="10"/>
        <rFont val="Arial"/>
        <family val="2"/>
        <charset val="204"/>
      </rPr>
      <t>3</t>
    </r>
  </si>
  <si>
    <r>
      <t>Обратная засыпка пазух опор экскаватором 0,65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грунтом из отвала</t>
    </r>
  </si>
  <si>
    <r>
      <t>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 Cyr"/>
        <charset val="204"/>
      </rPr>
      <t/>
    </r>
  </si>
  <si>
    <r>
      <t>Омоноличивание переходных плит B30, F200
Сод.арм АIII-127,2 кг./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</t>
    </r>
  </si>
  <si>
    <t xml:space="preserve">Устройство выравнивающего слоя из горячей крупнозернистой пористой а/б смеси М-II, толщиной 9 см </t>
  </si>
  <si>
    <r>
      <t>Устройство шкафных стенок из монолитного железобетона, В25, F200, содерж. арматуры АI-7,1 кг/м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АIII-85,8 кг/м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ЗД-5,8 кг/м</t>
    </r>
    <r>
      <rPr>
        <vertAlign val="superscript"/>
        <sz val="10"/>
        <rFont val="Arial"/>
        <family val="2"/>
        <charset val="204"/>
      </rPr>
      <t>3</t>
    </r>
  </si>
  <si>
    <r>
      <t>Разработка грунта 2 гр. из кавальера экскаватором емкостью ковша 0,65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с погрузкой в автосамосвалы. Объемный вес грунта 1,70 т/м</t>
    </r>
    <r>
      <rPr>
        <vertAlign val="superscript"/>
        <sz val="10"/>
        <rFont val="Arial"/>
        <family val="2"/>
        <charset val="204"/>
      </rPr>
      <t>3</t>
    </r>
  </si>
  <si>
    <r>
      <t>Устройство плиты усиления пролетных строений из монолитного железобетона марки B35, F200, содерж. арматуры АI-5,1 кг/м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АIII-100,9 кг/м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ЗД-5,8 кг/м</t>
    </r>
    <r>
      <rPr>
        <vertAlign val="superscript"/>
        <sz val="10"/>
        <rFont val="Arial"/>
        <family val="2"/>
        <charset val="204"/>
      </rPr>
      <t>3</t>
    </r>
  </si>
  <si>
    <t>Устройство выравнивающего слоя из мелкозернистого бетона марки B30, F200</t>
  </si>
  <si>
    <t>Устройство гидроизоляции изопластом и армированного защитного слоя из монолитного бетона марки B30, F200 толщиной 6 см</t>
  </si>
  <si>
    <r>
      <t>Монтаж сборных ж/б переходных плит П400.98.25-4AIII, L=4 м B30, F200. Сод.арм АI-15,3 кг./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АIII-69,65 кг./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</t>
    </r>
  </si>
  <si>
    <r>
      <t>Монтаж сборных ж/б переходных плит тротуарных ПТ200.150.15-4AIII, B30, F200. Сод.арм АI-9,3 кг./м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, АIII-33,2 кг./м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</t>
    </r>
  </si>
  <si>
    <r>
      <t xml:space="preserve">Погрузка и транспортировка металлолома на базу до </t>
    </r>
    <r>
      <rPr>
        <b/>
        <sz val="10"/>
        <rFont val="Arial"/>
        <family val="2"/>
        <charset val="204"/>
      </rPr>
      <t>20</t>
    </r>
    <r>
      <rPr>
        <sz val="10"/>
        <rFont val="Arial"/>
        <family val="2"/>
        <charset val="204"/>
      </rPr>
      <t xml:space="preserve"> км </t>
    </r>
  </si>
  <si>
    <t>мастикой</t>
  </si>
  <si>
    <t>засыпка вручную</t>
  </si>
  <si>
    <t>бульдозером?</t>
  </si>
  <si>
    <t>Ведомость объемов работ на ремонт моста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</si>
</sst>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Fill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2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 wrapText="1"/>
    </xf>
    <xf numFmtId="164" fontId="3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vertical="center" wrapText="1"/>
      <protection locked="0"/>
    </xf>
    <xf numFmtId="0" fontId="3" fillId="0" borderId="0" xfId="2" applyFont="1" applyAlignment="1">
      <alignment vertical="center"/>
    </xf>
    <xf numFmtId="1" fontId="3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vertical="center" wrapText="1"/>
      <protection locked="0"/>
    </xf>
    <xf numFmtId="1" fontId="3" fillId="0" borderId="0" xfId="2" applyNumberFormat="1" applyFont="1" applyFill="1" applyAlignment="1" applyProtection="1">
      <alignment vertical="center" wrapText="1"/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2" applyFont="1" applyFill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2"/>
  <sheetViews>
    <sheetView tabSelected="1" view="pageBreakPreview" zoomScaleNormal="100" zoomScaleSheetLayoutView="100" workbookViewId="0">
      <selection activeCell="E7" sqref="E7"/>
    </sheetView>
  </sheetViews>
  <sheetFormatPr defaultRowHeight="12.75" x14ac:dyDescent="0.25"/>
  <cols>
    <col min="1" max="1" width="5.5703125" style="6" bestFit="1" customWidth="1"/>
    <col min="2" max="2" width="59.5703125" style="1" customWidth="1"/>
    <col min="3" max="3" width="8.42578125" style="6" bestFit="1" customWidth="1"/>
    <col min="4" max="4" width="9.5703125" style="6" bestFit="1" customWidth="1"/>
    <col min="5" max="5" width="9.28515625" style="6" bestFit="1" customWidth="1"/>
    <col min="6" max="6" width="9.140625" style="1"/>
    <col min="7" max="7" width="9.28515625" style="1" bestFit="1" customWidth="1"/>
    <col min="8" max="8" width="9.5703125" style="1" bestFit="1" customWidth="1"/>
    <col min="9" max="9" width="11.5703125" style="1" bestFit="1" customWidth="1"/>
    <col min="10" max="10" width="9.28515625" style="1" bestFit="1" customWidth="1"/>
    <col min="11" max="11" width="9.5703125" style="1" bestFit="1" customWidth="1"/>
    <col min="12" max="13" width="9.28515625" style="1" bestFit="1" customWidth="1"/>
    <col min="14" max="16384" width="9.140625" style="1"/>
  </cols>
  <sheetData>
    <row r="1" spans="1:39" x14ac:dyDescent="0.25">
      <c r="A1" s="36" t="s">
        <v>80</v>
      </c>
      <c r="B1" s="36"/>
      <c r="C1" s="36"/>
      <c r="D1" s="36"/>
      <c r="E1" s="36"/>
    </row>
    <row r="2" spans="1:39" ht="9" customHeight="1" x14ac:dyDescent="0.25">
      <c r="A2" s="2"/>
      <c r="B2" s="3"/>
      <c r="C2" s="2"/>
      <c r="D2" s="2"/>
      <c r="E2" s="2"/>
    </row>
    <row r="3" spans="1:39" ht="25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39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</row>
    <row r="5" spans="1:39" x14ac:dyDescent="0.25">
      <c r="A5" s="37" t="s">
        <v>5</v>
      </c>
      <c r="B5" s="37"/>
      <c r="C5" s="37"/>
      <c r="D5" s="37"/>
      <c r="E5" s="37"/>
    </row>
    <row r="6" spans="1:39" x14ac:dyDescent="0.25">
      <c r="A6" s="37" t="s">
        <v>6</v>
      </c>
      <c r="B6" s="37"/>
      <c r="C6" s="37"/>
      <c r="D6" s="37"/>
      <c r="E6" s="37"/>
    </row>
    <row r="7" spans="1:39" x14ac:dyDescent="0.25">
      <c r="A7" s="39">
        <v>1</v>
      </c>
      <c r="B7" s="38" t="s">
        <v>7</v>
      </c>
      <c r="C7" s="4" t="s">
        <v>8</v>
      </c>
      <c r="D7" s="4">
        <v>1</v>
      </c>
      <c r="E7" s="4"/>
    </row>
    <row r="8" spans="1:39" x14ac:dyDescent="0.25">
      <c r="A8" s="39"/>
      <c r="B8" s="38"/>
      <c r="C8" s="4" t="s">
        <v>10</v>
      </c>
      <c r="D8" s="5">
        <v>18</v>
      </c>
      <c r="E8" s="4"/>
    </row>
    <row r="9" spans="1:39" s="6" customFormat="1" x14ac:dyDescent="0.25">
      <c r="A9" s="37" t="s">
        <v>27</v>
      </c>
      <c r="B9" s="37"/>
      <c r="C9" s="37"/>
      <c r="D9" s="37"/>
      <c r="E9" s="37"/>
    </row>
    <row r="10" spans="1:39" s="6" customFormat="1" ht="41.25" x14ac:dyDescent="0.25">
      <c r="A10" s="28">
        <v>1</v>
      </c>
      <c r="B10" s="29" t="s">
        <v>70</v>
      </c>
      <c r="C10" s="7" t="s">
        <v>59</v>
      </c>
      <c r="D10" s="10">
        <f>11*22</f>
        <v>242</v>
      </c>
      <c r="E10" s="28"/>
      <c r="F10" s="8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6" customFormat="1" ht="27" x14ac:dyDescent="0.25">
      <c r="A11" s="28">
        <v>2</v>
      </c>
      <c r="B11" s="26" t="s">
        <v>60</v>
      </c>
      <c r="C11" s="7" t="s">
        <v>28</v>
      </c>
      <c r="D11" s="10">
        <f>ROUND(1.7*D10,0)</f>
        <v>411</v>
      </c>
      <c r="E11" s="7"/>
      <c r="F11" s="8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6" customFormat="1" ht="14.25" x14ac:dyDescent="0.25">
      <c r="A12" s="28">
        <v>3</v>
      </c>
      <c r="B12" s="26" t="s">
        <v>29</v>
      </c>
      <c r="C12" s="27" t="s">
        <v>59</v>
      </c>
      <c r="D12" s="10">
        <f>D10</f>
        <v>242</v>
      </c>
      <c r="E12" s="7"/>
      <c r="F12" s="8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6" customFormat="1" ht="25.5" x14ac:dyDescent="0.25">
      <c r="A13" s="28">
        <v>4</v>
      </c>
      <c r="B13" s="26" t="s">
        <v>30</v>
      </c>
      <c r="C13" s="27" t="s">
        <v>59</v>
      </c>
      <c r="D13" s="10">
        <f>D10</f>
        <v>242</v>
      </c>
      <c r="E13" s="7"/>
      <c r="F13" s="8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s="6" customFormat="1" ht="14.25" x14ac:dyDescent="0.25">
      <c r="A14" s="28">
        <v>5</v>
      </c>
      <c r="B14" s="26" t="s">
        <v>57</v>
      </c>
      <c r="C14" s="27" t="s">
        <v>59</v>
      </c>
      <c r="D14" s="10">
        <f>D13/2</f>
        <v>121</v>
      </c>
      <c r="E14" s="7"/>
      <c r="F14" s="8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15" customHeight="1" x14ac:dyDescent="0.25">
      <c r="A15" s="32" t="s">
        <v>24</v>
      </c>
      <c r="B15" s="32"/>
      <c r="C15" s="32"/>
      <c r="D15" s="32"/>
      <c r="E15" s="32"/>
    </row>
    <row r="16" spans="1:39" ht="15" customHeight="1" x14ac:dyDescent="0.25">
      <c r="A16" s="32" t="s">
        <v>25</v>
      </c>
      <c r="B16" s="32"/>
      <c r="C16" s="32"/>
      <c r="D16" s="32"/>
      <c r="E16" s="32"/>
    </row>
    <row r="17" spans="1:5" x14ac:dyDescent="0.25">
      <c r="A17" s="33">
        <v>1</v>
      </c>
      <c r="B17" s="34" t="s">
        <v>18</v>
      </c>
      <c r="C17" s="4" t="s">
        <v>10</v>
      </c>
      <c r="D17" s="27">
        <f>18*2</f>
        <v>36</v>
      </c>
      <c r="E17" s="27"/>
    </row>
    <row r="18" spans="1:5" x14ac:dyDescent="0.25">
      <c r="A18" s="33"/>
      <c r="B18" s="34"/>
      <c r="C18" s="27" t="s">
        <v>28</v>
      </c>
      <c r="D18" s="27">
        <f>55*D17/1000</f>
        <v>1.98</v>
      </c>
      <c r="E18" s="27"/>
    </row>
    <row r="19" spans="1:5" x14ac:dyDescent="0.25">
      <c r="A19" s="27">
        <v>2</v>
      </c>
      <c r="B19" s="14" t="s">
        <v>76</v>
      </c>
      <c r="C19" s="27" t="s">
        <v>28</v>
      </c>
      <c r="D19" s="12">
        <f>D18</f>
        <v>1.98</v>
      </c>
      <c r="E19" s="27"/>
    </row>
    <row r="20" spans="1:5" ht="21.75" customHeight="1" x14ac:dyDescent="0.25">
      <c r="A20" s="35">
        <v>3</v>
      </c>
      <c r="B20" s="34" t="s">
        <v>19</v>
      </c>
      <c r="C20" s="27" t="s">
        <v>61</v>
      </c>
      <c r="D20" s="27">
        <f>(7*18)+(10*7)</f>
        <v>196</v>
      </c>
      <c r="E20" s="27"/>
    </row>
    <row r="21" spans="1:5" ht="21.75" customHeight="1" x14ac:dyDescent="0.25">
      <c r="A21" s="35"/>
      <c r="B21" s="34"/>
      <c r="C21" s="27" t="s">
        <v>59</v>
      </c>
      <c r="D21" s="13">
        <f>D20*0.15</f>
        <v>29.4</v>
      </c>
      <c r="E21" s="27"/>
    </row>
    <row r="22" spans="1:5" ht="14.25" x14ac:dyDescent="0.25">
      <c r="A22" s="35">
        <v>4</v>
      </c>
      <c r="B22" s="34" t="s">
        <v>20</v>
      </c>
      <c r="C22" s="27" t="s">
        <v>61</v>
      </c>
      <c r="D22" s="27">
        <f>7*18</f>
        <v>126</v>
      </c>
      <c r="E22" s="27"/>
    </row>
    <row r="23" spans="1:5" ht="14.25" x14ac:dyDescent="0.25">
      <c r="A23" s="35"/>
      <c r="B23" s="34"/>
      <c r="C23" s="27" t="s">
        <v>62</v>
      </c>
      <c r="D23" s="13">
        <f>D22*0.06</f>
        <v>7.56</v>
      </c>
      <c r="E23" s="27"/>
    </row>
    <row r="24" spans="1:5" ht="14.25" x14ac:dyDescent="0.25">
      <c r="A24" s="35">
        <v>5</v>
      </c>
      <c r="B24" s="34" t="s">
        <v>21</v>
      </c>
      <c r="C24" s="27" t="s">
        <v>61</v>
      </c>
      <c r="D24" s="27">
        <f>7*18</f>
        <v>126</v>
      </c>
      <c r="E24" s="27"/>
    </row>
    <row r="25" spans="1:5" ht="14.25" x14ac:dyDescent="0.25">
      <c r="A25" s="35"/>
      <c r="B25" s="34"/>
      <c r="C25" s="27" t="s">
        <v>62</v>
      </c>
      <c r="D25" s="13">
        <f>D24*0.03</f>
        <v>3.78</v>
      </c>
      <c r="E25" s="27"/>
    </row>
    <row r="26" spans="1:5" x14ac:dyDescent="0.25">
      <c r="A26" s="35">
        <v>6</v>
      </c>
      <c r="B26" s="34" t="s">
        <v>22</v>
      </c>
      <c r="C26" s="27" t="s">
        <v>8</v>
      </c>
      <c r="D26" s="15">
        <v>3</v>
      </c>
      <c r="E26" s="27"/>
    </row>
    <row r="27" spans="1:5" ht="14.25" x14ac:dyDescent="0.25">
      <c r="A27" s="35"/>
      <c r="B27" s="34"/>
      <c r="C27" s="27" t="s">
        <v>59</v>
      </c>
      <c r="D27" s="13">
        <f>D26*1.7</f>
        <v>5.0999999999999996</v>
      </c>
      <c r="E27" s="27"/>
    </row>
    <row r="28" spans="1:5" x14ac:dyDescent="0.25">
      <c r="A28" s="35">
        <v>7</v>
      </c>
      <c r="B28" s="34" t="s">
        <v>23</v>
      </c>
      <c r="C28" s="27" t="s">
        <v>8</v>
      </c>
      <c r="D28" s="31">
        <v>6</v>
      </c>
      <c r="E28" s="27"/>
    </row>
    <row r="29" spans="1:5" ht="14.25" x14ac:dyDescent="0.25">
      <c r="A29" s="35"/>
      <c r="B29" s="34"/>
      <c r="C29" s="27" t="s">
        <v>59</v>
      </c>
      <c r="D29" s="13">
        <f>D28*2.28</f>
        <v>13.68</v>
      </c>
      <c r="E29" s="27"/>
    </row>
    <row r="30" spans="1:5" x14ac:dyDescent="0.25">
      <c r="A30" s="27">
        <v>8</v>
      </c>
      <c r="B30" s="14" t="s">
        <v>48</v>
      </c>
      <c r="C30" s="27" t="s">
        <v>28</v>
      </c>
      <c r="D30" s="13">
        <f>(D29+D27)*2.5</f>
        <v>46.95</v>
      </c>
      <c r="E30" s="27"/>
    </row>
    <row r="31" spans="1:5" x14ac:dyDescent="0.25">
      <c r="A31" s="32" t="s">
        <v>26</v>
      </c>
      <c r="B31" s="32"/>
      <c r="C31" s="32"/>
      <c r="D31" s="32"/>
      <c r="E31" s="32"/>
    </row>
    <row r="32" spans="1:5" ht="27" x14ac:dyDescent="0.25">
      <c r="A32" s="27">
        <v>1</v>
      </c>
      <c r="B32" s="26" t="s">
        <v>63</v>
      </c>
      <c r="C32" s="27" t="s">
        <v>59</v>
      </c>
      <c r="D32" s="13">
        <v>80</v>
      </c>
      <c r="E32" s="27"/>
    </row>
    <row r="33" spans="1:5" ht="14.25" x14ac:dyDescent="0.25">
      <c r="A33" s="27">
        <v>2</v>
      </c>
      <c r="B33" s="14" t="s">
        <v>41</v>
      </c>
      <c r="C33" s="27" t="s">
        <v>59</v>
      </c>
      <c r="D33" s="27">
        <f>ROUND(D32*0.06,0)</f>
        <v>5</v>
      </c>
      <c r="E33" s="27"/>
    </row>
    <row r="34" spans="1:5" ht="25.5" x14ac:dyDescent="0.25">
      <c r="A34" s="27">
        <v>3</v>
      </c>
      <c r="B34" s="29" t="s">
        <v>32</v>
      </c>
      <c r="C34" s="27" t="s">
        <v>61</v>
      </c>
      <c r="D34" s="27">
        <v>92</v>
      </c>
      <c r="E34" s="27"/>
    </row>
    <row r="35" spans="1:5" ht="14.25" x14ac:dyDescent="0.25">
      <c r="A35" s="27">
        <v>4</v>
      </c>
      <c r="B35" s="26" t="s">
        <v>31</v>
      </c>
      <c r="C35" s="27" t="s">
        <v>61</v>
      </c>
      <c r="D35" s="27">
        <v>92</v>
      </c>
      <c r="E35" s="27"/>
    </row>
    <row r="36" spans="1:5" ht="25.5" x14ac:dyDescent="0.25">
      <c r="A36" s="27">
        <v>5</v>
      </c>
      <c r="B36" s="14" t="s">
        <v>33</v>
      </c>
      <c r="C36" s="27" t="s">
        <v>61</v>
      </c>
      <c r="D36" s="27">
        <v>92</v>
      </c>
      <c r="E36" s="27"/>
    </row>
    <row r="37" spans="1:5" x14ac:dyDescent="0.25">
      <c r="A37" s="33">
        <v>6</v>
      </c>
      <c r="B37" s="34" t="s">
        <v>36</v>
      </c>
      <c r="C37" s="27" t="s">
        <v>8</v>
      </c>
      <c r="D37" s="27">
        <v>36</v>
      </c>
      <c r="E37" s="27"/>
    </row>
    <row r="38" spans="1:5" x14ac:dyDescent="0.25">
      <c r="A38" s="33"/>
      <c r="B38" s="34"/>
      <c r="C38" s="27" t="s">
        <v>10</v>
      </c>
      <c r="D38" s="27">
        <f>D37*0.2</f>
        <v>7.2</v>
      </c>
      <c r="E38" s="27"/>
    </row>
    <row r="39" spans="1:5" x14ac:dyDescent="0.25">
      <c r="A39" s="33">
        <v>7</v>
      </c>
      <c r="B39" s="34" t="s">
        <v>39</v>
      </c>
      <c r="C39" s="27" t="s">
        <v>10</v>
      </c>
      <c r="D39" s="27">
        <v>14.4</v>
      </c>
      <c r="E39" s="27"/>
    </row>
    <row r="40" spans="1:5" x14ac:dyDescent="0.25">
      <c r="A40" s="33"/>
      <c r="B40" s="34"/>
      <c r="C40" s="27" t="s">
        <v>37</v>
      </c>
      <c r="D40" s="27">
        <v>22.75</v>
      </c>
      <c r="E40" s="27"/>
    </row>
    <row r="41" spans="1:5" ht="27" x14ac:dyDescent="0.25">
      <c r="A41" s="27">
        <v>8</v>
      </c>
      <c r="B41" s="14" t="s">
        <v>69</v>
      </c>
      <c r="C41" s="27" t="s">
        <v>59</v>
      </c>
      <c r="D41" s="27">
        <v>2.52</v>
      </c>
      <c r="E41" s="27"/>
    </row>
    <row r="42" spans="1:5" ht="27" x14ac:dyDescent="0.25">
      <c r="A42" s="27">
        <v>9</v>
      </c>
      <c r="B42" s="14" t="s">
        <v>64</v>
      </c>
      <c r="C42" s="27" t="s">
        <v>59</v>
      </c>
      <c r="D42" s="13">
        <v>2</v>
      </c>
      <c r="E42" s="27"/>
    </row>
    <row r="43" spans="1:5" x14ac:dyDescent="0.25">
      <c r="A43" s="33">
        <v>10</v>
      </c>
      <c r="B43" s="34" t="s">
        <v>38</v>
      </c>
      <c r="C43" s="27" t="s">
        <v>8</v>
      </c>
      <c r="D43" s="27">
        <v>20</v>
      </c>
      <c r="E43" s="27"/>
    </row>
    <row r="44" spans="1:5" x14ac:dyDescent="0.25">
      <c r="A44" s="33"/>
      <c r="B44" s="34"/>
      <c r="C44" s="27" t="s">
        <v>10</v>
      </c>
      <c r="D44" s="27">
        <f>D43*0.2</f>
        <v>4</v>
      </c>
      <c r="E44" s="27"/>
    </row>
    <row r="45" spans="1:5" ht="19.5" customHeight="1" x14ac:dyDescent="0.25">
      <c r="A45" s="33">
        <v>11</v>
      </c>
      <c r="B45" s="34" t="s">
        <v>40</v>
      </c>
      <c r="C45" s="27" t="s">
        <v>10</v>
      </c>
      <c r="D45" s="27">
        <f>D43*0.4</f>
        <v>8</v>
      </c>
      <c r="E45" s="27"/>
    </row>
    <row r="46" spans="1:5" ht="19.5" customHeight="1" x14ac:dyDescent="0.25">
      <c r="A46" s="33"/>
      <c r="B46" s="34"/>
      <c r="C46" s="27" t="s">
        <v>37</v>
      </c>
      <c r="D46" s="27">
        <f>1.19*D45</f>
        <v>9.52</v>
      </c>
      <c r="E46" s="27"/>
    </row>
    <row r="47" spans="1:5" ht="25.5" x14ac:dyDescent="0.25">
      <c r="A47" s="27">
        <v>12</v>
      </c>
      <c r="B47" s="16" t="s">
        <v>34</v>
      </c>
      <c r="C47" s="27" t="s">
        <v>61</v>
      </c>
      <c r="D47" s="13">
        <v>83</v>
      </c>
      <c r="E47" s="27" t="s">
        <v>77</v>
      </c>
    </row>
    <row r="48" spans="1:5" ht="25.5" x14ac:dyDescent="0.25">
      <c r="A48" s="27">
        <v>13</v>
      </c>
      <c r="B48" s="16" t="s">
        <v>35</v>
      </c>
      <c r="C48" s="27" t="s">
        <v>61</v>
      </c>
      <c r="D48" s="13">
        <v>16</v>
      </c>
      <c r="E48" s="27"/>
    </row>
    <row r="49" spans="1:13" ht="27" x14ac:dyDescent="0.25">
      <c r="A49" s="27">
        <v>14</v>
      </c>
      <c r="B49" s="14" t="s">
        <v>65</v>
      </c>
      <c r="C49" s="27" t="s">
        <v>59</v>
      </c>
      <c r="D49" s="13">
        <v>80</v>
      </c>
      <c r="E49" s="27" t="s">
        <v>79</v>
      </c>
    </row>
    <row r="50" spans="1:13" ht="25.5" x14ac:dyDescent="0.25">
      <c r="A50" s="27">
        <v>15</v>
      </c>
      <c r="B50" s="14" t="s">
        <v>41</v>
      </c>
      <c r="C50" s="27" t="s">
        <v>59</v>
      </c>
      <c r="D50" s="27">
        <f>ROUND(D49*0.06,0)</f>
        <v>5</v>
      </c>
      <c r="E50" s="27" t="s">
        <v>78</v>
      </c>
    </row>
    <row r="51" spans="1:13" ht="25.5" x14ac:dyDescent="0.25">
      <c r="A51" s="27">
        <v>16</v>
      </c>
      <c r="B51" s="14" t="s">
        <v>42</v>
      </c>
      <c r="C51" s="27" t="s">
        <v>59</v>
      </c>
      <c r="D51" s="13">
        <f>D50+D49</f>
        <v>85</v>
      </c>
      <c r="E51" s="27">
        <v>80</v>
      </c>
    </row>
    <row r="52" spans="1:13" ht="14.25" x14ac:dyDescent="0.25">
      <c r="A52" s="27">
        <v>17</v>
      </c>
      <c r="B52" s="26" t="s">
        <v>57</v>
      </c>
      <c r="C52" s="27" t="s">
        <v>59</v>
      </c>
      <c r="D52" s="10">
        <f>D51/2</f>
        <v>42.5</v>
      </c>
      <c r="E52" s="27"/>
      <c r="H52" s="17"/>
      <c r="I52" s="18"/>
      <c r="J52" s="19"/>
    </row>
    <row r="53" spans="1:13" x14ac:dyDescent="0.25">
      <c r="A53" s="32" t="s">
        <v>43</v>
      </c>
      <c r="B53" s="32"/>
      <c r="C53" s="32"/>
      <c r="D53" s="32"/>
      <c r="E53" s="32"/>
    </row>
    <row r="54" spans="1:13" ht="25.5" x14ac:dyDescent="0.25">
      <c r="A54" s="27">
        <v>1</v>
      </c>
      <c r="B54" s="29" t="s">
        <v>32</v>
      </c>
      <c r="C54" s="27" t="s">
        <v>61</v>
      </c>
      <c r="D54" s="27">
        <v>92</v>
      </c>
      <c r="E54" s="27"/>
    </row>
    <row r="55" spans="1:13" ht="14.25" x14ac:dyDescent="0.25">
      <c r="A55" s="27">
        <v>2</v>
      </c>
      <c r="B55" s="26" t="s">
        <v>31</v>
      </c>
      <c r="C55" s="27" t="s">
        <v>61</v>
      </c>
      <c r="D55" s="27">
        <v>92</v>
      </c>
      <c r="E55" s="27"/>
    </row>
    <row r="56" spans="1:13" ht="25.5" x14ac:dyDescent="0.25">
      <c r="A56" s="27">
        <v>3</v>
      </c>
      <c r="B56" s="14" t="s">
        <v>33</v>
      </c>
      <c r="C56" s="27" t="s">
        <v>61</v>
      </c>
      <c r="D56" s="27">
        <v>92</v>
      </c>
      <c r="E56" s="27"/>
    </row>
    <row r="57" spans="1:13" ht="25.5" x14ac:dyDescent="0.25">
      <c r="A57" s="27">
        <v>4</v>
      </c>
      <c r="B57" s="16" t="s">
        <v>35</v>
      </c>
      <c r="C57" s="27" t="s">
        <v>61</v>
      </c>
      <c r="D57" s="13">
        <v>92</v>
      </c>
      <c r="E57" s="27"/>
    </row>
    <row r="58" spans="1:13" x14ac:dyDescent="0.25">
      <c r="A58" s="32" t="s">
        <v>44</v>
      </c>
      <c r="B58" s="32"/>
      <c r="C58" s="32"/>
      <c r="D58" s="32"/>
      <c r="E58" s="32"/>
      <c r="F58" s="20"/>
      <c r="G58" s="20"/>
      <c r="H58" s="20"/>
      <c r="I58" s="20"/>
      <c r="J58" s="20"/>
      <c r="K58" s="20"/>
      <c r="L58" s="20"/>
      <c r="M58" s="20"/>
    </row>
    <row r="59" spans="1:13" x14ac:dyDescent="0.25">
      <c r="A59" s="33">
        <v>1</v>
      </c>
      <c r="B59" s="34" t="s">
        <v>46</v>
      </c>
      <c r="C59" s="27" t="s">
        <v>8</v>
      </c>
      <c r="D59" s="4">
        <v>9</v>
      </c>
      <c r="E59" s="27"/>
      <c r="F59" s="21"/>
      <c r="G59" s="21"/>
      <c r="H59" s="21"/>
      <c r="I59" s="21"/>
      <c r="J59" s="21"/>
      <c r="K59" s="21"/>
      <c r="L59" s="21"/>
      <c r="M59" s="21"/>
    </row>
    <row r="60" spans="1:13" ht="14.25" x14ac:dyDescent="0.25">
      <c r="A60" s="33"/>
      <c r="B60" s="34"/>
      <c r="C60" s="27" t="s">
        <v>59</v>
      </c>
      <c r="D60" s="27">
        <f>D59*1.7</f>
        <v>15.299999999999999</v>
      </c>
      <c r="E60" s="27"/>
      <c r="F60" s="21"/>
      <c r="G60" s="21"/>
      <c r="H60" s="21"/>
      <c r="I60" s="21"/>
      <c r="J60" s="21"/>
      <c r="K60" s="21"/>
      <c r="L60" s="21"/>
      <c r="M60" s="21"/>
    </row>
    <row r="61" spans="1:13" ht="14.25" x14ac:dyDescent="0.25">
      <c r="A61" s="27">
        <v>2</v>
      </c>
      <c r="B61" s="26" t="s">
        <v>47</v>
      </c>
      <c r="C61" s="27" t="s">
        <v>59</v>
      </c>
      <c r="D61" s="27">
        <v>1.51</v>
      </c>
      <c r="E61" s="27"/>
      <c r="F61" s="21"/>
      <c r="G61" s="22"/>
      <c r="H61" s="21"/>
      <c r="I61" s="21"/>
      <c r="J61" s="21"/>
      <c r="K61" s="21"/>
      <c r="L61" s="21"/>
      <c r="M61" s="21"/>
    </row>
    <row r="62" spans="1:13" x14ac:dyDescent="0.25">
      <c r="A62" s="27">
        <v>3</v>
      </c>
      <c r="B62" s="14" t="s">
        <v>48</v>
      </c>
      <c r="C62" s="27" t="s">
        <v>28</v>
      </c>
      <c r="D62" s="13">
        <f>D61*2.5</f>
        <v>3.7749999999999999</v>
      </c>
      <c r="E62" s="27"/>
      <c r="F62" s="21"/>
      <c r="G62" s="22"/>
      <c r="H62" s="21"/>
      <c r="I62" s="21"/>
      <c r="J62" s="21"/>
      <c r="K62" s="21"/>
      <c r="L62" s="21"/>
      <c r="M62" s="21"/>
    </row>
    <row r="63" spans="1:13" ht="14.25" x14ac:dyDescent="0.25">
      <c r="A63" s="27">
        <v>4</v>
      </c>
      <c r="B63" s="14" t="s">
        <v>54</v>
      </c>
      <c r="C63" s="27" t="s">
        <v>61</v>
      </c>
      <c r="D63" s="13">
        <v>202</v>
      </c>
      <c r="E63" s="27"/>
      <c r="F63" s="21"/>
      <c r="G63" s="22"/>
      <c r="H63" s="21"/>
      <c r="I63" s="21"/>
      <c r="J63" s="21"/>
      <c r="K63" s="21"/>
      <c r="L63" s="21"/>
      <c r="M63" s="21"/>
    </row>
    <row r="64" spans="1:13" ht="25.5" x14ac:dyDescent="0.25">
      <c r="A64" s="27">
        <v>5</v>
      </c>
      <c r="B64" s="14" t="s">
        <v>49</v>
      </c>
      <c r="C64" s="27" t="s">
        <v>37</v>
      </c>
      <c r="D64" s="27">
        <v>2036.15</v>
      </c>
      <c r="E64" s="27"/>
      <c r="F64" s="21"/>
      <c r="G64" s="22"/>
      <c r="H64" s="21"/>
      <c r="I64" s="21"/>
      <c r="J64" s="21"/>
      <c r="K64" s="21"/>
      <c r="L64" s="21"/>
      <c r="M64" s="21"/>
    </row>
    <row r="65" spans="1:14" ht="41.25" x14ac:dyDescent="0.25">
      <c r="A65" s="27">
        <v>6</v>
      </c>
      <c r="B65" s="26" t="s">
        <v>71</v>
      </c>
      <c r="C65" s="27" t="s">
        <v>59</v>
      </c>
      <c r="D65" s="27">
        <v>30.36</v>
      </c>
      <c r="E65" s="27"/>
      <c r="F65" s="21"/>
      <c r="G65" s="23"/>
      <c r="H65" s="21"/>
      <c r="I65" s="21"/>
      <c r="J65" s="21"/>
      <c r="K65" s="21"/>
      <c r="L65" s="21"/>
      <c r="M65" s="21"/>
    </row>
    <row r="66" spans="1:14" x14ac:dyDescent="0.25">
      <c r="A66" s="33">
        <v>7</v>
      </c>
      <c r="B66" s="34" t="s">
        <v>50</v>
      </c>
      <c r="C66" s="27" t="s">
        <v>8</v>
      </c>
      <c r="D66" s="27">
        <v>20</v>
      </c>
      <c r="E66" s="27"/>
      <c r="F66" s="21"/>
      <c r="G66" s="24"/>
      <c r="H66" s="21"/>
      <c r="I66" s="21"/>
      <c r="J66" s="21"/>
      <c r="K66" s="21"/>
      <c r="L66" s="21"/>
      <c r="M66" s="21"/>
    </row>
    <row r="67" spans="1:14" x14ac:dyDescent="0.25">
      <c r="A67" s="33"/>
      <c r="B67" s="34"/>
      <c r="C67" s="27" t="s">
        <v>28</v>
      </c>
      <c r="D67" s="27">
        <v>0.503</v>
      </c>
      <c r="E67" s="27"/>
      <c r="F67" s="21"/>
      <c r="G67" s="24"/>
      <c r="H67" s="21"/>
      <c r="I67" s="21"/>
      <c r="J67" s="21"/>
      <c r="K67" s="21"/>
      <c r="L67" s="21"/>
      <c r="M67" s="21"/>
    </row>
    <row r="68" spans="1:14" ht="25.5" x14ac:dyDescent="0.25">
      <c r="A68" s="27">
        <v>8</v>
      </c>
      <c r="B68" s="14" t="s">
        <v>51</v>
      </c>
      <c r="C68" s="27" t="s">
        <v>10</v>
      </c>
      <c r="D68" s="27">
        <v>52</v>
      </c>
      <c r="E68" s="27"/>
      <c r="F68" s="21"/>
      <c r="G68" s="24"/>
      <c r="H68" s="21"/>
      <c r="I68" s="21"/>
      <c r="J68" s="21"/>
      <c r="K68" s="21"/>
      <c r="L68" s="21"/>
      <c r="M68" s="21"/>
    </row>
    <row r="69" spans="1:14" x14ac:dyDescent="0.25">
      <c r="A69" s="33">
        <v>9</v>
      </c>
      <c r="B69" s="34" t="s">
        <v>12</v>
      </c>
      <c r="C69" s="27" t="s">
        <v>10</v>
      </c>
      <c r="D69" s="27">
        <f>24.6*2</f>
        <v>49.2</v>
      </c>
      <c r="E69" s="27"/>
      <c r="F69" s="21"/>
      <c r="G69" s="21"/>
      <c r="H69" s="21"/>
      <c r="I69" s="21"/>
      <c r="J69" s="21"/>
      <c r="K69" s="21"/>
      <c r="L69" s="21"/>
      <c r="M69" s="21"/>
    </row>
    <row r="70" spans="1:14" x14ac:dyDescent="0.25">
      <c r="A70" s="33"/>
      <c r="B70" s="34"/>
      <c r="C70" s="27" t="s">
        <v>9</v>
      </c>
      <c r="D70" s="27">
        <f>D69*0.047</f>
        <v>2.3124000000000002</v>
      </c>
      <c r="E70" s="27"/>
      <c r="F70" s="21"/>
      <c r="G70" s="21"/>
      <c r="H70" s="21"/>
      <c r="I70" s="24"/>
      <c r="J70" s="21"/>
      <c r="K70" s="21"/>
      <c r="L70" s="21"/>
      <c r="M70" s="21"/>
    </row>
    <row r="71" spans="1:14" ht="25.5" x14ac:dyDescent="0.25">
      <c r="A71" s="27">
        <v>10</v>
      </c>
      <c r="B71" s="14" t="s">
        <v>45</v>
      </c>
      <c r="C71" s="27" t="s">
        <v>10</v>
      </c>
      <c r="D71" s="27">
        <v>24.12</v>
      </c>
      <c r="E71" s="27"/>
      <c r="F71" s="21"/>
      <c r="G71" s="21"/>
      <c r="H71" s="21"/>
      <c r="I71" s="24"/>
      <c r="J71" s="21"/>
      <c r="K71" s="21"/>
      <c r="L71" s="21"/>
      <c r="M71" s="21"/>
    </row>
    <row r="72" spans="1:14" ht="25.5" x14ac:dyDescent="0.25">
      <c r="A72" s="27">
        <v>11</v>
      </c>
      <c r="B72" s="14" t="s">
        <v>13</v>
      </c>
      <c r="C72" s="27" t="s">
        <v>61</v>
      </c>
      <c r="D72" s="27">
        <f>ROUNDUP(0.66*D69,0)</f>
        <v>33</v>
      </c>
      <c r="E72" s="27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27" customHeight="1" x14ac:dyDescent="0.25">
      <c r="A73" s="27">
        <v>12</v>
      </c>
      <c r="B73" s="14" t="s">
        <v>72</v>
      </c>
      <c r="C73" s="27" t="s">
        <v>59</v>
      </c>
      <c r="D73" s="27">
        <f>18.1*8*0.04</f>
        <v>5.7920000000000007</v>
      </c>
      <c r="E73" s="27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27" customHeight="1" x14ac:dyDescent="0.25">
      <c r="A74" s="27">
        <v>13</v>
      </c>
      <c r="B74" s="14" t="s">
        <v>73</v>
      </c>
      <c r="C74" s="27" t="s">
        <v>61</v>
      </c>
      <c r="D74" s="27">
        <f>18.1*8</f>
        <v>144.80000000000001</v>
      </c>
      <c r="E74" s="27"/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15" customHeight="1" x14ac:dyDescent="0.25">
      <c r="A75" s="1">
        <v>14</v>
      </c>
      <c r="B75" s="14" t="s">
        <v>11</v>
      </c>
      <c r="C75" s="27" t="s">
        <v>61</v>
      </c>
      <c r="D75" s="27">
        <f>18.1*8</f>
        <v>144.80000000000001</v>
      </c>
      <c r="E75" s="27"/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14.25" x14ac:dyDescent="0.25">
      <c r="A76" s="33">
        <v>15</v>
      </c>
      <c r="B76" s="34" t="s">
        <v>53</v>
      </c>
      <c r="C76" s="27" t="s">
        <v>66</v>
      </c>
      <c r="D76" s="13">
        <f>D77*0.09</f>
        <v>4.8870000000000005</v>
      </c>
      <c r="E76" s="27"/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14.25" x14ac:dyDescent="0.25">
      <c r="A77" s="33"/>
      <c r="B77" s="34"/>
      <c r="C77" s="27" t="s">
        <v>61</v>
      </c>
      <c r="D77" s="27">
        <f>18.1*2*1.5</f>
        <v>54.300000000000004</v>
      </c>
      <c r="E77" s="27"/>
      <c r="F77" s="21"/>
      <c r="G77" s="21"/>
      <c r="H77" s="21"/>
      <c r="I77" s="21"/>
      <c r="J77" s="21"/>
      <c r="K77" s="21"/>
      <c r="L77" s="21"/>
      <c r="M77" s="21"/>
      <c r="N77" s="21"/>
    </row>
    <row r="78" spans="1:14" ht="15" customHeight="1" x14ac:dyDescent="0.25">
      <c r="A78" s="27">
        <v>16</v>
      </c>
      <c r="B78" s="26" t="s">
        <v>52</v>
      </c>
      <c r="C78" s="27" t="s">
        <v>61</v>
      </c>
      <c r="D78" s="13">
        <v>55</v>
      </c>
      <c r="E78" s="27"/>
      <c r="F78" s="21"/>
      <c r="G78" s="21"/>
      <c r="H78" s="21"/>
      <c r="I78" s="21"/>
      <c r="J78" s="21"/>
      <c r="K78" s="21"/>
      <c r="L78" s="21"/>
      <c r="M78" s="21"/>
      <c r="N78" s="21"/>
    </row>
    <row r="79" spans="1:14" ht="14.25" x14ac:dyDescent="0.25">
      <c r="A79" s="31">
        <v>17</v>
      </c>
      <c r="B79" s="14" t="s">
        <v>14</v>
      </c>
      <c r="C79" s="27" t="s">
        <v>61</v>
      </c>
      <c r="D79" s="27">
        <f>D77</f>
        <v>54.300000000000004</v>
      </c>
      <c r="E79" s="25"/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25.5" x14ac:dyDescent="0.25">
      <c r="A80" s="4">
        <v>18</v>
      </c>
      <c r="B80" s="14" t="s">
        <v>55</v>
      </c>
      <c r="C80" s="27" t="s">
        <v>61</v>
      </c>
      <c r="D80" s="13">
        <v>94</v>
      </c>
      <c r="E80" s="4"/>
      <c r="F80" s="21"/>
      <c r="G80" s="21"/>
      <c r="H80" s="17"/>
      <c r="I80" s="17"/>
      <c r="J80" s="17"/>
      <c r="K80" s="17"/>
      <c r="L80" s="17"/>
    </row>
    <row r="81" spans="1:12" ht="25.5" x14ac:dyDescent="0.25">
      <c r="A81" s="4">
        <v>19</v>
      </c>
      <c r="B81" s="16" t="s">
        <v>56</v>
      </c>
      <c r="C81" s="27" t="s">
        <v>61</v>
      </c>
      <c r="D81" s="13">
        <v>176</v>
      </c>
      <c r="E81" s="4"/>
      <c r="F81" s="21"/>
      <c r="G81" s="21"/>
      <c r="H81" s="17"/>
      <c r="I81" s="17"/>
      <c r="J81" s="17"/>
      <c r="K81" s="17"/>
      <c r="L81" s="17"/>
    </row>
    <row r="82" spans="1:12" x14ac:dyDescent="0.25">
      <c r="A82" s="32" t="s">
        <v>58</v>
      </c>
      <c r="B82" s="32"/>
      <c r="C82" s="32"/>
      <c r="D82" s="32"/>
      <c r="E82" s="32"/>
      <c r="F82" s="21"/>
      <c r="G82" s="21"/>
      <c r="H82" s="17"/>
      <c r="I82" s="17"/>
      <c r="J82" s="17"/>
      <c r="K82" s="17"/>
      <c r="L82" s="17"/>
    </row>
    <row r="83" spans="1:12" ht="14.25" x14ac:dyDescent="0.25">
      <c r="A83" s="27">
        <v>1</v>
      </c>
      <c r="B83" s="14" t="s">
        <v>15</v>
      </c>
      <c r="C83" s="27" t="s">
        <v>59</v>
      </c>
      <c r="D83" s="13">
        <f>40.3*2</f>
        <v>80.599999999999994</v>
      </c>
      <c r="E83" s="27"/>
      <c r="F83" s="21"/>
      <c r="G83" s="21"/>
      <c r="H83" s="17"/>
      <c r="I83" s="17"/>
      <c r="J83" s="17"/>
      <c r="K83" s="17"/>
      <c r="L83" s="17"/>
    </row>
    <row r="84" spans="1:12" x14ac:dyDescent="0.25">
      <c r="A84" s="27">
        <v>2</v>
      </c>
      <c r="B84" s="42" t="s">
        <v>74</v>
      </c>
      <c r="C84" s="27" t="s">
        <v>8</v>
      </c>
      <c r="D84" s="27">
        <v>16</v>
      </c>
      <c r="E84" s="27"/>
      <c r="F84" s="21"/>
      <c r="G84" s="21"/>
      <c r="H84" s="17"/>
      <c r="I84" s="17"/>
      <c r="J84" s="17"/>
      <c r="K84" s="17"/>
      <c r="L84" s="17"/>
    </row>
    <row r="85" spans="1:12" ht="14.25" x14ac:dyDescent="0.25">
      <c r="A85" s="27">
        <v>3</v>
      </c>
      <c r="B85" s="43"/>
      <c r="C85" s="27" t="s">
        <v>59</v>
      </c>
      <c r="D85" s="13">
        <f>ROUND(0.85*D84,1)</f>
        <v>13.6</v>
      </c>
      <c r="E85" s="27"/>
      <c r="F85" s="21"/>
      <c r="G85" s="21"/>
      <c r="H85" s="17"/>
      <c r="I85" s="17"/>
      <c r="J85" s="17"/>
      <c r="K85" s="17"/>
      <c r="L85" s="17"/>
    </row>
    <row r="86" spans="1:12" ht="27" x14ac:dyDescent="0.25">
      <c r="A86" s="27">
        <v>4</v>
      </c>
      <c r="B86" s="14" t="s">
        <v>67</v>
      </c>
      <c r="C86" s="27" t="s">
        <v>59</v>
      </c>
      <c r="D86" s="30">
        <v>2</v>
      </c>
      <c r="E86" s="27"/>
      <c r="F86" s="21"/>
      <c r="G86" s="21"/>
      <c r="H86" s="17"/>
      <c r="I86" s="17"/>
      <c r="J86" s="17"/>
      <c r="K86" s="17"/>
      <c r="L86" s="17"/>
    </row>
    <row r="87" spans="1:12" x14ac:dyDescent="0.25">
      <c r="A87" s="40">
        <v>5</v>
      </c>
      <c r="B87" s="42" t="s">
        <v>75</v>
      </c>
      <c r="C87" s="27" t="s">
        <v>8</v>
      </c>
      <c r="D87" s="27">
        <v>4</v>
      </c>
      <c r="E87" s="27"/>
      <c r="F87" s="21"/>
      <c r="G87" s="21"/>
      <c r="H87" s="17"/>
      <c r="I87" s="17"/>
      <c r="J87" s="17"/>
      <c r="K87" s="17"/>
      <c r="L87" s="17"/>
    </row>
    <row r="88" spans="1:12" ht="12.75" customHeight="1" x14ac:dyDescent="0.25">
      <c r="A88" s="41"/>
      <c r="B88" s="43"/>
      <c r="C88" s="27" t="s">
        <v>59</v>
      </c>
      <c r="D88" s="27">
        <f>0.44*D87</f>
        <v>1.76</v>
      </c>
      <c r="E88" s="27"/>
      <c r="F88" s="21"/>
      <c r="G88" s="21"/>
      <c r="H88" s="17"/>
      <c r="I88" s="17"/>
      <c r="J88" s="17"/>
      <c r="K88" s="17"/>
      <c r="L88" s="17"/>
    </row>
    <row r="89" spans="1:12" ht="14.25" x14ac:dyDescent="0.25">
      <c r="A89" s="11">
        <v>6</v>
      </c>
      <c r="B89" s="14" t="s">
        <v>16</v>
      </c>
      <c r="C89" s="27" t="s">
        <v>61</v>
      </c>
      <c r="D89" s="27">
        <v>74</v>
      </c>
      <c r="E89" s="27"/>
      <c r="F89" s="21"/>
      <c r="G89" s="21"/>
      <c r="H89" s="17"/>
      <c r="I89" s="17"/>
      <c r="J89" s="17"/>
      <c r="K89" s="17"/>
      <c r="L89" s="17"/>
    </row>
    <row r="90" spans="1:12" ht="14.25" x14ac:dyDescent="0.25">
      <c r="A90" s="40">
        <v>7</v>
      </c>
      <c r="B90" s="34" t="s">
        <v>68</v>
      </c>
      <c r="C90" s="27" t="s">
        <v>61</v>
      </c>
      <c r="D90" s="27">
        <v>64</v>
      </c>
      <c r="E90" s="27"/>
      <c r="F90" s="21"/>
      <c r="G90" s="21"/>
      <c r="H90" s="17"/>
      <c r="I90" s="17"/>
      <c r="J90" s="17"/>
      <c r="K90" s="17"/>
      <c r="L90" s="17"/>
    </row>
    <row r="91" spans="1:12" ht="12.75" customHeight="1" x14ac:dyDescent="0.25">
      <c r="A91" s="41"/>
      <c r="B91" s="34"/>
      <c r="C91" s="27" t="s">
        <v>59</v>
      </c>
      <c r="D91" s="30">
        <f>D90*0.09</f>
        <v>5.76</v>
      </c>
      <c r="E91" s="27"/>
      <c r="F91" s="21"/>
      <c r="G91" s="21"/>
      <c r="H91" s="17"/>
      <c r="I91" s="17"/>
      <c r="J91" s="17"/>
      <c r="K91" s="17"/>
      <c r="L91" s="17"/>
    </row>
    <row r="92" spans="1:12" ht="25.5" x14ac:dyDescent="0.25">
      <c r="A92" s="27">
        <v>8</v>
      </c>
      <c r="B92" s="14" t="s">
        <v>17</v>
      </c>
      <c r="C92" s="27" t="s">
        <v>61</v>
      </c>
      <c r="D92" s="27">
        <v>211</v>
      </c>
      <c r="E92" s="27"/>
      <c r="F92" s="21"/>
      <c r="G92" s="21"/>
      <c r="H92" s="17"/>
      <c r="I92" s="17"/>
      <c r="J92" s="17"/>
      <c r="K92" s="17"/>
      <c r="L92" s="17"/>
    </row>
  </sheetData>
  <mergeCells count="45">
    <mergeCell ref="B45:B46"/>
    <mergeCell ref="A45:A46"/>
    <mergeCell ref="B90:B91"/>
    <mergeCell ref="A58:E58"/>
    <mergeCell ref="A66:A67"/>
    <mergeCell ref="B66:B67"/>
    <mergeCell ref="A82:E82"/>
    <mergeCell ref="A87:A88"/>
    <mergeCell ref="B87:B88"/>
    <mergeCell ref="B84:B85"/>
    <mergeCell ref="A90:A91"/>
    <mergeCell ref="B76:B77"/>
    <mergeCell ref="B59:B60"/>
    <mergeCell ref="A59:A60"/>
    <mergeCell ref="A76:A77"/>
    <mergeCell ref="A69:A70"/>
    <mergeCell ref="B69:B70"/>
    <mergeCell ref="A1:E1"/>
    <mergeCell ref="A5:E5"/>
    <mergeCell ref="B7:B8"/>
    <mergeCell ref="A7:A8"/>
    <mergeCell ref="A20:A21"/>
    <mergeCell ref="A6:E6"/>
    <mergeCell ref="A15:E15"/>
    <mergeCell ref="A16:E16"/>
    <mergeCell ref="A9:E9"/>
    <mergeCell ref="A17:A18"/>
    <mergeCell ref="B17:B18"/>
    <mergeCell ref="B20:B21"/>
    <mergeCell ref="A31:E31"/>
    <mergeCell ref="A43:A44"/>
    <mergeCell ref="B43:B44"/>
    <mergeCell ref="A53:E53"/>
    <mergeCell ref="B22:B23"/>
    <mergeCell ref="A22:A23"/>
    <mergeCell ref="A24:A25"/>
    <mergeCell ref="B24:B25"/>
    <mergeCell ref="B28:B29"/>
    <mergeCell ref="A28:A29"/>
    <mergeCell ref="B26:B27"/>
    <mergeCell ref="A26:A27"/>
    <mergeCell ref="B37:B38"/>
    <mergeCell ref="A37:A38"/>
    <mergeCell ref="B39:B40"/>
    <mergeCell ref="A39:A40"/>
  </mergeCells>
  <pageMargins left="0.70866141732283472" right="0.23622047244094491" top="0.31496062992125984" bottom="0.3149606299212598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Шкипер</dc:creator>
  <cp:lastModifiedBy>Татьяна</cp:lastModifiedBy>
  <cp:lastPrinted>2014-06-07T07:30:03Z</cp:lastPrinted>
  <dcterms:created xsi:type="dcterms:W3CDTF">2014-06-05T06:59:11Z</dcterms:created>
  <dcterms:modified xsi:type="dcterms:W3CDTF">2014-06-15T12:08:21Z</dcterms:modified>
</cp:coreProperties>
</file>