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695"/>
  </bookViews>
  <sheets>
    <sheet name="Смета 11 граф c НР и СП" sheetId="1" r:id="rId1"/>
  </sheets>
  <externalReferences>
    <externalReference r:id="rId2"/>
  </externalReferences>
  <definedNames>
    <definedName name="_xlnm.Print_Titles" localSheetId="0">'Смета 11 граф c НР и СП'!$21:$21</definedName>
    <definedName name="_xlnm.Print_Area" localSheetId="0">'Смета 11 граф c НР и СП'!$A$1:$K$59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66" i="1"/>
  <c r="K59"/>
  <c r="J59"/>
  <c r="I59"/>
  <c r="F59"/>
  <c r="E59"/>
  <c r="C59"/>
  <c r="K58"/>
  <c r="J58"/>
  <c r="I58"/>
  <c r="H58"/>
  <c r="G58"/>
  <c r="F58"/>
  <c r="E58"/>
  <c r="D58"/>
  <c r="C58"/>
  <c r="B58"/>
  <c r="A58"/>
  <c r="K57"/>
  <c r="J57"/>
  <c r="I57"/>
  <c r="F57"/>
  <c r="E57"/>
  <c r="C57"/>
  <c r="K56"/>
  <c r="J56"/>
  <c r="I56"/>
  <c r="H56"/>
  <c r="G56"/>
  <c r="F56"/>
  <c r="E56"/>
  <c r="D56"/>
  <c r="C56"/>
  <c r="B56"/>
  <c r="A56"/>
  <c r="K55"/>
  <c r="J55"/>
  <c r="I55"/>
  <c r="F55"/>
  <c r="E55"/>
  <c r="C55"/>
  <c r="K54"/>
  <c r="J54"/>
  <c r="I54"/>
  <c r="H54"/>
  <c r="G54"/>
  <c r="F54"/>
  <c r="E54"/>
  <c r="D54"/>
  <c r="C54"/>
  <c r="B54"/>
  <c r="A54"/>
  <c r="K53"/>
  <c r="J53"/>
  <c r="I53"/>
  <c r="F53"/>
  <c r="E53"/>
  <c r="C53"/>
  <c r="K52"/>
  <c r="J52"/>
  <c r="I52"/>
  <c r="H52"/>
  <c r="G52"/>
  <c r="F52"/>
  <c r="E52"/>
  <c r="D52"/>
  <c r="C52"/>
  <c r="B52"/>
  <c r="A52"/>
  <c r="K51"/>
  <c r="J51"/>
  <c r="I51"/>
  <c r="F51"/>
  <c r="E51"/>
  <c r="C51"/>
  <c r="K50"/>
  <c r="J50"/>
  <c r="I50"/>
  <c r="H50"/>
  <c r="G50"/>
  <c r="F50"/>
  <c r="E50"/>
  <c r="D50"/>
  <c r="C50"/>
  <c r="B50"/>
  <c r="A50"/>
  <c r="K49"/>
  <c r="J49"/>
  <c r="I49"/>
  <c r="F49"/>
  <c r="E49"/>
  <c r="C49"/>
  <c r="K48"/>
  <c r="J48"/>
  <c r="I48"/>
  <c r="H48"/>
  <c r="G48"/>
  <c r="F48"/>
  <c r="E48"/>
  <c r="D48"/>
  <c r="C48"/>
  <c r="B48"/>
  <c r="A48"/>
  <c r="K47"/>
  <c r="J47"/>
  <c r="I47"/>
  <c r="F47"/>
  <c r="E47"/>
  <c r="C47"/>
  <c r="K46"/>
  <c r="J46"/>
  <c r="I46"/>
  <c r="H46"/>
  <c r="G46"/>
  <c r="F46"/>
  <c r="E46"/>
  <c r="D46"/>
  <c r="C46"/>
  <c r="B46"/>
  <c r="A46"/>
  <c r="K45"/>
  <c r="J45"/>
  <c r="I45"/>
  <c r="F45"/>
  <c r="E45"/>
  <c r="C45"/>
  <c r="K44"/>
  <c r="J44"/>
  <c r="I44"/>
  <c r="H44"/>
  <c r="G44"/>
  <c r="F44"/>
  <c r="E44"/>
  <c r="D44"/>
  <c r="C44"/>
  <c r="B44"/>
  <c r="A44"/>
  <c r="K43"/>
  <c r="J43"/>
  <c r="I43"/>
  <c r="F43"/>
  <c r="E43"/>
  <c r="C43"/>
  <c r="K42"/>
  <c r="J42"/>
  <c r="I42"/>
  <c r="H42"/>
  <c r="G42"/>
  <c r="F42"/>
  <c r="E42"/>
  <c r="D42"/>
  <c r="C42"/>
  <c r="B42"/>
  <c r="A42"/>
  <c r="K41"/>
  <c r="J41"/>
  <c r="I41"/>
  <c r="F41"/>
  <c r="E41"/>
  <c r="C41"/>
  <c r="K40"/>
  <c r="J40"/>
  <c r="I40"/>
  <c r="H40"/>
  <c r="G40"/>
  <c r="F40"/>
  <c r="E40"/>
  <c r="D40"/>
  <c r="C40"/>
  <c r="B40"/>
  <c r="A40"/>
  <c r="K39"/>
  <c r="J39"/>
  <c r="I39"/>
  <c r="F39"/>
  <c r="E39"/>
  <c r="C39"/>
  <c r="K38"/>
  <c r="J38"/>
  <c r="I38"/>
  <c r="H38"/>
  <c r="G38"/>
  <c r="F38"/>
  <c r="E38"/>
  <c r="D38"/>
  <c r="C38"/>
  <c r="B38"/>
  <c r="A38"/>
  <c r="K37"/>
  <c r="J37"/>
  <c r="I37"/>
  <c r="F37"/>
  <c r="E37"/>
  <c r="C37"/>
  <c r="K36"/>
  <c r="J36"/>
  <c r="I36"/>
  <c r="H36"/>
  <c r="G36"/>
  <c r="F36"/>
  <c r="E36"/>
  <c r="D36"/>
  <c r="C36"/>
  <c r="B36"/>
  <c r="A36"/>
  <c r="K35"/>
  <c r="J35"/>
  <c r="I35"/>
  <c r="F35"/>
  <c r="E35"/>
  <c r="C35"/>
  <c r="K34"/>
  <c r="J34"/>
  <c r="I34"/>
  <c r="H34"/>
  <c r="G34"/>
  <c r="F34"/>
  <c r="E34"/>
  <c r="D34"/>
  <c r="C34"/>
  <c r="B34"/>
  <c r="A34"/>
  <c r="K33"/>
  <c r="J33"/>
  <c r="I33"/>
  <c r="F33"/>
  <c r="E33"/>
  <c r="C33"/>
  <c r="K32"/>
  <c r="J32"/>
  <c r="I32"/>
  <c r="H32"/>
  <c r="G32"/>
  <c r="F32"/>
  <c r="E32"/>
  <c r="D32"/>
  <c r="C32"/>
  <c r="B32"/>
  <c r="A32"/>
  <c r="K31"/>
  <c r="J31"/>
  <c r="I31"/>
  <c r="F31"/>
  <c r="E31"/>
  <c r="C31"/>
  <c r="K30"/>
  <c r="J30"/>
  <c r="I30"/>
  <c r="H30"/>
  <c r="G30"/>
  <c r="F30"/>
  <c r="E30"/>
  <c r="D30"/>
  <c r="C30"/>
  <c r="B30"/>
  <c r="A30"/>
  <c r="K29"/>
  <c r="J29"/>
  <c r="I29"/>
  <c r="F29"/>
  <c r="E29"/>
  <c r="C29"/>
  <c r="K28"/>
  <c r="J28"/>
  <c r="I28"/>
  <c r="H28"/>
  <c r="G28"/>
  <c r="F28"/>
  <c r="E28"/>
  <c r="D28"/>
  <c r="C28"/>
  <c r="B28"/>
  <c r="A28"/>
  <c r="K27"/>
  <c r="J27"/>
  <c r="I27"/>
  <c r="F27"/>
  <c r="E27"/>
  <c r="C27"/>
  <c r="K26"/>
  <c r="J26"/>
  <c r="I26"/>
  <c r="H26"/>
  <c r="G26"/>
  <c r="F26"/>
  <c r="E26"/>
  <c r="D26"/>
  <c r="C26"/>
  <c r="B26"/>
  <c r="A26"/>
  <c r="G25"/>
  <c r="E25"/>
  <c r="H24"/>
  <c r="G24"/>
  <c r="E24"/>
  <c r="D24"/>
  <c r="H23"/>
  <c r="G23"/>
  <c r="E23"/>
  <c r="D23"/>
  <c r="K22"/>
  <c r="J22"/>
  <c r="I22"/>
  <c r="F22"/>
  <c r="E22"/>
  <c r="C22"/>
  <c r="K21"/>
  <c r="J21"/>
  <c r="I21"/>
  <c r="H21"/>
  <c r="G21"/>
  <c r="F21"/>
  <c r="E21"/>
  <c r="D21"/>
  <c r="C21"/>
  <c r="B21"/>
  <c r="A21"/>
  <c r="K20"/>
  <c r="J20"/>
  <c r="I20"/>
  <c r="F20"/>
  <c r="E20"/>
  <c r="C20"/>
  <c r="K19"/>
  <c r="J19"/>
  <c r="I19"/>
  <c r="H19"/>
  <c r="G19"/>
  <c r="F19"/>
  <c r="E19"/>
  <c r="D19"/>
  <c r="C19"/>
  <c r="B19"/>
  <c r="A19"/>
  <c r="K18"/>
  <c r="J18"/>
  <c r="I18"/>
  <c r="F18"/>
  <c r="E18"/>
  <c r="C18"/>
  <c r="K17"/>
  <c r="J17"/>
  <c r="I17"/>
  <c r="H17"/>
  <c r="G17"/>
  <c r="F17"/>
  <c r="E17"/>
  <c r="D17"/>
  <c r="C17"/>
  <c r="B17"/>
  <c r="A17"/>
  <c r="G16"/>
  <c r="E16"/>
  <c r="H15"/>
  <c r="G15"/>
  <c r="E15"/>
  <c r="D15"/>
  <c r="H14"/>
  <c r="G14"/>
  <c r="E14"/>
  <c r="D14"/>
  <c r="K13"/>
  <c r="J13"/>
  <c r="I13"/>
  <c r="F13"/>
  <c r="E13"/>
  <c r="C13"/>
  <c r="K12"/>
  <c r="J12"/>
  <c r="I12"/>
  <c r="H12"/>
  <c r="G12"/>
  <c r="F12"/>
  <c r="E12"/>
  <c r="D12"/>
  <c r="C12"/>
  <c r="B12"/>
  <c r="A12"/>
  <c r="I5"/>
  <c r="I4"/>
  <c r="I3"/>
  <c r="AF11"/>
  <c r="AD9"/>
  <c r="AF7"/>
  <c r="AF6"/>
  <c r="AD4"/>
  <c r="A1"/>
</calcChain>
</file>

<file path=xl/sharedStrings.xml><?xml version="1.0" encoding="utf-8"?>
<sst xmlns="http://schemas.openxmlformats.org/spreadsheetml/2006/main" count="53" uniqueCount="38">
  <si>
    <t>Форма 4</t>
  </si>
  <si>
    <t>КРС зоопарк Полярная зона</t>
  </si>
  <si>
    <t xml:space="preserve">Составлена в ценах Индексы к ФЕР редакции 2009 года январь 2016 года </t>
  </si>
  <si>
    <t>Сметная стоимость</t>
  </si>
  <si>
    <t>тыс.руб</t>
  </si>
  <si>
    <t>Нормативная трудоемкость</t>
  </si>
  <si>
    <t>чел.-ч</t>
  </si>
  <si>
    <t>Сметная заработная плата</t>
  </si>
  <si>
    <t>№ п/п</t>
  </si>
  <si>
    <t>Шифр и № позиции норматива</t>
  </si>
  <si>
    <t>Наименование работ и затрат, единица измерения</t>
  </si>
  <si>
    <t>Кол-во</t>
  </si>
  <si>
    <t>Стоимость ед, руб.</t>
  </si>
  <si>
    <t>Общая стоимость, руб.</t>
  </si>
  <si>
    <t>Затраты труда рабочих, чел.-ч., не занятых обсл. Машин</t>
  </si>
  <si>
    <t>Всего</t>
  </si>
  <si>
    <t>Экспл. Машин</t>
  </si>
  <si>
    <t>зар.платы</t>
  </si>
  <si>
    <t>Основной зар.платы</t>
  </si>
  <si>
    <t>в т.ч. Зарплаты</t>
  </si>
  <si>
    <t>обслуж. машины</t>
  </si>
  <si>
    <t>на един.</t>
  </si>
  <si>
    <t>всего</t>
  </si>
  <si>
    <t xml:space="preserve">% НР </t>
  </si>
  <si>
    <t xml:space="preserve">% СП </t>
  </si>
  <si>
    <t xml:space="preserve">Итого с НР и СП </t>
  </si>
  <si>
    <t>Итого по локальной смете: Общестроительные работы.</t>
  </si>
  <si>
    <t>Прямые затраты</t>
  </si>
  <si>
    <t>Стоимость оборудования (всего)</t>
  </si>
  <si>
    <t>Основная ЗП рабочих</t>
  </si>
  <si>
    <t>Строительные работы с НР и СП</t>
  </si>
  <si>
    <t>Монтажные работы с НР и СП</t>
  </si>
  <si>
    <t>Накладные расходы</t>
  </si>
  <si>
    <t>Сметная прибыль</t>
  </si>
  <si>
    <t>Всего с НР и СП</t>
  </si>
  <si>
    <t>Итого</t>
  </si>
  <si>
    <t>ндс-18%</t>
  </si>
  <si>
    <t>ВСЕГО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</si>
</sst>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0">
    <font>
      <sz val="10"/>
      <name val="Arial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i/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5" fontId="2" fillId="0" borderId="3" xfId="0" applyNumberFormat="1" applyFont="1" applyBorder="1"/>
    <xf numFmtId="164" fontId="2" fillId="0" borderId="0" xfId="0" applyNumberFormat="1" applyFont="1"/>
    <xf numFmtId="164" fontId="2" fillId="0" borderId="3" xfId="0" applyNumberFormat="1" applyFont="1" applyBorder="1"/>
    <xf numFmtId="0" fontId="7" fillId="0" borderId="0" xfId="0" applyFont="1" applyAlignment="1">
      <alignment horizontal="right" wrapText="1"/>
    </xf>
    <xf numFmtId="165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5" fontId="2" fillId="0" borderId="1" xfId="0" applyNumberFormat="1" applyFont="1" applyBorder="1"/>
    <xf numFmtId="164" fontId="2" fillId="0" borderId="1" xfId="0" applyNumberFormat="1" applyFont="1" applyBorder="1"/>
    <xf numFmtId="0" fontId="8" fillId="0" borderId="0" xfId="0" quotePrefix="1" applyFont="1" applyAlignment="1">
      <alignment horizontal="left" wrapText="1"/>
    </xf>
    <xf numFmtId="0" fontId="2" fillId="0" borderId="0" xfId="0" quotePrefix="1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/>
    <xf numFmtId="165" fontId="2" fillId="2" borderId="1" xfId="0" applyNumberFormat="1" applyFont="1" applyFill="1" applyBorder="1"/>
    <xf numFmtId="164" fontId="2" fillId="2" borderId="0" xfId="0" applyNumberFormat="1" applyFont="1" applyFill="1"/>
    <xf numFmtId="164" fontId="2" fillId="2" borderId="1" xfId="0" applyNumberFormat="1" applyFont="1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karova/&#1052;&#1086;&#1080;%20&#1076;&#1086;&#1082;&#1091;&#1084;&#1077;&#1085;&#1090;&#1099;/Downloads/160713_&#1050;&#1056;&#1057;%20&#1057;&#1084;&#1077;&#1090;&#1072;%20%20&#1079;&#1086;&#1086;&#1087;&#1072;&#1088;&#1082;%20&#1055;&#1086;&#1083;&#1103;&#1088;&#1085;&#1072;&#1103;%20&#1079;&#1086;&#1085;&#1072;%2018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11 граф c НР и СП"/>
      <sheetName val="Source"/>
      <sheetName val="SourceObSm"/>
      <sheetName val="SmtRes"/>
      <sheetName val="EtalonRes"/>
    </sheetNames>
    <sheetDataSet>
      <sheetData sheetId="0"/>
      <sheetData sheetId="1">
        <row r="1">
          <cell r="B1" t="str">
            <v>Smeta.RU  (495) 974-1589</v>
          </cell>
        </row>
        <row r="12">
          <cell r="F12" t="str">
            <v>Сметы</v>
          </cell>
          <cell r="G12" t="str">
            <v>КРС зоопарк Полярная зона</v>
          </cell>
        </row>
        <row r="20">
          <cell r="F20" t="str">
            <v>ЛС № 01-01. Блок №1. Вольеры для белых медведей и нерпы.</v>
          </cell>
          <cell r="G20" t="str">
            <v>Общестроительные работы.</v>
          </cell>
          <cell r="J20" t="str">
            <v/>
          </cell>
        </row>
        <row r="25">
          <cell r="E25" t="str">
            <v>1</v>
          </cell>
          <cell r="F25" t="str">
            <v>15-02-019-6</v>
          </cell>
          <cell r="G25" t="str">
            <v>Сплошное выравнивание внутренних поверхностей (однослойное оштукатуривание)из сухих растворных смесей толщиной до 10 мм оконных и дверных откосов криволинейных, четвертей под установку триплекса подводного.</v>
          </cell>
          <cell r="H25" t="str">
            <v>100 м2 оштукатуриваемой поверхности</v>
          </cell>
          <cell r="I25">
            <v>0.71899999999999997</v>
          </cell>
          <cell r="O25">
            <v>77957.240000000005</v>
          </cell>
          <cell r="Q25">
            <v>730.31</v>
          </cell>
          <cell r="R25">
            <v>666.94</v>
          </cell>
          <cell r="S25">
            <v>38539.279999999999</v>
          </cell>
          <cell r="U25">
            <v>161.31016649999998</v>
          </cell>
          <cell r="V25">
            <v>2.7534104999999998</v>
          </cell>
          <cell r="X25">
            <v>34893.54</v>
          </cell>
          <cell r="Y25">
            <v>17250.740000000002</v>
          </cell>
          <cell r="AB25">
            <v>6649.94</v>
          </cell>
          <cell r="AD25">
            <v>61.5595</v>
          </cell>
          <cell r="AE25">
            <v>39.640500000000003</v>
          </cell>
          <cell r="AF25">
            <v>2290.6505000000002</v>
          </cell>
          <cell r="AH25">
            <v>224.3535</v>
          </cell>
          <cell r="AI25">
            <v>3.8294999999999999</v>
          </cell>
          <cell r="AT25">
            <v>89</v>
          </cell>
          <cell r="AU25">
            <v>44</v>
          </cell>
          <cell r="BZ25">
            <v>105</v>
          </cell>
          <cell r="CA25">
            <v>55</v>
          </cell>
          <cell r="FV25" t="str">
            <v>*0,85</v>
          </cell>
          <cell r="FW25" t="str">
            <v>*0,8</v>
          </cell>
          <cell r="FX25">
            <v>105</v>
          </cell>
          <cell r="FY25">
            <v>55</v>
          </cell>
        </row>
        <row r="26">
          <cell r="E26" t="str">
            <v>1,1</v>
          </cell>
          <cell r="F26" t="str">
            <v>101-9732</v>
          </cell>
          <cell r="G26" t="str">
            <v>Сухая смесь серии EMACO или аналог.</v>
          </cell>
          <cell r="H26" t="str">
            <v>т</v>
          </cell>
          <cell r="I26">
            <v>1.24</v>
          </cell>
          <cell r="O26">
            <v>93525.43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AB26">
            <v>75423.73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  <cell r="AI26">
            <v>0</v>
          </cell>
        </row>
        <row r="27">
          <cell r="E27" t="str">
            <v>1,2</v>
          </cell>
          <cell r="F27" t="str">
            <v>402-0070</v>
          </cell>
          <cell r="G27" t="str">
            <v>Смесь сухая для заделки швов (фуга) АТЛАС растворная для ручной работы</v>
          </cell>
          <cell r="H27" t="str">
            <v>т</v>
          </cell>
          <cell r="I27">
            <v>-1.235242</v>
          </cell>
          <cell r="O27">
            <v>-38663.07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AB27">
            <v>2500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  <cell r="AI27">
            <v>0</v>
          </cell>
        </row>
        <row r="28">
          <cell r="E28" t="str">
            <v>3</v>
          </cell>
          <cell r="F28" t="str">
            <v>15-04-006-2</v>
          </cell>
          <cell r="G28" t="str">
            <v>Покрытие поверхностей грунтовкой глубокого проникновения за 2 раза потолков, четвертей под триплекс подводный.</v>
          </cell>
          <cell r="H28" t="str">
            <v>100 м2 покрытия</v>
          </cell>
          <cell r="I28">
            <v>0.71899999999999997</v>
          </cell>
          <cell r="O28">
            <v>3747.32</v>
          </cell>
          <cell r="Q28">
            <v>18.34</v>
          </cell>
          <cell r="R28">
            <v>2.71</v>
          </cell>
          <cell r="S28">
            <v>3726.29</v>
          </cell>
          <cell r="U28">
            <v>16.553536999999995</v>
          </cell>
          <cell r="V28">
            <v>8.2684999999999998E-3</v>
          </cell>
          <cell r="X28">
            <v>3318.81</v>
          </cell>
          <cell r="Y28">
            <v>1640.76</v>
          </cell>
          <cell r="AB28">
            <v>225.208</v>
          </cell>
          <cell r="AD28">
            <v>3.3694999999999999</v>
          </cell>
          <cell r="AE28">
            <v>0.161</v>
          </cell>
          <cell r="AF28">
            <v>221.4785</v>
          </cell>
          <cell r="AH28">
            <v>23.022999999999996</v>
          </cell>
          <cell r="AI28">
            <v>1.15E-2</v>
          </cell>
          <cell r="AT28">
            <v>89</v>
          </cell>
          <cell r="AU28">
            <v>44</v>
          </cell>
          <cell r="BZ28">
            <v>105</v>
          </cell>
          <cell r="CA28">
            <v>55</v>
          </cell>
          <cell r="FV28" t="str">
            <v>*0,85</v>
          </cell>
          <cell r="FW28" t="str">
            <v>*0,8</v>
          </cell>
          <cell r="FX28">
            <v>105</v>
          </cell>
          <cell r="FY28">
            <v>55</v>
          </cell>
        </row>
        <row r="29">
          <cell r="E29" t="str">
            <v>3,1</v>
          </cell>
          <cell r="F29" t="str">
            <v>101-9732</v>
          </cell>
          <cell r="G29" t="str">
            <v>Гидроизоляция марки Денстоп ЭП-106, двухкомпонентная, грунтовочная.</v>
          </cell>
          <cell r="H29" t="str">
            <v>т</v>
          </cell>
          <cell r="I29">
            <v>0.42</v>
          </cell>
          <cell r="O29">
            <v>124077.97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AB29">
            <v>295423.73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  <cell r="AI29">
            <v>0</v>
          </cell>
        </row>
        <row r="30">
          <cell r="E30" t="str">
            <v>4</v>
          </cell>
          <cell r="F30" t="str">
            <v>Прайс-лист.</v>
          </cell>
          <cell r="G30" t="str">
            <v>Монтаж смотровой подводной  конструкции бассейна с герметичным остеклением акриловыми панелями.</v>
          </cell>
          <cell r="H30" t="str">
            <v>м2</v>
          </cell>
          <cell r="I30">
            <v>325.60000000000002</v>
          </cell>
          <cell r="O30">
            <v>4138981.62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AB30">
            <v>12711.86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  <cell r="AI30">
            <v>0</v>
          </cell>
        </row>
        <row r="31">
          <cell r="E31" t="str">
            <v>4,1</v>
          </cell>
          <cell r="F31" t="str">
            <v>Прайс-лист.</v>
          </cell>
          <cell r="G31" t="str">
            <v>Элементы крепления нащельников и деталей обрамления (самонарезающиеся винты, заклёпки,...)</v>
          </cell>
          <cell r="H31" t="str">
            <v>т</v>
          </cell>
          <cell r="I31">
            <v>0.1</v>
          </cell>
          <cell r="O31">
            <v>3220.34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AB31">
            <v>32203.39</v>
          </cell>
          <cell r="AD31">
            <v>0</v>
          </cell>
          <cell r="AE31">
            <v>0</v>
          </cell>
          <cell r="AF31">
            <v>0</v>
          </cell>
          <cell r="AH31">
            <v>0</v>
          </cell>
          <cell r="AI31">
            <v>0</v>
          </cell>
        </row>
        <row r="32">
          <cell r="E32" t="str">
            <v>4,2</v>
          </cell>
          <cell r="F32" t="str">
            <v>Прайс-лист.</v>
          </cell>
          <cell r="G32" t="str">
            <v>Акриловые панели 6 000х3 000х120 мм.</v>
          </cell>
          <cell r="H32" t="str">
            <v>ШТ</v>
          </cell>
          <cell r="I32">
            <v>12</v>
          </cell>
          <cell r="O32">
            <v>38084745.719999999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AB32">
            <v>3173728.81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  <cell r="AI32">
            <v>0</v>
          </cell>
        </row>
        <row r="33">
          <cell r="E33" t="str">
            <v>4,3</v>
          </cell>
          <cell r="F33" t="str">
            <v>Прайс-лист.</v>
          </cell>
          <cell r="G33" t="str">
            <v>Акриловые панели 4 000х3 000х120 мм.</v>
          </cell>
          <cell r="H33" t="str">
            <v>ШТ</v>
          </cell>
          <cell r="I33">
            <v>3</v>
          </cell>
          <cell r="O33">
            <v>6589830.5099999998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AB33">
            <v>2196610.17</v>
          </cell>
          <cell r="AD33">
            <v>0</v>
          </cell>
          <cell r="AE33">
            <v>0</v>
          </cell>
          <cell r="AF33">
            <v>0</v>
          </cell>
          <cell r="AH33">
            <v>0</v>
          </cell>
          <cell r="AI33">
            <v>0</v>
          </cell>
        </row>
        <row r="34">
          <cell r="E34" t="str">
            <v>4,4</v>
          </cell>
          <cell r="F34" t="str">
            <v>Прайс-лист.</v>
          </cell>
          <cell r="G34" t="str">
            <v>Акриловые панели 4 500х1 200х120 мм.</v>
          </cell>
          <cell r="H34" t="str">
            <v>ШТ</v>
          </cell>
          <cell r="I34">
            <v>1</v>
          </cell>
          <cell r="O34">
            <v>915254.24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AB34">
            <v>915254.24</v>
          </cell>
          <cell r="AD34">
            <v>0</v>
          </cell>
          <cell r="AE34">
            <v>0</v>
          </cell>
          <cell r="AF34">
            <v>0</v>
          </cell>
          <cell r="AH34">
            <v>0</v>
          </cell>
          <cell r="AI34">
            <v>0</v>
          </cell>
        </row>
        <row r="35">
          <cell r="E35" t="str">
            <v>4,5</v>
          </cell>
          <cell r="F35" t="str">
            <v>Прайс-лист.</v>
          </cell>
          <cell r="G35" t="str">
            <v>Акриловые панели 6 000х1 100х80 мм.</v>
          </cell>
          <cell r="H35" t="str">
            <v>ШТ</v>
          </cell>
          <cell r="I35">
            <v>9</v>
          </cell>
          <cell r="O35">
            <v>5491525.4100000001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AB35">
            <v>610169.49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  <cell r="AI35">
            <v>0</v>
          </cell>
        </row>
        <row r="36">
          <cell r="E36" t="str">
            <v>4,6</v>
          </cell>
          <cell r="F36" t="str">
            <v>Прайс-лист.</v>
          </cell>
          <cell r="G36" t="str">
            <v>Акриловые панели 4 000х1 100х80 мм.</v>
          </cell>
          <cell r="H36" t="str">
            <v>ШТ</v>
          </cell>
          <cell r="I36">
            <v>2</v>
          </cell>
          <cell r="O36">
            <v>976271.18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AB36">
            <v>488135.59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  <cell r="AI36">
            <v>0</v>
          </cell>
        </row>
        <row r="37">
          <cell r="E37" t="str">
            <v>4,7</v>
          </cell>
          <cell r="F37" t="str">
            <v>Прайс-лист.</v>
          </cell>
          <cell r="G37" t="str">
            <v>Нащельники и детали обрамления из ПБ.</v>
          </cell>
          <cell r="H37" t="str">
            <v>м2</v>
          </cell>
          <cell r="I37">
            <v>89</v>
          </cell>
          <cell r="O37">
            <v>829660.67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AB37">
            <v>9322.0300000000007</v>
          </cell>
          <cell r="AD37">
            <v>0</v>
          </cell>
          <cell r="AE37">
            <v>0</v>
          </cell>
          <cell r="AF37">
            <v>0</v>
          </cell>
          <cell r="AH37">
            <v>0</v>
          </cell>
          <cell r="AI37">
            <v>0</v>
          </cell>
        </row>
        <row r="38">
          <cell r="E38" t="str">
            <v>4,8</v>
          </cell>
          <cell r="F38" t="str">
            <v>Прайс-лист.</v>
          </cell>
          <cell r="G38" t="str">
            <v>Уплотнитль резиновый 20х50 мм.</v>
          </cell>
          <cell r="H38" t="str">
            <v>м</v>
          </cell>
          <cell r="I38">
            <v>186</v>
          </cell>
          <cell r="O38">
            <v>12452.7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AB38">
            <v>66.95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  <cell r="AI38">
            <v>0</v>
          </cell>
        </row>
        <row r="39">
          <cell r="E39" t="str">
            <v>4,9</v>
          </cell>
          <cell r="F39" t="str">
            <v>Прайс-лист.</v>
          </cell>
          <cell r="G39" t="str">
            <v>Трубка из вспененного ПЭ "Вилотерм".</v>
          </cell>
          <cell r="H39" t="str">
            <v>м</v>
          </cell>
          <cell r="I39">
            <v>186</v>
          </cell>
          <cell r="O39">
            <v>21752.7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AB39">
            <v>116.95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</row>
        <row r="40">
          <cell r="E40" t="str">
            <v>4,10</v>
          </cell>
          <cell r="F40" t="str">
            <v>Прайс-лист.</v>
          </cell>
          <cell r="G40" t="str">
            <v>Безусадочная цементно-песчаная смесь.</v>
          </cell>
          <cell r="H40" t="str">
            <v>кг</v>
          </cell>
          <cell r="I40">
            <v>650</v>
          </cell>
          <cell r="O40">
            <v>7709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AB40">
            <v>11.86</v>
          </cell>
          <cell r="AD40">
            <v>0</v>
          </cell>
          <cell r="AE40">
            <v>0</v>
          </cell>
          <cell r="AF40">
            <v>0</v>
          </cell>
          <cell r="AH40">
            <v>0</v>
          </cell>
          <cell r="AI40">
            <v>0</v>
          </cell>
        </row>
        <row r="41">
          <cell r="E41" t="str">
            <v>4,11</v>
          </cell>
          <cell r="F41" t="str">
            <v>Прайс-лист.</v>
          </cell>
          <cell r="G41" t="str">
            <v>Герметик  внутренний Sikasil SG-20 в тубах по 600 млл.</v>
          </cell>
          <cell r="H41" t="str">
            <v>ШТ</v>
          </cell>
          <cell r="I41">
            <v>78</v>
          </cell>
          <cell r="O41">
            <v>59623.98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AB41">
            <v>764.41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0</v>
          </cell>
        </row>
        <row r="42">
          <cell r="E42" t="str">
            <v>4,12</v>
          </cell>
          <cell r="F42" t="str">
            <v>Прайс-лист.</v>
          </cell>
          <cell r="G42" t="str">
            <v>Герметик  наружный Sikasil SG-20 в тубах по 600 млл.</v>
          </cell>
          <cell r="H42" t="str">
            <v>ШТ</v>
          </cell>
          <cell r="I42">
            <v>78</v>
          </cell>
          <cell r="O42">
            <v>59888.4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AB42">
            <v>767.8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  <cell r="AI42">
            <v>0</v>
          </cell>
        </row>
        <row r="43">
          <cell r="E43" t="str">
            <v>4,13</v>
          </cell>
          <cell r="F43" t="str">
            <v>Прайс-лист.</v>
          </cell>
          <cell r="G43" t="str">
            <v>Химическая обработка акрила.</v>
          </cell>
          <cell r="H43" t="str">
            <v>КОМПЛ</v>
          </cell>
          <cell r="I43">
            <v>7</v>
          </cell>
          <cell r="O43">
            <v>7996.59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AB43">
            <v>1142.3699999999999</v>
          </cell>
          <cell r="AD43">
            <v>0</v>
          </cell>
          <cell r="AE43">
            <v>0</v>
          </cell>
          <cell r="AF43">
            <v>0</v>
          </cell>
          <cell r="AH43">
            <v>0</v>
          </cell>
          <cell r="AI43">
            <v>0</v>
          </cell>
        </row>
        <row r="44">
          <cell r="E44" t="str">
            <v>5</v>
          </cell>
          <cell r="F44" t="str">
            <v>01-10-01 (МДС 81-42.2008).</v>
          </cell>
          <cell r="G44" t="str">
            <v>Авторское вознаграждение за изготовление полимер-бетонных декораций (ПБД) блока №1 в соответствии с таблицей 01-10-(ОЕРх81-06-01-2001) с учётом стоимости материалов. Патент на полезную модель RU 145555 U1 от 14.08.2014 г.</v>
          </cell>
          <cell r="H44" t="str">
            <v>м2</v>
          </cell>
          <cell r="I44">
            <v>3893</v>
          </cell>
          <cell r="O44">
            <v>36290662.789999999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AB44">
            <v>9322.0300000000007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  <cell r="AI44">
            <v>0</v>
          </cell>
        </row>
        <row r="45">
          <cell r="E45" t="str">
            <v>6</v>
          </cell>
          <cell r="F45" t="str">
            <v>Прайс-лист.</v>
          </cell>
          <cell r="G45" t="str">
            <v>ПБД - тотемные столбы (диаметр свыше  500 мм., высота - 2 м.)</v>
          </cell>
          <cell r="H45" t="str">
            <v>ШТ</v>
          </cell>
          <cell r="I45">
            <v>10</v>
          </cell>
          <cell r="O45">
            <v>1169491.5</v>
          </cell>
          <cell r="Q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AB45">
            <v>116949.15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  <cell r="AI45">
            <v>0</v>
          </cell>
        </row>
        <row r="259">
          <cell r="F259">
            <v>14857.21</v>
          </cell>
        </row>
        <row r="260">
          <cell r="F260">
            <v>1032520.61</v>
          </cell>
        </row>
        <row r="265">
          <cell r="F265">
            <v>4790.2340534999994</v>
          </cell>
        </row>
        <row r="266">
          <cell r="F266">
            <v>47.660803999999999</v>
          </cell>
        </row>
        <row r="270">
          <cell r="F270">
            <v>120163370.2</v>
          </cell>
        </row>
        <row r="272">
          <cell r="G272" t="str">
            <v>КРС зоопарк Полярная зона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79"/>
  <sheetViews>
    <sheetView tabSelected="1" topLeftCell="A43" workbookViewId="0">
      <selection activeCell="C66" sqref="C66"/>
    </sheetView>
  </sheetViews>
  <sheetFormatPr defaultRowHeight="12.75"/>
  <cols>
    <col min="1" max="1" width="6.7109375" customWidth="1"/>
    <col min="2" max="2" width="15.7109375" customWidth="1"/>
    <col min="3" max="3" width="40.7109375" customWidth="1"/>
    <col min="4" max="6" width="12.7109375" customWidth="1"/>
    <col min="7" max="7" width="15.85546875" customWidth="1"/>
    <col min="8" max="11" width="12.7109375" customWidth="1"/>
    <col min="30" max="30" width="136.7109375" hidden="1" customWidth="1"/>
    <col min="31" max="31" width="0" hidden="1" customWidth="1"/>
    <col min="32" max="32" width="157.7109375" hidden="1" customWidth="1"/>
    <col min="33" max="33" width="76.7109375" hidden="1" customWidth="1"/>
    <col min="34" max="34" width="115.7109375" hidden="1" customWidth="1"/>
    <col min="35" max="35" width="91.7109375" hidden="1" customWidth="1"/>
    <col min="36" max="37" width="0" hidden="1" customWidth="1"/>
  </cols>
  <sheetData>
    <row r="1" spans="1:32">
      <c r="A1" s="1" t="str">
        <f>[1]Source!B1</f>
        <v>Smeta.RU  (495) 974-1589</v>
      </c>
      <c r="K1" s="1" t="s">
        <v>0</v>
      </c>
    </row>
    <row r="2" spans="1:32" ht="14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32" ht="15.75" customHeight="1">
      <c r="A3" s="29" t="s">
        <v>2</v>
      </c>
      <c r="B3" s="29"/>
      <c r="C3" s="29"/>
      <c r="D3" s="29"/>
      <c r="E3" s="29"/>
      <c r="F3" s="31" t="s">
        <v>3</v>
      </c>
      <c r="G3" s="31"/>
      <c r="H3" s="31"/>
      <c r="I3" s="26">
        <f>([1]Source!F270/1000)</f>
        <v>120163.3702</v>
      </c>
      <c r="J3" s="25"/>
      <c r="K3" s="8" t="s">
        <v>4</v>
      </c>
      <c r="L3" s="2"/>
      <c r="M3" s="2"/>
      <c r="AD3" s="3" t="s">
        <v>1</v>
      </c>
    </row>
    <row r="4" spans="1:32" ht="15.75" customHeight="1">
      <c r="A4" s="29"/>
      <c r="B4" s="29"/>
      <c r="C4" s="29"/>
      <c r="D4" s="29"/>
      <c r="E4" s="29"/>
      <c r="F4" s="31" t="s">
        <v>5</v>
      </c>
      <c r="G4" s="31"/>
      <c r="H4" s="31"/>
      <c r="I4" s="26">
        <f>([1]Source!F265+[1]Source!F266)</f>
        <v>4837.8948574999995</v>
      </c>
      <c r="J4" s="25"/>
      <c r="K4" s="8" t="s">
        <v>6</v>
      </c>
      <c r="L4" s="2"/>
      <c r="M4" s="2"/>
      <c r="AD4" s="3" t="str">
        <f>IF([1]Source!F12&lt;&gt;"Новый объект", [1]Source!F12, "")</f>
        <v>Сметы</v>
      </c>
    </row>
    <row r="5" spans="1:32" ht="14.25">
      <c r="A5" s="30"/>
      <c r="B5" s="30"/>
      <c r="C5" s="30"/>
      <c r="D5" s="30"/>
      <c r="E5" s="30"/>
      <c r="F5" s="32" t="s">
        <v>7</v>
      </c>
      <c r="G5" s="32"/>
      <c r="H5" s="32"/>
      <c r="I5" s="33">
        <f>([1]Source!F260+ [1]Source!F259)/1000</f>
        <v>1047.3778199999999</v>
      </c>
      <c r="J5" s="34"/>
      <c r="K5" s="8" t="s">
        <v>4</v>
      </c>
      <c r="L5" s="2"/>
      <c r="M5" s="2"/>
    </row>
    <row r="6" spans="1:32" ht="18" customHeight="1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/>
      <c r="G6" s="28" t="s">
        <v>13</v>
      </c>
      <c r="H6" s="28"/>
      <c r="I6" s="28"/>
      <c r="J6" s="27" t="s">
        <v>14</v>
      </c>
      <c r="K6" s="27"/>
      <c r="L6" s="2"/>
      <c r="M6" s="2"/>
      <c r="AF6" s="4" t="str">
        <f>CONCATENATE( "Локальная смета ", IF([1]Source!F20&lt;&gt;"Новая локальная смета", [1]Source!F20, ""))</f>
        <v>Локальная смета ЛС № 01-01. Блок №1. Вольеры для белых медведей и нерпы.</v>
      </c>
    </row>
    <row r="7" spans="1:32" ht="18" customHeight="1">
      <c r="A7" s="27"/>
      <c r="B7" s="27"/>
      <c r="C7" s="27"/>
      <c r="D7" s="27"/>
      <c r="E7" s="27" t="s">
        <v>15</v>
      </c>
      <c r="F7" s="27" t="s">
        <v>16</v>
      </c>
      <c r="G7" s="27" t="s">
        <v>15</v>
      </c>
      <c r="H7" s="27" t="s">
        <v>17</v>
      </c>
      <c r="I7" s="27" t="s">
        <v>16</v>
      </c>
      <c r="J7" s="27"/>
      <c r="K7" s="27"/>
      <c r="L7" s="2"/>
      <c r="M7" s="2"/>
      <c r="AF7" s="5" t="str">
        <f>CONCATENATE( "Локальная смета ", IF([1]Source!G20&lt;&gt;"Новая локальная смета", [1]Source!G20, ""))</f>
        <v>Локальная смета Общестроительные работы.</v>
      </c>
    </row>
    <row r="8" spans="1:32" ht="14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"/>
      <c r="M8" s="2"/>
    </row>
    <row r="9" spans="1:32" ht="18" customHeight="1">
      <c r="A9" s="27"/>
      <c r="B9" s="27"/>
      <c r="C9" s="27"/>
      <c r="D9" s="27"/>
      <c r="E9" s="27" t="s">
        <v>18</v>
      </c>
      <c r="F9" s="27" t="s">
        <v>19</v>
      </c>
      <c r="G9" s="27"/>
      <c r="H9" s="27"/>
      <c r="I9" s="27" t="s">
        <v>19</v>
      </c>
      <c r="J9" s="27" t="s">
        <v>20</v>
      </c>
      <c r="K9" s="27"/>
      <c r="L9" s="2"/>
      <c r="M9" s="2"/>
      <c r="AD9" s="6" t="str">
        <f>IF([1]Source!G12&lt;&gt;"Новый объект", [1]Source!G12, "")</f>
        <v>КРС зоопарк Полярная зона</v>
      </c>
    </row>
    <row r="10" spans="1:32" ht="14.25">
      <c r="A10" s="27"/>
      <c r="B10" s="27"/>
      <c r="C10" s="27"/>
      <c r="D10" s="27"/>
      <c r="E10" s="27"/>
      <c r="F10" s="27"/>
      <c r="G10" s="27"/>
      <c r="H10" s="27"/>
      <c r="I10" s="27"/>
      <c r="J10" s="9" t="s">
        <v>21</v>
      </c>
      <c r="K10" s="9" t="s">
        <v>22</v>
      </c>
      <c r="L10" s="2"/>
      <c r="M10" s="2"/>
    </row>
    <row r="11" spans="1:32" ht="14.25" customHeight="1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2"/>
      <c r="M11" s="2"/>
      <c r="AF11" s="7" t="str">
        <f>CONCATENATE( "Основание: ", [1]Source!J20)</f>
        <v xml:space="preserve">Основание: </v>
      </c>
    </row>
    <row r="12" spans="1:32" ht="99.75">
      <c r="A12" s="10" t="str">
        <f>[1]Source!E25</f>
        <v>1</v>
      </c>
      <c r="B12" s="10" t="str">
        <f>[1]Source!F25</f>
        <v>15-02-019-6</v>
      </c>
      <c r="C12" s="7" t="str">
        <f>[1]Source!G25</f>
        <v>Сплошное выравнивание внутренних поверхностей (однослойное оштукатуривание)из сухих растворных смесей толщиной до 10 мм оконных и дверных откосов криволинейных, четвертей под установку триплекса подводного.</v>
      </c>
      <c r="D12" s="2">
        <f>[1]Source!I25</f>
        <v>0.71899999999999997</v>
      </c>
      <c r="E12" s="11">
        <f>[1]Source!AB25</f>
        <v>6649.94</v>
      </c>
      <c r="F12" s="11">
        <f>[1]Source!AD25</f>
        <v>61.5595</v>
      </c>
      <c r="G12" s="12">
        <f>[1]Source!O25</f>
        <v>77957.240000000005</v>
      </c>
      <c r="H12" s="12">
        <f>[1]Source!S25</f>
        <v>38539.279999999999</v>
      </c>
      <c r="I12" s="13">
        <f>[1]Source!Q25</f>
        <v>730.31</v>
      </c>
      <c r="J12" s="13">
        <f>[1]Source!AH25</f>
        <v>224.3535</v>
      </c>
      <c r="K12" s="13">
        <f>[1]Source!U25</f>
        <v>161.31016649999998</v>
      </c>
      <c r="L12" s="2"/>
      <c r="M12" s="2"/>
    </row>
    <row r="13" spans="1:32" ht="28.5">
      <c r="C13" s="14" t="str">
        <f>[1]Source!H25</f>
        <v>100 м2 оштукатуриваемой поверхности</v>
      </c>
      <c r="D13" s="2"/>
      <c r="E13" s="15">
        <f>[1]Source!AF25</f>
        <v>2290.6505000000002</v>
      </c>
      <c r="F13" s="15">
        <f>[1]Source!AE25</f>
        <v>39.640500000000003</v>
      </c>
      <c r="G13" s="12"/>
      <c r="H13" s="12"/>
      <c r="I13" s="12">
        <f>[1]Source!R25</f>
        <v>666.94</v>
      </c>
      <c r="J13" s="12">
        <f>[1]Source!AI25</f>
        <v>3.8294999999999999</v>
      </c>
      <c r="K13" s="12">
        <f>[1]Source!V25</f>
        <v>2.7534104999999998</v>
      </c>
      <c r="L13" s="2"/>
      <c r="M13" s="2"/>
    </row>
    <row r="14" spans="1:32" ht="14.25">
      <c r="C14" s="16" t="s">
        <v>23</v>
      </c>
      <c r="D14" s="17">
        <f>[1]Source!BZ25</f>
        <v>105</v>
      </c>
      <c r="E14" s="18">
        <f>([1]Source!AF25+[1]Source!AE25)*[1]Source!FX25/100</f>
        <v>2446.80555</v>
      </c>
      <c r="F14" s="17"/>
      <c r="G14" s="19">
        <f>[1]Source!X25</f>
        <v>34893.54</v>
      </c>
      <c r="H14" s="17" t="str">
        <f>CONCATENATE([1]Source!FV25, "=", [1]Source!AT25, "%")</f>
        <v>*0,85=89%</v>
      </c>
      <c r="I14" s="17"/>
      <c r="J14" s="17"/>
      <c r="K14" s="17"/>
      <c r="L14" s="2"/>
      <c r="M14" s="2"/>
    </row>
    <row r="15" spans="1:32" ht="14.25">
      <c r="C15" s="16" t="s">
        <v>24</v>
      </c>
      <c r="D15" s="17">
        <f>[1]Source!CA25</f>
        <v>55</v>
      </c>
      <c r="E15" s="18">
        <f>([1]Source!AF25+[1]Source!AE25)*[1]Source!FY25/100</f>
        <v>1281.66005</v>
      </c>
      <c r="F15" s="17"/>
      <c r="G15" s="19">
        <f>[1]Source!Y25</f>
        <v>17250.740000000002</v>
      </c>
      <c r="H15" s="17" t="str">
        <f>CONCATENATE([1]Source!FW25, "=", [1]Source!AU25, "%")</f>
        <v>*0,8=44%</v>
      </c>
      <c r="I15" s="17"/>
      <c r="J15" s="17"/>
      <c r="K15" s="17"/>
      <c r="L15" s="2"/>
      <c r="M15" s="2"/>
    </row>
    <row r="16" spans="1:32" ht="14.25">
      <c r="C16" s="16" t="s">
        <v>25</v>
      </c>
      <c r="D16" s="17"/>
      <c r="E16" s="18">
        <f>(([1]Source!AF25+[1]Source!AE25)*[1]Source!FX25/100)+(([1]Source!AF25+[1]Source!AE25)*[1]Source!FY25/100)+[1]Source!AB25</f>
        <v>10378.4056</v>
      </c>
      <c r="F16" s="17"/>
      <c r="G16" s="19">
        <f>[1]Source!O25+[1]Source!X25+[1]Source!Y25</f>
        <v>130101.52</v>
      </c>
      <c r="H16" s="17"/>
      <c r="I16" s="17"/>
      <c r="J16" s="17"/>
      <c r="K16" s="17"/>
      <c r="L16" s="2"/>
      <c r="M16" s="2"/>
    </row>
    <row r="17" spans="1:13" ht="20.100000000000001" customHeight="1">
      <c r="A17" s="10" t="str">
        <f>[1]Source!E26</f>
        <v>1,1</v>
      </c>
      <c r="B17" s="10" t="str">
        <f>[1]Source!F26</f>
        <v>101-9732</v>
      </c>
      <c r="C17" s="7" t="str">
        <f>[1]Source!G26</f>
        <v>Сухая смесь серии EMACO или аналог.</v>
      </c>
      <c r="D17" s="2">
        <f>[1]Source!I26</f>
        <v>1.24</v>
      </c>
      <c r="E17" s="20">
        <f>[1]Source!AB26</f>
        <v>75423.73</v>
      </c>
      <c r="F17" s="20">
        <f>[1]Source!AD26</f>
        <v>0</v>
      </c>
      <c r="G17" s="12">
        <f>[1]Source!O26</f>
        <v>93525.43</v>
      </c>
      <c r="H17" s="12">
        <f>[1]Source!S26</f>
        <v>0</v>
      </c>
      <c r="I17" s="21">
        <f>[1]Source!Q26</f>
        <v>0</v>
      </c>
      <c r="J17" s="21">
        <f>[1]Source!AH26</f>
        <v>0</v>
      </c>
      <c r="K17" s="21">
        <f>[1]Source!U26</f>
        <v>0</v>
      </c>
      <c r="L17" s="2"/>
      <c r="M17" s="2"/>
    </row>
    <row r="18" spans="1:13" ht="14.25">
      <c r="C18" s="14" t="str">
        <f>[1]Source!H26</f>
        <v>т</v>
      </c>
      <c r="D18" s="2"/>
      <c r="E18" s="15">
        <f>[1]Source!AF26</f>
        <v>0</v>
      </c>
      <c r="F18" s="15">
        <f>[1]Source!AE26</f>
        <v>0</v>
      </c>
      <c r="G18" s="12"/>
      <c r="H18" s="12"/>
      <c r="I18" s="12">
        <f>[1]Source!R26</f>
        <v>0</v>
      </c>
      <c r="J18" s="12">
        <f>[1]Source!AI26</f>
        <v>0</v>
      </c>
      <c r="K18" s="12">
        <f>[1]Source!V26</f>
        <v>0</v>
      </c>
      <c r="L18" s="2"/>
      <c r="M18" s="2"/>
    </row>
    <row r="19" spans="1:13" ht="20.100000000000001" customHeight="1">
      <c r="A19" s="10" t="str">
        <f>[1]Source!E27</f>
        <v>1,2</v>
      </c>
      <c r="B19" s="10" t="str">
        <f>[1]Source!F27</f>
        <v>402-0070</v>
      </c>
      <c r="C19" s="7" t="str">
        <f>[1]Source!G27</f>
        <v>Смесь сухая для заделки швов (фуга) АТЛАС растворная для ручной работы</v>
      </c>
      <c r="D19" s="2">
        <f>[1]Source!I27</f>
        <v>-1.235242</v>
      </c>
      <c r="E19" s="20">
        <f>[1]Source!AB27</f>
        <v>2500</v>
      </c>
      <c r="F19" s="20">
        <f>[1]Source!AD27</f>
        <v>0</v>
      </c>
      <c r="G19" s="12">
        <f>[1]Source!O27</f>
        <v>-38663.07</v>
      </c>
      <c r="H19" s="12">
        <f>[1]Source!S27</f>
        <v>0</v>
      </c>
      <c r="I19" s="21">
        <f>[1]Source!Q27</f>
        <v>0</v>
      </c>
      <c r="J19" s="21">
        <f>[1]Source!AH27</f>
        <v>0</v>
      </c>
      <c r="K19" s="21">
        <f>[1]Source!U27</f>
        <v>0</v>
      </c>
      <c r="L19" s="2"/>
      <c r="M19" s="2"/>
    </row>
    <row r="20" spans="1:13" ht="14.25">
      <c r="C20" s="14" t="str">
        <f>[1]Source!H27</f>
        <v>т</v>
      </c>
      <c r="D20" s="2"/>
      <c r="E20" s="15">
        <f>[1]Source!AF27</f>
        <v>0</v>
      </c>
      <c r="F20" s="15">
        <f>[1]Source!AE27</f>
        <v>0</v>
      </c>
      <c r="G20" s="12"/>
      <c r="H20" s="12"/>
      <c r="I20" s="12">
        <f>[1]Source!R27</f>
        <v>0</v>
      </c>
      <c r="J20" s="12">
        <f>[1]Source!AI27</f>
        <v>0</v>
      </c>
      <c r="K20" s="12">
        <f>[1]Source!V27</f>
        <v>0</v>
      </c>
      <c r="L20" s="2"/>
      <c r="M20" s="2"/>
    </row>
    <row r="21" spans="1:13" ht="57">
      <c r="A21" s="10" t="str">
        <f>[1]Source!E28</f>
        <v>3</v>
      </c>
      <c r="B21" s="10" t="str">
        <f>[1]Source!F28</f>
        <v>15-04-006-2</v>
      </c>
      <c r="C21" s="7" t="str">
        <f>[1]Source!G28</f>
        <v>Покрытие поверхностей грунтовкой глубокого проникновения за 2 раза потолков, четвертей под триплекс подводный.</v>
      </c>
      <c r="D21" s="2">
        <f>[1]Source!I28</f>
        <v>0.71899999999999997</v>
      </c>
      <c r="E21" s="20">
        <f>[1]Source!AB28</f>
        <v>225.208</v>
      </c>
      <c r="F21" s="20">
        <f>[1]Source!AD28</f>
        <v>3.3694999999999999</v>
      </c>
      <c r="G21" s="12">
        <f>[1]Source!O28</f>
        <v>3747.32</v>
      </c>
      <c r="H21" s="12">
        <f>[1]Source!S28</f>
        <v>3726.29</v>
      </c>
      <c r="I21" s="21">
        <f>[1]Source!Q28</f>
        <v>18.34</v>
      </c>
      <c r="J21" s="21">
        <f>[1]Source!AH28</f>
        <v>23.022999999999996</v>
      </c>
      <c r="K21" s="21">
        <f>[1]Source!U28</f>
        <v>16.553536999999995</v>
      </c>
      <c r="L21" s="2"/>
      <c r="M21" s="2"/>
    </row>
    <row r="22" spans="1:13" ht="14.25">
      <c r="C22" s="14" t="str">
        <f>[1]Source!H28</f>
        <v>100 м2 покрытия</v>
      </c>
      <c r="D22" s="2"/>
      <c r="E22" s="15">
        <f>[1]Source!AF28</f>
        <v>221.4785</v>
      </c>
      <c r="F22" s="15">
        <f>[1]Source!AE28</f>
        <v>0.161</v>
      </c>
      <c r="G22" s="12"/>
      <c r="H22" s="12"/>
      <c r="I22" s="12">
        <f>[1]Source!R28</f>
        <v>2.71</v>
      </c>
      <c r="J22" s="12">
        <f>[1]Source!AI28</f>
        <v>1.15E-2</v>
      </c>
      <c r="K22" s="12">
        <f>[1]Source!V28</f>
        <v>8.2684999999999998E-3</v>
      </c>
    </row>
    <row r="23" spans="1:13">
      <c r="C23" s="16" t="s">
        <v>23</v>
      </c>
      <c r="D23" s="17">
        <f>[1]Source!BZ28</f>
        <v>105</v>
      </c>
      <c r="E23" s="18">
        <f>([1]Source!AF28+[1]Source!AE28)*[1]Source!FX28/100</f>
        <v>232.721475</v>
      </c>
      <c r="F23" s="17"/>
      <c r="G23" s="19">
        <f>[1]Source!X28</f>
        <v>3318.81</v>
      </c>
      <c r="H23" s="17" t="str">
        <f>CONCATENATE([1]Source!FV28, "=", [1]Source!AT28, "%")</f>
        <v>*0,85=89%</v>
      </c>
      <c r="I23" s="17"/>
      <c r="J23" s="17"/>
      <c r="K23" s="17"/>
    </row>
    <row r="24" spans="1:13">
      <c r="C24" s="16" t="s">
        <v>24</v>
      </c>
      <c r="D24" s="17">
        <f>[1]Source!CA28</f>
        <v>55</v>
      </c>
      <c r="E24" s="18">
        <f>([1]Source!AF28+[1]Source!AE28)*[1]Source!FY28/100</f>
        <v>121.901725</v>
      </c>
      <c r="F24" s="17"/>
      <c r="G24" s="19">
        <f>[1]Source!Y28</f>
        <v>1640.76</v>
      </c>
      <c r="H24" s="17" t="str">
        <f>CONCATENATE([1]Source!FW28, "=", [1]Source!AU28, "%")</f>
        <v>*0,8=44%</v>
      </c>
      <c r="I24" s="17"/>
      <c r="J24" s="17"/>
      <c r="K24" s="17"/>
    </row>
    <row r="25" spans="1:13">
      <c r="C25" s="16" t="s">
        <v>25</v>
      </c>
      <c r="D25" s="17"/>
      <c r="E25" s="18">
        <f>(([1]Source!AF28+[1]Source!AE28)*[1]Source!FX28/100)+(([1]Source!AF28+[1]Source!AE28)*[1]Source!FY28/100)+[1]Source!AB28</f>
        <v>579.83119999999997</v>
      </c>
      <c r="F25" s="17"/>
      <c r="G25" s="19">
        <f>[1]Source!O28+[1]Source!X28+[1]Source!Y28</f>
        <v>8706.89</v>
      </c>
      <c r="H25" s="17"/>
      <c r="I25" s="17"/>
      <c r="J25" s="17"/>
      <c r="K25" s="17"/>
    </row>
    <row r="26" spans="1:13" ht="28.5">
      <c r="A26" s="10" t="str">
        <f>[1]Source!E29</f>
        <v>3,1</v>
      </c>
      <c r="B26" s="10" t="str">
        <f>[1]Source!F29</f>
        <v>101-9732</v>
      </c>
      <c r="C26" s="7" t="str">
        <f>[1]Source!G29</f>
        <v>Гидроизоляция марки Денстоп ЭП-106, двухкомпонентная, грунтовочная.</v>
      </c>
      <c r="D26" s="2">
        <f>[1]Source!I29</f>
        <v>0.42</v>
      </c>
      <c r="E26" s="20">
        <f>[1]Source!AB29</f>
        <v>295423.73</v>
      </c>
      <c r="F26" s="20">
        <f>[1]Source!AD29</f>
        <v>0</v>
      </c>
      <c r="G26" s="12">
        <f>[1]Source!O29</f>
        <v>124077.97</v>
      </c>
      <c r="H26" s="12">
        <f>[1]Source!S29</f>
        <v>0</v>
      </c>
      <c r="I26" s="21">
        <f>[1]Source!Q29</f>
        <v>0</v>
      </c>
      <c r="J26" s="21">
        <f>[1]Source!AH29</f>
        <v>0</v>
      </c>
      <c r="K26" s="21">
        <f>[1]Source!U29</f>
        <v>0</v>
      </c>
    </row>
    <row r="27" spans="1:13" ht="14.25">
      <c r="C27" s="14" t="str">
        <f>[1]Source!H29</f>
        <v>т</v>
      </c>
      <c r="D27" s="2"/>
      <c r="E27" s="15">
        <f>[1]Source!AF29</f>
        <v>0</v>
      </c>
      <c r="F27" s="15">
        <f>[1]Source!AE29</f>
        <v>0</v>
      </c>
      <c r="G27" s="12"/>
      <c r="H27" s="12"/>
      <c r="I27" s="12">
        <f>[1]Source!R29</f>
        <v>0</v>
      </c>
      <c r="J27" s="12">
        <f>[1]Source!AI29</f>
        <v>0</v>
      </c>
      <c r="K27" s="12">
        <f>[1]Source!V29</f>
        <v>0</v>
      </c>
    </row>
    <row r="28" spans="1:13" ht="42.75">
      <c r="A28" s="10" t="str">
        <f>[1]Source!E30</f>
        <v>4</v>
      </c>
      <c r="B28" s="10" t="str">
        <f>[1]Source!F30</f>
        <v>Прайс-лист.</v>
      </c>
      <c r="C28" s="7" t="str">
        <f>[1]Source!G30</f>
        <v>Монтаж смотровой подводной  конструкции бассейна с герметичным остеклением акриловыми панелями.</v>
      </c>
      <c r="D28" s="2">
        <f>[1]Source!I30</f>
        <v>325.60000000000002</v>
      </c>
      <c r="E28" s="20">
        <f>[1]Source!AB30</f>
        <v>12711.86</v>
      </c>
      <c r="F28" s="20">
        <f>[1]Source!AD30</f>
        <v>0</v>
      </c>
      <c r="G28" s="12">
        <f>[1]Source!O30</f>
        <v>4138981.62</v>
      </c>
      <c r="H28" s="12">
        <f>[1]Source!S30</f>
        <v>0</v>
      </c>
      <c r="I28" s="21">
        <f>[1]Source!Q30</f>
        <v>0</v>
      </c>
      <c r="J28" s="21">
        <f>[1]Source!AH30</f>
        <v>0</v>
      </c>
      <c r="K28" s="21">
        <f>[1]Source!U30</f>
        <v>0</v>
      </c>
    </row>
    <row r="29" spans="1:13" ht="14.25">
      <c r="C29" s="14" t="str">
        <f>[1]Source!H30</f>
        <v>м2</v>
      </c>
      <c r="D29" s="2"/>
      <c r="E29" s="15">
        <f>[1]Source!AF30</f>
        <v>0</v>
      </c>
      <c r="F29" s="15">
        <f>[1]Source!AE30</f>
        <v>0</v>
      </c>
      <c r="G29" s="12"/>
      <c r="H29" s="12"/>
      <c r="I29" s="12">
        <f>[1]Source!R30</f>
        <v>0</v>
      </c>
      <c r="J29" s="12">
        <f>[1]Source!AI30</f>
        <v>0</v>
      </c>
      <c r="K29" s="12">
        <f>[1]Source!V30</f>
        <v>0</v>
      </c>
    </row>
    <row r="30" spans="1:13" ht="57">
      <c r="A30" s="10" t="str">
        <f>[1]Source!E31</f>
        <v>4,1</v>
      </c>
      <c r="B30" s="10" t="str">
        <f>[1]Source!F31</f>
        <v>Прайс-лист.</v>
      </c>
      <c r="C30" s="7" t="str">
        <f>[1]Source!G31</f>
        <v>Элементы крепления нащельников и деталей обрамления (самонарезающиеся винты, заклёпки,...)</v>
      </c>
      <c r="D30" s="2">
        <f>[1]Source!I31</f>
        <v>0.1</v>
      </c>
      <c r="E30" s="20">
        <f>[1]Source!AB31</f>
        <v>32203.39</v>
      </c>
      <c r="F30" s="20">
        <f>[1]Source!AD31</f>
        <v>0</v>
      </c>
      <c r="G30" s="12">
        <f>[1]Source!O31</f>
        <v>3220.34</v>
      </c>
      <c r="H30" s="12">
        <f>[1]Source!S31</f>
        <v>0</v>
      </c>
      <c r="I30" s="21">
        <f>[1]Source!Q31</f>
        <v>0</v>
      </c>
      <c r="J30" s="21">
        <f>[1]Source!AH31</f>
        <v>0</v>
      </c>
      <c r="K30" s="21">
        <f>[1]Source!U31</f>
        <v>0</v>
      </c>
    </row>
    <row r="31" spans="1:13" ht="14.25">
      <c r="C31" s="14" t="str">
        <f>[1]Source!H31</f>
        <v>т</v>
      </c>
      <c r="D31" s="2"/>
      <c r="E31" s="15">
        <f>[1]Source!AF31</f>
        <v>0</v>
      </c>
      <c r="F31" s="15">
        <f>[1]Source!AE31</f>
        <v>0</v>
      </c>
      <c r="G31" s="12"/>
      <c r="H31" s="12"/>
      <c r="I31" s="12">
        <f>[1]Source!R31</f>
        <v>0</v>
      </c>
      <c r="J31" s="12">
        <f>[1]Source!AI31</f>
        <v>0</v>
      </c>
      <c r="K31" s="12">
        <f>[1]Source!V31</f>
        <v>0</v>
      </c>
    </row>
    <row r="32" spans="1:13" ht="14.25">
      <c r="A32" s="10" t="str">
        <f>[1]Source!E32</f>
        <v>4,2</v>
      </c>
      <c r="B32" s="10" t="str">
        <f>[1]Source!F32</f>
        <v>Прайс-лист.</v>
      </c>
      <c r="C32" s="7" t="str">
        <f>[1]Source!G32</f>
        <v>Акриловые панели 6 000х3 000х120 мм.</v>
      </c>
      <c r="D32" s="2">
        <f>[1]Source!I32</f>
        <v>12</v>
      </c>
      <c r="E32" s="20">
        <f>[1]Source!AB32</f>
        <v>3173728.81</v>
      </c>
      <c r="F32" s="20">
        <f>[1]Source!AD32</f>
        <v>0</v>
      </c>
      <c r="G32" s="12">
        <f>[1]Source!O32</f>
        <v>38084745.719999999</v>
      </c>
      <c r="H32" s="12">
        <f>[1]Source!S32</f>
        <v>0</v>
      </c>
      <c r="I32" s="21">
        <f>[1]Source!Q32</f>
        <v>0</v>
      </c>
      <c r="J32" s="21">
        <f>[1]Source!AH32</f>
        <v>0</v>
      </c>
      <c r="K32" s="21">
        <f>[1]Source!U32</f>
        <v>0</v>
      </c>
    </row>
    <row r="33" spans="1:11" ht="14.25">
      <c r="C33" s="14" t="str">
        <f>[1]Source!H32</f>
        <v>ШТ</v>
      </c>
      <c r="D33" s="2"/>
      <c r="E33" s="15">
        <f>[1]Source!AF32</f>
        <v>0</v>
      </c>
      <c r="F33" s="15">
        <f>[1]Source!AE32</f>
        <v>0</v>
      </c>
      <c r="G33" s="12"/>
      <c r="H33" s="12"/>
      <c r="I33" s="12">
        <f>[1]Source!R32</f>
        <v>0</v>
      </c>
      <c r="J33" s="12">
        <f>[1]Source!AI32</f>
        <v>0</v>
      </c>
      <c r="K33" s="12">
        <f>[1]Source!V32</f>
        <v>0</v>
      </c>
    </row>
    <row r="34" spans="1:11" ht="14.25">
      <c r="A34" s="10" t="str">
        <f>[1]Source!E33</f>
        <v>4,3</v>
      </c>
      <c r="B34" s="10" t="str">
        <f>[1]Source!F33</f>
        <v>Прайс-лист.</v>
      </c>
      <c r="C34" s="7" t="str">
        <f>[1]Source!G33</f>
        <v>Акриловые панели 4 000х3 000х120 мм.</v>
      </c>
      <c r="D34" s="2">
        <f>[1]Source!I33</f>
        <v>3</v>
      </c>
      <c r="E34" s="20">
        <f>[1]Source!AB33</f>
        <v>2196610.17</v>
      </c>
      <c r="F34" s="20">
        <f>[1]Source!AD33</f>
        <v>0</v>
      </c>
      <c r="G34" s="12">
        <f>[1]Source!O33</f>
        <v>6589830.5099999998</v>
      </c>
      <c r="H34" s="12">
        <f>[1]Source!S33</f>
        <v>0</v>
      </c>
      <c r="I34" s="21">
        <f>[1]Source!Q33</f>
        <v>0</v>
      </c>
      <c r="J34" s="21">
        <f>[1]Source!AH33</f>
        <v>0</v>
      </c>
      <c r="K34" s="21">
        <f>[1]Source!U33</f>
        <v>0</v>
      </c>
    </row>
    <row r="35" spans="1:11" ht="14.25">
      <c r="C35" s="14" t="str">
        <f>[1]Source!H33</f>
        <v>ШТ</v>
      </c>
      <c r="D35" s="2"/>
      <c r="E35" s="15">
        <f>[1]Source!AF33</f>
        <v>0</v>
      </c>
      <c r="F35" s="15">
        <f>[1]Source!AE33</f>
        <v>0</v>
      </c>
      <c r="G35" s="12"/>
      <c r="H35" s="12"/>
      <c r="I35" s="12">
        <f>[1]Source!R33</f>
        <v>0</v>
      </c>
      <c r="J35" s="12">
        <f>[1]Source!AI33</f>
        <v>0</v>
      </c>
      <c r="K35" s="12">
        <f>[1]Source!V33</f>
        <v>0</v>
      </c>
    </row>
    <row r="36" spans="1:11" ht="14.25">
      <c r="A36" s="10" t="str">
        <f>[1]Source!E34</f>
        <v>4,4</v>
      </c>
      <c r="B36" s="10" t="str">
        <f>[1]Source!F34</f>
        <v>Прайс-лист.</v>
      </c>
      <c r="C36" s="7" t="str">
        <f>[1]Source!G34</f>
        <v>Акриловые панели 4 500х1 200х120 мм.</v>
      </c>
      <c r="D36" s="2">
        <f>[1]Source!I34</f>
        <v>1</v>
      </c>
      <c r="E36" s="20">
        <f>[1]Source!AB34</f>
        <v>915254.24</v>
      </c>
      <c r="F36" s="20">
        <f>[1]Source!AD34</f>
        <v>0</v>
      </c>
      <c r="G36" s="12">
        <f>[1]Source!O34</f>
        <v>915254.24</v>
      </c>
      <c r="H36" s="12">
        <f>[1]Source!S34</f>
        <v>0</v>
      </c>
      <c r="I36" s="21">
        <f>[1]Source!Q34</f>
        <v>0</v>
      </c>
      <c r="J36" s="21">
        <f>[1]Source!AH34</f>
        <v>0</v>
      </c>
      <c r="K36" s="21">
        <f>[1]Source!U34</f>
        <v>0</v>
      </c>
    </row>
    <row r="37" spans="1:11" ht="14.25">
      <c r="C37" s="14" t="str">
        <f>[1]Source!H34</f>
        <v>ШТ</v>
      </c>
      <c r="D37" s="2"/>
      <c r="E37" s="15">
        <f>[1]Source!AF34</f>
        <v>0</v>
      </c>
      <c r="F37" s="15">
        <f>[1]Source!AE34</f>
        <v>0</v>
      </c>
      <c r="G37" s="12"/>
      <c r="H37" s="12"/>
      <c r="I37" s="12">
        <f>[1]Source!R34</f>
        <v>0</v>
      </c>
      <c r="J37" s="12">
        <f>[1]Source!AI34</f>
        <v>0</v>
      </c>
      <c r="K37" s="12">
        <f>[1]Source!V34</f>
        <v>0</v>
      </c>
    </row>
    <row r="38" spans="1:11" ht="14.25">
      <c r="A38" s="10" t="str">
        <f>[1]Source!E35</f>
        <v>4,5</v>
      </c>
      <c r="B38" s="10" t="str">
        <f>[1]Source!F35</f>
        <v>Прайс-лист.</v>
      </c>
      <c r="C38" s="7" t="str">
        <f>[1]Source!G35</f>
        <v>Акриловые панели 6 000х1 100х80 мм.</v>
      </c>
      <c r="D38" s="2">
        <f>[1]Source!I35</f>
        <v>9</v>
      </c>
      <c r="E38" s="20">
        <f>[1]Source!AB35</f>
        <v>610169.49</v>
      </c>
      <c r="F38" s="20">
        <f>[1]Source!AD35</f>
        <v>0</v>
      </c>
      <c r="G38" s="12">
        <f>[1]Source!O35</f>
        <v>5491525.4100000001</v>
      </c>
      <c r="H38" s="12">
        <f>[1]Source!S35</f>
        <v>0</v>
      </c>
      <c r="I38" s="21">
        <f>[1]Source!Q35</f>
        <v>0</v>
      </c>
      <c r="J38" s="21">
        <f>[1]Source!AH35</f>
        <v>0</v>
      </c>
      <c r="K38" s="21">
        <f>[1]Source!U35</f>
        <v>0</v>
      </c>
    </row>
    <row r="39" spans="1:11" ht="14.25">
      <c r="C39" s="14" t="str">
        <f>[1]Source!H35</f>
        <v>ШТ</v>
      </c>
      <c r="D39" s="2"/>
      <c r="E39" s="15">
        <f>[1]Source!AF35</f>
        <v>0</v>
      </c>
      <c r="F39" s="15">
        <f>[1]Source!AE35</f>
        <v>0</v>
      </c>
      <c r="G39" s="12"/>
      <c r="H39" s="12"/>
      <c r="I39" s="12">
        <f>[1]Source!R35</f>
        <v>0</v>
      </c>
      <c r="J39" s="12">
        <f>[1]Source!AI35</f>
        <v>0</v>
      </c>
      <c r="K39" s="12">
        <f>[1]Source!V35</f>
        <v>0</v>
      </c>
    </row>
    <row r="40" spans="1:11" ht="14.25">
      <c r="A40" s="10" t="str">
        <f>[1]Source!E36</f>
        <v>4,6</v>
      </c>
      <c r="B40" s="10" t="str">
        <f>[1]Source!F36</f>
        <v>Прайс-лист.</v>
      </c>
      <c r="C40" s="7" t="str">
        <f>[1]Source!G36</f>
        <v>Акриловые панели 4 000х1 100х80 мм.</v>
      </c>
      <c r="D40" s="2">
        <f>[1]Source!I36</f>
        <v>2</v>
      </c>
      <c r="E40" s="20">
        <f>[1]Source!AB36</f>
        <v>488135.59</v>
      </c>
      <c r="F40" s="20">
        <f>[1]Source!AD36</f>
        <v>0</v>
      </c>
      <c r="G40" s="12">
        <f>[1]Source!O36</f>
        <v>976271.18</v>
      </c>
      <c r="H40" s="12">
        <f>[1]Source!S36</f>
        <v>0</v>
      </c>
      <c r="I40" s="21">
        <f>[1]Source!Q36</f>
        <v>0</v>
      </c>
      <c r="J40" s="21">
        <f>[1]Source!AH36</f>
        <v>0</v>
      </c>
      <c r="K40" s="21">
        <f>[1]Source!U36</f>
        <v>0</v>
      </c>
    </row>
    <row r="41" spans="1:11" ht="14.25">
      <c r="C41" s="14" t="str">
        <f>[1]Source!H36</f>
        <v>ШТ</v>
      </c>
      <c r="D41" s="2"/>
      <c r="E41" s="15">
        <f>[1]Source!AF36</f>
        <v>0</v>
      </c>
      <c r="F41" s="15">
        <f>[1]Source!AE36</f>
        <v>0</v>
      </c>
      <c r="G41" s="12"/>
      <c r="H41" s="12"/>
      <c r="I41" s="12">
        <f>[1]Source!R36</f>
        <v>0</v>
      </c>
      <c r="J41" s="12">
        <f>[1]Source!AI36</f>
        <v>0</v>
      </c>
      <c r="K41" s="12">
        <f>[1]Source!V36</f>
        <v>0</v>
      </c>
    </row>
    <row r="42" spans="1:11" ht="28.5">
      <c r="A42" s="10" t="str">
        <f>[1]Source!E37</f>
        <v>4,7</v>
      </c>
      <c r="B42" s="10" t="str">
        <f>[1]Source!F37</f>
        <v>Прайс-лист.</v>
      </c>
      <c r="C42" s="7" t="str">
        <f>[1]Source!G37</f>
        <v>Нащельники и детали обрамления из ПБ.</v>
      </c>
      <c r="D42" s="2">
        <f>[1]Source!I37</f>
        <v>89</v>
      </c>
      <c r="E42" s="20">
        <f>[1]Source!AB37</f>
        <v>9322.0300000000007</v>
      </c>
      <c r="F42" s="20">
        <f>[1]Source!AD37</f>
        <v>0</v>
      </c>
      <c r="G42" s="12">
        <f>[1]Source!O37</f>
        <v>829660.67</v>
      </c>
      <c r="H42" s="12">
        <f>[1]Source!S37</f>
        <v>0</v>
      </c>
      <c r="I42" s="21">
        <f>[1]Source!Q37</f>
        <v>0</v>
      </c>
      <c r="J42" s="21">
        <f>[1]Source!AH37</f>
        <v>0</v>
      </c>
      <c r="K42" s="21">
        <f>[1]Source!U37</f>
        <v>0</v>
      </c>
    </row>
    <row r="43" spans="1:11" ht="14.25">
      <c r="C43" s="14" t="str">
        <f>[1]Source!H37</f>
        <v>м2</v>
      </c>
      <c r="D43" s="2"/>
      <c r="E43" s="15">
        <f>[1]Source!AF37</f>
        <v>0</v>
      </c>
      <c r="F43" s="15">
        <f>[1]Source!AE37</f>
        <v>0</v>
      </c>
      <c r="G43" s="12"/>
      <c r="H43" s="12"/>
      <c r="I43" s="12">
        <f>[1]Source!R37</f>
        <v>0</v>
      </c>
      <c r="J43" s="12">
        <f>[1]Source!AI37</f>
        <v>0</v>
      </c>
      <c r="K43" s="12">
        <f>[1]Source!V37</f>
        <v>0</v>
      </c>
    </row>
    <row r="44" spans="1:11" ht="14.25">
      <c r="A44" s="10" t="str">
        <f>[1]Source!E38</f>
        <v>4,8</v>
      </c>
      <c r="B44" s="10" t="str">
        <f>[1]Source!F38</f>
        <v>Прайс-лист.</v>
      </c>
      <c r="C44" s="7" t="str">
        <f>[1]Source!G38</f>
        <v>Уплотнитль резиновый 20х50 мм.</v>
      </c>
      <c r="D44" s="2">
        <f>[1]Source!I38</f>
        <v>186</v>
      </c>
      <c r="E44" s="20">
        <f>[1]Source!AB38</f>
        <v>66.95</v>
      </c>
      <c r="F44" s="20">
        <f>[1]Source!AD38</f>
        <v>0</v>
      </c>
      <c r="G44" s="12">
        <f>[1]Source!O38</f>
        <v>12452.7</v>
      </c>
      <c r="H44" s="12">
        <f>[1]Source!S38</f>
        <v>0</v>
      </c>
      <c r="I44" s="21">
        <f>[1]Source!Q38</f>
        <v>0</v>
      </c>
      <c r="J44" s="21">
        <f>[1]Source!AH38</f>
        <v>0</v>
      </c>
      <c r="K44" s="21">
        <f>[1]Source!U38</f>
        <v>0</v>
      </c>
    </row>
    <row r="45" spans="1:11" ht="14.25">
      <c r="C45" s="14" t="str">
        <f>[1]Source!H38</f>
        <v>м</v>
      </c>
      <c r="D45" s="2"/>
      <c r="E45" s="15">
        <f>[1]Source!AF38</f>
        <v>0</v>
      </c>
      <c r="F45" s="15">
        <f>[1]Source!AE38</f>
        <v>0</v>
      </c>
      <c r="G45" s="12"/>
      <c r="H45" s="12"/>
      <c r="I45" s="12">
        <f>[1]Source!R38</f>
        <v>0</v>
      </c>
      <c r="J45" s="12">
        <f>[1]Source!AI38</f>
        <v>0</v>
      </c>
      <c r="K45" s="12">
        <f>[1]Source!V38</f>
        <v>0</v>
      </c>
    </row>
    <row r="46" spans="1:11" ht="14.25">
      <c r="A46" s="10" t="str">
        <f>[1]Source!E39</f>
        <v>4,9</v>
      </c>
      <c r="B46" s="10" t="str">
        <f>[1]Source!F39</f>
        <v>Прайс-лист.</v>
      </c>
      <c r="C46" s="7" t="str">
        <f>[1]Source!G39</f>
        <v>Трубка из вспененного ПЭ "Вилотерм".</v>
      </c>
      <c r="D46" s="2">
        <f>[1]Source!I39</f>
        <v>186</v>
      </c>
      <c r="E46" s="20">
        <f>[1]Source!AB39</f>
        <v>116.95</v>
      </c>
      <c r="F46" s="20">
        <f>[1]Source!AD39</f>
        <v>0</v>
      </c>
      <c r="G46" s="12">
        <f>[1]Source!O39</f>
        <v>21752.7</v>
      </c>
      <c r="H46" s="12">
        <f>[1]Source!S39</f>
        <v>0</v>
      </c>
      <c r="I46" s="21">
        <f>[1]Source!Q39</f>
        <v>0</v>
      </c>
      <c r="J46" s="21">
        <f>[1]Source!AH39</f>
        <v>0</v>
      </c>
      <c r="K46" s="21">
        <f>[1]Source!U39</f>
        <v>0</v>
      </c>
    </row>
    <row r="47" spans="1:11" ht="14.25">
      <c r="C47" s="14" t="str">
        <f>[1]Source!H39</f>
        <v>м</v>
      </c>
      <c r="D47" s="2"/>
      <c r="E47" s="15">
        <f>[1]Source!AF39</f>
        <v>0</v>
      </c>
      <c r="F47" s="15">
        <f>[1]Source!AE39</f>
        <v>0</v>
      </c>
      <c r="G47" s="12"/>
      <c r="H47" s="12"/>
      <c r="I47" s="12">
        <f>[1]Source!R39</f>
        <v>0</v>
      </c>
      <c r="J47" s="12">
        <f>[1]Source!AI39</f>
        <v>0</v>
      </c>
      <c r="K47" s="12">
        <f>[1]Source!V39</f>
        <v>0</v>
      </c>
    </row>
    <row r="48" spans="1:11" ht="28.5">
      <c r="A48" s="10" t="str">
        <f>[1]Source!E40</f>
        <v>4,10</v>
      </c>
      <c r="B48" s="10" t="str">
        <f>[1]Source!F40</f>
        <v>Прайс-лист.</v>
      </c>
      <c r="C48" s="7" t="str">
        <f>[1]Source!G40</f>
        <v>Безусадочная цементно-песчаная смесь.</v>
      </c>
      <c r="D48" s="2">
        <f>[1]Source!I40</f>
        <v>650</v>
      </c>
      <c r="E48" s="20">
        <f>[1]Source!AB40</f>
        <v>11.86</v>
      </c>
      <c r="F48" s="20">
        <f>[1]Source!AD40</f>
        <v>0</v>
      </c>
      <c r="G48" s="12">
        <f>[1]Source!O40</f>
        <v>7709</v>
      </c>
      <c r="H48" s="12">
        <f>[1]Source!S40</f>
        <v>0</v>
      </c>
      <c r="I48" s="21">
        <f>[1]Source!Q40</f>
        <v>0</v>
      </c>
      <c r="J48" s="21">
        <f>[1]Source!AH40</f>
        <v>0</v>
      </c>
      <c r="K48" s="21">
        <f>[1]Source!U40</f>
        <v>0</v>
      </c>
    </row>
    <row r="49" spans="1:11" ht="14.25">
      <c r="C49" s="14" t="str">
        <f>[1]Source!H40</f>
        <v>кг</v>
      </c>
      <c r="D49" s="2"/>
      <c r="E49" s="15">
        <f>[1]Source!AF40</f>
        <v>0</v>
      </c>
      <c r="F49" s="15">
        <f>[1]Source!AE40</f>
        <v>0</v>
      </c>
      <c r="G49" s="12"/>
      <c r="H49" s="12"/>
      <c r="I49" s="12">
        <f>[1]Source!R40</f>
        <v>0</v>
      </c>
      <c r="J49" s="12">
        <f>[1]Source!AI40</f>
        <v>0</v>
      </c>
      <c r="K49" s="12">
        <f>[1]Source!V40</f>
        <v>0</v>
      </c>
    </row>
    <row r="50" spans="1:11" ht="28.5">
      <c r="A50" s="10" t="str">
        <f>[1]Source!E41</f>
        <v>4,11</v>
      </c>
      <c r="B50" s="10" t="str">
        <f>[1]Source!F41</f>
        <v>Прайс-лист.</v>
      </c>
      <c r="C50" s="7" t="str">
        <f>[1]Source!G41</f>
        <v>Герметик  внутренний Sikasil SG-20 в тубах по 600 млл.</v>
      </c>
      <c r="D50" s="2">
        <f>[1]Source!I41</f>
        <v>78</v>
      </c>
      <c r="E50" s="20">
        <f>[1]Source!AB41</f>
        <v>764.41</v>
      </c>
      <c r="F50" s="20">
        <f>[1]Source!AD41</f>
        <v>0</v>
      </c>
      <c r="G50" s="12">
        <f>[1]Source!O41</f>
        <v>59623.98</v>
      </c>
      <c r="H50" s="12">
        <f>[1]Source!S41</f>
        <v>0</v>
      </c>
      <c r="I50" s="21">
        <f>[1]Source!Q41</f>
        <v>0</v>
      </c>
      <c r="J50" s="21">
        <f>[1]Source!AH41</f>
        <v>0</v>
      </c>
      <c r="K50" s="21">
        <f>[1]Source!U41</f>
        <v>0</v>
      </c>
    </row>
    <row r="51" spans="1:11" ht="14.25">
      <c r="C51" s="14" t="str">
        <f>[1]Source!H41</f>
        <v>ШТ</v>
      </c>
      <c r="D51" s="2"/>
      <c r="E51" s="15">
        <f>[1]Source!AF41</f>
        <v>0</v>
      </c>
      <c r="F51" s="15">
        <f>[1]Source!AE41</f>
        <v>0</v>
      </c>
      <c r="G51" s="12"/>
      <c r="H51" s="12"/>
      <c r="I51" s="12">
        <f>[1]Source!R41</f>
        <v>0</v>
      </c>
      <c r="J51" s="12">
        <f>[1]Source!AI41</f>
        <v>0</v>
      </c>
      <c r="K51" s="12">
        <f>[1]Source!V41</f>
        <v>0</v>
      </c>
    </row>
    <row r="52" spans="1:11" ht="28.5">
      <c r="A52" s="10" t="str">
        <f>[1]Source!E42</f>
        <v>4,12</v>
      </c>
      <c r="B52" s="10" t="str">
        <f>[1]Source!F42</f>
        <v>Прайс-лист.</v>
      </c>
      <c r="C52" s="7" t="str">
        <f>[1]Source!G42</f>
        <v>Герметик  наружный Sikasil SG-20 в тубах по 600 млл.</v>
      </c>
      <c r="D52" s="2">
        <f>[1]Source!I42</f>
        <v>78</v>
      </c>
      <c r="E52" s="20">
        <f>[1]Source!AB42</f>
        <v>767.8</v>
      </c>
      <c r="F52" s="20">
        <f>[1]Source!AD42</f>
        <v>0</v>
      </c>
      <c r="G52" s="12">
        <f>[1]Source!O42</f>
        <v>59888.4</v>
      </c>
      <c r="H52" s="12">
        <f>[1]Source!S42</f>
        <v>0</v>
      </c>
      <c r="I52" s="21">
        <f>[1]Source!Q42</f>
        <v>0</v>
      </c>
      <c r="J52" s="21">
        <f>[1]Source!AH42</f>
        <v>0</v>
      </c>
      <c r="K52" s="21">
        <f>[1]Source!U42</f>
        <v>0</v>
      </c>
    </row>
    <row r="53" spans="1:11" ht="14.25">
      <c r="C53" s="14" t="str">
        <f>[1]Source!H42</f>
        <v>ШТ</v>
      </c>
      <c r="D53" s="2"/>
      <c r="E53" s="15">
        <f>[1]Source!AF42</f>
        <v>0</v>
      </c>
      <c r="F53" s="15">
        <f>[1]Source!AE42</f>
        <v>0</v>
      </c>
      <c r="G53" s="12"/>
      <c r="H53" s="12"/>
      <c r="I53" s="12">
        <f>[1]Source!R42</f>
        <v>0</v>
      </c>
      <c r="J53" s="12">
        <f>[1]Source!AI42</f>
        <v>0</v>
      </c>
      <c r="K53" s="12">
        <f>[1]Source!V42</f>
        <v>0</v>
      </c>
    </row>
    <row r="54" spans="1:11" ht="14.25">
      <c r="A54" s="10" t="str">
        <f>[1]Source!E43</f>
        <v>4,13</v>
      </c>
      <c r="B54" s="10" t="str">
        <f>[1]Source!F43</f>
        <v>Прайс-лист.</v>
      </c>
      <c r="C54" s="7" t="str">
        <f>[1]Source!G43</f>
        <v>Химическая обработка акрила.</v>
      </c>
      <c r="D54" s="2">
        <f>[1]Source!I43</f>
        <v>7</v>
      </c>
      <c r="E54" s="20">
        <f>[1]Source!AB43</f>
        <v>1142.3699999999999</v>
      </c>
      <c r="F54" s="20">
        <f>[1]Source!AD43</f>
        <v>0</v>
      </c>
      <c r="G54" s="12">
        <f>[1]Source!O43</f>
        <v>7996.59</v>
      </c>
      <c r="H54" s="12">
        <f>[1]Source!S43</f>
        <v>0</v>
      </c>
      <c r="I54" s="21">
        <f>[1]Source!Q43</f>
        <v>0</v>
      </c>
      <c r="J54" s="21">
        <f>[1]Source!AH43</f>
        <v>0</v>
      </c>
      <c r="K54" s="21">
        <f>[1]Source!U43</f>
        <v>0</v>
      </c>
    </row>
    <row r="55" spans="1:11" ht="14.25">
      <c r="C55" s="14" t="str">
        <f>[1]Source!H43</f>
        <v>КОМПЛ</v>
      </c>
      <c r="D55" s="2"/>
      <c r="E55" s="15">
        <f>[1]Source!AF43</f>
        <v>0</v>
      </c>
      <c r="F55" s="15">
        <f>[1]Source!AE43</f>
        <v>0</v>
      </c>
      <c r="G55" s="12"/>
      <c r="H55" s="12"/>
      <c r="I55" s="12">
        <f>[1]Source!R43</f>
        <v>0</v>
      </c>
      <c r="J55" s="12">
        <f>[1]Source!AI43</f>
        <v>0</v>
      </c>
      <c r="K55" s="12">
        <f>[1]Source!V43</f>
        <v>0</v>
      </c>
    </row>
    <row r="56" spans="1:11" ht="114">
      <c r="A56" s="35" t="str">
        <f>[1]Source!E44</f>
        <v>5</v>
      </c>
      <c r="B56" s="35" t="str">
        <f>[1]Source!F44</f>
        <v>01-10-01 (МДС 81-42.2008).</v>
      </c>
      <c r="C56" s="36" t="str">
        <f>[1]Source!G44</f>
        <v>Авторское вознаграждение за изготовление полимер-бетонных декораций (ПБД) блока №1 в соответствии с таблицей 01-10-(ОЕРх81-06-01-2001) с учётом стоимости материалов. Патент на полезную модель RU 145555 U1 от 14.08.2014 г.</v>
      </c>
      <c r="D56" s="37">
        <f>[1]Source!I44</f>
        <v>3893</v>
      </c>
      <c r="E56" s="38">
        <f>[1]Source!AB44</f>
        <v>9322.0300000000007</v>
      </c>
      <c r="F56" s="38">
        <f>[1]Source!AD44</f>
        <v>0</v>
      </c>
      <c r="G56" s="39">
        <f>[1]Source!O44</f>
        <v>36290662.789999999</v>
      </c>
      <c r="H56" s="39">
        <f>[1]Source!S44</f>
        <v>0</v>
      </c>
      <c r="I56" s="40">
        <f>[1]Source!Q44</f>
        <v>0</v>
      </c>
      <c r="J56" s="40">
        <f>[1]Source!AH44</f>
        <v>0</v>
      </c>
      <c r="K56" s="40">
        <f>[1]Source!U44</f>
        <v>0</v>
      </c>
    </row>
    <row r="57" spans="1:11" ht="14.25">
      <c r="C57" s="14" t="str">
        <f>[1]Source!H44</f>
        <v>м2</v>
      </c>
      <c r="D57" s="2"/>
      <c r="E57" s="15">
        <f>[1]Source!AF44</f>
        <v>0</v>
      </c>
      <c r="F57" s="15">
        <f>[1]Source!AE44</f>
        <v>0</v>
      </c>
      <c r="G57" s="12"/>
      <c r="H57" s="12"/>
      <c r="I57" s="12">
        <f>[1]Source!R44</f>
        <v>0</v>
      </c>
      <c r="J57" s="12">
        <f>[1]Source!AI44</f>
        <v>0</v>
      </c>
      <c r="K57" s="12">
        <f>[1]Source!V44</f>
        <v>0</v>
      </c>
    </row>
    <row r="58" spans="1:11" ht="28.5">
      <c r="A58" s="10" t="str">
        <f>[1]Source!E45</f>
        <v>6</v>
      </c>
      <c r="B58" s="10" t="str">
        <f>[1]Source!F45</f>
        <v>Прайс-лист.</v>
      </c>
      <c r="C58" s="7" t="str">
        <f>[1]Source!G45</f>
        <v>ПБД - тотемные столбы (диаметр свыше  500 мм., высота - 2 м.)</v>
      </c>
      <c r="D58" s="2">
        <f>[1]Source!I45</f>
        <v>10</v>
      </c>
      <c r="E58" s="20">
        <f>[1]Source!AB45</f>
        <v>116949.15</v>
      </c>
      <c r="F58" s="20">
        <f>[1]Source!AD45</f>
        <v>0</v>
      </c>
      <c r="G58" s="12">
        <f>[1]Source!O45</f>
        <v>1169491.5</v>
      </c>
      <c r="H58" s="12">
        <f>[1]Source!S45</f>
        <v>0</v>
      </c>
      <c r="I58" s="21">
        <f>[1]Source!Q45</f>
        <v>0</v>
      </c>
      <c r="J58" s="21">
        <f>[1]Source!AH45</f>
        <v>0</v>
      </c>
      <c r="K58" s="21">
        <f>[1]Source!U45</f>
        <v>0</v>
      </c>
    </row>
    <row r="59" spans="1:11" ht="14.25">
      <c r="C59" s="14" t="str">
        <f>[1]Source!H45</f>
        <v>ШТ</v>
      </c>
      <c r="D59" s="2"/>
      <c r="E59" s="15">
        <f>[1]Source!AF45</f>
        <v>0</v>
      </c>
      <c r="F59" s="15">
        <f>[1]Source!AE45</f>
        <v>0</v>
      </c>
      <c r="G59" s="12"/>
      <c r="H59" s="12"/>
      <c r="I59" s="12">
        <f>[1]Source!R45</f>
        <v>0</v>
      </c>
      <c r="J59" s="12">
        <f>[1]Source!AI45</f>
        <v>0</v>
      </c>
      <c r="K59" s="12">
        <f>[1]Source!V45</f>
        <v>0</v>
      </c>
    </row>
    <row r="66" spans="1:11" s="41" customFormat="1">
      <c r="A66"/>
      <c r="B66"/>
      <c r="C66"/>
      <c r="D66"/>
      <c r="E66"/>
      <c r="F66"/>
      <c r="G66"/>
      <c r="H66"/>
      <c r="I66"/>
      <c r="J66"/>
      <c r="K66"/>
    </row>
    <row r="556" spans="23:24" ht="16.5" customHeight="1">
      <c r="W556" s="22" t="s">
        <v>26</v>
      </c>
    </row>
    <row r="557" spans="23:24" ht="28.5">
      <c r="X557" s="23" t="s">
        <v>27</v>
      </c>
    </row>
    <row r="558" spans="23:24" ht="71.25">
      <c r="X558" s="23" t="s">
        <v>28</v>
      </c>
    </row>
    <row r="559" spans="23:24" ht="42.75">
      <c r="X559" s="23" t="s">
        <v>29</v>
      </c>
    </row>
    <row r="560" spans="23:24" ht="71.25">
      <c r="X560" s="23" t="s">
        <v>30</v>
      </c>
    </row>
    <row r="561" spans="22:24" ht="71.25">
      <c r="X561" s="23" t="s">
        <v>31</v>
      </c>
    </row>
    <row r="562" spans="22:24" ht="57">
      <c r="X562" s="23" t="s">
        <v>32</v>
      </c>
    </row>
    <row r="563" spans="22:24" ht="57">
      <c r="X563" s="23" t="s">
        <v>33</v>
      </c>
    </row>
    <row r="564" spans="22:24" ht="28.5">
      <c r="X564" s="23" t="s">
        <v>34</v>
      </c>
    </row>
    <row r="566" spans="22:24" ht="15" customHeight="1">
      <c r="V566" s="24" t="str">
        <f>CONCATENATE("Итого по смете: ",IF([1]Source!G272&lt;&gt;"Новый объект", [1]Source!G272, ""))</f>
        <v>Итого по смете: КРС зоопарк Полярная зона</v>
      </c>
    </row>
    <row r="569" spans="22:24" ht="28.5">
      <c r="X569" s="23" t="s">
        <v>27</v>
      </c>
    </row>
    <row r="570" spans="22:24" ht="71.25">
      <c r="X570" s="23" t="s">
        <v>28</v>
      </c>
    </row>
    <row r="571" spans="22:24" ht="42.75">
      <c r="X571" s="23" t="s">
        <v>29</v>
      </c>
    </row>
    <row r="572" spans="22:24" ht="71.25">
      <c r="X572" s="23" t="s">
        <v>30</v>
      </c>
    </row>
    <row r="573" spans="22:24" ht="71.25">
      <c r="X573" s="23" t="s">
        <v>31</v>
      </c>
    </row>
    <row r="574" spans="22:24" ht="57">
      <c r="X574" s="23" t="s">
        <v>32</v>
      </c>
    </row>
    <row r="575" spans="22:24" ht="57">
      <c r="X575" s="23" t="s">
        <v>33</v>
      </c>
    </row>
    <row r="576" spans="22:24" ht="28.5">
      <c r="X576" s="23" t="s">
        <v>34</v>
      </c>
    </row>
    <row r="577" spans="24:24" ht="14.25">
      <c r="X577" s="23" t="s">
        <v>35</v>
      </c>
    </row>
    <row r="578" spans="24:24" ht="28.5">
      <c r="X578" s="23" t="s">
        <v>36</v>
      </c>
    </row>
    <row r="579" spans="24:24" ht="14.25">
      <c r="X579" s="23" t="s">
        <v>37</v>
      </c>
    </row>
  </sheetData>
  <mergeCells count="23">
    <mergeCell ref="A3:E5"/>
    <mergeCell ref="F3:H3"/>
    <mergeCell ref="I3:J3"/>
    <mergeCell ref="F4:H4"/>
    <mergeCell ref="I4:J4"/>
    <mergeCell ref="F5:H5"/>
    <mergeCell ref="I5:J5"/>
    <mergeCell ref="A6:A10"/>
    <mergeCell ref="B6:B10"/>
    <mergeCell ref="C6:C10"/>
    <mergeCell ref="D6:D10"/>
    <mergeCell ref="E6:F6"/>
    <mergeCell ref="J6:K8"/>
    <mergeCell ref="E7:E8"/>
    <mergeCell ref="F7:F8"/>
    <mergeCell ref="G7:G10"/>
    <mergeCell ref="H7:H10"/>
    <mergeCell ref="I7:I8"/>
    <mergeCell ref="E9:E10"/>
    <mergeCell ref="F9:F10"/>
    <mergeCell ref="I9:I10"/>
    <mergeCell ref="J9:K9"/>
    <mergeCell ref="G6:I6"/>
  </mergeCells>
  <pageMargins left="0.4" right="0.2" top="0.2" bottom="0.4" header="0.2" footer="0.2"/>
  <pageSetup paperSize="9" scale="59" fitToHeight="0" orientation="portrait" r:id="rId1"/>
  <headerFooter>
    <oddHeader>&amp;L&amp;8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11 граф c НР и СП</vt:lpstr>
      <vt:lpstr>'Смета 11 граф c НР и СП'!Заголовки_для_печати</vt:lpstr>
      <vt:lpstr>'Смета 11 граф c НР и СП'!Область_печати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mbeuser</dc:creator>
  <cp:lastModifiedBy>AMakarova</cp:lastModifiedBy>
  <dcterms:created xsi:type="dcterms:W3CDTF">2016-07-14T08:49:03Z</dcterms:created>
  <dcterms:modified xsi:type="dcterms:W3CDTF">2016-08-17T02:10:34Z</dcterms:modified>
</cp:coreProperties>
</file>