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32760" yWindow="60" windowWidth="7500" windowHeight="4245"/>
  </bookViews>
  <sheets>
    <sheet name="Мои данные" sheetId="9" r:id="rId1"/>
  </sheets>
  <definedNames>
    <definedName name="Print_Titles" localSheetId="0">'Мои данные'!$14:$14</definedName>
    <definedName name="_xlnm.Print_Titles" localSheetId="0">'Мои данные'!$14:$14</definedName>
  </definedNames>
  <calcPr calcId="145621"/>
</workbook>
</file>

<file path=xl/calcChain.xml><?xml version="1.0" encoding="utf-8"?>
<calcChain xmlns="http://schemas.openxmlformats.org/spreadsheetml/2006/main">
  <c r="G35" i="9" l="1"/>
  <c r="G36" i="9" s="1"/>
  <c r="G37" i="9" s="1"/>
  <c r="G29" i="9"/>
  <c r="G18" i="9" l="1"/>
  <c r="G20" i="9" s="1"/>
  <c r="G30" i="9"/>
  <c r="G31" i="9" l="1"/>
  <c r="G32" i="9" s="1"/>
  <c r="E17" i="9"/>
  <c r="G33" i="9" l="1"/>
  <c r="G34" i="9" s="1"/>
  <c r="G17" i="9"/>
  <c r="G38" i="9" l="1"/>
  <c r="G23" i="9"/>
  <c r="G39" i="9" l="1"/>
  <c r="G40" i="9" s="1"/>
  <c r="G41" i="9" s="1"/>
</calcChain>
</file>

<file path=xl/comments1.xml><?xml version="1.0" encoding="utf-8"?>
<comments xmlns="http://schemas.openxmlformats.org/spreadsheetml/2006/main">
  <authors>
    <author>Alex Sosedko</author>
    <author>kdedova</author>
  </authors>
  <commentList>
    <comment ref="A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&lt;Номер позиции по смете&gt;</t>
        </r>
      </text>
    </comment>
    <comment ref="B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&lt;Наименование (текстовая часть) расценки&gt;                                         &lt;Формула расчета стоимости единицы&gt;
&lt;Обоснование коэффициентов&gt;</t>
        </r>
      </text>
    </comment>
    <comment ref="C14" authorId="1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&lt;Комментарии из базы данных к расценке&gt;
&lt;Примечание&gt;</t>
        </r>
      </text>
    </comment>
    <comment ref="D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&lt;Ед. измерения по расценке&gt;</t>
        </r>
      </text>
    </comment>
    <comment ref="E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&lt;Количество всего (физ. объем) по позиции&gt; </t>
        </r>
      </text>
    </comment>
    <comment ref="F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G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по позиции для БИМ&gt;</t>
        </r>
      </text>
    </comment>
    <comment ref="A4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&lt;Текстовая часть (итоги)&gt;</t>
        </r>
      </text>
    </comment>
    <comment ref="G4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&lt;Прямые затраты (итоги)&gt;</t>
        </r>
      </text>
    </comment>
  </commentList>
</comments>
</file>

<file path=xl/sharedStrings.xml><?xml version="1.0" encoding="utf-8"?>
<sst xmlns="http://schemas.openxmlformats.org/spreadsheetml/2006/main" count="55" uniqueCount="54">
  <si>
    <t>(наименование работ и затрат, наименование объекта)</t>
  </si>
  <si>
    <t>№ п/п</t>
  </si>
  <si>
    <t xml:space="preserve">подпись (должность Ф.И.О. контактный телефон) </t>
  </si>
  <si>
    <t>Наименование работ</t>
  </si>
  <si>
    <t>Обоснование цены</t>
  </si>
  <si>
    <t>Кол-во</t>
  </si>
  <si>
    <t>Ед. изм.</t>
  </si>
  <si>
    <t>Стоимость работ, тыс. руб.</t>
  </si>
  <si>
    <t>НЦС 81-02-15-2020. Сборник № 15. Наружные сети газоснабжения</t>
  </si>
  <si>
    <t>Итого</t>
  </si>
  <si>
    <t>Газопровод среднего давления</t>
  </si>
  <si>
    <t xml:space="preserve">Заказчик </t>
  </si>
  <si>
    <t>(наименование организации)</t>
  </si>
  <si>
    <t>"Утвержден"    «    »________________2020 г.</t>
  </si>
  <si>
    <t xml:space="preserve"> ВСЕГО с учетом НДС</t>
  </si>
  <si>
    <t xml:space="preserve"> НДС 20%</t>
  </si>
  <si>
    <t>Цена за единицу,               тыс. руб.</t>
  </si>
  <si>
    <t>Наружные инженерные сети газоснабжения, разработка грунта в отвал, полиэтиленовые трубы при укладке в траншею со стационарно установленного барабана: диаметром 110 мм и глубиной 1,5 м</t>
  </si>
  <si>
    <t>Работы, не учтенный НЦС и относящие к СМР</t>
  </si>
  <si>
    <t>Фасонные части из полиэтилена (седловой отвод)</t>
  </si>
  <si>
    <t>Итого по разделам 1,2,3</t>
  </si>
  <si>
    <t>Временные здания и сооружения. 3,1%</t>
  </si>
  <si>
    <t>Итого с временными зданиями и сооружениями</t>
  </si>
  <si>
    <t xml:space="preserve">Производствол работ в зимнее время 0,54% </t>
  </si>
  <si>
    <t>Итого с производством работ в зимнее время</t>
  </si>
  <si>
    <t xml:space="preserve">Непредвиденные затраты 2 % </t>
  </si>
  <si>
    <t>Итого с непредвиденными затратами</t>
  </si>
  <si>
    <t>Итого по состоянию на 4-й кв.2019г. По разделам 1-4</t>
  </si>
  <si>
    <t>ЛСР02-01  (п 21-23)</t>
  </si>
  <si>
    <t>Фасонные части из полиэтилена (отводы, тройники)</t>
  </si>
  <si>
    <t>ЛСР№02-02 (п14-20)</t>
  </si>
  <si>
    <t>Фасонные части из полиэтилена (неразьемные соединения)</t>
  </si>
  <si>
    <t>ЛСР02-02  (п 24-26)</t>
  </si>
  <si>
    <t>Коэффициент перехода от цен базового  района (Московская область) к уровню цен субъектов Краснодарского края</t>
  </si>
  <si>
    <t>Приказ Министерства регионального развития РФ  Рекомендуемый коэффициент, учитывающих регионально-климатические условиядля Краснодарского края</t>
  </si>
  <si>
    <t>Всего с учетом коэффициентов по разделу 1</t>
  </si>
  <si>
    <t>НЦС81-02-15-2020, табл.15-01-002-07</t>
  </si>
  <si>
    <t>км</t>
  </si>
  <si>
    <t>НЦС81-02-15-2020, табл.15-02-002-05</t>
  </si>
  <si>
    <t>Подземный газопровод среднего давления из стальных труб диаметром 32 мм L=0,0096км</t>
  </si>
  <si>
    <t>2.1</t>
  </si>
  <si>
    <t>2.2</t>
  </si>
  <si>
    <t>2.3</t>
  </si>
  <si>
    <t>1</t>
  </si>
  <si>
    <t>1.1</t>
  </si>
  <si>
    <t>1.2</t>
  </si>
  <si>
    <t>2,4</t>
  </si>
  <si>
    <t>Футляры на выходе из земли</t>
  </si>
  <si>
    <t>ЛСР02-02  (п 33-36)</t>
  </si>
  <si>
    <t>Итого со строительным контролем</t>
  </si>
  <si>
    <t>Строительный контроль 2,14%</t>
  </si>
  <si>
    <t>Итого стоимость работ, не учтенных НЦС, относящие к СМР по разделу 3</t>
  </si>
  <si>
    <t>Распределительный газопровод среднего давления по адресу:</t>
  </si>
  <si>
    <t xml:space="preserve">Составил 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</si>
</sst>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3"/>
      <color theme="3"/>
      <name val="Calibri"/>
      <family val="2"/>
      <charset val="204"/>
      <scheme val="minor"/>
    </font>
    <font>
      <i/>
      <sz val="9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8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 applyFill="0" applyProtection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0" fillId="0" borderId="5" applyNumberFormat="0" applyFill="0" applyAlignment="0" applyProtection="0"/>
  </cellStyleXfs>
  <cellXfs count="86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/>
    </xf>
    <xf numFmtId="0" fontId="4" fillId="0" borderId="0" xfId="0" applyFont="1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1" fillId="0" borderId="0" xfId="18" applyFont="1" applyFill="1" applyBorder="1" applyAlignment="1">
      <alignment vertical="center"/>
    </xf>
    <xf numFmtId="0" fontId="4" fillId="0" borderId="0" xfId="18" applyFont="1" applyFill="1" applyAlignment="1">
      <alignment horizontal="left" vertical="center" wrapText="1"/>
    </xf>
    <xf numFmtId="0" fontId="4" fillId="0" borderId="0" xfId="18" applyFont="1" applyFill="1" applyAlignment="1">
      <alignment horizontal="center" vertical="center" wrapText="1"/>
    </xf>
    <xf numFmtId="0" fontId="4" fillId="0" borderId="0" xfId="18" applyFont="1" applyFill="1" applyAlignment="1">
      <alignment vertical="center"/>
    </xf>
    <xf numFmtId="0" fontId="4" fillId="0" borderId="0" xfId="18" applyFont="1" applyFill="1" applyAlignment="1">
      <alignment horizontal="right" vertical="center"/>
    </xf>
    <xf numFmtId="0" fontId="4" fillId="0" borderId="0" xfId="18" applyFont="1" applyFill="1" applyBorder="1" applyAlignment="1">
      <alignment horizontal="right" vertical="center"/>
    </xf>
    <xf numFmtId="0" fontId="12" fillId="0" borderId="0" xfId="24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3" xfId="1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/>
    <xf numFmtId="49" fontId="13" fillId="0" borderId="1" xfId="0" applyNumberFormat="1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righ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/>
    </xf>
    <xf numFmtId="16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4" fontId="4" fillId="0" borderId="1" xfId="5" applyNumberFormat="1" applyFont="1" applyFill="1" applyBorder="1" applyAlignment="1">
      <alignment horizontal="right" vertical="center" wrapText="1"/>
    </xf>
    <xf numFmtId="4" fontId="13" fillId="0" borderId="1" xfId="5" applyNumberFormat="1" applyFont="1" applyFill="1" applyBorder="1" applyAlignment="1">
      <alignment horizontal="right" vertical="center" wrapText="1"/>
    </xf>
    <xf numFmtId="0" fontId="4" fillId="0" borderId="0" xfId="5" applyFont="1" applyFill="1" applyBorder="1" applyAlignment="1">
      <alignment horizontal="left" vertical="center" wrapText="1"/>
    </xf>
    <xf numFmtId="0" fontId="4" fillId="0" borderId="0" xfId="5" applyFont="1" applyFill="1" applyBorder="1" applyAlignment="1">
      <alignment horizontal="right" vertical="center" wrapText="1"/>
    </xf>
    <xf numFmtId="0" fontId="4" fillId="0" borderId="0" xfId="25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49" fontId="4" fillId="0" borderId="0" xfId="18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wrapText="1"/>
    </xf>
    <xf numFmtId="0" fontId="4" fillId="0" borderId="1" xfId="5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25" applyFont="1" applyFill="1" applyBorder="1" applyAlignment="1">
      <alignment horizontal="center" vertical="center"/>
    </xf>
    <xf numFmtId="0" fontId="11" fillId="0" borderId="0" xfId="18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1" xfId="5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 2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M45"/>
  <sheetViews>
    <sheetView showGridLines="0" tabSelected="1" topLeftCell="A20" zoomScaleNormal="100" workbookViewId="0">
      <selection activeCell="F45" sqref="F45"/>
    </sheetView>
  </sheetViews>
  <sheetFormatPr defaultRowHeight="12.75" x14ac:dyDescent="0.2"/>
  <cols>
    <col min="1" max="1" width="5.28515625" style="8" customWidth="1"/>
    <col min="2" max="2" width="43.140625" style="10" customWidth="1"/>
    <col min="3" max="3" width="18.28515625" style="10" customWidth="1"/>
    <col min="4" max="4" width="16" style="10" customWidth="1"/>
    <col min="5" max="5" width="12.5703125" style="10" customWidth="1"/>
    <col min="6" max="6" width="20.5703125" style="10" customWidth="1"/>
    <col min="7" max="7" width="16" style="10" customWidth="1"/>
    <col min="8" max="8" width="11.5703125" style="10" bestFit="1" customWidth="1"/>
    <col min="9" max="16384" width="9.140625" style="10"/>
  </cols>
  <sheetData>
    <row r="1" spans="1:13" x14ac:dyDescent="0.2">
      <c r="B1" s="9"/>
      <c r="C1" s="9"/>
      <c r="D1" s="8"/>
      <c r="E1" s="8"/>
      <c r="F1" s="8"/>
      <c r="G1" s="8"/>
    </row>
    <row r="2" spans="1:13" x14ac:dyDescent="0.2">
      <c r="B2" s="11" t="s">
        <v>11</v>
      </c>
      <c r="C2" s="12"/>
      <c r="D2" s="13"/>
      <c r="E2" s="13"/>
      <c r="F2" s="13"/>
      <c r="G2" s="13"/>
    </row>
    <row r="3" spans="1:13" x14ac:dyDescent="0.2">
      <c r="B3" s="9"/>
      <c r="C3" s="9"/>
      <c r="D3" s="14" t="s">
        <v>12</v>
      </c>
      <c r="E3" s="15"/>
      <c r="F3" s="8"/>
      <c r="G3" s="8"/>
    </row>
    <row r="4" spans="1:13" s="19" customFormat="1" x14ac:dyDescent="0.2">
      <c r="A4" s="16"/>
      <c r="B4" s="17" t="s">
        <v>13</v>
      </c>
      <c r="C4" s="17"/>
      <c r="D4" s="16"/>
      <c r="E4" s="18"/>
      <c r="F4" s="16"/>
      <c r="G4" s="16"/>
    </row>
    <row r="5" spans="1:13" x14ac:dyDescent="0.2">
      <c r="A5" s="70"/>
      <c r="B5" s="80"/>
      <c r="C5" s="80"/>
      <c r="D5" s="80"/>
      <c r="E5" s="80"/>
      <c r="F5" s="80"/>
      <c r="G5" s="80"/>
      <c r="H5" s="20"/>
      <c r="I5" s="20"/>
      <c r="J5" s="20"/>
      <c r="K5" s="20"/>
      <c r="L5" s="20"/>
      <c r="M5" s="20"/>
    </row>
    <row r="6" spans="1:13" x14ac:dyDescent="0.2">
      <c r="A6" s="70"/>
      <c r="B6" s="21"/>
      <c r="C6" s="22"/>
      <c r="D6" s="23"/>
      <c r="E6" s="24"/>
      <c r="F6" s="24"/>
      <c r="G6" s="24"/>
      <c r="H6" s="25"/>
      <c r="I6" s="25"/>
      <c r="J6" s="25"/>
      <c r="K6" s="25"/>
      <c r="L6" s="25"/>
      <c r="M6" s="25"/>
    </row>
    <row r="7" spans="1:13" ht="18" x14ac:dyDescent="0.2">
      <c r="A7" s="84" t="s">
        <v>52</v>
      </c>
      <c r="B7" s="84"/>
      <c r="C7" s="84"/>
      <c r="D7" s="84"/>
      <c r="E7" s="84"/>
      <c r="F7" s="84"/>
      <c r="G7" s="84"/>
      <c r="H7" s="19"/>
      <c r="I7" s="26"/>
      <c r="J7" s="26"/>
      <c r="K7" s="26"/>
      <c r="L7" s="27"/>
      <c r="M7" s="27"/>
    </row>
    <row r="8" spans="1:13" ht="41.25" customHeight="1" x14ac:dyDescent="0.2">
      <c r="A8" s="85"/>
      <c r="B8" s="85"/>
      <c r="C8" s="85"/>
      <c r="D8" s="85"/>
      <c r="E8" s="85"/>
      <c r="F8" s="85"/>
      <c r="G8" s="85"/>
      <c r="H8" s="28"/>
      <c r="I8" s="28"/>
      <c r="J8" s="28"/>
      <c r="K8" s="28"/>
      <c r="L8" s="28"/>
      <c r="M8" s="28"/>
    </row>
    <row r="9" spans="1:13" x14ac:dyDescent="0.2">
      <c r="A9" s="29"/>
      <c r="B9" s="81" t="s">
        <v>0</v>
      </c>
      <c r="C9" s="81"/>
      <c r="D9" s="81"/>
      <c r="E9" s="81"/>
      <c r="F9" s="81"/>
      <c r="G9" s="81"/>
      <c r="H9" s="28"/>
      <c r="I9" s="28"/>
      <c r="J9" s="28"/>
      <c r="K9" s="28"/>
      <c r="L9" s="28"/>
      <c r="M9" s="28"/>
    </row>
    <row r="10" spans="1:13" x14ac:dyDescent="0.2">
      <c r="A10" s="29"/>
      <c r="B10" s="30"/>
      <c r="C10" s="30"/>
      <c r="D10" s="30"/>
      <c r="E10" s="30"/>
      <c r="F10" s="30"/>
      <c r="G10" s="30"/>
      <c r="H10" s="28"/>
      <c r="I10" s="28"/>
      <c r="J10" s="28"/>
      <c r="K10" s="28"/>
      <c r="L10" s="28"/>
      <c r="M10" s="28"/>
    </row>
    <row r="12" spans="1:13" x14ac:dyDescent="0.2">
      <c r="A12" s="77" t="s">
        <v>1</v>
      </c>
      <c r="B12" s="77" t="s">
        <v>3</v>
      </c>
      <c r="C12" s="77" t="s">
        <v>4</v>
      </c>
      <c r="D12" s="77" t="s">
        <v>6</v>
      </c>
      <c r="E12" s="77" t="s">
        <v>5</v>
      </c>
      <c r="F12" s="77" t="s">
        <v>16</v>
      </c>
      <c r="G12" s="77" t="s">
        <v>7</v>
      </c>
    </row>
    <row r="13" spans="1:13" x14ac:dyDescent="0.2">
      <c r="A13" s="78"/>
      <c r="B13" s="78"/>
      <c r="C13" s="78"/>
      <c r="D13" s="78"/>
      <c r="E13" s="78"/>
      <c r="F13" s="78"/>
      <c r="G13" s="78"/>
    </row>
    <row r="14" spans="1:13" ht="14.25" x14ac:dyDescent="0.2">
      <c r="A14" s="31">
        <v>1</v>
      </c>
      <c r="B14" s="31">
        <v>2</v>
      </c>
      <c r="C14" s="31">
        <v>3</v>
      </c>
      <c r="D14" s="31">
        <v>4</v>
      </c>
      <c r="E14" s="31">
        <v>5</v>
      </c>
      <c r="F14" s="31">
        <v>6</v>
      </c>
      <c r="G14" s="31">
        <v>7</v>
      </c>
    </row>
    <row r="15" spans="1:13" ht="14.25" x14ac:dyDescent="0.2">
      <c r="A15" s="31"/>
      <c r="B15" s="31"/>
      <c r="C15" s="31"/>
      <c r="D15" s="31"/>
      <c r="E15" s="31"/>
      <c r="F15" s="31"/>
      <c r="G15" s="31"/>
    </row>
    <row r="16" spans="1:13" s="34" customFormat="1" ht="51" x14ac:dyDescent="0.2">
      <c r="A16" s="71" t="s">
        <v>43</v>
      </c>
      <c r="B16" s="32" t="s">
        <v>10</v>
      </c>
      <c r="C16" s="33" t="s">
        <v>8</v>
      </c>
      <c r="D16" s="32"/>
      <c r="E16" s="32"/>
      <c r="F16" s="32"/>
      <c r="G16" s="32"/>
    </row>
    <row r="17" spans="1:7" s="34" customFormat="1" ht="63.75" x14ac:dyDescent="0.2">
      <c r="A17" s="35" t="s">
        <v>44</v>
      </c>
      <c r="B17" s="61" t="s">
        <v>17</v>
      </c>
      <c r="C17" s="3" t="s">
        <v>38</v>
      </c>
      <c r="D17" s="66" t="s">
        <v>37</v>
      </c>
      <c r="E17" s="62">
        <f>0.435+0.103</f>
        <v>0.53800000000000003</v>
      </c>
      <c r="F17" s="63">
        <v>1130.22</v>
      </c>
      <c r="G17" s="63">
        <f>E17*F17</f>
        <v>608.05836000000011</v>
      </c>
    </row>
    <row r="18" spans="1:7" s="1" customFormat="1" ht="45" customHeight="1" x14ac:dyDescent="0.2">
      <c r="A18" s="35" t="s">
        <v>45</v>
      </c>
      <c r="B18" s="64" t="s">
        <v>39</v>
      </c>
      <c r="C18" s="3" t="s">
        <v>36</v>
      </c>
      <c r="D18" s="67" t="s">
        <v>37</v>
      </c>
      <c r="E18" s="2">
        <v>9.5999999999999992E-3</v>
      </c>
      <c r="F18" s="2">
        <v>2040.62</v>
      </c>
      <c r="G18" s="65">
        <f t="shared" ref="G18" si="0">E18*F18</f>
        <v>19.589951999999997</v>
      </c>
    </row>
    <row r="19" spans="1:7" s="5" customFormat="1" ht="40.15" hidden="1" customHeight="1" x14ac:dyDescent="0.2">
      <c r="A19" s="68"/>
      <c r="B19" s="69"/>
      <c r="C19" s="6"/>
      <c r="D19" s="4"/>
      <c r="E19" s="4"/>
      <c r="F19" s="4"/>
      <c r="G19" s="7"/>
    </row>
    <row r="20" spans="1:7" s="34" customFormat="1" x14ac:dyDescent="0.2">
      <c r="A20" s="35"/>
      <c r="B20" s="36" t="s">
        <v>9</v>
      </c>
      <c r="C20" s="37"/>
      <c r="D20" s="35"/>
      <c r="E20" s="38"/>
      <c r="F20" s="39"/>
      <c r="G20" s="39">
        <f>SUM(G16:G19)</f>
        <v>627.64831200000015</v>
      </c>
    </row>
    <row r="21" spans="1:7" s="45" customFormat="1" ht="38.25" x14ac:dyDescent="0.2">
      <c r="A21" s="40"/>
      <c r="B21" s="41" t="s">
        <v>33</v>
      </c>
      <c r="C21" s="42"/>
      <c r="D21" s="42"/>
      <c r="E21" s="42"/>
      <c r="F21" s="43"/>
      <c r="G21" s="44">
        <v>1.02</v>
      </c>
    </row>
    <row r="22" spans="1:7" s="45" customFormat="1" ht="51" x14ac:dyDescent="0.2">
      <c r="A22" s="40"/>
      <c r="B22" s="41" t="s">
        <v>34</v>
      </c>
      <c r="C22" s="42"/>
      <c r="D22" s="42"/>
      <c r="E22" s="42"/>
      <c r="F22" s="43"/>
      <c r="G22" s="44">
        <v>0.98</v>
      </c>
    </row>
    <row r="23" spans="1:7" s="45" customFormat="1" ht="25.5" x14ac:dyDescent="0.2">
      <c r="A23" s="40"/>
      <c r="B23" s="46" t="s">
        <v>35</v>
      </c>
      <c r="C23" s="42"/>
      <c r="D23" s="42"/>
      <c r="E23" s="42"/>
      <c r="F23" s="43"/>
      <c r="G23" s="47">
        <f>SUM(G20*G21*G22)</f>
        <v>627.39725267520021</v>
      </c>
    </row>
    <row r="24" spans="1:7" s="45" customFormat="1" ht="25.5" x14ac:dyDescent="0.2">
      <c r="A24" s="48">
        <v>2</v>
      </c>
      <c r="B24" s="46" t="s">
        <v>18</v>
      </c>
      <c r="C24" s="42"/>
      <c r="D24" s="42"/>
      <c r="E24" s="42"/>
      <c r="F24" s="43"/>
      <c r="G24" s="49"/>
    </row>
    <row r="25" spans="1:7" s="45" customFormat="1" ht="25.5" x14ac:dyDescent="0.2">
      <c r="A25" s="50" t="s">
        <v>40</v>
      </c>
      <c r="B25" s="41" t="s">
        <v>29</v>
      </c>
      <c r="C25" s="51" t="s">
        <v>30</v>
      </c>
      <c r="D25" s="42"/>
      <c r="E25" s="42"/>
      <c r="F25" s="43"/>
      <c r="G25" s="52">
        <v>5.42</v>
      </c>
    </row>
    <row r="26" spans="1:7" s="45" customFormat="1" ht="25.5" x14ac:dyDescent="0.2">
      <c r="A26" s="50" t="s">
        <v>41</v>
      </c>
      <c r="B26" s="41" t="s">
        <v>19</v>
      </c>
      <c r="C26" s="53" t="s">
        <v>28</v>
      </c>
      <c r="D26" s="42"/>
      <c r="E26" s="42"/>
      <c r="F26" s="43"/>
      <c r="G26" s="52">
        <v>24.06</v>
      </c>
    </row>
    <row r="27" spans="1:7" s="45" customFormat="1" ht="25.5" x14ac:dyDescent="0.2">
      <c r="A27" s="50" t="s">
        <v>42</v>
      </c>
      <c r="B27" s="41" t="s">
        <v>31</v>
      </c>
      <c r="C27" s="51" t="s">
        <v>32</v>
      </c>
      <c r="D27" s="42"/>
      <c r="E27" s="42"/>
      <c r="F27" s="43"/>
      <c r="G27" s="52">
        <v>29.11</v>
      </c>
    </row>
    <row r="28" spans="1:7" s="45" customFormat="1" ht="23.25" customHeight="1" x14ac:dyDescent="0.2">
      <c r="A28" s="50" t="s">
        <v>46</v>
      </c>
      <c r="B28" s="41" t="s">
        <v>47</v>
      </c>
      <c r="C28" s="51" t="s">
        <v>48</v>
      </c>
      <c r="D28" s="42"/>
      <c r="E28" s="42"/>
      <c r="F28" s="43"/>
      <c r="G28" s="52">
        <v>20.18</v>
      </c>
    </row>
    <row r="29" spans="1:7" s="45" customFormat="1" ht="25.5" x14ac:dyDescent="0.2">
      <c r="A29" s="54"/>
      <c r="B29" s="46" t="s">
        <v>51</v>
      </c>
      <c r="C29" s="55"/>
      <c r="D29" s="42"/>
      <c r="E29" s="42"/>
      <c r="F29" s="43"/>
      <c r="G29" s="47">
        <f>SUM(G25:G28)</f>
        <v>78.77</v>
      </c>
    </row>
    <row r="30" spans="1:7" s="45" customFormat="1" x14ac:dyDescent="0.2">
      <c r="A30" s="54"/>
      <c r="B30" s="46" t="s">
        <v>20</v>
      </c>
      <c r="C30" s="55"/>
      <c r="D30" s="42"/>
      <c r="E30" s="42"/>
      <c r="F30" s="43"/>
      <c r="G30" s="47">
        <f>G29</f>
        <v>78.77</v>
      </c>
    </row>
    <row r="31" spans="1:7" s="45" customFormat="1" x14ac:dyDescent="0.2">
      <c r="A31" s="54"/>
      <c r="B31" s="41" t="s">
        <v>21</v>
      </c>
      <c r="C31" s="55"/>
      <c r="D31" s="42"/>
      <c r="E31" s="42"/>
      <c r="F31" s="43"/>
      <c r="G31" s="52">
        <f>SUM(G30*3.1%)</f>
        <v>2.4418699999999998</v>
      </c>
    </row>
    <row r="32" spans="1:7" s="45" customFormat="1" ht="25.5" x14ac:dyDescent="0.2">
      <c r="A32" s="54"/>
      <c r="B32" s="46" t="s">
        <v>22</v>
      </c>
      <c r="C32" s="55"/>
      <c r="D32" s="42"/>
      <c r="E32" s="42"/>
      <c r="F32" s="43"/>
      <c r="G32" s="47">
        <f>SUM(G29:G31)</f>
        <v>159.98186999999999</v>
      </c>
    </row>
    <row r="33" spans="1:10" s="45" customFormat="1" x14ac:dyDescent="0.2">
      <c r="A33" s="54"/>
      <c r="B33" s="41" t="s">
        <v>23</v>
      </c>
      <c r="C33" s="55"/>
      <c r="D33" s="42"/>
      <c r="E33" s="42"/>
      <c r="F33" s="43"/>
      <c r="G33" s="47">
        <f>SUM(G32*0.54%)</f>
        <v>0.86390209799999995</v>
      </c>
    </row>
    <row r="34" spans="1:10" s="45" customFormat="1" ht="25.5" x14ac:dyDescent="0.2">
      <c r="A34" s="54"/>
      <c r="B34" s="46" t="s">
        <v>24</v>
      </c>
      <c r="C34" s="55"/>
      <c r="D34" s="42"/>
      <c r="E34" s="42"/>
      <c r="F34" s="43"/>
      <c r="G34" s="47">
        <f>SUM(G32:G33)</f>
        <v>160.845772098</v>
      </c>
    </row>
    <row r="35" spans="1:10" s="45" customFormat="1" x14ac:dyDescent="0.2">
      <c r="A35" s="54"/>
      <c r="B35" s="41" t="s">
        <v>50</v>
      </c>
      <c r="C35" s="55"/>
      <c r="D35" s="42"/>
      <c r="E35" s="42"/>
      <c r="F35" s="43"/>
      <c r="G35" s="52">
        <f>G34*2.14%</f>
        <v>3.4420995228972004</v>
      </c>
    </row>
    <row r="36" spans="1:10" s="45" customFormat="1" x14ac:dyDescent="0.2">
      <c r="A36" s="54"/>
      <c r="B36" s="46" t="s">
        <v>49</v>
      </c>
      <c r="C36" s="55"/>
      <c r="D36" s="42"/>
      <c r="E36" s="42"/>
      <c r="F36" s="43"/>
      <c r="G36" s="47">
        <f>G34+G35</f>
        <v>164.28787162089719</v>
      </c>
    </row>
    <row r="37" spans="1:10" s="45" customFormat="1" x14ac:dyDescent="0.2">
      <c r="A37" s="54"/>
      <c r="B37" s="41" t="s">
        <v>25</v>
      </c>
      <c r="C37" s="55"/>
      <c r="D37" s="42"/>
      <c r="E37" s="42"/>
      <c r="F37" s="43"/>
      <c r="G37" s="52">
        <f>G36*2%</f>
        <v>3.2857574324179439</v>
      </c>
    </row>
    <row r="38" spans="1:10" s="45" customFormat="1" x14ac:dyDescent="0.2">
      <c r="A38" s="54"/>
      <c r="B38" s="46" t="s">
        <v>26</v>
      </c>
      <c r="C38" s="55"/>
      <c r="D38" s="42"/>
      <c r="E38" s="42"/>
      <c r="F38" s="43"/>
      <c r="G38" s="47">
        <f>SUM(G34:G37)</f>
        <v>331.86150067421232</v>
      </c>
    </row>
    <row r="39" spans="1:10" s="45" customFormat="1" ht="25.5" x14ac:dyDescent="0.2">
      <c r="A39" s="54"/>
      <c r="B39" s="46" t="s">
        <v>27</v>
      </c>
      <c r="C39" s="55"/>
      <c r="D39" s="42"/>
      <c r="E39" s="42"/>
      <c r="F39" s="43"/>
      <c r="G39" s="47">
        <f>G38+G23</f>
        <v>959.25875334941247</v>
      </c>
    </row>
    <row r="40" spans="1:10" s="34" customFormat="1" x14ac:dyDescent="0.2">
      <c r="A40" s="76" t="s">
        <v>15</v>
      </c>
      <c r="B40" s="76"/>
      <c r="C40" s="76"/>
      <c r="D40" s="76"/>
      <c r="E40" s="76"/>
      <c r="F40" s="76"/>
      <c r="G40" s="56">
        <f>G39*0.2</f>
        <v>191.85175066988251</v>
      </c>
    </row>
    <row r="41" spans="1:10" s="34" customFormat="1" x14ac:dyDescent="0.2">
      <c r="A41" s="82" t="s">
        <v>14</v>
      </c>
      <c r="B41" s="83"/>
      <c r="C41" s="83"/>
      <c r="D41" s="83"/>
      <c r="E41" s="83"/>
      <c r="F41" s="83"/>
      <c r="G41" s="57">
        <f>G39+G40</f>
        <v>1151.1105040192949</v>
      </c>
      <c r="J41" s="74"/>
    </row>
    <row r="42" spans="1:10" s="34" customFormat="1" x14ac:dyDescent="0.2">
      <c r="A42" s="72"/>
      <c r="B42" s="58"/>
      <c r="C42" s="58"/>
      <c r="D42" s="58"/>
      <c r="E42" s="58"/>
      <c r="F42" s="58"/>
      <c r="G42" s="59"/>
    </row>
    <row r="43" spans="1:10" s="34" customFormat="1" x14ac:dyDescent="0.2">
      <c r="A43" s="75" t="s">
        <v>53</v>
      </c>
      <c r="B43" s="75"/>
      <c r="C43" s="75"/>
      <c r="D43" s="75"/>
      <c r="E43" s="75"/>
      <c r="F43" s="75"/>
      <c r="G43" s="75"/>
      <c r="H43" s="75"/>
    </row>
    <row r="44" spans="1:10" x14ac:dyDescent="0.2">
      <c r="A44" s="73"/>
      <c r="B44" s="79" t="s">
        <v>2</v>
      </c>
      <c r="C44" s="79"/>
    </row>
    <row r="45" spans="1:10" x14ac:dyDescent="0.2">
      <c r="A45" s="16"/>
      <c r="B45" s="60"/>
      <c r="C45" s="60"/>
    </row>
  </sheetData>
  <mergeCells count="14">
    <mergeCell ref="B5:G5"/>
    <mergeCell ref="B9:G9"/>
    <mergeCell ref="A41:F41"/>
    <mergeCell ref="B12:B13"/>
    <mergeCell ref="E12:E13"/>
    <mergeCell ref="F12:F13"/>
    <mergeCell ref="A7:G8"/>
    <mergeCell ref="A43:H43"/>
    <mergeCell ref="A40:F40"/>
    <mergeCell ref="D12:D13"/>
    <mergeCell ref="B44:C44"/>
    <mergeCell ref="G12:G13"/>
    <mergeCell ref="C12:C13"/>
    <mergeCell ref="A12:A13"/>
  </mergeCells>
  <phoneticPr fontId="0" type="noConversion"/>
  <printOptions horizontalCentered="1"/>
  <pageMargins left="0" right="0" top="0.78740157480314965" bottom="0.78740157480314965" header="0.19685039370078741" footer="0.19685039370078741"/>
  <pageSetup paperSize="9" scale="70" fitToHeight="30000" orientation="portrait" r:id="rId1"/>
  <headerFooter alignWithMargins="0">
    <oddHeader>&amp;LГранд-СМЕТА</oddHeader>
    <oddFooter>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rg14</dc:creator>
  <cp:lastModifiedBy>rg14</cp:lastModifiedBy>
  <cp:lastPrinted>2011-04-12T14:38:47Z</cp:lastPrinted>
  <dcterms:created xsi:type="dcterms:W3CDTF">2003-01-28T12:33:10Z</dcterms:created>
  <dcterms:modified xsi:type="dcterms:W3CDTF">2020-07-14T11:12:35Z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