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0"/>
  </bookViews>
  <sheets>
    <sheet name="Смета 12 гр. по ФЕР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по ФЕР'!$36:$36</definedName>
    <definedName name="_xlnm.Print_Area" localSheetId="0">'Смета 12 гр. по ФЕР'!$A$1:$L$151</definedName>
  </definedNames>
  <calcPr calcId="144525"/>
</workbook>
</file>

<file path=xl/calcChain.xml><?xml version="1.0" encoding="utf-8"?>
<calcChain xmlns="http://schemas.openxmlformats.org/spreadsheetml/2006/main">
  <c r="AF132" i="5" l="1"/>
  <c r="AF98" i="5"/>
  <c r="I149" i="5"/>
  <c r="I146" i="5"/>
  <c r="D149" i="5"/>
  <c r="D146" i="5"/>
  <c r="J143" i="5"/>
  <c r="C143" i="5"/>
  <c r="J142" i="5"/>
  <c r="C142" i="5"/>
  <c r="I32" i="5"/>
  <c r="G32" i="5"/>
  <c r="G31" i="5"/>
  <c r="I31" i="5"/>
  <c r="I30" i="5"/>
  <c r="G30" i="5"/>
  <c r="I29" i="5"/>
  <c r="G29" i="5"/>
  <c r="I28" i="5"/>
  <c r="G28" i="5"/>
  <c r="I27" i="5"/>
  <c r="G27" i="5"/>
  <c r="I26" i="5"/>
  <c r="G26" i="5"/>
  <c r="L140" i="5"/>
  <c r="J140" i="5"/>
  <c r="G140" i="5"/>
  <c r="A140" i="5"/>
  <c r="L136" i="5"/>
  <c r="J136" i="5"/>
  <c r="G136" i="5"/>
  <c r="A136" i="5"/>
  <c r="L132" i="5"/>
  <c r="J132" i="5"/>
  <c r="G132" i="5"/>
  <c r="A132" i="5"/>
  <c r="Q130" i="5"/>
  <c r="P130" i="5"/>
  <c r="O130" i="5"/>
  <c r="L130" i="5"/>
  <c r="J130" i="5"/>
  <c r="G130" i="5"/>
  <c r="Z130" i="5"/>
  <c r="Y130" i="5"/>
  <c r="X130" i="5"/>
  <c r="W130" i="5"/>
  <c r="K129" i="5"/>
  <c r="J129" i="5"/>
  <c r="H129" i="5"/>
  <c r="G129" i="5"/>
  <c r="F129" i="5"/>
  <c r="V129" i="5"/>
  <c r="T129" i="5"/>
  <c r="U129" i="5"/>
  <c r="S129" i="5"/>
  <c r="E129" i="5"/>
  <c r="D129" i="5"/>
  <c r="I129" i="5"/>
  <c r="B129" i="5"/>
  <c r="A129" i="5"/>
  <c r="Q128" i="5"/>
  <c r="P128" i="5"/>
  <c r="O128" i="5"/>
  <c r="L128" i="5"/>
  <c r="J128" i="5"/>
  <c r="G128" i="5"/>
  <c r="Z128" i="5"/>
  <c r="Y128" i="5"/>
  <c r="X128" i="5"/>
  <c r="W128" i="5"/>
  <c r="K127" i="5"/>
  <c r="J127" i="5"/>
  <c r="H127" i="5"/>
  <c r="G127" i="5"/>
  <c r="F127" i="5"/>
  <c r="V127" i="5"/>
  <c r="T127" i="5"/>
  <c r="U127" i="5"/>
  <c r="S127" i="5"/>
  <c r="E127" i="5"/>
  <c r="D127" i="5"/>
  <c r="I127" i="5"/>
  <c r="B127" i="5"/>
  <c r="A127" i="5"/>
  <c r="Q126" i="5"/>
  <c r="P126" i="5"/>
  <c r="O126" i="5"/>
  <c r="L126" i="5"/>
  <c r="J126" i="5"/>
  <c r="G126" i="5"/>
  <c r="Z126" i="5"/>
  <c r="Y126" i="5"/>
  <c r="X126" i="5"/>
  <c r="W126" i="5"/>
  <c r="K125" i="5"/>
  <c r="J125" i="5"/>
  <c r="H125" i="5"/>
  <c r="G125" i="5"/>
  <c r="F125" i="5"/>
  <c r="V125" i="5"/>
  <c r="T125" i="5"/>
  <c r="U125" i="5"/>
  <c r="S125" i="5"/>
  <c r="E125" i="5"/>
  <c r="D125" i="5"/>
  <c r="I125" i="5"/>
  <c r="B125" i="5"/>
  <c r="A125" i="5"/>
  <c r="Q124" i="5"/>
  <c r="P124" i="5"/>
  <c r="O124" i="5"/>
  <c r="L124" i="5"/>
  <c r="J124" i="5"/>
  <c r="G124" i="5"/>
  <c r="Z124" i="5"/>
  <c r="Y124" i="5"/>
  <c r="X124" i="5"/>
  <c r="W124" i="5"/>
  <c r="K123" i="5"/>
  <c r="J123" i="5"/>
  <c r="H123" i="5"/>
  <c r="G123" i="5"/>
  <c r="F123" i="5"/>
  <c r="V123" i="5"/>
  <c r="T123" i="5"/>
  <c r="U123" i="5"/>
  <c r="S123" i="5"/>
  <c r="E123" i="5"/>
  <c r="D123" i="5"/>
  <c r="I123" i="5"/>
  <c r="B123" i="5"/>
  <c r="A123" i="5"/>
  <c r="Q122" i="5"/>
  <c r="P122" i="5"/>
  <c r="O122" i="5"/>
  <c r="L122" i="5"/>
  <c r="J122" i="5"/>
  <c r="G122" i="5"/>
  <c r="Z122" i="5"/>
  <c r="Y122" i="5"/>
  <c r="X122" i="5"/>
  <c r="W122" i="5"/>
  <c r="K121" i="5"/>
  <c r="J121" i="5"/>
  <c r="H121" i="5"/>
  <c r="G121" i="5"/>
  <c r="F121" i="5"/>
  <c r="V121" i="5"/>
  <c r="T121" i="5"/>
  <c r="U121" i="5"/>
  <c r="S121" i="5"/>
  <c r="E121" i="5"/>
  <c r="D121" i="5"/>
  <c r="I121" i="5"/>
  <c r="B121" i="5"/>
  <c r="A121" i="5"/>
  <c r="Q120" i="5"/>
  <c r="P120" i="5"/>
  <c r="O120" i="5"/>
  <c r="L120" i="5"/>
  <c r="J120" i="5"/>
  <c r="G120" i="5"/>
  <c r="Z120" i="5"/>
  <c r="Y120" i="5"/>
  <c r="X120" i="5"/>
  <c r="W120" i="5"/>
  <c r="K119" i="5"/>
  <c r="J119" i="5"/>
  <c r="H119" i="5"/>
  <c r="G119" i="5"/>
  <c r="F119" i="5"/>
  <c r="V119" i="5"/>
  <c r="T119" i="5"/>
  <c r="U119" i="5"/>
  <c r="S119" i="5"/>
  <c r="E119" i="5"/>
  <c r="D119" i="5"/>
  <c r="I119" i="5"/>
  <c r="B119" i="5"/>
  <c r="A119" i="5"/>
  <c r="Q118" i="5"/>
  <c r="P118" i="5"/>
  <c r="O118" i="5"/>
  <c r="L118" i="5"/>
  <c r="J118" i="5"/>
  <c r="G118" i="5"/>
  <c r="Z118" i="5"/>
  <c r="Y118" i="5"/>
  <c r="X118" i="5"/>
  <c r="W118" i="5"/>
  <c r="K117" i="5"/>
  <c r="J117" i="5"/>
  <c r="H117" i="5"/>
  <c r="G117" i="5"/>
  <c r="F117" i="5"/>
  <c r="V117" i="5"/>
  <c r="T117" i="5"/>
  <c r="U117" i="5"/>
  <c r="S117" i="5"/>
  <c r="E117" i="5"/>
  <c r="D117" i="5"/>
  <c r="I117" i="5"/>
  <c r="B117" i="5"/>
  <c r="A117" i="5"/>
  <c r="Q116" i="5"/>
  <c r="P116" i="5"/>
  <c r="O116" i="5"/>
  <c r="L116" i="5"/>
  <c r="J116" i="5"/>
  <c r="G116" i="5"/>
  <c r="Z116" i="5"/>
  <c r="Y116" i="5"/>
  <c r="X116" i="5"/>
  <c r="W116" i="5"/>
  <c r="K115" i="5"/>
  <c r="J115" i="5"/>
  <c r="H115" i="5"/>
  <c r="G115" i="5"/>
  <c r="F115" i="5"/>
  <c r="V115" i="5"/>
  <c r="T115" i="5"/>
  <c r="U115" i="5"/>
  <c r="S115" i="5"/>
  <c r="E115" i="5"/>
  <c r="D115" i="5"/>
  <c r="I115" i="5"/>
  <c r="B115" i="5"/>
  <c r="A115" i="5"/>
  <c r="Q114" i="5"/>
  <c r="P114" i="5"/>
  <c r="O114" i="5"/>
  <c r="L114" i="5"/>
  <c r="J114" i="5"/>
  <c r="G114" i="5"/>
  <c r="Z114" i="5"/>
  <c r="Y114" i="5"/>
  <c r="X114" i="5"/>
  <c r="W114" i="5"/>
  <c r="K113" i="5"/>
  <c r="J113" i="5"/>
  <c r="H113" i="5"/>
  <c r="G113" i="5"/>
  <c r="F113" i="5"/>
  <c r="V113" i="5"/>
  <c r="T113" i="5"/>
  <c r="U113" i="5"/>
  <c r="S113" i="5"/>
  <c r="E113" i="5"/>
  <c r="D113" i="5"/>
  <c r="I113" i="5"/>
  <c r="B113" i="5"/>
  <c r="A113" i="5"/>
  <c r="Q112" i="5"/>
  <c r="P112" i="5"/>
  <c r="O112" i="5"/>
  <c r="L112" i="5"/>
  <c r="J112" i="5"/>
  <c r="G112" i="5"/>
  <c r="Z112" i="5"/>
  <c r="Y112" i="5"/>
  <c r="X112" i="5"/>
  <c r="W112" i="5"/>
  <c r="K111" i="5"/>
  <c r="J111" i="5"/>
  <c r="H111" i="5"/>
  <c r="G111" i="5"/>
  <c r="F111" i="5"/>
  <c r="V111" i="5"/>
  <c r="T111" i="5"/>
  <c r="U111" i="5"/>
  <c r="S111" i="5"/>
  <c r="E111" i="5"/>
  <c r="D111" i="5"/>
  <c r="I111" i="5"/>
  <c r="B111" i="5"/>
  <c r="A111" i="5"/>
  <c r="Q110" i="5"/>
  <c r="P110" i="5"/>
  <c r="O110" i="5"/>
  <c r="L110" i="5"/>
  <c r="J110" i="5"/>
  <c r="G110" i="5"/>
  <c r="Z110" i="5"/>
  <c r="Y110" i="5"/>
  <c r="X110" i="5"/>
  <c r="W110" i="5"/>
  <c r="K109" i="5"/>
  <c r="J109" i="5"/>
  <c r="H109" i="5"/>
  <c r="G109" i="5"/>
  <c r="F109" i="5"/>
  <c r="V109" i="5"/>
  <c r="T109" i="5"/>
  <c r="U109" i="5"/>
  <c r="S109" i="5"/>
  <c r="E109" i="5"/>
  <c r="D109" i="5"/>
  <c r="I109" i="5"/>
  <c r="B109" i="5"/>
  <c r="A109" i="5"/>
  <c r="Q108" i="5"/>
  <c r="P108" i="5"/>
  <c r="O108" i="5"/>
  <c r="L108" i="5"/>
  <c r="J108" i="5"/>
  <c r="G108" i="5"/>
  <c r="Z108" i="5"/>
  <c r="Y108" i="5"/>
  <c r="X108" i="5"/>
  <c r="W108" i="5"/>
  <c r="K107" i="5"/>
  <c r="J107" i="5"/>
  <c r="H107" i="5"/>
  <c r="G107" i="5"/>
  <c r="F107" i="5"/>
  <c r="V107" i="5"/>
  <c r="T107" i="5"/>
  <c r="U107" i="5"/>
  <c r="S107" i="5"/>
  <c r="E107" i="5"/>
  <c r="D107" i="5"/>
  <c r="I107" i="5"/>
  <c r="B107" i="5"/>
  <c r="A107" i="5"/>
  <c r="Q106" i="5"/>
  <c r="P106" i="5"/>
  <c r="O106" i="5"/>
  <c r="L106" i="5"/>
  <c r="J106" i="5"/>
  <c r="G106" i="5"/>
  <c r="Z106" i="5"/>
  <c r="Y106" i="5"/>
  <c r="X106" i="5"/>
  <c r="W106" i="5"/>
  <c r="K105" i="5"/>
  <c r="J105" i="5"/>
  <c r="H105" i="5"/>
  <c r="G105" i="5"/>
  <c r="F105" i="5"/>
  <c r="V105" i="5"/>
  <c r="T105" i="5"/>
  <c r="U105" i="5"/>
  <c r="S105" i="5"/>
  <c r="E105" i="5"/>
  <c r="D105" i="5"/>
  <c r="I105" i="5"/>
  <c r="B105" i="5"/>
  <c r="A105" i="5"/>
  <c r="Q104" i="5"/>
  <c r="P104" i="5"/>
  <c r="O104" i="5"/>
  <c r="L104" i="5"/>
  <c r="J104" i="5"/>
  <c r="G104" i="5"/>
  <c r="Z104" i="5"/>
  <c r="Y104" i="5"/>
  <c r="X104" i="5"/>
  <c r="W104" i="5"/>
  <c r="K103" i="5"/>
  <c r="J103" i="5"/>
  <c r="H103" i="5"/>
  <c r="G103" i="5"/>
  <c r="F103" i="5"/>
  <c r="V103" i="5"/>
  <c r="T103" i="5"/>
  <c r="U103" i="5"/>
  <c r="S103" i="5"/>
  <c r="E103" i="5"/>
  <c r="D103" i="5"/>
  <c r="I103" i="5"/>
  <c r="B103" i="5"/>
  <c r="A103" i="5"/>
  <c r="A102" i="5"/>
  <c r="L98" i="5"/>
  <c r="J98" i="5"/>
  <c r="G98" i="5"/>
  <c r="A98" i="5"/>
  <c r="Q96" i="5"/>
  <c r="P96" i="5"/>
  <c r="O96" i="5"/>
  <c r="L96" i="5"/>
  <c r="J96" i="5"/>
  <c r="G96" i="5"/>
  <c r="Z96" i="5"/>
  <c r="Y96" i="5"/>
  <c r="X96" i="5"/>
  <c r="W96" i="5"/>
  <c r="K94" i="5"/>
  <c r="H94" i="5"/>
  <c r="K93" i="5"/>
  <c r="H93" i="5"/>
  <c r="L95" i="5"/>
  <c r="G95" i="5"/>
  <c r="E95" i="5"/>
  <c r="J94" i="5"/>
  <c r="E94" i="5"/>
  <c r="J93" i="5"/>
  <c r="E93" i="5"/>
  <c r="K92" i="5"/>
  <c r="J92" i="5"/>
  <c r="H92" i="5"/>
  <c r="G92" i="5"/>
  <c r="F92" i="5"/>
  <c r="K91" i="5"/>
  <c r="J91" i="5"/>
  <c r="R91" i="5"/>
  <c r="H91" i="5"/>
  <c r="G91" i="5"/>
  <c r="F91" i="5"/>
  <c r="K90" i="5"/>
  <c r="J90" i="5"/>
  <c r="H90" i="5"/>
  <c r="G90" i="5"/>
  <c r="F90" i="5"/>
  <c r="K89" i="5"/>
  <c r="J89" i="5"/>
  <c r="R89" i="5"/>
  <c r="H89" i="5"/>
  <c r="G89" i="5"/>
  <c r="F89" i="5"/>
  <c r="V88" i="5"/>
  <c r="T88" i="5"/>
  <c r="U88" i="5"/>
  <c r="S88" i="5"/>
  <c r="F88" i="5"/>
  <c r="E88" i="5"/>
  <c r="D88" i="5"/>
  <c r="I88" i="5"/>
  <c r="C88" i="5"/>
  <c r="B88" i="5"/>
  <c r="A88" i="5"/>
  <c r="Q87" i="5"/>
  <c r="P87" i="5"/>
  <c r="O87" i="5"/>
  <c r="L87" i="5"/>
  <c r="J87" i="5"/>
  <c r="G87" i="5"/>
  <c r="Z87" i="5"/>
  <c r="Y87" i="5"/>
  <c r="X87" i="5"/>
  <c r="W87" i="5"/>
  <c r="K85" i="5"/>
  <c r="H85" i="5"/>
  <c r="K84" i="5"/>
  <c r="H84" i="5"/>
  <c r="L86" i="5"/>
  <c r="G86" i="5"/>
  <c r="E86" i="5"/>
  <c r="J85" i="5"/>
  <c r="E85" i="5"/>
  <c r="J84" i="5"/>
  <c r="E84" i="5"/>
  <c r="K83" i="5"/>
  <c r="J83" i="5"/>
  <c r="H83" i="5"/>
  <c r="G83" i="5"/>
  <c r="F83" i="5"/>
  <c r="K82" i="5"/>
  <c r="J82" i="5"/>
  <c r="R82" i="5"/>
  <c r="H82" i="5"/>
  <c r="G82" i="5"/>
  <c r="F82" i="5"/>
  <c r="K81" i="5"/>
  <c r="J81" i="5"/>
  <c r="H81" i="5"/>
  <c r="G81" i="5"/>
  <c r="F81" i="5"/>
  <c r="K80" i="5"/>
  <c r="J80" i="5"/>
  <c r="R80" i="5"/>
  <c r="H80" i="5"/>
  <c r="G80" i="5"/>
  <c r="F80" i="5"/>
  <c r="V79" i="5"/>
  <c r="T79" i="5"/>
  <c r="U79" i="5"/>
  <c r="S79" i="5"/>
  <c r="F79" i="5"/>
  <c r="E79" i="5"/>
  <c r="D79" i="5"/>
  <c r="I79" i="5"/>
  <c r="C79" i="5"/>
  <c r="B79" i="5"/>
  <c r="A79" i="5"/>
  <c r="Q78" i="5"/>
  <c r="P78" i="5"/>
  <c r="O78" i="5"/>
  <c r="L78" i="5"/>
  <c r="J78" i="5"/>
  <c r="G78" i="5"/>
  <c r="Z78" i="5"/>
  <c r="Y78" i="5"/>
  <c r="X78" i="5"/>
  <c r="W78" i="5"/>
  <c r="K75" i="5"/>
  <c r="H75" i="5"/>
  <c r="K74" i="5"/>
  <c r="H74" i="5"/>
  <c r="K77" i="5"/>
  <c r="J77" i="5"/>
  <c r="Z77" i="5"/>
  <c r="Y77" i="5"/>
  <c r="X77" i="5"/>
  <c r="W77" i="5"/>
  <c r="H77" i="5"/>
  <c r="F77" i="5"/>
  <c r="V77" i="5"/>
  <c r="T77" i="5"/>
  <c r="U77" i="5"/>
  <c r="S77" i="5"/>
  <c r="E77" i="5"/>
  <c r="D77" i="5"/>
  <c r="C77" i="5"/>
  <c r="B77" i="5"/>
  <c r="A77" i="5"/>
  <c r="L76" i="5"/>
  <c r="G76" i="5"/>
  <c r="E76" i="5"/>
  <c r="J75" i="5"/>
  <c r="E75" i="5"/>
  <c r="J74" i="5"/>
  <c r="E74" i="5"/>
  <c r="K73" i="5"/>
  <c r="J73" i="5"/>
  <c r="H73" i="5"/>
  <c r="G73" i="5"/>
  <c r="F73" i="5"/>
  <c r="K72" i="5"/>
  <c r="J72" i="5"/>
  <c r="R72" i="5"/>
  <c r="H72" i="5"/>
  <c r="G72" i="5"/>
  <c r="F72" i="5"/>
  <c r="V71" i="5"/>
  <c r="T71" i="5"/>
  <c r="U71" i="5"/>
  <c r="S71" i="5"/>
  <c r="F71" i="5"/>
  <c r="E71" i="5"/>
  <c r="D71" i="5"/>
  <c r="I71" i="5"/>
  <c r="C71" i="5"/>
  <c r="B71" i="5"/>
  <c r="A71" i="5"/>
  <c r="Q70" i="5"/>
  <c r="P70" i="5"/>
  <c r="O70" i="5"/>
  <c r="L70" i="5"/>
  <c r="J70" i="5"/>
  <c r="G70" i="5"/>
  <c r="Z70" i="5"/>
  <c r="Y70" i="5"/>
  <c r="X70" i="5"/>
  <c r="W70" i="5"/>
  <c r="K67" i="5"/>
  <c r="H67" i="5"/>
  <c r="K66" i="5"/>
  <c r="H66" i="5"/>
  <c r="K69" i="5"/>
  <c r="J69" i="5"/>
  <c r="Z69" i="5"/>
  <c r="Y69" i="5"/>
  <c r="X69" i="5"/>
  <c r="W69" i="5"/>
  <c r="H69" i="5"/>
  <c r="F69" i="5"/>
  <c r="V69" i="5"/>
  <c r="T69" i="5"/>
  <c r="U69" i="5"/>
  <c r="S69" i="5"/>
  <c r="E69" i="5"/>
  <c r="D69" i="5"/>
  <c r="C69" i="5"/>
  <c r="B69" i="5"/>
  <c r="A69" i="5"/>
  <c r="L68" i="5"/>
  <c r="G68" i="5"/>
  <c r="E68" i="5"/>
  <c r="J67" i="5"/>
  <c r="E67" i="5"/>
  <c r="J66" i="5"/>
  <c r="E66" i="5"/>
  <c r="K65" i="5"/>
  <c r="J65" i="5"/>
  <c r="H65" i="5"/>
  <c r="G65" i="5"/>
  <c r="F65" i="5"/>
  <c r="K64" i="5"/>
  <c r="J64" i="5"/>
  <c r="R64" i="5"/>
  <c r="H64" i="5"/>
  <c r="G64" i="5"/>
  <c r="F64" i="5"/>
  <c r="K63" i="5"/>
  <c r="J63" i="5"/>
  <c r="H63" i="5"/>
  <c r="G63" i="5"/>
  <c r="F63" i="5"/>
  <c r="K62" i="5"/>
  <c r="J62" i="5"/>
  <c r="R62" i="5"/>
  <c r="H62" i="5"/>
  <c r="G62" i="5"/>
  <c r="F62" i="5"/>
  <c r="V61" i="5"/>
  <c r="T61" i="5"/>
  <c r="U61" i="5"/>
  <c r="S61" i="5"/>
  <c r="F61" i="5"/>
  <c r="E61" i="5"/>
  <c r="D61" i="5"/>
  <c r="I61" i="5"/>
  <c r="C61" i="5"/>
  <c r="B61" i="5"/>
  <c r="A61" i="5"/>
  <c r="Q60" i="5"/>
  <c r="P60" i="5"/>
  <c r="O60" i="5"/>
  <c r="L60" i="5"/>
  <c r="J60" i="5"/>
  <c r="G60" i="5"/>
  <c r="Z60" i="5"/>
  <c r="Y60" i="5"/>
  <c r="X60" i="5"/>
  <c r="W60" i="5"/>
  <c r="K57" i="5"/>
  <c r="H57" i="5"/>
  <c r="K56" i="5"/>
  <c r="H56" i="5"/>
  <c r="K59" i="5"/>
  <c r="J59" i="5"/>
  <c r="Z59" i="5"/>
  <c r="Y59" i="5"/>
  <c r="X59" i="5"/>
  <c r="W59" i="5"/>
  <c r="H59" i="5"/>
  <c r="F59" i="5"/>
  <c r="V59" i="5"/>
  <c r="T59" i="5"/>
  <c r="U59" i="5"/>
  <c r="S59" i="5"/>
  <c r="E59" i="5"/>
  <c r="D59" i="5"/>
  <c r="C59" i="5"/>
  <c r="B59" i="5"/>
  <c r="A59" i="5"/>
  <c r="L58" i="5"/>
  <c r="G58" i="5"/>
  <c r="E58" i="5"/>
  <c r="J57" i="5"/>
  <c r="E57" i="5"/>
  <c r="J56" i="5"/>
  <c r="E56" i="5"/>
  <c r="K55" i="5"/>
  <c r="J55" i="5"/>
  <c r="H55" i="5"/>
  <c r="G55" i="5"/>
  <c r="F55" i="5"/>
  <c r="K54" i="5"/>
  <c r="J54" i="5"/>
  <c r="R54" i="5"/>
  <c r="H54" i="5"/>
  <c r="G54" i="5"/>
  <c r="F54" i="5"/>
  <c r="K53" i="5"/>
  <c r="J53" i="5"/>
  <c r="H53" i="5"/>
  <c r="G53" i="5"/>
  <c r="F53" i="5"/>
  <c r="K52" i="5"/>
  <c r="J52" i="5"/>
  <c r="R52" i="5"/>
  <c r="H52" i="5"/>
  <c r="G52" i="5"/>
  <c r="F52" i="5"/>
  <c r="V51" i="5"/>
  <c r="T51" i="5"/>
  <c r="U51" i="5"/>
  <c r="S51" i="5"/>
  <c r="F51" i="5"/>
  <c r="E51" i="5"/>
  <c r="D51" i="5"/>
  <c r="I51" i="5"/>
  <c r="C51" i="5"/>
  <c r="B51" i="5"/>
  <c r="A51" i="5"/>
  <c r="Q50" i="5"/>
  <c r="P50" i="5"/>
  <c r="O50" i="5"/>
  <c r="L50" i="5"/>
  <c r="J50" i="5"/>
  <c r="G50" i="5"/>
  <c r="Z50" i="5"/>
  <c r="Y50" i="5"/>
  <c r="X50" i="5"/>
  <c r="W50" i="5"/>
  <c r="K48" i="5"/>
  <c r="H48" i="5"/>
  <c r="K47" i="5"/>
  <c r="H47" i="5"/>
  <c r="L49" i="5"/>
  <c r="G49" i="5"/>
  <c r="E49" i="5"/>
  <c r="J48" i="5"/>
  <c r="E48" i="5"/>
  <c r="J47" i="5"/>
  <c r="E47" i="5"/>
  <c r="K46" i="5"/>
  <c r="J46" i="5"/>
  <c r="H46" i="5"/>
  <c r="G46" i="5"/>
  <c r="F46" i="5"/>
  <c r="K45" i="5"/>
  <c r="J45" i="5"/>
  <c r="R45" i="5"/>
  <c r="H45" i="5"/>
  <c r="G45" i="5"/>
  <c r="F45" i="5"/>
  <c r="K44" i="5"/>
  <c r="J44" i="5"/>
  <c r="H44" i="5"/>
  <c r="G44" i="5"/>
  <c r="F44" i="5"/>
  <c r="K43" i="5"/>
  <c r="J43" i="5"/>
  <c r="R43" i="5"/>
  <c r="H43" i="5"/>
  <c r="G43" i="5"/>
  <c r="F43" i="5"/>
  <c r="C42" i="5"/>
  <c r="V41" i="5"/>
  <c r="T41" i="5"/>
  <c r="U41" i="5"/>
  <c r="S41" i="5"/>
  <c r="F41" i="5"/>
  <c r="E41" i="5"/>
  <c r="D41" i="5"/>
  <c r="I41" i="5"/>
  <c r="C41" i="5"/>
  <c r="B41" i="5"/>
  <c r="A41" i="5"/>
  <c r="A40" i="5"/>
  <c r="A38" i="5"/>
  <c r="A22" i="5"/>
  <c r="B19" i="5"/>
  <c r="B15" i="5"/>
  <c r="H13" i="5"/>
  <c r="H6" i="5"/>
  <c r="B6" i="5"/>
  <c r="A1" i="5"/>
  <c r="A1" i="4" l="1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" i="3"/>
  <c r="CY1" i="3"/>
  <c r="CZ1" i="3"/>
  <c r="DA1" i="3"/>
  <c r="DB1" i="3"/>
  <c r="DC1" i="3"/>
  <c r="A2" i="3"/>
  <c r="CY2" i="3"/>
  <c r="CZ2" i="3"/>
  <c r="DA2" i="3"/>
  <c r="DB2" i="3"/>
  <c r="DC2" i="3"/>
  <c r="A3" i="3"/>
  <c r="CY3" i="3"/>
  <c r="CZ3" i="3"/>
  <c r="DA3" i="3"/>
  <c r="DB3" i="3"/>
  <c r="DC3" i="3"/>
  <c r="A4" i="3"/>
  <c r="CY4" i="3"/>
  <c r="CZ4" i="3"/>
  <c r="DA4" i="3"/>
  <c r="DB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A9" i="3"/>
  <c r="DB9" i="3"/>
  <c r="DC9" i="3"/>
  <c r="A10" i="3"/>
  <c r="CY10" i="3"/>
  <c r="CZ10" i="3"/>
  <c r="DA10" i="3"/>
  <c r="DB10" i="3"/>
  <c r="DC10" i="3"/>
  <c r="A11" i="3"/>
  <c r="CY11" i="3"/>
  <c r="CZ11" i="3"/>
  <c r="DA11" i="3"/>
  <c r="DB11" i="3"/>
  <c r="DC11" i="3"/>
  <c r="A12" i="3"/>
  <c r="CY12" i="3"/>
  <c r="CZ12" i="3"/>
  <c r="DB12" i="3" s="1"/>
  <c r="DA12" i="3"/>
  <c r="DC12" i="3"/>
  <c r="A13" i="3"/>
  <c r="CY13" i="3"/>
  <c r="CZ13" i="3"/>
  <c r="DB13" i="3" s="1"/>
  <c r="DA13" i="3"/>
  <c r="DC13" i="3"/>
  <c r="A14" i="3"/>
  <c r="CY14" i="3"/>
  <c r="CZ14" i="3"/>
  <c r="DA14" i="3"/>
  <c r="DB14" i="3"/>
  <c r="DC14" i="3"/>
  <c r="A15" i="3"/>
  <c r="CY15" i="3"/>
  <c r="CZ15" i="3"/>
  <c r="DA15" i="3"/>
  <c r="DB15" i="3"/>
  <c r="DC15" i="3"/>
  <c r="A16" i="3"/>
  <c r="CY16" i="3"/>
  <c r="CZ16" i="3"/>
  <c r="DA16" i="3"/>
  <c r="DB16" i="3"/>
  <c r="DC16" i="3"/>
  <c r="A17" i="3"/>
  <c r="CY17" i="3"/>
  <c r="CZ17" i="3"/>
  <c r="DA17" i="3"/>
  <c r="DB17" i="3"/>
  <c r="DC17" i="3"/>
  <c r="A18" i="3"/>
  <c r="CY18" i="3"/>
  <c r="CZ18" i="3"/>
  <c r="DB18" i="3" s="1"/>
  <c r="DA18" i="3"/>
  <c r="DC18" i="3"/>
  <c r="A19" i="3"/>
  <c r="CY19" i="3"/>
  <c r="CZ19" i="3"/>
  <c r="DB19" i="3" s="1"/>
  <c r="DA19" i="3"/>
  <c r="DC19" i="3"/>
  <c r="A20" i="3"/>
  <c r="CY20" i="3"/>
  <c r="CZ20" i="3"/>
  <c r="DA20" i="3"/>
  <c r="DB20" i="3"/>
  <c r="DC20" i="3"/>
  <c r="A21" i="3"/>
  <c r="CY21" i="3"/>
  <c r="CZ21" i="3"/>
  <c r="DA21" i="3"/>
  <c r="DB21" i="3"/>
  <c r="DC21" i="3"/>
  <c r="A22" i="3"/>
  <c r="CY22" i="3"/>
  <c r="CZ22" i="3"/>
  <c r="DA22" i="3"/>
  <c r="DB22" i="3"/>
  <c r="DC22" i="3"/>
  <c r="A23" i="3"/>
  <c r="CY23" i="3"/>
  <c r="CZ23" i="3"/>
  <c r="DA23" i="3"/>
  <c r="DB23" i="3"/>
  <c r="DC23" i="3"/>
  <c r="A24" i="3"/>
  <c r="CY24" i="3"/>
  <c r="CZ24" i="3"/>
  <c r="DB24" i="3" s="1"/>
  <c r="DA24" i="3"/>
  <c r="DC24" i="3"/>
  <c r="A25" i="3"/>
  <c r="CY25" i="3"/>
  <c r="CZ25" i="3"/>
  <c r="DB25" i="3" s="1"/>
  <c r="DA25" i="3"/>
  <c r="DC25" i="3"/>
  <c r="A26" i="3"/>
  <c r="CY26" i="3"/>
  <c r="CZ26" i="3"/>
  <c r="DA26" i="3"/>
  <c r="DB26" i="3"/>
  <c r="DC26" i="3"/>
  <c r="A27" i="3"/>
  <c r="CY27" i="3"/>
  <c r="CZ27" i="3"/>
  <c r="DA27" i="3"/>
  <c r="DB27" i="3"/>
  <c r="DC27" i="3"/>
  <c r="A28" i="3"/>
  <c r="CY28" i="3"/>
  <c r="CZ28" i="3"/>
  <c r="DA28" i="3"/>
  <c r="DB28" i="3"/>
  <c r="DC28" i="3"/>
  <c r="A29" i="3"/>
  <c r="CY29" i="3"/>
  <c r="CZ29" i="3"/>
  <c r="DA29" i="3"/>
  <c r="DB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A32" i="3"/>
  <c r="DB32" i="3"/>
  <c r="DC32" i="3"/>
  <c r="A33" i="3"/>
  <c r="CY33" i="3"/>
  <c r="CZ33" i="3"/>
  <c r="DA33" i="3"/>
  <c r="DB33" i="3"/>
  <c r="DC33" i="3"/>
  <c r="A34" i="3"/>
  <c r="CY34" i="3"/>
  <c r="CZ34" i="3"/>
  <c r="DA34" i="3"/>
  <c r="DB34" i="3"/>
  <c r="DC34" i="3"/>
  <c r="A35" i="3"/>
  <c r="CY35" i="3"/>
  <c r="CZ35" i="3"/>
  <c r="DA35" i="3"/>
  <c r="DB35" i="3"/>
  <c r="DC35" i="3"/>
  <c r="A36" i="3"/>
  <c r="CY36" i="3"/>
  <c r="CZ36" i="3"/>
  <c r="DB36" i="3" s="1"/>
  <c r="DA36" i="3"/>
  <c r="DC36" i="3"/>
  <c r="A37" i="3"/>
  <c r="CY37" i="3"/>
  <c r="CZ37" i="3"/>
  <c r="DB37" i="3" s="1"/>
  <c r="DA37" i="3"/>
  <c r="DC37" i="3"/>
  <c r="A38" i="3"/>
  <c r="CY38" i="3"/>
  <c r="CZ38" i="3"/>
  <c r="DA38" i="3"/>
  <c r="DB38" i="3"/>
  <c r="DC38" i="3"/>
  <c r="A39" i="3"/>
  <c r="CY39" i="3"/>
  <c r="CZ39" i="3"/>
  <c r="DA39" i="3"/>
  <c r="DB39" i="3"/>
  <c r="DC39" i="3"/>
  <c r="A40" i="3"/>
  <c r="CY40" i="3"/>
  <c r="CZ40" i="3"/>
  <c r="DA40" i="3"/>
  <c r="DB40" i="3"/>
  <c r="DC40" i="3"/>
  <c r="A41" i="3"/>
  <c r="CY41" i="3"/>
  <c r="CZ41" i="3"/>
  <c r="DA41" i="3"/>
  <c r="DB41" i="3"/>
  <c r="DC41" i="3"/>
  <c r="A42" i="3"/>
  <c r="CY42" i="3"/>
  <c r="CZ42" i="3"/>
  <c r="DB42" i="3" s="1"/>
  <c r="DA42" i="3"/>
  <c r="DC42" i="3"/>
  <c r="A43" i="3"/>
  <c r="CY43" i="3"/>
  <c r="CZ43" i="3"/>
  <c r="DB43" i="3" s="1"/>
  <c r="DA43" i="3"/>
  <c r="DC43" i="3"/>
  <c r="A44" i="3"/>
  <c r="CY44" i="3"/>
  <c r="CZ44" i="3"/>
  <c r="DA44" i="3"/>
  <c r="DB44" i="3"/>
  <c r="DC44" i="3"/>
  <c r="A45" i="3"/>
  <c r="CY45" i="3"/>
  <c r="CZ45" i="3"/>
  <c r="DA45" i="3"/>
  <c r="DB45" i="3"/>
  <c r="DC45" i="3"/>
  <c r="A46" i="3"/>
  <c r="CY46" i="3"/>
  <c r="CZ46" i="3"/>
  <c r="DA46" i="3"/>
  <c r="DB46" i="3"/>
  <c r="DC46" i="3"/>
  <c r="A47" i="3"/>
  <c r="CY47" i="3"/>
  <c r="CZ47" i="3"/>
  <c r="DA47" i="3"/>
  <c r="DB47" i="3"/>
  <c r="DC47" i="3"/>
  <c r="A48" i="3"/>
  <c r="CY48" i="3"/>
  <c r="CZ48" i="3"/>
  <c r="DB48" i="3" s="1"/>
  <c r="DA48" i="3"/>
  <c r="DC48" i="3"/>
  <c r="A49" i="3"/>
  <c r="CY49" i="3"/>
  <c r="CZ49" i="3"/>
  <c r="DB49" i="3" s="1"/>
  <c r="DA49" i="3"/>
  <c r="DC49" i="3"/>
  <c r="A50" i="3"/>
  <c r="CY50" i="3"/>
  <c r="CZ50" i="3"/>
  <c r="DA50" i="3"/>
  <c r="DB50" i="3"/>
  <c r="DC50" i="3"/>
  <c r="A51" i="3"/>
  <c r="CY51" i="3"/>
  <c r="CZ51" i="3"/>
  <c r="DA51" i="3"/>
  <c r="DB51" i="3"/>
  <c r="DC51" i="3"/>
  <c r="A52" i="3"/>
  <c r="CY52" i="3"/>
  <c r="CZ52" i="3"/>
  <c r="DA52" i="3"/>
  <c r="DB52" i="3"/>
  <c r="DC52" i="3"/>
  <c r="A53" i="3"/>
  <c r="CX53" i="3"/>
  <c r="CY53" i="3"/>
  <c r="CZ53" i="3"/>
  <c r="DA53" i="3"/>
  <c r="DB53" i="3"/>
  <c r="DC53" i="3"/>
  <c r="A54" i="3"/>
  <c r="CX54" i="3"/>
  <c r="CY54" i="3"/>
  <c r="CZ54" i="3"/>
  <c r="DB54" i="3" s="1"/>
  <c r="DA54" i="3"/>
  <c r="DC54" i="3"/>
  <c r="A55" i="3"/>
  <c r="CX55" i="3"/>
  <c r="CY55" i="3"/>
  <c r="CZ55" i="3"/>
  <c r="DB55" i="3" s="1"/>
  <c r="DA55" i="3"/>
  <c r="DC55" i="3"/>
  <c r="A56" i="3"/>
  <c r="CX56" i="3"/>
  <c r="CY56" i="3"/>
  <c r="CZ56" i="3"/>
  <c r="DA56" i="3"/>
  <c r="DB56" i="3"/>
  <c r="DC56" i="3"/>
  <c r="A57" i="3"/>
  <c r="CX57" i="3"/>
  <c r="CY57" i="3"/>
  <c r="CZ57" i="3"/>
  <c r="DA57" i="3"/>
  <c r="DB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A59" i="3"/>
  <c r="DB59" i="3"/>
  <c r="DC59" i="3"/>
  <c r="A60" i="3"/>
  <c r="CX60" i="3"/>
  <c r="CY60" i="3"/>
  <c r="CZ60" i="3"/>
  <c r="DB60" i="3" s="1"/>
  <c r="DA60" i="3"/>
  <c r="DC60" i="3"/>
  <c r="A61" i="3"/>
  <c r="CX61" i="3"/>
  <c r="CY61" i="3"/>
  <c r="CZ61" i="3"/>
  <c r="DB61" i="3" s="1"/>
  <c r="DA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A63" i="3"/>
  <c r="DB63" i="3"/>
  <c r="DC63" i="3"/>
  <c r="A64" i="3"/>
  <c r="CX64" i="3"/>
  <c r="CY64" i="3"/>
  <c r="CZ64" i="3"/>
  <c r="DA64" i="3"/>
  <c r="DB64" i="3"/>
  <c r="DC64" i="3"/>
  <c r="A65" i="3"/>
  <c r="CX65" i="3"/>
  <c r="CY65" i="3"/>
  <c r="CZ65" i="3"/>
  <c r="DA65" i="3"/>
  <c r="DB65" i="3"/>
  <c r="DC65" i="3"/>
  <c r="A66" i="3"/>
  <c r="CX66" i="3"/>
  <c r="CY66" i="3"/>
  <c r="CZ66" i="3"/>
  <c r="DB66" i="3" s="1"/>
  <c r="DA66" i="3"/>
  <c r="DC66" i="3"/>
  <c r="A67" i="3"/>
  <c r="CX67" i="3"/>
  <c r="CY67" i="3"/>
  <c r="CZ67" i="3"/>
  <c r="DB67" i="3" s="1"/>
  <c r="DA67" i="3"/>
  <c r="DC67" i="3"/>
  <c r="A68" i="3"/>
  <c r="CX68" i="3"/>
  <c r="CY68" i="3"/>
  <c r="CZ68" i="3"/>
  <c r="DA68" i="3"/>
  <c r="DB68" i="3"/>
  <c r="DC68" i="3"/>
  <c r="A69" i="3"/>
  <c r="CX69" i="3"/>
  <c r="CY69" i="3"/>
  <c r="CZ69" i="3"/>
  <c r="DA69" i="3"/>
  <c r="DB69" i="3"/>
  <c r="DC69" i="3"/>
  <c r="A70" i="3"/>
  <c r="CX70" i="3"/>
  <c r="CY70" i="3"/>
  <c r="CZ70" i="3"/>
  <c r="DA70" i="3"/>
  <c r="DB70" i="3"/>
  <c r="DC70" i="3"/>
  <c r="A71" i="3"/>
  <c r="CX71" i="3"/>
  <c r="CY71" i="3"/>
  <c r="CZ71" i="3"/>
  <c r="DA71" i="3"/>
  <c r="DB71" i="3"/>
  <c r="DC71" i="3"/>
  <c r="A72" i="3"/>
  <c r="CX72" i="3"/>
  <c r="CY72" i="3"/>
  <c r="CZ72" i="3"/>
  <c r="DB72" i="3" s="1"/>
  <c r="DA72" i="3"/>
  <c r="DC72" i="3"/>
  <c r="A73" i="3"/>
  <c r="CX73" i="3"/>
  <c r="CY73" i="3"/>
  <c r="CZ73" i="3"/>
  <c r="DB73" i="3" s="1"/>
  <c r="DA73" i="3"/>
  <c r="DC73" i="3"/>
  <c r="A74" i="3"/>
  <c r="CX74" i="3"/>
  <c r="CY74" i="3"/>
  <c r="CZ74" i="3"/>
  <c r="DA74" i="3"/>
  <c r="DB74" i="3"/>
  <c r="DC74" i="3"/>
  <c r="A75" i="3"/>
  <c r="CX75" i="3"/>
  <c r="CY75" i="3"/>
  <c r="CZ75" i="3"/>
  <c r="DA75" i="3"/>
  <c r="DB75" i="3"/>
  <c r="DC75" i="3"/>
  <c r="A76" i="3"/>
  <c r="CX76" i="3"/>
  <c r="CY76" i="3"/>
  <c r="CZ76" i="3"/>
  <c r="DA76" i="3"/>
  <c r="DB76" i="3"/>
  <c r="DC76" i="3"/>
  <c r="A77" i="3"/>
  <c r="CX77" i="3"/>
  <c r="CY77" i="3"/>
  <c r="CZ77" i="3"/>
  <c r="DA77" i="3"/>
  <c r="DB77" i="3"/>
  <c r="DC77" i="3"/>
  <c r="A78" i="3"/>
  <c r="CX78" i="3"/>
  <c r="CY78" i="3"/>
  <c r="CZ78" i="3"/>
  <c r="DB78" i="3" s="1"/>
  <c r="DA78" i="3"/>
  <c r="DC78" i="3"/>
  <c r="A79" i="3"/>
  <c r="CX79" i="3"/>
  <c r="CY79" i="3"/>
  <c r="CZ79" i="3"/>
  <c r="DB79" i="3" s="1"/>
  <c r="DA79" i="3"/>
  <c r="DC79" i="3"/>
  <c r="A80" i="3"/>
  <c r="CX80" i="3"/>
  <c r="CY80" i="3"/>
  <c r="CZ80" i="3"/>
  <c r="DA80" i="3"/>
  <c r="DB80" i="3"/>
  <c r="DC80" i="3"/>
  <c r="A81" i="3"/>
  <c r="CX81" i="3"/>
  <c r="CY81" i="3"/>
  <c r="CZ81" i="3"/>
  <c r="DA81" i="3"/>
  <c r="DB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B84" i="3" s="1"/>
  <c r="DA84" i="3"/>
  <c r="DC84" i="3"/>
  <c r="A85" i="3"/>
  <c r="CX85" i="3"/>
  <c r="CY85" i="3"/>
  <c r="CZ85" i="3"/>
  <c r="DB85" i="3" s="1"/>
  <c r="DA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A87" i="3"/>
  <c r="DB87" i="3"/>
  <c r="DC87" i="3"/>
  <c r="A88" i="3"/>
  <c r="CX88" i="3"/>
  <c r="CY88" i="3"/>
  <c r="CZ88" i="3"/>
  <c r="DA88" i="3"/>
  <c r="DB88" i="3"/>
  <c r="DC88" i="3"/>
  <c r="A89" i="3"/>
  <c r="CX89" i="3"/>
  <c r="CY89" i="3"/>
  <c r="CZ89" i="3"/>
  <c r="DA89" i="3"/>
  <c r="DB89" i="3"/>
  <c r="DC89" i="3"/>
  <c r="A90" i="3"/>
  <c r="CX90" i="3"/>
  <c r="CY90" i="3"/>
  <c r="CZ90" i="3"/>
  <c r="DB90" i="3" s="1"/>
  <c r="DA90" i="3"/>
  <c r="DC90" i="3"/>
  <c r="A91" i="3"/>
  <c r="CX91" i="3"/>
  <c r="CY91" i="3"/>
  <c r="CZ91" i="3"/>
  <c r="DB91" i="3" s="1"/>
  <c r="DA91" i="3"/>
  <c r="DC91" i="3"/>
  <c r="A92" i="3"/>
  <c r="CX92" i="3"/>
  <c r="CY92" i="3"/>
  <c r="CZ92" i="3"/>
  <c r="DA92" i="3"/>
  <c r="DB92" i="3"/>
  <c r="DC92" i="3"/>
  <c r="A93" i="3"/>
  <c r="CX93" i="3"/>
  <c r="CY93" i="3"/>
  <c r="CZ93" i="3"/>
  <c r="DA93" i="3"/>
  <c r="DB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A95" i="3"/>
  <c r="DB95" i="3"/>
  <c r="DC95" i="3"/>
  <c r="A96" i="3"/>
  <c r="CX96" i="3"/>
  <c r="CY96" i="3"/>
  <c r="CZ96" i="3"/>
  <c r="DB96" i="3" s="1"/>
  <c r="DA96" i="3"/>
  <c r="DC96" i="3"/>
  <c r="A97" i="3"/>
  <c r="CX97" i="3"/>
  <c r="CY97" i="3"/>
  <c r="CZ97" i="3"/>
  <c r="DB97" i="3" s="1"/>
  <c r="DA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A99" i="3"/>
  <c r="DB99" i="3"/>
  <c r="DC99" i="3"/>
  <c r="A100" i="3"/>
  <c r="CX100" i="3"/>
  <c r="CY100" i="3"/>
  <c r="CZ100" i="3"/>
  <c r="DA100" i="3"/>
  <c r="DB100" i="3"/>
  <c r="DC100" i="3"/>
  <c r="A101" i="3"/>
  <c r="CX101" i="3"/>
  <c r="CY101" i="3"/>
  <c r="CZ101" i="3"/>
  <c r="DA101" i="3"/>
  <c r="DB101" i="3"/>
  <c r="DC101" i="3"/>
  <c r="A102" i="3"/>
  <c r="CX102" i="3"/>
  <c r="CY102" i="3"/>
  <c r="CZ102" i="3"/>
  <c r="DB102" i="3" s="1"/>
  <c r="DA102" i="3"/>
  <c r="DC102" i="3"/>
  <c r="A103" i="3"/>
  <c r="CX103" i="3"/>
  <c r="CY103" i="3"/>
  <c r="CZ103" i="3"/>
  <c r="DB103" i="3" s="1"/>
  <c r="DA103" i="3"/>
  <c r="DC103" i="3"/>
  <c r="A104" i="3"/>
  <c r="CX104" i="3"/>
  <c r="CY104" i="3"/>
  <c r="CZ104" i="3"/>
  <c r="DA104" i="3"/>
  <c r="DB104" i="3"/>
  <c r="DC104" i="3"/>
  <c r="A105" i="3"/>
  <c r="CX105" i="3"/>
  <c r="CY105" i="3"/>
  <c r="CZ105" i="3"/>
  <c r="DA105" i="3"/>
  <c r="DB105" i="3"/>
  <c r="DC105" i="3"/>
  <c r="A106" i="3"/>
  <c r="CX106" i="3"/>
  <c r="CY106" i="3"/>
  <c r="CZ106" i="3"/>
  <c r="DA106" i="3"/>
  <c r="DB106" i="3"/>
  <c r="DC106" i="3"/>
  <c r="A107" i="3"/>
  <c r="CX107" i="3"/>
  <c r="CY107" i="3"/>
  <c r="CZ107" i="3"/>
  <c r="DA107" i="3"/>
  <c r="DB107" i="3"/>
  <c r="DC107" i="3"/>
  <c r="A108" i="3"/>
  <c r="CX108" i="3"/>
  <c r="CY108" i="3"/>
  <c r="CZ108" i="3"/>
  <c r="DB108" i="3" s="1"/>
  <c r="DA108" i="3"/>
  <c r="DC108" i="3"/>
  <c r="A109" i="3"/>
  <c r="CX109" i="3"/>
  <c r="CY109" i="3"/>
  <c r="CZ109" i="3"/>
  <c r="DB109" i="3" s="1"/>
  <c r="DA109" i="3"/>
  <c r="DC109" i="3"/>
  <c r="A110" i="3"/>
  <c r="CX110" i="3"/>
  <c r="CY110" i="3"/>
  <c r="CZ110" i="3"/>
  <c r="DA110" i="3"/>
  <c r="DB110" i="3"/>
  <c r="DC110" i="3"/>
  <c r="A111" i="3"/>
  <c r="CX111" i="3"/>
  <c r="CY111" i="3"/>
  <c r="CZ111" i="3"/>
  <c r="DA111" i="3"/>
  <c r="DB111" i="3"/>
  <c r="DC111" i="3"/>
  <c r="A112" i="3"/>
  <c r="CX112" i="3"/>
  <c r="CY112" i="3"/>
  <c r="CZ112" i="3"/>
  <c r="DA112" i="3"/>
  <c r="DB112" i="3"/>
  <c r="DC112" i="3"/>
  <c r="A113" i="3"/>
  <c r="CX113" i="3"/>
  <c r="CY113" i="3"/>
  <c r="CZ113" i="3"/>
  <c r="DA113" i="3"/>
  <c r="DB113" i="3"/>
  <c r="DC113" i="3"/>
  <c r="A114" i="3"/>
  <c r="CX114" i="3"/>
  <c r="CY114" i="3"/>
  <c r="CZ114" i="3"/>
  <c r="DB114" i="3" s="1"/>
  <c r="DA114" i="3"/>
  <c r="DC114" i="3"/>
  <c r="A115" i="3"/>
  <c r="CX115" i="3"/>
  <c r="CY115" i="3"/>
  <c r="CZ115" i="3"/>
  <c r="DB115" i="3" s="1"/>
  <c r="DA115" i="3"/>
  <c r="DC115" i="3"/>
  <c r="A116" i="3"/>
  <c r="CX116" i="3"/>
  <c r="CY116" i="3"/>
  <c r="CZ116" i="3"/>
  <c r="DA116" i="3"/>
  <c r="DB116" i="3"/>
  <c r="DC116" i="3"/>
  <c r="A117" i="3"/>
  <c r="CX117" i="3"/>
  <c r="CY117" i="3"/>
  <c r="CZ117" i="3"/>
  <c r="DA117" i="3"/>
  <c r="DB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A119" i="3"/>
  <c r="DB119" i="3"/>
  <c r="DC119" i="3"/>
  <c r="A120" i="3"/>
  <c r="CX120" i="3"/>
  <c r="CY120" i="3"/>
  <c r="CZ120" i="3"/>
  <c r="DB120" i="3" s="1"/>
  <c r="DA120" i="3"/>
  <c r="DC120" i="3"/>
  <c r="A121" i="3"/>
  <c r="CX121" i="3"/>
  <c r="CY121" i="3"/>
  <c r="CZ121" i="3"/>
  <c r="DB121" i="3" s="1"/>
  <c r="DA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A123" i="3"/>
  <c r="DB123" i="3"/>
  <c r="DC123" i="3"/>
  <c r="A124" i="3"/>
  <c r="CX124" i="3"/>
  <c r="CY124" i="3"/>
  <c r="CZ124" i="3"/>
  <c r="DA124" i="3"/>
  <c r="DB124" i="3"/>
  <c r="DC124" i="3"/>
  <c r="A125" i="3"/>
  <c r="CX125" i="3"/>
  <c r="CY125" i="3"/>
  <c r="CZ125" i="3"/>
  <c r="DA125" i="3"/>
  <c r="DB125" i="3"/>
  <c r="DC125" i="3"/>
  <c r="A126" i="3"/>
  <c r="CX126" i="3"/>
  <c r="CY126" i="3"/>
  <c r="CZ126" i="3"/>
  <c r="DB126" i="3" s="1"/>
  <c r="DA126" i="3"/>
  <c r="DC126" i="3"/>
  <c r="A127" i="3"/>
  <c r="CX127" i="3"/>
  <c r="CY127" i="3"/>
  <c r="CZ127" i="3"/>
  <c r="DB127" i="3" s="1"/>
  <c r="DA127" i="3"/>
  <c r="DC127" i="3"/>
  <c r="A128" i="3"/>
  <c r="CX128" i="3"/>
  <c r="CY128" i="3"/>
  <c r="CZ128" i="3"/>
  <c r="DA128" i="3"/>
  <c r="DB128" i="3"/>
  <c r="DC128" i="3"/>
  <c r="A129" i="3"/>
  <c r="CX129" i="3"/>
  <c r="CY129" i="3"/>
  <c r="CZ129" i="3"/>
  <c r="DA129" i="3"/>
  <c r="DB129" i="3"/>
  <c r="DC129" i="3"/>
  <c r="A130" i="3"/>
  <c r="CX130" i="3"/>
  <c r="CY130" i="3"/>
  <c r="CZ130" i="3"/>
  <c r="DA130" i="3"/>
  <c r="DB130" i="3"/>
  <c r="DC130" i="3"/>
  <c r="A131" i="3"/>
  <c r="CX131" i="3"/>
  <c r="CY131" i="3"/>
  <c r="CZ131" i="3"/>
  <c r="DA131" i="3"/>
  <c r="DB131" i="3"/>
  <c r="DC131" i="3"/>
  <c r="A132" i="3"/>
  <c r="CX132" i="3"/>
  <c r="CY132" i="3"/>
  <c r="CZ132" i="3"/>
  <c r="DB132" i="3" s="1"/>
  <c r="DA132" i="3"/>
  <c r="DC132" i="3"/>
  <c r="A133" i="3"/>
  <c r="CX133" i="3"/>
  <c r="CY133" i="3"/>
  <c r="CZ133" i="3"/>
  <c r="DB133" i="3" s="1"/>
  <c r="DA133" i="3"/>
  <c r="DC133" i="3"/>
  <c r="A134" i="3"/>
  <c r="CX134" i="3"/>
  <c r="CY134" i="3"/>
  <c r="CZ134" i="3"/>
  <c r="DA134" i="3"/>
  <c r="DB134" i="3"/>
  <c r="DC134" i="3"/>
  <c r="A135" i="3"/>
  <c r="CX135" i="3"/>
  <c r="CY135" i="3"/>
  <c r="CZ135" i="3"/>
  <c r="DA135" i="3"/>
  <c r="DB135" i="3"/>
  <c r="DC135" i="3"/>
  <c r="A136" i="3"/>
  <c r="CX136" i="3"/>
  <c r="CY136" i="3"/>
  <c r="CZ136" i="3"/>
  <c r="DA136" i="3"/>
  <c r="DB136" i="3"/>
  <c r="DC136" i="3"/>
  <c r="A137" i="3"/>
  <c r="CX137" i="3"/>
  <c r="CY137" i="3"/>
  <c r="CZ137" i="3"/>
  <c r="DA137" i="3"/>
  <c r="DB137" i="3"/>
  <c r="DC137" i="3"/>
  <c r="A138" i="3"/>
  <c r="CX138" i="3"/>
  <c r="CY138" i="3"/>
  <c r="CZ138" i="3"/>
  <c r="DB138" i="3" s="1"/>
  <c r="DA138" i="3"/>
  <c r="DC138" i="3"/>
  <c r="A139" i="3"/>
  <c r="CX139" i="3"/>
  <c r="CY139" i="3"/>
  <c r="CZ139" i="3"/>
  <c r="DB139" i="3" s="1"/>
  <c r="DA139" i="3"/>
  <c r="DC139" i="3"/>
  <c r="A140" i="3"/>
  <c r="CX140" i="3"/>
  <c r="CY140" i="3"/>
  <c r="CZ140" i="3"/>
  <c r="DA140" i="3"/>
  <c r="DB140" i="3"/>
  <c r="DC140" i="3"/>
  <c r="A141" i="3"/>
  <c r="CX141" i="3"/>
  <c r="CY141" i="3"/>
  <c r="CZ141" i="3"/>
  <c r="DA141" i="3"/>
  <c r="DB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A143" i="3"/>
  <c r="DB143" i="3"/>
  <c r="DC143" i="3"/>
  <c r="A144" i="3"/>
  <c r="CX144" i="3"/>
  <c r="CY144" i="3"/>
  <c r="CZ144" i="3"/>
  <c r="DB144" i="3" s="1"/>
  <c r="DA144" i="3"/>
  <c r="DC144" i="3"/>
  <c r="A145" i="3"/>
  <c r="CX145" i="3"/>
  <c r="CY145" i="3"/>
  <c r="CZ145" i="3"/>
  <c r="DB145" i="3" s="1"/>
  <c r="DA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A147" i="3"/>
  <c r="DB147" i="3"/>
  <c r="DC147" i="3"/>
  <c r="A148" i="3"/>
  <c r="CX148" i="3"/>
  <c r="CY148" i="3"/>
  <c r="CZ148" i="3"/>
  <c r="DA148" i="3"/>
  <c r="DB148" i="3"/>
  <c r="DC148" i="3"/>
  <c r="A149" i="3"/>
  <c r="CX149" i="3"/>
  <c r="CY149" i="3"/>
  <c r="CZ149" i="3"/>
  <c r="DA149" i="3"/>
  <c r="DB149" i="3"/>
  <c r="DC149" i="3"/>
  <c r="A150" i="3"/>
  <c r="CX150" i="3"/>
  <c r="CY150" i="3"/>
  <c r="CZ150" i="3"/>
  <c r="DB150" i="3" s="1"/>
  <c r="DA150" i="3"/>
  <c r="DC150" i="3"/>
  <c r="A151" i="3"/>
  <c r="CX151" i="3"/>
  <c r="CY151" i="3"/>
  <c r="CZ151" i="3"/>
  <c r="DB151" i="3" s="1"/>
  <c r="DA151" i="3"/>
  <c r="DC151" i="3"/>
  <c r="A152" i="3"/>
  <c r="CX152" i="3"/>
  <c r="CY152" i="3"/>
  <c r="CZ152" i="3"/>
  <c r="DA152" i="3"/>
  <c r="DB152" i="3"/>
  <c r="DC152" i="3"/>
  <c r="A153" i="3"/>
  <c r="CX153" i="3"/>
  <c r="CY153" i="3"/>
  <c r="CZ153" i="3"/>
  <c r="DA153" i="3"/>
  <c r="DB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A155" i="3"/>
  <c r="DB155" i="3"/>
  <c r="DC155" i="3"/>
  <c r="A156" i="3"/>
  <c r="CX156" i="3"/>
  <c r="CY156" i="3"/>
  <c r="CZ156" i="3"/>
  <c r="DB156" i="3" s="1"/>
  <c r="DA156" i="3"/>
  <c r="DC156" i="3"/>
  <c r="A157" i="3"/>
  <c r="CX157" i="3"/>
  <c r="CY157" i="3"/>
  <c r="CZ157" i="3"/>
  <c r="DB157" i="3" s="1"/>
  <c r="DA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A159" i="3"/>
  <c r="DB159" i="3"/>
  <c r="DC159" i="3"/>
  <c r="A160" i="3"/>
  <c r="CX160" i="3"/>
  <c r="CY160" i="3"/>
  <c r="CZ160" i="3"/>
  <c r="DA160" i="3"/>
  <c r="DB160" i="3"/>
  <c r="DC160" i="3"/>
  <c r="A161" i="3"/>
  <c r="CX161" i="3"/>
  <c r="CY161" i="3"/>
  <c r="CZ161" i="3"/>
  <c r="DA161" i="3"/>
  <c r="DB161" i="3"/>
  <c r="DC161" i="3"/>
  <c r="A162" i="3"/>
  <c r="CX162" i="3"/>
  <c r="CY162" i="3"/>
  <c r="CZ162" i="3"/>
  <c r="DB162" i="3" s="1"/>
  <c r="DA162" i="3"/>
  <c r="DC162" i="3"/>
  <c r="A163" i="3"/>
  <c r="CX163" i="3"/>
  <c r="CY163" i="3"/>
  <c r="CZ163" i="3"/>
  <c r="DB163" i="3" s="1"/>
  <c r="DA163" i="3"/>
  <c r="DC163" i="3"/>
  <c r="A164" i="3"/>
  <c r="CX164" i="3"/>
  <c r="CY164" i="3"/>
  <c r="CZ164" i="3"/>
  <c r="DA164" i="3"/>
  <c r="DB164" i="3"/>
  <c r="DC164" i="3"/>
  <c r="A165" i="3"/>
  <c r="CX165" i="3"/>
  <c r="CY165" i="3"/>
  <c r="CZ165" i="3"/>
  <c r="DA165" i="3"/>
  <c r="DB165" i="3"/>
  <c r="DC165" i="3"/>
  <c r="A166" i="3"/>
  <c r="CX166" i="3"/>
  <c r="CY166" i="3"/>
  <c r="CZ166" i="3"/>
  <c r="DA166" i="3"/>
  <c r="DB166" i="3"/>
  <c r="DC166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CX2" i="3" s="1"/>
  <c r="AC28" i="1"/>
  <c r="AE28" i="1"/>
  <c r="AD28" i="1" s="1"/>
  <c r="AF28" i="1"/>
  <c r="CT28" i="1" s="1"/>
  <c r="S28" i="1" s="1"/>
  <c r="AG28" i="1"/>
  <c r="CU28" i="1" s="1"/>
  <c r="T28" i="1" s="1"/>
  <c r="AH28" i="1"/>
  <c r="CV28" i="1" s="1"/>
  <c r="U28" i="1" s="1"/>
  <c r="AI28" i="1"/>
  <c r="AJ28" i="1"/>
  <c r="CQ28" i="1"/>
  <c r="P28" i="1" s="1"/>
  <c r="CS28" i="1"/>
  <c r="R28" i="1" s="1"/>
  <c r="CW28" i="1"/>
  <c r="V28" i="1" s="1"/>
  <c r="CX28" i="1"/>
  <c r="W28" i="1" s="1"/>
  <c r="FR28" i="1"/>
  <c r="GL28" i="1"/>
  <c r="GO28" i="1"/>
  <c r="GP28" i="1"/>
  <c r="GV28" i="1"/>
  <c r="HC28" i="1" s="1"/>
  <c r="GX28" i="1" s="1"/>
  <c r="C29" i="1"/>
  <c r="D29" i="1"/>
  <c r="I29" i="1"/>
  <c r="CX32" i="3" s="1"/>
  <c r="R29" i="1"/>
  <c r="AC29" i="1"/>
  <c r="AD29" i="1"/>
  <c r="CR29" i="1" s="1"/>
  <c r="Q29" i="1" s="1"/>
  <c r="AE29" i="1"/>
  <c r="AF29" i="1"/>
  <c r="AG29" i="1"/>
  <c r="AH29" i="1"/>
  <c r="CV29" i="1" s="1"/>
  <c r="U29" i="1" s="1"/>
  <c r="AI29" i="1"/>
  <c r="AJ29" i="1"/>
  <c r="CX29" i="1" s="1"/>
  <c r="W29" i="1" s="1"/>
  <c r="CS29" i="1"/>
  <c r="CT29" i="1"/>
  <c r="S29" i="1" s="1"/>
  <c r="CU29" i="1"/>
  <c r="T29" i="1" s="1"/>
  <c r="CW29" i="1"/>
  <c r="V29" i="1" s="1"/>
  <c r="EA51" i="1" s="1"/>
  <c r="FR29" i="1"/>
  <c r="GL29" i="1"/>
  <c r="GO29" i="1"/>
  <c r="GP29" i="1"/>
  <c r="GV29" i="1"/>
  <c r="HC29" i="1" s="1"/>
  <c r="GX29" i="1" s="1"/>
  <c r="I30" i="1"/>
  <c r="W30" i="1"/>
  <c r="AC30" i="1"/>
  <c r="AE30" i="1"/>
  <c r="AF30" i="1"/>
  <c r="CT30" i="1" s="1"/>
  <c r="S30" i="1" s="1"/>
  <c r="AG30" i="1"/>
  <c r="CU30" i="1" s="1"/>
  <c r="T30" i="1" s="1"/>
  <c r="AH30" i="1"/>
  <c r="CV30" i="1" s="1"/>
  <c r="U30" i="1" s="1"/>
  <c r="AI30" i="1"/>
  <c r="AJ30" i="1"/>
  <c r="CQ30" i="1"/>
  <c r="P30" i="1" s="1"/>
  <c r="CW30" i="1"/>
  <c r="V30" i="1" s="1"/>
  <c r="CX30" i="1"/>
  <c r="FR30" i="1"/>
  <c r="GL30" i="1"/>
  <c r="GO30" i="1"/>
  <c r="GP30" i="1"/>
  <c r="GV30" i="1"/>
  <c r="HC30" i="1" s="1"/>
  <c r="GX30" i="1" s="1"/>
  <c r="I31" i="1"/>
  <c r="T31" i="1" s="1"/>
  <c r="AC31" i="1"/>
  <c r="CQ31" i="1" s="1"/>
  <c r="P31" i="1" s="1"/>
  <c r="AD31" i="1"/>
  <c r="CR31" i="1" s="1"/>
  <c r="AE31" i="1"/>
  <c r="AF31" i="1"/>
  <c r="AG31" i="1"/>
  <c r="AH31" i="1"/>
  <c r="CV31" i="1" s="1"/>
  <c r="U31" i="1" s="1"/>
  <c r="DZ51" i="1" s="1"/>
  <c r="AI31" i="1"/>
  <c r="CW31" i="1" s="1"/>
  <c r="V31" i="1" s="1"/>
  <c r="AJ31" i="1"/>
  <c r="CX31" i="1" s="1"/>
  <c r="CS31" i="1"/>
  <c r="CT31" i="1"/>
  <c r="CU31" i="1"/>
  <c r="FR31" i="1"/>
  <c r="GL31" i="1"/>
  <c r="GO31" i="1"/>
  <c r="GP31" i="1"/>
  <c r="GV31" i="1"/>
  <c r="HC31" i="1" s="1"/>
  <c r="GX31" i="1" s="1"/>
  <c r="C32" i="1"/>
  <c r="D32" i="1"/>
  <c r="P32" i="1"/>
  <c r="U32" i="1"/>
  <c r="V32" i="1"/>
  <c r="AB32" i="1"/>
  <c r="AC32" i="1"/>
  <c r="CQ32" i="1" s="1"/>
  <c r="AD32" i="1"/>
  <c r="CR32" i="1" s="1"/>
  <c r="Q32" i="1" s="1"/>
  <c r="AE32" i="1"/>
  <c r="AF32" i="1"/>
  <c r="AG32" i="1"/>
  <c r="AH32" i="1"/>
  <c r="CV32" i="1" s="1"/>
  <c r="AI32" i="1"/>
  <c r="CW32" i="1" s="1"/>
  <c r="AJ32" i="1"/>
  <c r="CX32" i="1" s="1"/>
  <c r="W32" i="1" s="1"/>
  <c r="CS32" i="1"/>
  <c r="R32" i="1" s="1"/>
  <c r="CT32" i="1"/>
  <c r="S32" i="1" s="1"/>
  <c r="CZ32" i="1" s="1"/>
  <c r="Y32" i="1" s="1"/>
  <c r="CU32" i="1"/>
  <c r="T32" i="1" s="1"/>
  <c r="FR32" i="1"/>
  <c r="GL32" i="1"/>
  <c r="GN32" i="1"/>
  <c r="GP32" i="1"/>
  <c r="GV32" i="1"/>
  <c r="HC32" i="1" s="1"/>
  <c r="GX32" i="1" s="1"/>
  <c r="C33" i="1"/>
  <c r="D33" i="1"/>
  <c r="P33" i="1"/>
  <c r="CP33" i="1" s="1"/>
  <c r="O33" i="1" s="1"/>
  <c r="T33" i="1"/>
  <c r="AC33" i="1"/>
  <c r="CQ33" i="1" s="1"/>
  <c r="AD33" i="1"/>
  <c r="CR33" i="1" s="1"/>
  <c r="Q33" i="1" s="1"/>
  <c r="AE33" i="1"/>
  <c r="CS33" i="1" s="1"/>
  <c r="R33" i="1" s="1"/>
  <c r="AF33" i="1"/>
  <c r="AG33" i="1"/>
  <c r="AH33" i="1"/>
  <c r="AI33" i="1"/>
  <c r="CW33" i="1" s="1"/>
  <c r="V33" i="1" s="1"/>
  <c r="AJ33" i="1"/>
  <c r="CX33" i="1" s="1"/>
  <c r="W33" i="1" s="1"/>
  <c r="CT33" i="1"/>
  <c r="S33" i="1" s="1"/>
  <c r="CU33" i="1"/>
  <c r="CV33" i="1"/>
  <c r="U33" i="1" s="1"/>
  <c r="FR33" i="1"/>
  <c r="GL33" i="1"/>
  <c r="GN33" i="1"/>
  <c r="GP33" i="1"/>
  <c r="GV33" i="1"/>
  <c r="HC33" i="1" s="1"/>
  <c r="GX33" i="1" s="1"/>
  <c r="I34" i="1"/>
  <c r="Q34" i="1"/>
  <c r="R34" i="1"/>
  <c r="AC34" i="1"/>
  <c r="AB34" i="1" s="1"/>
  <c r="AD34" i="1"/>
  <c r="CR34" i="1" s="1"/>
  <c r="AE34" i="1"/>
  <c r="CS34" i="1" s="1"/>
  <c r="AF34" i="1"/>
  <c r="CT34" i="1" s="1"/>
  <c r="S34" i="1" s="1"/>
  <c r="AG34" i="1"/>
  <c r="AH34" i="1"/>
  <c r="AI34" i="1"/>
  <c r="CW34" i="1" s="1"/>
  <c r="V34" i="1" s="1"/>
  <c r="AJ34" i="1"/>
  <c r="CX34" i="1" s="1"/>
  <c r="W34" i="1" s="1"/>
  <c r="CU34" i="1"/>
  <c r="T34" i="1" s="1"/>
  <c r="CV34" i="1"/>
  <c r="U34" i="1" s="1"/>
  <c r="FR34" i="1"/>
  <c r="GL34" i="1"/>
  <c r="GN34" i="1"/>
  <c r="GP34" i="1"/>
  <c r="GV34" i="1"/>
  <c r="HC34" i="1" s="1"/>
  <c r="GX34" i="1" s="1"/>
  <c r="I35" i="1"/>
  <c r="P35" i="1"/>
  <c r="CP35" i="1" s="1"/>
  <c r="O35" i="1" s="1"/>
  <c r="R35" i="1"/>
  <c r="AC35" i="1"/>
  <c r="AD35" i="1"/>
  <c r="AE35" i="1"/>
  <c r="CS35" i="1" s="1"/>
  <c r="AF35" i="1"/>
  <c r="CT35" i="1" s="1"/>
  <c r="S35" i="1" s="1"/>
  <c r="AG35" i="1"/>
  <c r="CU35" i="1" s="1"/>
  <c r="T35" i="1" s="1"/>
  <c r="AH35" i="1"/>
  <c r="AI35" i="1"/>
  <c r="AJ35" i="1"/>
  <c r="CX35" i="1" s="1"/>
  <c r="W35" i="1" s="1"/>
  <c r="CQ35" i="1"/>
  <c r="CR35" i="1"/>
  <c r="Q35" i="1" s="1"/>
  <c r="CV35" i="1"/>
  <c r="U35" i="1" s="1"/>
  <c r="CW35" i="1"/>
  <c r="V35" i="1" s="1"/>
  <c r="FR35" i="1"/>
  <c r="GL35" i="1"/>
  <c r="GN35" i="1"/>
  <c r="GP35" i="1"/>
  <c r="GV35" i="1"/>
  <c r="HC35" i="1"/>
  <c r="GX35" i="1" s="1"/>
  <c r="C36" i="1"/>
  <c r="D36" i="1"/>
  <c r="P36" i="1"/>
  <c r="R36" i="1"/>
  <c r="S36" i="1"/>
  <c r="AC36" i="1"/>
  <c r="AD36" i="1"/>
  <c r="CR36" i="1" s="1"/>
  <c r="Q36" i="1" s="1"/>
  <c r="CP36" i="1" s="1"/>
  <c r="O36" i="1" s="1"/>
  <c r="AE36" i="1"/>
  <c r="CS36" i="1" s="1"/>
  <c r="AF36" i="1"/>
  <c r="CT36" i="1" s="1"/>
  <c r="AG36" i="1"/>
  <c r="CU36" i="1" s="1"/>
  <c r="T36" i="1" s="1"/>
  <c r="AH36" i="1"/>
  <c r="AI36" i="1"/>
  <c r="AJ36" i="1"/>
  <c r="CX36" i="1" s="1"/>
  <c r="W36" i="1" s="1"/>
  <c r="CQ36" i="1"/>
  <c r="CV36" i="1"/>
  <c r="U36" i="1" s="1"/>
  <c r="CW36" i="1"/>
  <c r="V36" i="1" s="1"/>
  <c r="FR36" i="1"/>
  <c r="GL36" i="1"/>
  <c r="GO36" i="1"/>
  <c r="GP36" i="1"/>
  <c r="GV36" i="1"/>
  <c r="HC36" i="1" s="1"/>
  <c r="GX36" i="1" s="1"/>
  <c r="C37" i="1"/>
  <c r="D37" i="1"/>
  <c r="V37" i="1"/>
  <c r="W37" i="1"/>
  <c r="AC37" i="1"/>
  <c r="AE37" i="1"/>
  <c r="CS37" i="1" s="1"/>
  <c r="R37" i="1" s="1"/>
  <c r="AF37" i="1"/>
  <c r="CT37" i="1" s="1"/>
  <c r="S37" i="1" s="1"/>
  <c r="AG37" i="1"/>
  <c r="CU37" i="1" s="1"/>
  <c r="T37" i="1" s="1"/>
  <c r="AH37" i="1"/>
  <c r="AI37" i="1"/>
  <c r="AJ37" i="1"/>
  <c r="CQ37" i="1"/>
  <c r="P37" i="1" s="1"/>
  <c r="CV37" i="1"/>
  <c r="U37" i="1" s="1"/>
  <c r="CW37" i="1"/>
  <c r="CX37" i="1"/>
  <c r="FR37" i="1"/>
  <c r="GL37" i="1"/>
  <c r="GO37" i="1"/>
  <c r="GP37" i="1"/>
  <c r="GV37" i="1"/>
  <c r="HC37" i="1" s="1"/>
  <c r="GX37" i="1" s="1"/>
  <c r="I38" i="1"/>
  <c r="S38" i="1"/>
  <c r="T38" i="1"/>
  <c r="AB38" i="1"/>
  <c r="AC38" i="1"/>
  <c r="AE38" i="1"/>
  <c r="AD38" i="1" s="1"/>
  <c r="CR38" i="1" s="1"/>
  <c r="Q38" i="1" s="1"/>
  <c r="AF38" i="1"/>
  <c r="CT38" i="1" s="1"/>
  <c r="AG38" i="1"/>
  <c r="CU38" i="1" s="1"/>
  <c r="AH38" i="1"/>
  <c r="AI38" i="1"/>
  <c r="AJ38" i="1"/>
  <c r="CQ38" i="1"/>
  <c r="CV38" i="1"/>
  <c r="U38" i="1" s="1"/>
  <c r="CW38" i="1"/>
  <c r="V38" i="1" s="1"/>
  <c r="CX38" i="1"/>
  <c r="W38" i="1" s="1"/>
  <c r="FR38" i="1"/>
  <c r="GL38" i="1"/>
  <c r="GO38" i="1"/>
  <c r="GP38" i="1"/>
  <c r="GV38" i="1"/>
  <c r="HC38" i="1"/>
  <c r="GX38" i="1" s="1"/>
  <c r="I39" i="1"/>
  <c r="T39" i="1" s="1"/>
  <c r="U39" i="1"/>
  <c r="AC39" i="1"/>
  <c r="AB39" i="1" s="1"/>
  <c r="AE39" i="1"/>
  <c r="AD39" i="1" s="1"/>
  <c r="CR39" i="1" s="1"/>
  <c r="Q39" i="1" s="1"/>
  <c r="AF39" i="1"/>
  <c r="CT39" i="1" s="1"/>
  <c r="S39" i="1" s="1"/>
  <c r="AG39" i="1"/>
  <c r="CU39" i="1" s="1"/>
  <c r="AH39" i="1"/>
  <c r="AI39" i="1"/>
  <c r="AJ39" i="1"/>
  <c r="CV39" i="1"/>
  <c r="CW39" i="1"/>
  <c r="V39" i="1" s="1"/>
  <c r="CX39" i="1"/>
  <c r="W39" i="1" s="1"/>
  <c r="FR39" i="1"/>
  <c r="GL39" i="1"/>
  <c r="GO39" i="1"/>
  <c r="GP39" i="1"/>
  <c r="GV39" i="1"/>
  <c r="HC39" i="1"/>
  <c r="GX39" i="1" s="1"/>
  <c r="I40" i="1"/>
  <c r="AC40" i="1"/>
  <c r="CQ40" i="1" s="1"/>
  <c r="P40" i="1" s="1"/>
  <c r="AD40" i="1"/>
  <c r="CR40" i="1" s="1"/>
  <c r="Q40" i="1" s="1"/>
  <c r="AE40" i="1"/>
  <c r="AF40" i="1"/>
  <c r="AG40" i="1"/>
  <c r="AH40" i="1"/>
  <c r="CV40" i="1" s="1"/>
  <c r="U40" i="1" s="1"/>
  <c r="AI40" i="1"/>
  <c r="CW40" i="1" s="1"/>
  <c r="V40" i="1" s="1"/>
  <c r="AJ40" i="1"/>
  <c r="CX40" i="1" s="1"/>
  <c r="W40" i="1" s="1"/>
  <c r="CS40" i="1"/>
  <c r="R40" i="1" s="1"/>
  <c r="CT40" i="1"/>
  <c r="S40" i="1" s="1"/>
  <c r="CU40" i="1"/>
  <c r="T40" i="1" s="1"/>
  <c r="FR40" i="1"/>
  <c r="GL40" i="1"/>
  <c r="GO40" i="1"/>
  <c r="GP40" i="1"/>
  <c r="GV40" i="1"/>
  <c r="HC40" i="1"/>
  <c r="GX40" i="1" s="1"/>
  <c r="I41" i="1"/>
  <c r="AC41" i="1"/>
  <c r="CQ41" i="1" s="1"/>
  <c r="P41" i="1" s="1"/>
  <c r="AD41" i="1"/>
  <c r="CR41" i="1" s="1"/>
  <c r="Q41" i="1" s="1"/>
  <c r="AE41" i="1"/>
  <c r="CS41" i="1" s="1"/>
  <c r="R41" i="1" s="1"/>
  <c r="AF41" i="1"/>
  <c r="AG41" i="1"/>
  <c r="AH41" i="1"/>
  <c r="CV41" i="1" s="1"/>
  <c r="U41" i="1" s="1"/>
  <c r="AI41" i="1"/>
  <c r="CW41" i="1" s="1"/>
  <c r="V41" i="1" s="1"/>
  <c r="AJ41" i="1"/>
  <c r="CX41" i="1" s="1"/>
  <c r="W41" i="1" s="1"/>
  <c r="CT41" i="1"/>
  <c r="S41" i="1" s="1"/>
  <c r="CU41" i="1"/>
  <c r="T41" i="1" s="1"/>
  <c r="FR41" i="1"/>
  <c r="GL41" i="1"/>
  <c r="GO41" i="1"/>
  <c r="GP41" i="1"/>
  <c r="GV41" i="1"/>
  <c r="HC41" i="1" s="1"/>
  <c r="GX41" i="1"/>
  <c r="C42" i="1"/>
  <c r="D42" i="1"/>
  <c r="AC42" i="1"/>
  <c r="CQ42" i="1" s="1"/>
  <c r="P42" i="1" s="1"/>
  <c r="AD42" i="1"/>
  <c r="CR42" i="1" s="1"/>
  <c r="Q42" i="1" s="1"/>
  <c r="AE42" i="1"/>
  <c r="CS42" i="1" s="1"/>
  <c r="R42" i="1" s="1"/>
  <c r="AF42" i="1"/>
  <c r="AG42" i="1"/>
  <c r="AH42" i="1"/>
  <c r="CV42" i="1" s="1"/>
  <c r="U42" i="1" s="1"/>
  <c r="AI42" i="1"/>
  <c r="CW42" i="1" s="1"/>
  <c r="V42" i="1" s="1"/>
  <c r="AJ42" i="1"/>
  <c r="CX42" i="1" s="1"/>
  <c r="W42" i="1" s="1"/>
  <c r="CT42" i="1"/>
  <c r="S42" i="1" s="1"/>
  <c r="CU42" i="1"/>
  <c r="T42" i="1" s="1"/>
  <c r="FR42" i="1"/>
  <c r="GL42" i="1"/>
  <c r="GN42" i="1"/>
  <c r="GP42" i="1"/>
  <c r="GV42" i="1"/>
  <c r="HC42" i="1" s="1"/>
  <c r="GX42" i="1"/>
  <c r="C43" i="1"/>
  <c r="D43" i="1"/>
  <c r="AC43" i="1"/>
  <c r="CQ43" i="1" s="1"/>
  <c r="P43" i="1" s="1"/>
  <c r="AD43" i="1"/>
  <c r="CR43" i="1" s="1"/>
  <c r="Q43" i="1" s="1"/>
  <c r="AE43" i="1"/>
  <c r="CS43" i="1" s="1"/>
  <c r="R43" i="1" s="1"/>
  <c r="AF43" i="1"/>
  <c r="AG43" i="1"/>
  <c r="AH43" i="1"/>
  <c r="CV43" i="1" s="1"/>
  <c r="U43" i="1" s="1"/>
  <c r="AI43" i="1"/>
  <c r="CW43" i="1" s="1"/>
  <c r="V43" i="1" s="1"/>
  <c r="AJ43" i="1"/>
  <c r="CX43" i="1" s="1"/>
  <c r="W43" i="1" s="1"/>
  <c r="CT43" i="1"/>
  <c r="S43" i="1" s="1"/>
  <c r="CU43" i="1"/>
  <c r="T43" i="1" s="1"/>
  <c r="FR43" i="1"/>
  <c r="GL43" i="1"/>
  <c r="GN43" i="1"/>
  <c r="GP43" i="1"/>
  <c r="GV43" i="1"/>
  <c r="HC43" i="1" s="1"/>
  <c r="GX43" i="1"/>
  <c r="I44" i="1"/>
  <c r="AC44" i="1"/>
  <c r="CQ44" i="1" s="1"/>
  <c r="P44" i="1" s="1"/>
  <c r="AD44" i="1"/>
  <c r="CR44" i="1" s="1"/>
  <c r="Q44" i="1" s="1"/>
  <c r="AE44" i="1"/>
  <c r="CS44" i="1" s="1"/>
  <c r="R44" i="1" s="1"/>
  <c r="AF44" i="1"/>
  <c r="CT44" i="1" s="1"/>
  <c r="S44" i="1" s="1"/>
  <c r="AG44" i="1"/>
  <c r="AH44" i="1"/>
  <c r="AI44" i="1"/>
  <c r="CW44" i="1" s="1"/>
  <c r="V44" i="1" s="1"/>
  <c r="AJ44" i="1"/>
  <c r="CX44" i="1" s="1"/>
  <c r="W44" i="1" s="1"/>
  <c r="CU44" i="1"/>
  <c r="T44" i="1" s="1"/>
  <c r="CV44" i="1"/>
  <c r="U44" i="1" s="1"/>
  <c r="FR44" i="1"/>
  <c r="GL44" i="1"/>
  <c r="GN44" i="1"/>
  <c r="GP44" i="1"/>
  <c r="GV44" i="1"/>
  <c r="HC44" i="1"/>
  <c r="GX44" i="1" s="1"/>
  <c r="I45" i="1"/>
  <c r="R45" i="1"/>
  <c r="S45" i="1"/>
  <c r="CY45" i="1" s="1"/>
  <c r="X45" i="1" s="1"/>
  <c r="AC45" i="1"/>
  <c r="AB45" i="1" s="1"/>
  <c r="AD45" i="1"/>
  <c r="CR45" i="1" s="1"/>
  <c r="Q45" i="1" s="1"/>
  <c r="AE45" i="1"/>
  <c r="CS45" i="1" s="1"/>
  <c r="AF45" i="1"/>
  <c r="AG45" i="1"/>
  <c r="AH45" i="1"/>
  <c r="AI45" i="1"/>
  <c r="CW45" i="1" s="1"/>
  <c r="V45" i="1" s="1"/>
  <c r="AJ45" i="1"/>
  <c r="CX45" i="1" s="1"/>
  <c r="W45" i="1" s="1"/>
  <c r="CT45" i="1"/>
  <c r="CU45" i="1"/>
  <c r="T45" i="1" s="1"/>
  <c r="CV45" i="1"/>
  <c r="U45" i="1" s="1"/>
  <c r="FR45" i="1"/>
  <c r="GL45" i="1"/>
  <c r="GN45" i="1"/>
  <c r="GP45" i="1"/>
  <c r="GV45" i="1"/>
  <c r="HC45" i="1"/>
  <c r="GX45" i="1" s="1"/>
  <c r="C46" i="1"/>
  <c r="D46" i="1"/>
  <c r="R46" i="1"/>
  <c r="AC46" i="1"/>
  <c r="AE46" i="1"/>
  <c r="CS46" i="1" s="1"/>
  <c r="AF46" i="1"/>
  <c r="AG46" i="1"/>
  <c r="CU46" i="1" s="1"/>
  <c r="T46" i="1" s="1"/>
  <c r="AH46" i="1"/>
  <c r="AI46" i="1"/>
  <c r="CW46" i="1" s="1"/>
  <c r="V46" i="1" s="1"/>
  <c r="AI51" i="1" s="1"/>
  <c r="AJ46" i="1"/>
  <c r="CX46" i="1" s="1"/>
  <c r="W46" i="1" s="1"/>
  <c r="CT46" i="1"/>
  <c r="S46" i="1" s="1"/>
  <c r="CV46" i="1"/>
  <c r="U46" i="1" s="1"/>
  <c r="FR46" i="1"/>
  <c r="GL46" i="1"/>
  <c r="GN46" i="1"/>
  <c r="GP46" i="1"/>
  <c r="GV46" i="1"/>
  <c r="HC46" i="1" s="1"/>
  <c r="GX46" i="1" s="1"/>
  <c r="C47" i="1"/>
  <c r="D47" i="1"/>
  <c r="U47" i="1"/>
  <c r="AC47" i="1"/>
  <c r="CQ47" i="1" s="1"/>
  <c r="P47" i="1" s="1"/>
  <c r="AD47" i="1"/>
  <c r="CR47" i="1" s="1"/>
  <c r="Q47" i="1" s="1"/>
  <c r="AE47" i="1"/>
  <c r="CS47" i="1" s="1"/>
  <c r="R47" i="1" s="1"/>
  <c r="AF47" i="1"/>
  <c r="AG47" i="1"/>
  <c r="AH47" i="1"/>
  <c r="AI47" i="1"/>
  <c r="CW47" i="1" s="1"/>
  <c r="V47" i="1" s="1"/>
  <c r="AJ47" i="1"/>
  <c r="CX47" i="1" s="1"/>
  <c r="W47" i="1" s="1"/>
  <c r="CT47" i="1"/>
  <c r="S47" i="1" s="1"/>
  <c r="CU47" i="1"/>
  <c r="T47" i="1" s="1"/>
  <c r="CV47" i="1"/>
  <c r="FR47" i="1"/>
  <c r="GL47" i="1"/>
  <c r="GN47" i="1"/>
  <c r="GP47" i="1"/>
  <c r="GV47" i="1"/>
  <c r="HC47" i="1" s="1"/>
  <c r="GX47" i="1" s="1"/>
  <c r="C48" i="1"/>
  <c r="D48" i="1"/>
  <c r="U48" i="1"/>
  <c r="AC48" i="1"/>
  <c r="CQ48" i="1" s="1"/>
  <c r="P48" i="1" s="1"/>
  <c r="CP48" i="1" s="1"/>
  <c r="O48" i="1" s="1"/>
  <c r="AD48" i="1"/>
  <c r="CR48" i="1" s="1"/>
  <c r="Q48" i="1" s="1"/>
  <c r="AE48" i="1"/>
  <c r="CS48" i="1" s="1"/>
  <c r="R48" i="1" s="1"/>
  <c r="AF48" i="1"/>
  <c r="AG48" i="1"/>
  <c r="AH48" i="1"/>
  <c r="AI48" i="1"/>
  <c r="CW48" i="1" s="1"/>
  <c r="V48" i="1" s="1"/>
  <c r="AJ48" i="1"/>
  <c r="CX48" i="1" s="1"/>
  <c r="W48" i="1" s="1"/>
  <c r="CT48" i="1"/>
  <c r="S48" i="1" s="1"/>
  <c r="CU48" i="1"/>
  <c r="T48" i="1" s="1"/>
  <c r="CV48" i="1"/>
  <c r="FR48" i="1"/>
  <c r="GL48" i="1"/>
  <c r="GN48" i="1"/>
  <c r="GP48" i="1"/>
  <c r="GV48" i="1"/>
  <c r="HC48" i="1" s="1"/>
  <c r="GX48" i="1" s="1"/>
  <c r="C49" i="1"/>
  <c r="D49" i="1"/>
  <c r="U49" i="1"/>
  <c r="AC49" i="1"/>
  <c r="CQ49" i="1" s="1"/>
  <c r="P49" i="1" s="1"/>
  <c r="AD49" i="1"/>
  <c r="CR49" i="1" s="1"/>
  <c r="Q49" i="1" s="1"/>
  <c r="AE49" i="1"/>
  <c r="CS49" i="1" s="1"/>
  <c r="R49" i="1" s="1"/>
  <c r="AF49" i="1"/>
  <c r="AG49" i="1"/>
  <c r="AH49" i="1"/>
  <c r="AI49" i="1"/>
  <c r="CW49" i="1" s="1"/>
  <c r="V49" i="1" s="1"/>
  <c r="AJ49" i="1"/>
  <c r="CX49" i="1" s="1"/>
  <c r="W49" i="1" s="1"/>
  <c r="CT49" i="1"/>
  <c r="S49" i="1" s="1"/>
  <c r="CU49" i="1"/>
  <c r="T49" i="1" s="1"/>
  <c r="CV49" i="1"/>
  <c r="FR49" i="1"/>
  <c r="GL49" i="1"/>
  <c r="GN49" i="1"/>
  <c r="GP49" i="1"/>
  <c r="GV49" i="1"/>
  <c r="HC49" i="1" s="1"/>
  <c r="GX49" i="1" s="1"/>
  <c r="B51" i="1"/>
  <c r="B26" i="1" s="1"/>
  <c r="C51" i="1"/>
  <c r="C26" i="1" s="1"/>
  <c r="D51" i="1"/>
  <c r="D26" i="1" s="1"/>
  <c r="F51" i="1"/>
  <c r="F26" i="1" s="1"/>
  <c r="G51" i="1"/>
  <c r="G26" i="1" s="1"/>
  <c r="AO51" i="1"/>
  <c r="AU51" i="1"/>
  <c r="AU26" i="1" s="1"/>
  <c r="BX51" i="1"/>
  <c r="BX26" i="1" s="1"/>
  <c r="BY51" i="1"/>
  <c r="BY26" i="1" s="1"/>
  <c r="BZ51" i="1"/>
  <c r="CD51" i="1"/>
  <c r="CD26" i="1" s="1"/>
  <c r="CI51" i="1"/>
  <c r="CK51" i="1"/>
  <c r="CK26" i="1" s="1"/>
  <c r="CL51" i="1"/>
  <c r="EG51" i="1"/>
  <c r="EG26" i="1" s="1"/>
  <c r="EI51" i="1"/>
  <c r="EU51" i="1"/>
  <c r="FP51" i="1"/>
  <c r="FP26" i="1" s="1"/>
  <c r="FQ51" i="1"/>
  <c r="FR51" i="1"/>
  <c r="FR26" i="1" s="1"/>
  <c r="FV51" i="1"/>
  <c r="FV26" i="1" s="1"/>
  <c r="FY51" i="1"/>
  <c r="FY26" i="1" s="1"/>
  <c r="GA51" i="1"/>
  <c r="GC51" i="1"/>
  <c r="GC26" i="1" s="1"/>
  <c r="GD51" i="1"/>
  <c r="GD26" i="1" s="1"/>
  <c r="P55" i="1"/>
  <c r="F70" i="1"/>
  <c r="D80" i="1"/>
  <c r="E82" i="1"/>
  <c r="Z82" i="1"/>
  <c r="AA82" i="1"/>
  <c r="AM82" i="1"/>
  <c r="AN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R82" i="1"/>
  <c r="DS82" i="1"/>
  <c r="EE82" i="1"/>
  <c r="EF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S84" i="1"/>
  <c r="T84" i="1"/>
  <c r="U84" i="1"/>
  <c r="AC84" i="1"/>
  <c r="AD84" i="1"/>
  <c r="AE84" i="1"/>
  <c r="AF84" i="1"/>
  <c r="AG84" i="1"/>
  <c r="CU84" i="1" s="1"/>
  <c r="AH84" i="1"/>
  <c r="CV84" i="1" s="1"/>
  <c r="AI84" i="1"/>
  <c r="CW84" i="1" s="1"/>
  <c r="V84" i="1" s="1"/>
  <c r="AJ84" i="1"/>
  <c r="CR84" i="1"/>
  <c r="Q84" i="1" s="1"/>
  <c r="CS84" i="1"/>
  <c r="R84" i="1" s="1"/>
  <c r="CT84" i="1"/>
  <c r="CX84" i="1"/>
  <c r="W84" i="1" s="1"/>
  <c r="CY84" i="1"/>
  <c r="X84" i="1" s="1"/>
  <c r="CZ84" i="1"/>
  <c r="Y84" i="1" s="1"/>
  <c r="GL84" i="1"/>
  <c r="GN84" i="1"/>
  <c r="GO84" i="1"/>
  <c r="GP84" i="1"/>
  <c r="GV84" i="1"/>
  <c r="HC84" i="1" s="1"/>
  <c r="GX84" i="1" s="1"/>
  <c r="W85" i="1"/>
  <c r="X85" i="1"/>
  <c r="AC85" i="1"/>
  <c r="AD85" i="1"/>
  <c r="CR85" i="1" s="1"/>
  <c r="Q85" i="1" s="1"/>
  <c r="AE85" i="1"/>
  <c r="CS85" i="1" s="1"/>
  <c r="R85" i="1" s="1"/>
  <c r="AF85" i="1"/>
  <c r="AG85" i="1"/>
  <c r="AH85" i="1"/>
  <c r="AI85" i="1"/>
  <c r="CW85" i="1" s="1"/>
  <c r="V85" i="1" s="1"/>
  <c r="AJ85" i="1"/>
  <c r="CX85" i="1" s="1"/>
  <c r="CT85" i="1"/>
  <c r="S85" i="1" s="1"/>
  <c r="CU85" i="1"/>
  <c r="T85" i="1" s="1"/>
  <c r="CV85" i="1"/>
  <c r="U85" i="1" s="1"/>
  <c r="CY85" i="1"/>
  <c r="CZ85" i="1"/>
  <c r="Y85" i="1" s="1"/>
  <c r="GL85" i="1"/>
  <c r="GN85" i="1"/>
  <c r="GO85" i="1"/>
  <c r="GP85" i="1"/>
  <c r="GV85" i="1"/>
  <c r="HC85" i="1" s="1"/>
  <c r="GX85" i="1" s="1"/>
  <c r="W86" i="1"/>
  <c r="X86" i="1"/>
  <c r="Y86" i="1"/>
  <c r="AC86" i="1"/>
  <c r="AE86" i="1"/>
  <c r="AF86" i="1"/>
  <c r="CT86" i="1" s="1"/>
  <c r="S86" i="1" s="1"/>
  <c r="AG86" i="1"/>
  <c r="CU86" i="1" s="1"/>
  <c r="T86" i="1" s="1"/>
  <c r="AH86" i="1"/>
  <c r="AI86" i="1"/>
  <c r="AJ86" i="1"/>
  <c r="CQ86" i="1"/>
  <c r="P86" i="1" s="1"/>
  <c r="FR86" i="1" s="1"/>
  <c r="CV86" i="1"/>
  <c r="U86" i="1" s="1"/>
  <c r="CW86" i="1"/>
  <c r="V86" i="1" s="1"/>
  <c r="CX86" i="1"/>
  <c r="CY86" i="1"/>
  <c r="CZ86" i="1"/>
  <c r="GL86" i="1"/>
  <c r="GN86" i="1"/>
  <c r="GO86" i="1"/>
  <c r="GP86" i="1"/>
  <c r="GV86" i="1"/>
  <c r="GX86" i="1"/>
  <c r="HC86" i="1"/>
  <c r="U87" i="1"/>
  <c r="Y87" i="1"/>
  <c r="ED113" i="1" s="1"/>
  <c r="AC87" i="1"/>
  <c r="CQ87" i="1" s="1"/>
  <c r="P87" i="1" s="1"/>
  <c r="AD87" i="1"/>
  <c r="AE87" i="1"/>
  <c r="AF87" i="1"/>
  <c r="AG87" i="1"/>
  <c r="CU87" i="1" s="1"/>
  <c r="T87" i="1" s="1"/>
  <c r="AH87" i="1"/>
  <c r="CV87" i="1" s="1"/>
  <c r="AI87" i="1"/>
  <c r="CW87" i="1" s="1"/>
  <c r="V87" i="1" s="1"/>
  <c r="AJ87" i="1"/>
  <c r="CR87" i="1"/>
  <c r="Q87" i="1" s="1"/>
  <c r="CS87" i="1"/>
  <c r="R87" i="1" s="1"/>
  <c r="CT87" i="1"/>
  <c r="S87" i="1" s="1"/>
  <c r="CX87" i="1"/>
  <c r="W87" i="1" s="1"/>
  <c r="CY87" i="1"/>
  <c r="X87" i="1" s="1"/>
  <c r="CZ87" i="1"/>
  <c r="GL87" i="1"/>
  <c r="GN87" i="1"/>
  <c r="GO87" i="1"/>
  <c r="GP87" i="1"/>
  <c r="GV87" i="1"/>
  <c r="HC87" i="1" s="1"/>
  <c r="GX87" i="1" s="1"/>
  <c r="U88" i="1"/>
  <c r="X88" i="1"/>
  <c r="AC88" i="1"/>
  <c r="AE88" i="1"/>
  <c r="CS88" i="1" s="1"/>
  <c r="R88" i="1" s="1"/>
  <c r="AF88" i="1"/>
  <c r="AG88" i="1"/>
  <c r="AH88" i="1"/>
  <c r="AI88" i="1"/>
  <c r="CW88" i="1" s="1"/>
  <c r="V88" i="1" s="1"/>
  <c r="AJ88" i="1"/>
  <c r="CX88" i="1" s="1"/>
  <c r="W88" i="1" s="1"/>
  <c r="CT88" i="1"/>
  <c r="S88" i="1" s="1"/>
  <c r="CU88" i="1"/>
  <c r="T88" i="1" s="1"/>
  <c r="CV88" i="1"/>
  <c r="CY88" i="1"/>
  <c r="CZ88" i="1"/>
  <c r="Y88" i="1" s="1"/>
  <c r="GL88" i="1"/>
  <c r="GN88" i="1"/>
  <c r="GO88" i="1"/>
  <c r="GP88" i="1"/>
  <c r="GV88" i="1"/>
  <c r="HC88" i="1" s="1"/>
  <c r="GX88" i="1"/>
  <c r="W89" i="1"/>
  <c r="X89" i="1"/>
  <c r="Y89" i="1"/>
  <c r="AC89" i="1"/>
  <c r="AE89" i="1"/>
  <c r="AF89" i="1"/>
  <c r="CT89" i="1" s="1"/>
  <c r="S89" i="1" s="1"/>
  <c r="DX113" i="1" s="1"/>
  <c r="AG89" i="1"/>
  <c r="CU89" i="1" s="1"/>
  <c r="T89" i="1" s="1"/>
  <c r="AH89" i="1"/>
  <c r="AI89" i="1"/>
  <c r="AJ89" i="1"/>
  <c r="CQ89" i="1"/>
  <c r="P89" i="1" s="1"/>
  <c r="FR89" i="1" s="1"/>
  <c r="CV89" i="1"/>
  <c r="U89" i="1" s="1"/>
  <c r="CW89" i="1"/>
  <c r="V89" i="1" s="1"/>
  <c r="CX89" i="1"/>
  <c r="CY89" i="1"/>
  <c r="CZ89" i="1"/>
  <c r="GL89" i="1"/>
  <c r="FR113" i="1" s="1"/>
  <c r="GN89" i="1"/>
  <c r="GO89" i="1"/>
  <c r="GP89" i="1"/>
  <c r="GV89" i="1"/>
  <c r="GX89" i="1"/>
  <c r="HC89" i="1"/>
  <c r="Y90" i="1"/>
  <c r="AC90" i="1"/>
  <c r="CQ90" i="1" s="1"/>
  <c r="P90" i="1" s="1"/>
  <c r="AD90" i="1"/>
  <c r="AE90" i="1"/>
  <c r="AF90" i="1"/>
  <c r="AG90" i="1"/>
  <c r="CU90" i="1" s="1"/>
  <c r="T90" i="1" s="1"/>
  <c r="AH90" i="1"/>
  <c r="CV90" i="1" s="1"/>
  <c r="U90" i="1" s="1"/>
  <c r="AI90" i="1"/>
  <c r="CW90" i="1" s="1"/>
  <c r="V90" i="1" s="1"/>
  <c r="AJ90" i="1"/>
  <c r="CR90" i="1"/>
  <c r="Q90" i="1" s="1"/>
  <c r="CS90" i="1"/>
  <c r="R90" i="1" s="1"/>
  <c r="CT90" i="1"/>
  <c r="S90" i="1" s="1"/>
  <c r="CX90" i="1"/>
  <c r="W90" i="1" s="1"/>
  <c r="CY90" i="1"/>
  <c r="X90" i="1" s="1"/>
  <c r="CZ90" i="1"/>
  <c r="GL90" i="1"/>
  <c r="GN90" i="1"/>
  <c r="GO90" i="1"/>
  <c r="GP90" i="1"/>
  <c r="GV90" i="1"/>
  <c r="HC90" i="1" s="1"/>
  <c r="GX90" i="1" s="1"/>
  <c r="U91" i="1"/>
  <c r="V91" i="1"/>
  <c r="W91" i="1"/>
  <c r="X91" i="1"/>
  <c r="AC91" i="1"/>
  <c r="AE91" i="1"/>
  <c r="AF91" i="1"/>
  <c r="AG91" i="1"/>
  <c r="AH91" i="1"/>
  <c r="AI91" i="1"/>
  <c r="CW91" i="1" s="1"/>
  <c r="AJ91" i="1"/>
  <c r="CX91" i="1" s="1"/>
  <c r="CT91" i="1"/>
  <c r="S91" i="1" s="1"/>
  <c r="CU91" i="1"/>
  <c r="T91" i="1" s="1"/>
  <c r="CV91" i="1"/>
  <c r="CY91" i="1"/>
  <c r="CZ91" i="1"/>
  <c r="Y91" i="1" s="1"/>
  <c r="GL91" i="1"/>
  <c r="GN91" i="1"/>
  <c r="GO91" i="1"/>
  <c r="GP91" i="1"/>
  <c r="GV91" i="1"/>
  <c r="HC91" i="1" s="1"/>
  <c r="GX91" i="1"/>
  <c r="X92" i="1"/>
  <c r="Y92" i="1"/>
  <c r="AC92" i="1"/>
  <c r="AE92" i="1"/>
  <c r="AF92" i="1"/>
  <c r="CT92" i="1" s="1"/>
  <c r="S92" i="1" s="1"/>
  <c r="AG92" i="1"/>
  <c r="CU92" i="1" s="1"/>
  <c r="T92" i="1" s="1"/>
  <c r="AH92" i="1"/>
  <c r="AI92" i="1"/>
  <c r="AJ92" i="1"/>
  <c r="CQ92" i="1"/>
  <c r="P92" i="1" s="1"/>
  <c r="FR92" i="1" s="1"/>
  <c r="CV92" i="1"/>
  <c r="U92" i="1" s="1"/>
  <c r="CW92" i="1"/>
  <c r="V92" i="1" s="1"/>
  <c r="CX92" i="1"/>
  <c r="W92" i="1" s="1"/>
  <c r="CY92" i="1"/>
  <c r="CZ92" i="1"/>
  <c r="GL92" i="1"/>
  <c r="GN92" i="1"/>
  <c r="GO92" i="1"/>
  <c r="GP92" i="1"/>
  <c r="GV92" i="1"/>
  <c r="HC92" i="1"/>
  <c r="GX92" i="1" s="1"/>
  <c r="S93" i="1"/>
  <c r="T93" i="1"/>
  <c r="AC93" i="1"/>
  <c r="AD93" i="1"/>
  <c r="AE93" i="1"/>
  <c r="AF93" i="1"/>
  <c r="AG93" i="1"/>
  <c r="CU93" i="1" s="1"/>
  <c r="AH93" i="1"/>
  <c r="CV93" i="1" s="1"/>
  <c r="U93" i="1" s="1"/>
  <c r="AI93" i="1"/>
  <c r="CW93" i="1" s="1"/>
  <c r="V93" i="1" s="1"/>
  <c r="AJ93" i="1"/>
  <c r="CR93" i="1"/>
  <c r="Q93" i="1" s="1"/>
  <c r="CS93" i="1"/>
  <c r="R93" i="1" s="1"/>
  <c r="CT93" i="1"/>
  <c r="CX93" i="1"/>
  <c r="W93" i="1" s="1"/>
  <c r="CY93" i="1"/>
  <c r="X93" i="1" s="1"/>
  <c r="CZ93" i="1"/>
  <c r="Y93" i="1" s="1"/>
  <c r="GL93" i="1"/>
  <c r="GN93" i="1"/>
  <c r="GO93" i="1"/>
  <c r="GP93" i="1"/>
  <c r="GV93" i="1"/>
  <c r="HC93" i="1" s="1"/>
  <c r="GX93" i="1" s="1"/>
  <c r="W94" i="1"/>
  <c r="AJ113" i="1" s="1"/>
  <c r="X94" i="1"/>
  <c r="AC94" i="1"/>
  <c r="AE94" i="1"/>
  <c r="CS94" i="1" s="1"/>
  <c r="R94" i="1" s="1"/>
  <c r="AF94" i="1"/>
  <c r="AG94" i="1"/>
  <c r="AH94" i="1"/>
  <c r="AI94" i="1"/>
  <c r="CW94" i="1" s="1"/>
  <c r="V94" i="1" s="1"/>
  <c r="AJ94" i="1"/>
  <c r="CX94" i="1" s="1"/>
  <c r="CT94" i="1"/>
  <c r="S94" i="1" s="1"/>
  <c r="CU94" i="1"/>
  <c r="T94" i="1" s="1"/>
  <c r="CV94" i="1"/>
  <c r="U94" i="1" s="1"/>
  <c r="CY94" i="1"/>
  <c r="CZ94" i="1"/>
  <c r="Y94" i="1" s="1"/>
  <c r="GL94" i="1"/>
  <c r="GN94" i="1"/>
  <c r="GO94" i="1"/>
  <c r="GP94" i="1"/>
  <c r="GV94" i="1"/>
  <c r="HC94" i="1" s="1"/>
  <c r="GX94" i="1"/>
  <c r="W95" i="1"/>
  <c r="X95" i="1"/>
  <c r="Y95" i="1"/>
  <c r="AC95" i="1"/>
  <c r="AE95" i="1"/>
  <c r="AF95" i="1"/>
  <c r="CT95" i="1" s="1"/>
  <c r="S95" i="1" s="1"/>
  <c r="AG95" i="1"/>
  <c r="CU95" i="1" s="1"/>
  <c r="T95" i="1" s="1"/>
  <c r="AH95" i="1"/>
  <c r="AI95" i="1"/>
  <c r="AJ95" i="1"/>
  <c r="CQ95" i="1"/>
  <c r="P95" i="1" s="1"/>
  <c r="FR95" i="1" s="1"/>
  <c r="CV95" i="1"/>
  <c r="U95" i="1" s="1"/>
  <c r="CW95" i="1"/>
  <c r="V95" i="1" s="1"/>
  <c r="CX95" i="1"/>
  <c r="CY95" i="1"/>
  <c r="CZ95" i="1"/>
  <c r="GL95" i="1"/>
  <c r="GN95" i="1"/>
  <c r="GO95" i="1"/>
  <c r="GP95" i="1"/>
  <c r="GV95" i="1"/>
  <c r="GX95" i="1"/>
  <c r="HC95" i="1"/>
  <c r="U96" i="1"/>
  <c r="Y96" i="1"/>
  <c r="AC96" i="1"/>
  <c r="CQ96" i="1" s="1"/>
  <c r="P96" i="1" s="1"/>
  <c r="AD96" i="1"/>
  <c r="AE96" i="1"/>
  <c r="AF96" i="1"/>
  <c r="AG96" i="1"/>
  <c r="CU96" i="1" s="1"/>
  <c r="T96" i="1" s="1"/>
  <c r="AH96" i="1"/>
  <c r="CV96" i="1" s="1"/>
  <c r="AI96" i="1"/>
  <c r="CW96" i="1" s="1"/>
  <c r="V96" i="1" s="1"/>
  <c r="AJ96" i="1"/>
  <c r="CR96" i="1"/>
  <c r="Q96" i="1" s="1"/>
  <c r="CS96" i="1"/>
  <c r="R96" i="1" s="1"/>
  <c r="CT96" i="1"/>
  <c r="S96" i="1" s="1"/>
  <c r="CX96" i="1"/>
  <c r="W96" i="1" s="1"/>
  <c r="CY96" i="1"/>
  <c r="X96" i="1" s="1"/>
  <c r="CZ96" i="1"/>
  <c r="GL96" i="1"/>
  <c r="GN96" i="1"/>
  <c r="GO96" i="1"/>
  <c r="CC113" i="1" s="1"/>
  <c r="GP96" i="1"/>
  <c r="GV96" i="1"/>
  <c r="HC96" i="1" s="1"/>
  <c r="GX96" i="1" s="1"/>
  <c r="U97" i="1"/>
  <c r="AC97" i="1"/>
  <c r="AE97" i="1"/>
  <c r="CS97" i="1" s="1"/>
  <c r="R97" i="1" s="1"/>
  <c r="AF97" i="1"/>
  <c r="AG97" i="1"/>
  <c r="AH97" i="1"/>
  <c r="AI97" i="1"/>
  <c r="CW97" i="1" s="1"/>
  <c r="V97" i="1" s="1"/>
  <c r="AJ97" i="1"/>
  <c r="CX97" i="1" s="1"/>
  <c r="W97" i="1" s="1"/>
  <c r="CT97" i="1"/>
  <c r="S97" i="1" s="1"/>
  <c r="CU97" i="1"/>
  <c r="T97" i="1" s="1"/>
  <c r="CV97" i="1"/>
  <c r="CY97" i="1"/>
  <c r="X97" i="1" s="1"/>
  <c r="CZ97" i="1"/>
  <c r="Y97" i="1" s="1"/>
  <c r="GL97" i="1"/>
  <c r="GN97" i="1"/>
  <c r="GO97" i="1"/>
  <c r="GP97" i="1"/>
  <c r="GV97" i="1"/>
  <c r="HC97" i="1" s="1"/>
  <c r="GX97" i="1"/>
  <c r="V98" i="1"/>
  <c r="W98" i="1"/>
  <c r="X98" i="1"/>
  <c r="AC98" i="1"/>
  <c r="AE98" i="1"/>
  <c r="CS98" i="1" s="1"/>
  <c r="R98" i="1" s="1"/>
  <c r="AF98" i="1"/>
  <c r="CT98" i="1" s="1"/>
  <c r="S98" i="1" s="1"/>
  <c r="AG98" i="1"/>
  <c r="AH98" i="1"/>
  <c r="AI98" i="1"/>
  <c r="AJ98" i="1"/>
  <c r="CX98" i="1" s="1"/>
  <c r="CQ98" i="1"/>
  <c r="P98" i="1" s="1"/>
  <c r="CU98" i="1"/>
  <c r="T98" i="1" s="1"/>
  <c r="CV98" i="1"/>
  <c r="U98" i="1" s="1"/>
  <c r="CW98" i="1"/>
  <c r="CY98" i="1"/>
  <c r="CZ98" i="1"/>
  <c r="Y98" i="1" s="1"/>
  <c r="GL98" i="1"/>
  <c r="GN98" i="1"/>
  <c r="GO98" i="1"/>
  <c r="GP98" i="1"/>
  <c r="GV98" i="1"/>
  <c r="HC98" i="1"/>
  <c r="GX98" i="1" s="1"/>
  <c r="X99" i="1"/>
  <c r="Y99" i="1"/>
  <c r="AB99" i="1"/>
  <c r="AC99" i="1"/>
  <c r="AE99" i="1"/>
  <c r="AD99" i="1" s="1"/>
  <c r="AF99" i="1"/>
  <c r="CT99" i="1" s="1"/>
  <c r="S99" i="1" s="1"/>
  <c r="AG99" i="1"/>
  <c r="CU99" i="1" s="1"/>
  <c r="T99" i="1" s="1"/>
  <c r="AH99" i="1"/>
  <c r="CV99" i="1" s="1"/>
  <c r="U99" i="1" s="1"/>
  <c r="AI99" i="1"/>
  <c r="AJ99" i="1"/>
  <c r="CQ99" i="1"/>
  <c r="P99" i="1" s="1"/>
  <c r="CR99" i="1"/>
  <c r="Q99" i="1" s="1"/>
  <c r="CS99" i="1"/>
  <c r="R99" i="1" s="1"/>
  <c r="CW99" i="1"/>
  <c r="V99" i="1" s="1"/>
  <c r="CX99" i="1"/>
  <c r="W99" i="1" s="1"/>
  <c r="EB113" i="1" s="1"/>
  <c r="CY99" i="1"/>
  <c r="CZ99" i="1"/>
  <c r="GL99" i="1"/>
  <c r="GN99" i="1"/>
  <c r="GO99" i="1"/>
  <c r="GP99" i="1"/>
  <c r="GV99" i="1"/>
  <c r="HC99" i="1"/>
  <c r="GX99" i="1" s="1"/>
  <c r="P100" i="1"/>
  <c r="T100" i="1"/>
  <c r="AC100" i="1"/>
  <c r="CQ100" i="1" s="1"/>
  <c r="AD100" i="1"/>
  <c r="CR100" i="1" s="1"/>
  <c r="Q100" i="1" s="1"/>
  <c r="AE100" i="1"/>
  <c r="AF100" i="1"/>
  <c r="AG100" i="1"/>
  <c r="AH100" i="1"/>
  <c r="CV100" i="1" s="1"/>
  <c r="U100" i="1" s="1"/>
  <c r="AI100" i="1"/>
  <c r="CW100" i="1" s="1"/>
  <c r="V100" i="1" s="1"/>
  <c r="AJ100" i="1"/>
  <c r="CX100" i="1" s="1"/>
  <c r="W100" i="1" s="1"/>
  <c r="CS100" i="1"/>
  <c r="R100" i="1" s="1"/>
  <c r="CT100" i="1"/>
  <c r="S100" i="1" s="1"/>
  <c r="CU100" i="1"/>
  <c r="CY100" i="1"/>
  <c r="X100" i="1" s="1"/>
  <c r="CZ100" i="1"/>
  <c r="Y100" i="1" s="1"/>
  <c r="FR100" i="1"/>
  <c r="GL100" i="1"/>
  <c r="GN100" i="1"/>
  <c r="GO100" i="1"/>
  <c r="GP100" i="1"/>
  <c r="GV100" i="1"/>
  <c r="HC100" i="1" s="1"/>
  <c r="GX100" i="1" s="1"/>
  <c r="P101" i="1"/>
  <c r="CP101" i="1" s="1"/>
  <c r="O101" i="1" s="1"/>
  <c r="GM101" i="1" s="1"/>
  <c r="X101" i="1"/>
  <c r="AC101" i="1"/>
  <c r="AD101" i="1"/>
  <c r="CR101" i="1" s="1"/>
  <c r="Q101" i="1" s="1"/>
  <c r="AE101" i="1"/>
  <c r="CS101" i="1" s="1"/>
  <c r="R101" i="1" s="1"/>
  <c r="AF101" i="1"/>
  <c r="CT101" i="1" s="1"/>
  <c r="S101" i="1" s="1"/>
  <c r="AG101" i="1"/>
  <c r="AH101" i="1"/>
  <c r="AI101" i="1"/>
  <c r="AJ101" i="1"/>
  <c r="CX101" i="1" s="1"/>
  <c r="W101" i="1" s="1"/>
  <c r="CQ101" i="1"/>
  <c r="CU101" i="1"/>
  <c r="T101" i="1" s="1"/>
  <c r="CV101" i="1"/>
  <c r="U101" i="1" s="1"/>
  <c r="CW101" i="1"/>
  <c r="V101" i="1" s="1"/>
  <c r="CY101" i="1"/>
  <c r="CZ101" i="1"/>
  <c r="Y101" i="1" s="1"/>
  <c r="GL101" i="1"/>
  <c r="GN101" i="1"/>
  <c r="GO101" i="1"/>
  <c r="GP101" i="1"/>
  <c r="GV101" i="1"/>
  <c r="HC101" i="1"/>
  <c r="GX101" i="1" s="1"/>
  <c r="R102" i="1"/>
  <c r="S102" i="1"/>
  <c r="Y102" i="1"/>
  <c r="AC102" i="1"/>
  <c r="AE102" i="1"/>
  <c r="AD102" i="1" s="1"/>
  <c r="CR102" i="1" s="1"/>
  <c r="Q102" i="1" s="1"/>
  <c r="AF102" i="1"/>
  <c r="CT102" i="1" s="1"/>
  <c r="AG102" i="1"/>
  <c r="CU102" i="1" s="1"/>
  <c r="T102" i="1" s="1"/>
  <c r="AH102" i="1"/>
  <c r="CV102" i="1" s="1"/>
  <c r="U102" i="1" s="1"/>
  <c r="AI102" i="1"/>
  <c r="AJ102" i="1"/>
  <c r="CQ102" i="1"/>
  <c r="P102" i="1" s="1"/>
  <c r="CS102" i="1"/>
  <c r="CW102" i="1"/>
  <c r="V102" i="1" s="1"/>
  <c r="CX102" i="1"/>
  <c r="W102" i="1" s="1"/>
  <c r="CY102" i="1"/>
  <c r="X102" i="1" s="1"/>
  <c r="AK113" i="1" s="1"/>
  <c r="CZ102" i="1"/>
  <c r="GL102" i="1"/>
  <c r="GN102" i="1"/>
  <c r="GO102" i="1"/>
  <c r="GP102" i="1"/>
  <c r="GV102" i="1"/>
  <c r="HC102" i="1"/>
  <c r="GX102" i="1" s="1"/>
  <c r="P103" i="1"/>
  <c r="U103" i="1"/>
  <c r="V103" i="1"/>
  <c r="AC103" i="1"/>
  <c r="CQ103" i="1" s="1"/>
  <c r="AD103" i="1"/>
  <c r="CR103" i="1" s="1"/>
  <c r="Q103" i="1" s="1"/>
  <c r="AE103" i="1"/>
  <c r="AF103" i="1"/>
  <c r="AG103" i="1"/>
  <c r="AH103" i="1"/>
  <c r="CV103" i="1" s="1"/>
  <c r="AI103" i="1"/>
  <c r="CW103" i="1" s="1"/>
  <c r="AJ103" i="1"/>
  <c r="CX103" i="1" s="1"/>
  <c r="W103" i="1" s="1"/>
  <c r="CS103" i="1"/>
  <c r="R103" i="1" s="1"/>
  <c r="CT103" i="1"/>
  <c r="S103" i="1" s="1"/>
  <c r="CU103" i="1"/>
  <c r="T103" i="1" s="1"/>
  <c r="CY103" i="1"/>
  <c r="X103" i="1" s="1"/>
  <c r="CZ103" i="1"/>
  <c r="Y103" i="1" s="1"/>
  <c r="FR103" i="1"/>
  <c r="GL103" i="1"/>
  <c r="GN103" i="1"/>
  <c r="GO103" i="1"/>
  <c r="GP103" i="1"/>
  <c r="GV103" i="1"/>
  <c r="HC103" i="1" s="1"/>
  <c r="GX103" i="1" s="1"/>
  <c r="V104" i="1"/>
  <c r="X104" i="1"/>
  <c r="AC104" i="1"/>
  <c r="AE104" i="1"/>
  <c r="CS104" i="1" s="1"/>
  <c r="R104" i="1" s="1"/>
  <c r="AF104" i="1"/>
  <c r="CT104" i="1" s="1"/>
  <c r="S104" i="1" s="1"/>
  <c r="AG104" i="1"/>
  <c r="AH104" i="1"/>
  <c r="AI104" i="1"/>
  <c r="AJ104" i="1"/>
  <c r="CX104" i="1" s="1"/>
  <c r="W104" i="1" s="1"/>
  <c r="CQ104" i="1"/>
  <c r="P104" i="1" s="1"/>
  <c r="CU104" i="1"/>
  <c r="T104" i="1" s="1"/>
  <c r="CV104" i="1"/>
  <c r="U104" i="1" s="1"/>
  <c r="CW104" i="1"/>
  <c r="CY104" i="1"/>
  <c r="CZ104" i="1"/>
  <c r="Y104" i="1" s="1"/>
  <c r="GL104" i="1"/>
  <c r="GN104" i="1"/>
  <c r="GO104" i="1"/>
  <c r="GP104" i="1"/>
  <c r="GV104" i="1"/>
  <c r="HC104" i="1" s="1"/>
  <c r="GX104" i="1" s="1"/>
  <c r="X105" i="1"/>
  <c r="Y105" i="1"/>
  <c r="AC105" i="1"/>
  <c r="AE105" i="1"/>
  <c r="AD105" i="1" s="1"/>
  <c r="AB105" i="1" s="1"/>
  <c r="AF105" i="1"/>
  <c r="CT105" i="1" s="1"/>
  <c r="S105" i="1" s="1"/>
  <c r="AG105" i="1"/>
  <c r="CU105" i="1" s="1"/>
  <c r="T105" i="1" s="1"/>
  <c r="AH105" i="1"/>
  <c r="CV105" i="1" s="1"/>
  <c r="U105" i="1" s="1"/>
  <c r="AI105" i="1"/>
  <c r="AJ105" i="1"/>
  <c r="CQ105" i="1"/>
  <c r="P105" i="1" s="1"/>
  <c r="CR105" i="1"/>
  <c r="Q105" i="1" s="1"/>
  <c r="CS105" i="1"/>
  <c r="R105" i="1" s="1"/>
  <c r="CW105" i="1"/>
  <c r="V105" i="1" s="1"/>
  <c r="CX105" i="1"/>
  <c r="W105" i="1" s="1"/>
  <c r="CY105" i="1"/>
  <c r="CZ105" i="1"/>
  <c r="GL105" i="1"/>
  <c r="GN105" i="1"/>
  <c r="GO105" i="1"/>
  <c r="GP105" i="1"/>
  <c r="GV105" i="1"/>
  <c r="HC105" i="1"/>
  <c r="GX105" i="1" s="1"/>
  <c r="AC106" i="1"/>
  <c r="CQ106" i="1" s="1"/>
  <c r="P106" i="1" s="1"/>
  <c r="AD106" i="1"/>
  <c r="CR106" i="1" s="1"/>
  <c r="Q106" i="1" s="1"/>
  <c r="AE106" i="1"/>
  <c r="AF106" i="1"/>
  <c r="AG106" i="1"/>
  <c r="AH106" i="1"/>
  <c r="CV106" i="1" s="1"/>
  <c r="U106" i="1" s="1"/>
  <c r="AI106" i="1"/>
  <c r="CW106" i="1" s="1"/>
  <c r="V106" i="1" s="1"/>
  <c r="AJ106" i="1"/>
  <c r="CX106" i="1" s="1"/>
  <c r="W106" i="1" s="1"/>
  <c r="CS106" i="1"/>
  <c r="R106" i="1" s="1"/>
  <c r="CT106" i="1"/>
  <c r="S106" i="1" s="1"/>
  <c r="CU106" i="1"/>
  <c r="T106" i="1" s="1"/>
  <c r="CY106" i="1"/>
  <c r="X106" i="1" s="1"/>
  <c r="CZ106" i="1"/>
  <c r="Y106" i="1" s="1"/>
  <c r="GL106" i="1"/>
  <c r="GN106" i="1"/>
  <c r="GO106" i="1"/>
  <c r="GP106" i="1"/>
  <c r="GV106" i="1"/>
  <c r="HC106" i="1" s="1"/>
  <c r="GX106" i="1" s="1"/>
  <c r="V107" i="1"/>
  <c r="W107" i="1"/>
  <c r="X107" i="1"/>
  <c r="AC107" i="1"/>
  <c r="AE107" i="1"/>
  <c r="CS107" i="1" s="1"/>
  <c r="R107" i="1" s="1"/>
  <c r="AF107" i="1"/>
  <c r="CT107" i="1" s="1"/>
  <c r="S107" i="1" s="1"/>
  <c r="AG107" i="1"/>
  <c r="AH107" i="1"/>
  <c r="AI107" i="1"/>
  <c r="AJ107" i="1"/>
  <c r="CX107" i="1" s="1"/>
  <c r="CQ107" i="1"/>
  <c r="P107" i="1" s="1"/>
  <c r="CU107" i="1"/>
  <c r="T107" i="1" s="1"/>
  <c r="CV107" i="1"/>
  <c r="U107" i="1" s="1"/>
  <c r="CW107" i="1"/>
  <c r="CY107" i="1"/>
  <c r="CZ107" i="1"/>
  <c r="Y107" i="1" s="1"/>
  <c r="GL107" i="1"/>
  <c r="GN107" i="1"/>
  <c r="GO107" i="1"/>
  <c r="GP107" i="1"/>
  <c r="GV107" i="1"/>
  <c r="HC107" i="1"/>
  <c r="GX107" i="1" s="1"/>
  <c r="X108" i="1"/>
  <c r="Y108" i="1"/>
  <c r="AB108" i="1"/>
  <c r="AC108" i="1"/>
  <c r="AE108" i="1"/>
  <c r="AD108" i="1" s="1"/>
  <c r="AF108" i="1"/>
  <c r="CT108" i="1" s="1"/>
  <c r="S108" i="1" s="1"/>
  <c r="AG108" i="1"/>
  <c r="CU108" i="1" s="1"/>
  <c r="T108" i="1" s="1"/>
  <c r="AH108" i="1"/>
  <c r="CV108" i="1" s="1"/>
  <c r="U108" i="1" s="1"/>
  <c r="AI108" i="1"/>
  <c r="AJ108" i="1"/>
  <c r="CQ108" i="1"/>
  <c r="P108" i="1" s="1"/>
  <c r="CR108" i="1"/>
  <c r="Q108" i="1" s="1"/>
  <c r="CS108" i="1"/>
  <c r="R108" i="1" s="1"/>
  <c r="CW108" i="1"/>
  <c r="V108" i="1" s="1"/>
  <c r="CX108" i="1"/>
  <c r="W108" i="1" s="1"/>
  <c r="CY108" i="1"/>
  <c r="CZ108" i="1"/>
  <c r="GL108" i="1"/>
  <c r="GN108" i="1"/>
  <c r="GO108" i="1"/>
  <c r="GP108" i="1"/>
  <c r="GV108" i="1"/>
  <c r="HC108" i="1"/>
  <c r="GX108" i="1" s="1"/>
  <c r="P109" i="1"/>
  <c r="T109" i="1"/>
  <c r="AC109" i="1"/>
  <c r="CQ109" i="1" s="1"/>
  <c r="AD109" i="1"/>
  <c r="CR109" i="1" s="1"/>
  <c r="Q109" i="1" s="1"/>
  <c r="AE109" i="1"/>
  <c r="AF109" i="1"/>
  <c r="AG109" i="1"/>
  <c r="AH109" i="1"/>
  <c r="CV109" i="1" s="1"/>
  <c r="U109" i="1" s="1"/>
  <c r="AI109" i="1"/>
  <c r="CW109" i="1" s="1"/>
  <c r="V109" i="1" s="1"/>
  <c r="AJ109" i="1"/>
  <c r="CX109" i="1" s="1"/>
  <c r="W109" i="1" s="1"/>
  <c r="CS109" i="1"/>
  <c r="R109" i="1" s="1"/>
  <c r="CT109" i="1"/>
  <c r="S109" i="1" s="1"/>
  <c r="CU109" i="1"/>
  <c r="CY109" i="1"/>
  <c r="X109" i="1" s="1"/>
  <c r="CZ109" i="1"/>
  <c r="Y109" i="1" s="1"/>
  <c r="FR109" i="1"/>
  <c r="GL109" i="1"/>
  <c r="GN109" i="1"/>
  <c r="GO109" i="1"/>
  <c r="GP109" i="1"/>
  <c r="GV109" i="1"/>
  <c r="HC109" i="1" s="1"/>
  <c r="GX109" i="1" s="1"/>
  <c r="P110" i="1"/>
  <c r="CP110" i="1" s="1"/>
  <c r="O110" i="1" s="1"/>
  <c r="GM110" i="1" s="1"/>
  <c r="X110" i="1"/>
  <c r="AC110" i="1"/>
  <c r="AD110" i="1"/>
  <c r="CR110" i="1" s="1"/>
  <c r="Q110" i="1" s="1"/>
  <c r="AE110" i="1"/>
  <c r="CS110" i="1" s="1"/>
  <c r="R110" i="1" s="1"/>
  <c r="AF110" i="1"/>
  <c r="CT110" i="1" s="1"/>
  <c r="S110" i="1" s="1"/>
  <c r="AG110" i="1"/>
  <c r="AH110" i="1"/>
  <c r="AI110" i="1"/>
  <c r="AJ110" i="1"/>
  <c r="CX110" i="1" s="1"/>
  <c r="W110" i="1" s="1"/>
  <c r="CQ110" i="1"/>
  <c r="CU110" i="1"/>
  <c r="T110" i="1" s="1"/>
  <c r="CV110" i="1"/>
  <c r="U110" i="1" s="1"/>
  <c r="CW110" i="1"/>
  <c r="V110" i="1" s="1"/>
  <c r="CY110" i="1"/>
  <c r="CZ110" i="1"/>
  <c r="Y110" i="1" s="1"/>
  <c r="GL110" i="1"/>
  <c r="GN110" i="1"/>
  <c r="GO110" i="1"/>
  <c r="GP110" i="1"/>
  <c r="GV110" i="1"/>
  <c r="HC110" i="1"/>
  <c r="GX110" i="1" s="1"/>
  <c r="R111" i="1"/>
  <c r="S111" i="1"/>
  <c r="Y111" i="1"/>
  <c r="AC111" i="1"/>
  <c r="AE111" i="1"/>
  <c r="AD111" i="1" s="1"/>
  <c r="CR111" i="1" s="1"/>
  <c r="Q111" i="1" s="1"/>
  <c r="AF111" i="1"/>
  <c r="CT111" i="1" s="1"/>
  <c r="AG111" i="1"/>
  <c r="CU111" i="1" s="1"/>
  <c r="T111" i="1" s="1"/>
  <c r="AH111" i="1"/>
  <c r="CV111" i="1" s="1"/>
  <c r="U111" i="1" s="1"/>
  <c r="AI111" i="1"/>
  <c r="AJ111" i="1"/>
  <c r="CQ111" i="1"/>
  <c r="P111" i="1" s="1"/>
  <c r="CS111" i="1"/>
  <c r="CW111" i="1"/>
  <c r="V111" i="1" s="1"/>
  <c r="CX111" i="1"/>
  <c r="W111" i="1" s="1"/>
  <c r="CY111" i="1"/>
  <c r="X111" i="1" s="1"/>
  <c r="EC113" i="1" s="1"/>
  <c r="CZ111" i="1"/>
  <c r="GL111" i="1"/>
  <c r="GN111" i="1"/>
  <c r="GO111" i="1"/>
  <c r="GP111" i="1"/>
  <c r="GV111" i="1"/>
  <c r="HC111" i="1"/>
  <c r="GX111" i="1" s="1"/>
  <c r="B113" i="1"/>
  <c r="B82" i="1" s="1"/>
  <c r="C113" i="1"/>
  <c r="C82" i="1" s="1"/>
  <c r="D113" i="1"/>
  <c r="D82" i="1" s="1"/>
  <c r="F113" i="1"/>
  <c r="F82" i="1" s="1"/>
  <c r="G113" i="1"/>
  <c r="G82" i="1" s="1"/>
  <c r="BC113" i="1"/>
  <c r="BC82" i="1" s="1"/>
  <c r="BX113" i="1"/>
  <c r="CD113" i="1"/>
  <c r="CK113" i="1"/>
  <c r="BB113" i="1" s="1"/>
  <c r="BB82" i="1" s="1"/>
  <c r="CL113" i="1"/>
  <c r="EM113" i="1"/>
  <c r="EM82" i="1" s="1"/>
  <c r="FP113" i="1"/>
  <c r="FP82" i="1" s="1"/>
  <c r="FV113" i="1"/>
  <c r="FV82" i="1" s="1"/>
  <c r="GC113" i="1"/>
  <c r="GD113" i="1"/>
  <c r="F126" i="1"/>
  <c r="F129" i="1"/>
  <c r="B142" i="1"/>
  <c r="B22" i="1" s="1"/>
  <c r="C142" i="1"/>
  <c r="C22" i="1" s="1"/>
  <c r="D142" i="1"/>
  <c r="D22" i="1" s="1"/>
  <c r="F142" i="1"/>
  <c r="F22" i="1" s="1"/>
  <c r="G142" i="1"/>
  <c r="G22" i="1" s="1"/>
  <c r="B171" i="1"/>
  <c r="B18" i="1" s="1"/>
  <c r="C171" i="1"/>
  <c r="C18" i="1" s="1"/>
  <c r="D171" i="1"/>
  <c r="D18" i="1" s="1"/>
  <c r="F171" i="1"/>
  <c r="F18" i="1" s="1"/>
  <c r="G171" i="1"/>
  <c r="G18" i="1" s="1"/>
  <c r="DK113" i="1" l="1"/>
  <c r="DX82" i="1"/>
  <c r="EA26" i="1"/>
  <c r="DN51" i="1"/>
  <c r="AK82" i="1"/>
  <c r="X113" i="1"/>
  <c r="FR82" i="1"/>
  <c r="EI113" i="1"/>
  <c r="FY113" i="1"/>
  <c r="AI26" i="1"/>
  <c r="V51" i="1"/>
  <c r="FR98" i="1"/>
  <c r="CC82" i="1"/>
  <c r="AT113" i="1"/>
  <c r="AJ82" i="1"/>
  <c r="W113" i="1"/>
  <c r="CJ113" i="1"/>
  <c r="CP106" i="1"/>
  <c r="O106" i="1" s="1"/>
  <c r="GM106" i="1" s="1"/>
  <c r="FR106" i="1"/>
  <c r="AI113" i="1"/>
  <c r="EC82" i="1"/>
  <c r="DP113" i="1"/>
  <c r="EB82" i="1"/>
  <c r="DO113" i="1"/>
  <c r="FR107" i="1"/>
  <c r="CP107" i="1"/>
  <c r="O107" i="1" s="1"/>
  <c r="GM107" i="1" s="1"/>
  <c r="ED82" i="1"/>
  <c r="DQ113" i="1"/>
  <c r="FR104" i="1"/>
  <c r="DY113" i="1"/>
  <c r="GB113" i="1"/>
  <c r="CD82" i="1"/>
  <c r="AU113" i="1"/>
  <c r="AB101" i="1"/>
  <c r="CS91" i="1"/>
  <c r="R91" i="1" s="1"/>
  <c r="AD91" i="1"/>
  <c r="CR91" i="1" s="1"/>
  <c r="Q91" i="1" s="1"/>
  <c r="EA113" i="1"/>
  <c r="AO26" i="1"/>
  <c r="AB90" i="1"/>
  <c r="CP47" i="1"/>
  <c r="O47" i="1" s="1"/>
  <c r="DY51" i="1"/>
  <c r="GD82" i="1"/>
  <c r="EU113" i="1"/>
  <c r="AB109" i="1"/>
  <c r="AB104" i="1"/>
  <c r="CP103" i="1"/>
  <c r="O103" i="1" s="1"/>
  <c r="GM103" i="1" s="1"/>
  <c r="AB100" i="1"/>
  <c r="CQ93" i="1"/>
  <c r="P93" i="1" s="1"/>
  <c r="AB93" i="1"/>
  <c r="FU113" i="1"/>
  <c r="DZ113" i="1"/>
  <c r="AF113" i="1"/>
  <c r="F55" i="1"/>
  <c r="CP43" i="1"/>
  <c r="O43" i="1" s="1"/>
  <c r="CP42" i="1"/>
  <c r="O42" i="1" s="1"/>
  <c r="CP41" i="1"/>
  <c r="O41" i="1" s="1"/>
  <c r="CP40" i="1"/>
  <c r="O40" i="1" s="1"/>
  <c r="CY37" i="1"/>
  <c r="X37" i="1" s="1"/>
  <c r="CZ37" i="1"/>
  <c r="Y37" i="1" s="1"/>
  <c r="CY35" i="1"/>
  <c r="X35" i="1" s="1"/>
  <c r="GM35" i="1" s="1"/>
  <c r="CZ35" i="1"/>
  <c r="Y35" i="1" s="1"/>
  <c r="AH51" i="1"/>
  <c r="CY34" i="1"/>
  <c r="X34" i="1" s="1"/>
  <c r="CZ34" i="1"/>
  <c r="Y34" i="1" s="1"/>
  <c r="AF51" i="1"/>
  <c r="FR111" i="1"/>
  <c r="CP111" i="1"/>
  <c r="O111" i="1" s="1"/>
  <c r="GM111" i="1" s="1"/>
  <c r="CQ84" i="1"/>
  <c r="P84" i="1" s="1"/>
  <c r="AB84" i="1"/>
  <c r="AB110" i="1"/>
  <c r="AB106" i="1"/>
  <c r="AD92" i="1"/>
  <c r="CS92" i="1"/>
  <c r="R92" i="1" s="1"/>
  <c r="CP90" i="1"/>
  <c r="O90" i="1" s="1"/>
  <c r="GM90" i="1" s="1"/>
  <c r="FR90" i="1"/>
  <c r="AB85" i="1"/>
  <c r="CQ85" i="1"/>
  <c r="P85" i="1" s="1"/>
  <c r="CY43" i="1"/>
  <c r="X43" i="1" s="1"/>
  <c r="CZ43" i="1"/>
  <c r="Y43" i="1" s="1"/>
  <c r="CY41" i="1"/>
  <c r="X41" i="1" s="1"/>
  <c r="CZ41" i="1"/>
  <c r="Y41" i="1" s="1"/>
  <c r="FR105" i="1"/>
  <c r="CP105" i="1"/>
  <c r="O105" i="1" s="1"/>
  <c r="GM105" i="1" s="1"/>
  <c r="AD104" i="1"/>
  <c r="CR104" i="1" s="1"/>
  <c r="Q104" i="1" s="1"/>
  <c r="CP104" i="1" s="1"/>
  <c r="O104" i="1" s="1"/>
  <c r="GM104" i="1" s="1"/>
  <c r="AB102" i="1"/>
  <c r="CQ88" i="1"/>
  <c r="P88" i="1" s="1"/>
  <c r="DZ26" i="1"/>
  <c r="DM51" i="1"/>
  <c r="P132" i="1"/>
  <c r="GC82" i="1"/>
  <c r="ET113" i="1"/>
  <c r="FR108" i="1"/>
  <c r="CP108" i="1"/>
  <c r="O108" i="1" s="1"/>
  <c r="GM108" i="1" s="1"/>
  <c r="FR101" i="1"/>
  <c r="FR99" i="1"/>
  <c r="CP99" i="1"/>
  <c r="O99" i="1" s="1"/>
  <c r="GM99" i="1" s="1"/>
  <c r="AD98" i="1"/>
  <c r="CR98" i="1" s="1"/>
  <c r="Q98" i="1" s="1"/>
  <c r="CP98" i="1" s="1"/>
  <c r="O98" i="1" s="1"/>
  <c r="GM98" i="1" s="1"/>
  <c r="AD95" i="1"/>
  <c r="CS95" i="1"/>
  <c r="R95" i="1" s="1"/>
  <c r="CQ94" i="1"/>
  <c r="P94" i="1" s="1"/>
  <c r="AH113" i="1"/>
  <c r="FT113" i="1"/>
  <c r="FR102" i="1"/>
  <c r="CP102" i="1"/>
  <c r="O102" i="1" s="1"/>
  <c r="GM102" i="1" s="1"/>
  <c r="CI26" i="1"/>
  <c r="AZ51" i="1"/>
  <c r="CP109" i="1"/>
  <c r="O109" i="1" s="1"/>
  <c r="GM109" i="1" s="1"/>
  <c r="CP100" i="1"/>
  <c r="O100" i="1" s="1"/>
  <c r="GM100" i="1" s="1"/>
  <c r="AD88" i="1"/>
  <c r="CR88" i="1" s="1"/>
  <c r="Q88" i="1" s="1"/>
  <c r="AD86" i="1"/>
  <c r="CS86" i="1"/>
  <c r="R86" i="1" s="1"/>
  <c r="AE113" i="1" s="1"/>
  <c r="GO48" i="1"/>
  <c r="CY44" i="1"/>
  <c r="X44" i="1" s="1"/>
  <c r="CZ44" i="1"/>
  <c r="Y44" i="1" s="1"/>
  <c r="CY42" i="1"/>
  <c r="X42" i="1" s="1"/>
  <c r="CZ42" i="1"/>
  <c r="Y42" i="1" s="1"/>
  <c r="AB111" i="1"/>
  <c r="AG113" i="1"/>
  <c r="GO35" i="1"/>
  <c r="EG113" i="1"/>
  <c r="BX82" i="1"/>
  <c r="AO113" i="1"/>
  <c r="AO142" i="1" s="1"/>
  <c r="CG113" i="1"/>
  <c r="FR110" i="1"/>
  <c r="AD107" i="1"/>
  <c r="CR107" i="1" s="1"/>
  <c r="Q107" i="1" s="1"/>
  <c r="AB103" i="1"/>
  <c r="AB98" i="1"/>
  <c r="AD97" i="1"/>
  <c r="CR97" i="1" s="1"/>
  <c r="Q97" i="1" s="1"/>
  <c r="CB113" i="1"/>
  <c r="BZ113" i="1"/>
  <c r="AL113" i="1"/>
  <c r="CK82" i="1"/>
  <c r="AB96" i="1"/>
  <c r="AD94" i="1"/>
  <c r="CR94" i="1" s="1"/>
  <c r="Q94" i="1" s="1"/>
  <c r="AB87" i="1"/>
  <c r="CL26" i="1"/>
  <c r="BC51" i="1"/>
  <c r="BZ26" i="1"/>
  <c r="CG51" i="1"/>
  <c r="AQ51" i="1"/>
  <c r="AB97" i="1"/>
  <c r="CQ97" i="1"/>
  <c r="P97" i="1" s="1"/>
  <c r="CP96" i="1"/>
  <c r="O96" i="1" s="1"/>
  <c r="GM96" i="1" s="1"/>
  <c r="FR96" i="1"/>
  <c r="AB91" i="1"/>
  <c r="CQ91" i="1"/>
  <c r="P91" i="1" s="1"/>
  <c r="AD89" i="1"/>
  <c r="CS89" i="1"/>
  <c r="R89" i="1" s="1"/>
  <c r="CP87" i="1"/>
  <c r="O87" i="1" s="1"/>
  <c r="GM87" i="1" s="1"/>
  <c r="FR87" i="1"/>
  <c r="GA26" i="1"/>
  <c r="ER51" i="1"/>
  <c r="FQ26" i="1"/>
  <c r="EH51" i="1"/>
  <c r="ET51" i="1"/>
  <c r="CP49" i="1"/>
  <c r="O49" i="1" s="1"/>
  <c r="CY47" i="1"/>
  <c r="X47" i="1" s="1"/>
  <c r="CZ47" i="1"/>
  <c r="Y47" i="1" s="1"/>
  <c r="CY46" i="1"/>
  <c r="X46" i="1" s="1"/>
  <c r="CZ46" i="1"/>
  <c r="Y46" i="1" s="1"/>
  <c r="CY40" i="1"/>
  <c r="X40" i="1" s="1"/>
  <c r="CZ40" i="1"/>
  <c r="Y40" i="1" s="1"/>
  <c r="CY39" i="1"/>
  <c r="X39" i="1" s="1"/>
  <c r="CZ39" i="1"/>
  <c r="Y39" i="1" s="1"/>
  <c r="CY49" i="1"/>
  <c r="X49" i="1" s="1"/>
  <c r="CZ49" i="1"/>
  <c r="Y49" i="1" s="1"/>
  <c r="CP44" i="1"/>
  <c r="O44" i="1" s="1"/>
  <c r="CP37" i="1"/>
  <c r="O37" i="1" s="1"/>
  <c r="CJ51" i="1"/>
  <c r="GB51" i="1"/>
  <c r="EU26" i="1"/>
  <c r="P67" i="1"/>
  <c r="EI26" i="1"/>
  <c r="P61" i="1"/>
  <c r="CY48" i="1"/>
  <c r="X48" i="1" s="1"/>
  <c r="GM48" i="1" s="1"/>
  <c r="CZ48" i="1"/>
  <c r="Y48" i="1" s="1"/>
  <c r="AJ51" i="1"/>
  <c r="CY33" i="1"/>
  <c r="X33" i="1" s="1"/>
  <c r="GM33" i="1" s="1"/>
  <c r="CZ33" i="1"/>
  <c r="Y33" i="1" s="1"/>
  <c r="AG51" i="1"/>
  <c r="EP51" i="1"/>
  <c r="BB51" i="1"/>
  <c r="AP51" i="1"/>
  <c r="AB46" i="1"/>
  <c r="CQ39" i="1"/>
  <c r="P39" i="1" s="1"/>
  <c r="CP39" i="1" s="1"/>
  <c r="O39" i="1" s="1"/>
  <c r="CY32" i="1"/>
  <c r="X32" i="1" s="1"/>
  <c r="W31" i="1"/>
  <c r="EB51" i="1" s="1"/>
  <c r="Q31" i="1"/>
  <c r="CY29" i="1"/>
  <c r="X29" i="1" s="1"/>
  <c r="CZ29" i="1"/>
  <c r="Y29" i="1" s="1"/>
  <c r="CY28" i="1"/>
  <c r="X28" i="1" s="1"/>
  <c r="CZ28" i="1"/>
  <c r="Y28" i="1" s="1"/>
  <c r="CZ38" i="1"/>
  <c r="Y38" i="1" s="1"/>
  <c r="CY36" i="1"/>
  <c r="X36" i="1" s="1"/>
  <c r="GN36" i="1" s="1"/>
  <c r="CZ36" i="1"/>
  <c r="Y36" i="1" s="1"/>
  <c r="CZ30" i="1"/>
  <c r="Y30" i="1" s="1"/>
  <c r="CP28" i="1"/>
  <c r="O28" i="1" s="1"/>
  <c r="CR28" i="1"/>
  <c r="Q28" i="1" s="1"/>
  <c r="AB28" i="1"/>
  <c r="AB43" i="1"/>
  <c r="AB42" i="1"/>
  <c r="AB41" i="1"/>
  <c r="AB40" i="1"/>
  <c r="AB36" i="1"/>
  <c r="AB31" i="1"/>
  <c r="CS30" i="1"/>
  <c r="R30" i="1" s="1"/>
  <c r="AE51" i="1" s="1"/>
  <c r="AD30" i="1"/>
  <c r="EM51" i="1"/>
  <c r="AB49" i="1"/>
  <c r="AB48" i="1"/>
  <c r="AB47" i="1"/>
  <c r="CQ46" i="1"/>
  <c r="P46" i="1" s="1"/>
  <c r="CZ45" i="1"/>
  <c r="Y45" i="1" s="1"/>
  <c r="AB44" i="1"/>
  <c r="CS38" i="1"/>
  <c r="R38" i="1" s="1"/>
  <c r="CY38" i="1" s="1"/>
  <c r="X38" i="1" s="1"/>
  <c r="AD37" i="1"/>
  <c r="CR37" i="1" s="1"/>
  <c r="Q37" i="1" s="1"/>
  <c r="AB33" i="1"/>
  <c r="CY30" i="1"/>
  <c r="X30" i="1" s="1"/>
  <c r="AB29" i="1"/>
  <c r="CQ29" i="1"/>
  <c r="P29" i="1" s="1"/>
  <c r="CQ45" i="1"/>
  <c r="P45" i="1" s="1"/>
  <c r="CP45" i="1" s="1"/>
  <c r="O45" i="1" s="1"/>
  <c r="CS39" i="1"/>
  <c r="R39" i="1" s="1"/>
  <c r="AB37" i="1"/>
  <c r="CQ34" i="1"/>
  <c r="P34" i="1" s="1"/>
  <c r="CP34" i="1" s="1"/>
  <c r="O34" i="1" s="1"/>
  <c r="CP32" i="1"/>
  <c r="O32" i="1" s="1"/>
  <c r="S31" i="1"/>
  <c r="AD46" i="1"/>
  <c r="CR46" i="1" s="1"/>
  <c r="Q46" i="1" s="1"/>
  <c r="P38" i="1"/>
  <c r="CP38" i="1" s="1"/>
  <c r="O38" i="1" s="1"/>
  <c r="AB35" i="1"/>
  <c r="R31" i="1"/>
  <c r="DW51" i="1" s="1"/>
  <c r="CX49" i="3"/>
  <c r="CX43" i="3"/>
  <c r="CX37" i="3"/>
  <c r="CX31" i="3"/>
  <c r="CX25" i="3"/>
  <c r="CX19" i="3"/>
  <c r="CX13" i="3"/>
  <c r="CX7" i="3"/>
  <c r="CX1" i="3"/>
  <c r="CX48" i="3"/>
  <c r="CX42" i="3"/>
  <c r="CX36" i="3"/>
  <c r="CX30" i="3"/>
  <c r="CX24" i="3"/>
  <c r="CX18" i="3"/>
  <c r="CX12" i="3"/>
  <c r="CX6" i="3"/>
  <c r="CX47" i="3"/>
  <c r="CX41" i="3"/>
  <c r="CX35" i="3"/>
  <c r="CX29" i="3"/>
  <c r="CX23" i="3"/>
  <c r="CX17" i="3"/>
  <c r="CX11" i="3"/>
  <c r="CX5" i="3"/>
  <c r="CX52" i="3"/>
  <c r="CX46" i="3"/>
  <c r="CX40" i="3"/>
  <c r="CX34" i="3"/>
  <c r="CX28" i="3"/>
  <c r="CX22" i="3"/>
  <c r="CX16" i="3"/>
  <c r="CX10" i="3"/>
  <c r="CX4" i="3"/>
  <c r="CX51" i="3"/>
  <c r="CX45" i="3"/>
  <c r="CX39" i="3"/>
  <c r="CX33" i="3"/>
  <c r="CX27" i="3"/>
  <c r="CX21" i="3"/>
  <c r="CX15" i="3"/>
  <c r="CX9" i="3"/>
  <c r="CX3" i="3"/>
  <c r="CX50" i="3"/>
  <c r="CX44" i="3"/>
  <c r="CX38" i="3"/>
  <c r="CX26" i="3"/>
  <c r="CX20" i="3"/>
  <c r="CX14" i="3"/>
  <c r="CX8" i="3"/>
  <c r="AO22" i="1" l="1"/>
  <c r="F146" i="1"/>
  <c r="AO171" i="1"/>
  <c r="GM37" i="1"/>
  <c r="GN37" i="1"/>
  <c r="ER26" i="1"/>
  <c r="P62" i="1"/>
  <c r="W82" i="1"/>
  <c r="F137" i="1"/>
  <c r="DW26" i="1"/>
  <c r="DJ51" i="1"/>
  <c r="GM32" i="1"/>
  <c r="GO32" i="1"/>
  <c r="AB30" i="1"/>
  <c r="CR30" i="1"/>
  <c r="Q30" i="1" s="1"/>
  <c r="CP30" i="1" s="1"/>
  <c r="O30" i="1" s="1"/>
  <c r="AP26" i="1"/>
  <c r="F60" i="1"/>
  <c r="FR91" i="1"/>
  <c r="CP91" i="1"/>
  <c r="O91" i="1" s="1"/>
  <c r="GM91" i="1" s="1"/>
  <c r="AQ26" i="1"/>
  <c r="AQ142" i="1"/>
  <c r="F61" i="1"/>
  <c r="CG82" i="1"/>
  <c r="AX113" i="1"/>
  <c r="GM38" i="1"/>
  <c r="GN38" i="1"/>
  <c r="EP26" i="1"/>
  <c r="P58" i="1"/>
  <c r="AZ26" i="1"/>
  <c r="F62" i="1"/>
  <c r="CP94" i="1"/>
  <c r="O94" i="1" s="1"/>
  <c r="GM94" i="1" s="1"/>
  <c r="FR94" i="1"/>
  <c r="GN40" i="1"/>
  <c r="GM40" i="1"/>
  <c r="GO45" i="1"/>
  <c r="GM45" i="1"/>
  <c r="GN28" i="1"/>
  <c r="GM28" i="1"/>
  <c r="AK51" i="1"/>
  <c r="GM39" i="1"/>
  <c r="GN39" i="1"/>
  <c r="CJ26" i="1"/>
  <c r="BA51" i="1"/>
  <c r="GM36" i="1"/>
  <c r="AB89" i="1"/>
  <c r="CR89" i="1"/>
  <c r="Q89" i="1" s="1"/>
  <c r="CP97" i="1"/>
  <c r="O97" i="1" s="1"/>
  <c r="GM97" i="1" s="1"/>
  <c r="FR97" i="1"/>
  <c r="BZ82" i="1"/>
  <c r="AQ113" i="1"/>
  <c r="DM26" i="1"/>
  <c r="P73" i="1"/>
  <c r="DM142" i="1"/>
  <c r="CP85" i="1"/>
  <c r="O85" i="1" s="1"/>
  <c r="FR85" i="1"/>
  <c r="DU113" i="1"/>
  <c r="GO33" i="1"/>
  <c r="GM42" i="1"/>
  <c r="GO42" i="1"/>
  <c r="EU82" i="1"/>
  <c r="P129" i="1"/>
  <c r="EU142" i="1"/>
  <c r="AU82" i="1"/>
  <c r="AU142" i="1"/>
  <c r="F132" i="1"/>
  <c r="DQ82" i="1"/>
  <c r="P139" i="1"/>
  <c r="DP82" i="1"/>
  <c r="P138" i="1"/>
  <c r="CJ82" i="1"/>
  <c r="BA113" i="1"/>
  <c r="X82" i="1"/>
  <c r="F138" i="1"/>
  <c r="DX51" i="1"/>
  <c r="CY31" i="1"/>
  <c r="X31" i="1" s="1"/>
  <c r="CZ31" i="1"/>
  <c r="Y31" i="1" s="1"/>
  <c r="EM26" i="1"/>
  <c r="P70" i="1"/>
  <c r="EM142" i="1"/>
  <c r="CB82" i="1"/>
  <c r="AS113" i="1"/>
  <c r="AB95" i="1"/>
  <c r="CR95" i="1"/>
  <c r="Q95" i="1" s="1"/>
  <c r="CP95" i="1" s="1"/>
  <c r="O95" i="1" s="1"/>
  <c r="GM95" i="1" s="1"/>
  <c r="CP93" i="1"/>
  <c r="O93" i="1" s="1"/>
  <c r="GM93" i="1" s="1"/>
  <c r="FR93" i="1"/>
  <c r="V26" i="1"/>
  <c r="F74" i="1"/>
  <c r="V142" i="1"/>
  <c r="AJ26" i="1"/>
  <c r="W51" i="1"/>
  <c r="GO44" i="1"/>
  <c r="GM44" i="1"/>
  <c r="FT82" i="1"/>
  <c r="EK113" i="1"/>
  <c r="AF26" i="1"/>
  <c r="S51" i="1"/>
  <c r="DY26" i="1"/>
  <c r="DL51" i="1"/>
  <c r="EA82" i="1"/>
  <c r="DN113" i="1"/>
  <c r="GB82" i="1"/>
  <c r="ES113" i="1"/>
  <c r="AI82" i="1"/>
  <c r="V113" i="1"/>
  <c r="DN26" i="1"/>
  <c r="P74" i="1"/>
  <c r="DN142" i="1"/>
  <c r="GO34" i="1"/>
  <c r="GM34" i="1"/>
  <c r="CP46" i="1"/>
  <c r="O46" i="1" s="1"/>
  <c r="AE26" i="1"/>
  <c r="R51" i="1"/>
  <c r="DV51" i="1"/>
  <c r="BB26" i="1"/>
  <c r="F64" i="1"/>
  <c r="BB142" i="1"/>
  <c r="GM49" i="1"/>
  <c r="GO49" i="1"/>
  <c r="CG26" i="1"/>
  <c r="AX51" i="1"/>
  <c r="AO82" i="1"/>
  <c r="F117" i="1"/>
  <c r="AH82" i="1"/>
  <c r="U113" i="1"/>
  <c r="ET82" i="1"/>
  <c r="P126" i="1"/>
  <c r="AB88" i="1"/>
  <c r="CP84" i="1"/>
  <c r="O84" i="1" s="1"/>
  <c r="FR84" i="1"/>
  <c r="AC113" i="1"/>
  <c r="AF82" i="1"/>
  <c r="S113" i="1"/>
  <c r="GM47" i="1"/>
  <c r="GO47" i="1"/>
  <c r="DL113" i="1"/>
  <c r="DY82" i="1"/>
  <c r="AT82" i="1"/>
  <c r="F131" i="1"/>
  <c r="EP113" i="1"/>
  <c r="FY82" i="1"/>
  <c r="CP29" i="1"/>
  <c r="O29" i="1" s="1"/>
  <c r="DU51" i="1"/>
  <c r="ED51" i="1"/>
  <c r="GM43" i="1"/>
  <c r="GO43" i="1"/>
  <c r="EC51" i="1"/>
  <c r="AG82" i="1"/>
  <c r="T113" i="1"/>
  <c r="CP88" i="1"/>
  <c r="O88" i="1" s="1"/>
  <c r="GM88" i="1" s="1"/>
  <c r="FR88" i="1"/>
  <c r="EB26" i="1"/>
  <c r="DO51" i="1"/>
  <c r="AC51" i="1"/>
  <c r="ET26" i="1"/>
  <c r="P64" i="1"/>
  <c r="ET142" i="1"/>
  <c r="AE82" i="1"/>
  <c r="R113" i="1"/>
  <c r="DZ82" i="1"/>
  <c r="DM113" i="1"/>
  <c r="DO82" i="1"/>
  <c r="P137" i="1"/>
  <c r="EI142" i="1"/>
  <c r="EI82" i="1"/>
  <c r="P123" i="1"/>
  <c r="AL51" i="1"/>
  <c r="AG26" i="1"/>
  <c r="T51" i="1"/>
  <c r="GB26" i="1"/>
  <c r="ES51" i="1"/>
  <c r="EH26" i="1"/>
  <c r="P60" i="1"/>
  <c r="DW113" i="1"/>
  <c r="BC26" i="1"/>
  <c r="F67" i="1"/>
  <c r="BC142" i="1"/>
  <c r="AL82" i="1"/>
  <c r="Y113" i="1"/>
  <c r="AB107" i="1"/>
  <c r="EG82" i="1"/>
  <c r="P117" i="1"/>
  <c r="EG142" i="1"/>
  <c r="AB86" i="1"/>
  <c r="CR86" i="1"/>
  <c r="Q86" i="1" s="1"/>
  <c r="AB94" i="1"/>
  <c r="AB92" i="1"/>
  <c r="CR92" i="1"/>
  <c r="Q92" i="1" s="1"/>
  <c r="CP92" i="1" s="1"/>
  <c r="O92" i="1" s="1"/>
  <c r="GM92" i="1" s="1"/>
  <c r="AH26" i="1"/>
  <c r="U51" i="1"/>
  <c r="GM41" i="1"/>
  <c r="GN41" i="1"/>
  <c r="EL113" i="1"/>
  <c r="FU82" i="1"/>
  <c r="CP31" i="1"/>
  <c r="O31" i="1" s="1"/>
  <c r="P128" i="1"/>
  <c r="DK82" i="1"/>
  <c r="Y82" i="1" l="1"/>
  <c r="F139" i="1"/>
  <c r="AX26" i="1"/>
  <c r="F58" i="1"/>
  <c r="AX142" i="1"/>
  <c r="S26" i="1"/>
  <c r="S142" i="1"/>
  <c r="F66" i="1"/>
  <c r="AL26" i="1"/>
  <c r="Y51" i="1"/>
  <c r="ED26" i="1"/>
  <c r="DQ51" i="1"/>
  <c r="DN22" i="1"/>
  <c r="P165" i="1"/>
  <c r="DN171" i="1"/>
  <c r="BA82" i="1"/>
  <c r="F133" i="1"/>
  <c r="EG22" i="1"/>
  <c r="EG171" i="1"/>
  <c r="P146" i="1"/>
  <c r="AC82" i="1"/>
  <c r="CF113" i="1"/>
  <c r="CH113" i="1"/>
  <c r="P113" i="1"/>
  <c r="CE113" i="1"/>
  <c r="U82" i="1"/>
  <c r="F135" i="1"/>
  <c r="DN82" i="1"/>
  <c r="P136" i="1"/>
  <c r="EK82" i="1"/>
  <c r="P130" i="1"/>
  <c r="DJ113" i="1"/>
  <c r="DW82" i="1"/>
  <c r="T26" i="1"/>
  <c r="T142" i="1"/>
  <c r="F72" i="1"/>
  <c r="EI22" i="1"/>
  <c r="EI171" i="1"/>
  <c r="P152" i="1"/>
  <c r="EP82" i="1"/>
  <c r="P120" i="1"/>
  <c r="EM22" i="1"/>
  <c r="EM171" i="1"/>
  <c r="P161" i="1"/>
  <c r="FQ113" i="1"/>
  <c r="BA26" i="1"/>
  <c r="F71" i="1"/>
  <c r="BA142" i="1"/>
  <c r="DJ26" i="1"/>
  <c r="DJ142" i="1"/>
  <c r="P65" i="1"/>
  <c r="AD113" i="1"/>
  <c r="CP86" i="1"/>
  <c r="O86" i="1" s="1"/>
  <c r="GM86" i="1" s="1"/>
  <c r="S82" i="1"/>
  <c r="F128" i="1"/>
  <c r="ES82" i="1"/>
  <c r="P133" i="1"/>
  <c r="W26" i="1"/>
  <c r="F75" i="1"/>
  <c r="W142" i="1"/>
  <c r="CB51" i="1"/>
  <c r="DM22" i="1"/>
  <c r="DM171" i="1"/>
  <c r="P164" i="1"/>
  <c r="GM30" i="1"/>
  <c r="CA51" i="1" s="1"/>
  <c r="GN30" i="1"/>
  <c r="GM31" i="1"/>
  <c r="GN31" i="1"/>
  <c r="DU26" i="1"/>
  <c r="FX51" i="1"/>
  <c r="DH51" i="1"/>
  <c r="FW51" i="1"/>
  <c r="FZ51" i="1"/>
  <c r="AU22" i="1"/>
  <c r="F161" i="1"/>
  <c r="AU171" i="1"/>
  <c r="CP89" i="1"/>
  <c r="O89" i="1" s="1"/>
  <c r="GM89" i="1" s="1"/>
  <c r="DV113" i="1"/>
  <c r="ES26" i="1"/>
  <c r="P71" i="1"/>
  <c r="ES142" i="1"/>
  <c r="AC26" i="1"/>
  <c r="P51" i="1"/>
  <c r="CE51" i="1"/>
  <c r="CH51" i="1"/>
  <c r="CF51" i="1"/>
  <c r="GN29" i="1"/>
  <c r="FT51" i="1" s="1"/>
  <c r="GM29" i="1"/>
  <c r="FS51" i="1" s="1"/>
  <c r="DT51" i="1"/>
  <c r="DL82" i="1"/>
  <c r="P134" i="1"/>
  <c r="BY113" i="1"/>
  <c r="AS82" i="1"/>
  <c r="F130" i="1"/>
  <c r="FU51" i="1"/>
  <c r="AK26" i="1"/>
  <c r="X51" i="1"/>
  <c r="AX82" i="1"/>
  <c r="F120" i="1"/>
  <c r="CC51" i="1"/>
  <c r="ET22" i="1"/>
  <c r="ET171" i="1"/>
  <c r="P155" i="1"/>
  <c r="GM85" i="1"/>
  <c r="FS113" i="1" s="1"/>
  <c r="DT113" i="1"/>
  <c r="AQ22" i="1"/>
  <c r="AQ171" i="1"/>
  <c r="F152" i="1"/>
  <c r="U26" i="1"/>
  <c r="U142" i="1"/>
  <c r="F73" i="1"/>
  <c r="DV26" i="1"/>
  <c r="DI51" i="1"/>
  <c r="BC22" i="1"/>
  <c r="F158" i="1"/>
  <c r="BC171" i="1"/>
  <c r="AD51" i="1"/>
  <c r="DM82" i="1"/>
  <c r="P135" i="1"/>
  <c r="F134" i="1"/>
  <c r="T82" i="1"/>
  <c r="R26" i="1"/>
  <c r="F65" i="1"/>
  <c r="R142" i="1"/>
  <c r="V22" i="1"/>
  <c r="F165" i="1"/>
  <c r="V171" i="1"/>
  <c r="AO18" i="1"/>
  <c r="F175" i="1"/>
  <c r="EL82" i="1"/>
  <c r="P131" i="1"/>
  <c r="F127" i="1"/>
  <c r="R82" i="1"/>
  <c r="DO26" i="1"/>
  <c r="P75" i="1"/>
  <c r="DO142" i="1"/>
  <c r="EC26" i="1"/>
  <c r="DP51" i="1"/>
  <c r="GM84" i="1"/>
  <c r="CA113" i="1" s="1"/>
  <c r="AB113" i="1"/>
  <c r="BB22" i="1"/>
  <c r="BB171" i="1"/>
  <c r="F155" i="1"/>
  <c r="GM46" i="1"/>
  <c r="GO46" i="1"/>
  <c r="V82" i="1"/>
  <c r="F136" i="1"/>
  <c r="DL26" i="1"/>
  <c r="P72" i="1"/>
  <c r="DL142" i="1"/>
  <c r="DX26" i="1"/>
  <c r="DK51" i="1"/>
  <c r="EU22" i="1"/>
  <c r="EU171" i="1"/>
  <c r="P158" i="1"/>
  <c r="DU82" i="1"/>
  <c r="DH113" i="1"/>
  <c r="FX113" i="1"/>
  <c r="FW113" i="1"/>
  <c r="F123" i="1"/>
  <c r="AQ82" i="1"/>
  <c r="AB51" i="1"/>
  <c r="EP142" i="1"/>
  <c r="CA26" i="1" l="1"/>
  <c r="AR51" i="1"/>
  <c r="FW82" i="1"/>
  <c r="EN113" i="1"/>
  <c r="BB18" i="1"/>
  <c r="F184" i="1"/>
  <c r="R22" i="1"/>
  <c r="F156" i="1"/>
  <c r="R171" i="1"/>
  <c r="AD82" i="1"/>
  <c r="Q113" i="1"/>
  <c r="AX22" i="1"/>
  <c r="F149" i="1"/>
  <c r="AX171" i="1"/>
  <c r="DT82" i="1"/>
  <c r="DG113" i="1"/>
  <c r="DM18" i="1"/>
  <c r="P193" i="1"/>
  <c r="EP22" i="1"/>
  <c r="EP171" i="1"/>
  <c r="P149" i="1"/>
  <c r="FS82" i="1"/>
  <c r="EJ113" i="1"/>
  <c r="DI26" i="1"/>
  <c r="P63" i="1"/>
  <c r="AQ18" i="1"/>
  <c r="F181" i="1"/>
  <c r="FU26" i="1"/>
  <c r="EL51" i="1"/>
  <c r="DT26" i="1"/>
  <c r="DG51" i="1"/>
  <c r="P26" i="1"/>
  <c r="P142" i="1"/>
  <c r="F54" i="1"/>
  <c r="DH26" i="1"/>
  <c r="P54" i="1"/>
  <c r="DH142" i="1"/>
  <c r="BA22" i="1"/>
  <c r="F162" i="1"/>
  <c r="H16" i="2" s="1"/>
  <c r="H18" i="2" s="1"/>
  <c r="BA171" i="1"/>
  <c r="P82" i="1"/>
  <c r="F116" i="1"/>
  <c r="DQ26" i="1"/>
  <c r="DQ142" i="1"/>
  <c r="P77" i="1"/>
  <c r="DO22" i="1"/>
  <c r="DO171" i="1"/>
  <c r="P166" i="1"/>
  <c r="FS26" i="1"/>
  <c r="EJ51" i="1"/>
  <c r="AU18" i="1"/>
  <c r="F190" i="1"/>
  <c r="T22" i="1"/>
  <c r="F163" i="1"/>
  <c r="T171" i="1"/>
  <c r="CH82" i="1"/>
  <c r="AY113" i="1"/>
  <c r="FT26" i="1"/>
  <c r="EK51" i="1"/>
  <c r="Y26" i="1"/>
  <c r="F77" i="1"/>
  <c r="Y142" i="1"/>
  <c r="AB82" i="1"/>
  <c r="O113" i="1"/>
  <c r="BC18" i="1"/>
  <c r="F187" i="1"/>
  <c r="U22" i="1"/>
  <c r="U171" i="1"/>
  <c r="F164" i="1"/>
  <c r="FQ82" i="1"/>
  <c r="GA113" i="1"/>
  <c r="EH113" i="1"/>
  <c r="DN18" i="1"/>
  <c r="P194" i="1"/>
  <c r="CA82" i="1"/>
  <c r="AR113" i="1"/>
  <c r="V18" i="1"/>
  <c r="F194" i="1"/>
  <c r="X26" i="1"/>
  <c r="F76" i="1"/>
  <c r="X142" i="1"/>
  <c r="CH26" i="1"/>
  <c r="AY51" i="1"/>
  <c r="FZ26" i="1"/>
  <c r="EQ51" i="1"/>
  <c r="CB26" i="1"/>
  <c r="AS51" i="1"/>
  <c r="EI18" i="1"/>
  <c r="P181" i="1"/>
  <c r="P127" i="1"/>
  <c r="DJ82" i="1"/>
  <c r="EU18" i="1"/>
  <c r="P187" i="1"/>
  <c r="CC26" i="1"/>
  <c r="AT51" i="1"/>
  <c r="FX26" i="1"/>
  <c r="EO51" i="1"/>
  <c r="FX82" i="1"/>
  <c r="EO113" i="1"/>
  <c r="AD26" i="1"/>
  <c r="Q51" i="1"/>
  <c r="ES22" i="1"/>
  <c r="P162" i="1"/>
  <c r="W16" i="2" s="1"/>
  <c r="W18" i="2" s="1"/>
  <c r="ES171" i="1"/>
  <c r="CF82" i="1"/>
  <c r="AW113" i="1"/>
  <c r="DH82" i="1"/>
  <c r="P116" i="1"/>
  <c r="DK26" i="1"/>
  <c r="P66" i="1"/>
  <c r="DK142" i="1"/>
  <c r="BY82" i="1"/>
  <c r="AP113" i="1"/>
  <c r="CI113" i="1"/>
  <c r="CF26" i="1"/>
  <c r="AW51" i="1"/>
  <c r="DJ22" i="1"/>
  <c r="P156" i="1"/>
  <c r="DJ171" i="1"/>
  <c r="AB26" i="1"/>
  <c r="O51" i="1"/>
  <c r="FZ113" i="1"/>
  <c r="DL22" i="1"/>
  <c r="DL171" i="1"/>
  <c r="P163" i="1"/>
  <c r="DP26" i="1"/>
  <c r="P76" i="1"/>
  <c r="DP142" i="1"/>
  <c r="ET18" i="1"/>
  <c r="P184" i="1"/>
  <c r="CE26" i="1"/>
  <c r="AV51" i="1"/>
  <c r="DV82" i="1"/>
  <c r="DI113" i="1"/>
  <c r="FW26" i="1"/>
  <c r="EN51" i="1"/>
  <c r="W22" i="1"/>
  <c r="W171" i="1"/>
  <c r="F166" i="1"/>
  <c r="EM18" i="1"/>
  <c r="P190" i="1"/>
  <c r="AV113" i="1"/>
  <c r="CE82" i="1"/>
  <c r="EG18" i="1"/>
  <c r="P175" i="1"/>
  <c r="S22" i="1"/>
  <c r="S171" i="1"/>
  <c r="F157" i="1"/>
  <c r="J16" i="2" s="1"/>
  <c r="J18" i="2" s="1"/>
  <c r="DI82" i="1" l="1"/>
  <c r="P125" i="1"/>
  <c r="AW26" i="1"/>
  <c r="F57" i="1"/>
  <c r="AW142" i="1"/>
  <c r="AS26" i="1"/>
  <c r="F68" i="1"/>
  <c r="AS142" i="1"/>
  <c r="F125" i="1"/>
  <c r="Q82" i="1"/>
  <c r="O26" i="1"/>
  <c r="F53" i="1"/>
  <c r="O142" i="1"/>
  <c r="U18" i="1"/>
  <c r="F193" i="1"/>
  <c r="EJ26" i="1"/>
  <c r="P78" i="1"/>
  <c r="EJ142" i="1"/>
  <c r="DG82" i="1"/>
  <c r="P115" i="1"/>
  <c r="W18" i="1"/>
  <c r="F195" i="1"/>
  <c r="EQ26" i="1"/>
  <c r="P59" i="1"/>
  <c r="DH22" i="1"/>
  <c r="DH171" i="1"/>
  <c r="P145" i="1"/>
  <c r="S18" i="1"/>
  <c r="F186" i="1"/>
  <c r="DK22" i="1"/>
  <c r="DK171" i="1"/>
  <c r="P157" i="1"/>
  <c r="Y16" i="2" s="1"/>
  <c r="Y18" i="2" s="1"/>
  <c r="EO82" i="1"/>
  <c r="P119" i="1"/>
  <c r="AR82" i="1"/>
  <c r="F140" i="1"/>
  <c r="O82" i="1"/>
  <c r="F115" i="1"/>
  <c r="BA18" i="1"/>
  <c r="F191" i="1"/>
  <c r="P140" i="1"/>
  <c r="EJ82" i="1"/>
  <c r="X22" i="1"/>
  <c r="X171" i="1"/>
  <c r="F167" i="1"/>
  <c r="AY82" i="1"/>
  <c r="F121" i="1"/>
  <c r="P22" i="1"/>
  <c r="F145" i="1"/>
  <c r="P171" i="1"/>
  <c r="EO26" i="1"/>
  <c r="P57" i="1"/>
  <c r="EO142" i="1"/>
  <c r="DQ22" i="1"/>
  <c r="P168" i="1"/>
  <c r="DQ171" i="1"/>
  <c r="AV26" i="1"/>
  <c r="F56" i="1"/>
  <c r="AV142" i="1"/>
  <c r="AZ113" i="1"/>
  <c r="CI82" i="1"/>
  <c r="DI142" i="1"/>
  <c r="EP18" i="1"/>
  <c r="P178" i="1"/>
  <c r="R18" i="1"/>
  <c r="F185" i="1"/>
  <c r="DJ18" i="1"/>
  <c r="P185" i="1"/>
  <c r="F122" i="1"/>
  <c r="AP82" i="1"/>
  <c r="AP142" i="1"/>
  <c r="Q26" i="1"/>
  <c r="F63" i="1"/>
  <c r="Q142" i="1"/>
  <c r="AT26" i="1"/>
  <c r="F69" i="1"/>
  <c r="AT142" i="1"/>
  <c r="EH82" i="1"/>
  <c r="P122" i="1"/>
  <c r="EH142" i="1"/>
  <c r="AX18" i="1"/>
  <c r="F178" i="1"/>
  <c r="AR26" i="1"/>
  <c r="F78" i="1"/>
  <c r="AR142" i="1"/>
  <c r="DP22" i="1"/>
  <c r="P167" i="1"/>
  <c r="DP171" i="1"/>
  <c r="EQ113" i="1"/>
  <c r="FZ82" i="1"/>
  <c r="ES18" i="1"/>
  <c r="P191" i="1"/>
  <c r="Y22" i="1"/>
  <c r="Y171" i="1"/>
  <c r="F168" i="1"/>
  <c r="EN82" i="1"/>
  <c r="P118" i="1"/>
  <c r="T18" i="1"/>
  <c r="F192" i="1"/>
  <c r="DG26" i="1"/>
  <c r="P53" i="1"/>
  <c r="DG142" i="1"/>
  <c r="AV82" i="1"/>
  <c r="F118" i="1"/>
  <c r="EN26" i="1"/>
  <c r="P56" i="1"/>
  <c r="EN142" i="1"/>
  <c r="DL18" i="1"/>
  <c r="P192" i="1"/>
  <c r="AW82" i="1"/>
  <c r="F119" i="1"/>
  <c r="AY26" i="1"/>
  <c r="F59" i="1"/>
  <c r="AY142" i="1"/>
  <c r="GA82" i="1"/>
  <c r="ER113" i="1"/>
  <c r="EK26" i="1"/>
  <c r="P68" i="1"/>
  <c r="EK142" i="1"/>
  <c r="DO18" i="1"/>
  <c r="P195" i="1"/>
  <c r="EL26" i="1"/>
  <c r="P69" i="1"/>
  <c r="EL142" i="1"/>
  <c r="EL22" i="1" l="1"/>
  <c r="EL171" i="1"/>
  <c r="P160" i="1"/>
  <c r="U16" i="2" s="1"/>
  <c r="U18" i="2" s="1"/>
  <c r="EH22" i="1"/>
  <c r="P151" i="1"/>
  <c r="V16" i="2" s="1"/>
  <c r="V18" i="2" s="1"/>
  <c r="EH171" i="1"/>
  <c r="EK22" i="1"/>
  <c r="P159" i="1"/>
  <c r="T16" i="2" s="1"/>
  <c r="EK171" i="1"/>
  <c r="EN22" i="1"/>
  <c r="P147" i="1"/>
  <c r="EN171" i="1"/>
  <c r="P121" i="1"/>
  <c r="EQ82" i="1"/>
  <c r="AT22" i="1"/>
  <c r="AT171" i="1"/>
  <c r="F160" i="1"/>
  <c r="F16" i="2" s="1"/>
  <c r="F18" i="2" s="1"/>
  <c r="AP22" i="1"/>
  <c r="F151" i="1"/>
  <c r="G16" i="2" s="1"/>
  <c r="G18" i="2" s="1"/>
  <c r="AP171" i="1"/>
  <c r="AV22" i="1"/>
  <c r="F147" i="1"/>
  <c r="AV171" i="1"/>
  <c r="EO22" i="1"/>
  <c r="EO171" i="1"/>
  <c r="P148" i="1"/>
  <c r="EJ22" i="1"/>
  <c r="EJ171" i="1"/>
  <c r="P169" i="1"/>
  <c r="Y18" i="1"/>
  <c r="F197" i="1"/>
  <c r="DQ18" i="1"/>
  <c r="P197" i="1"/>
  <c r="AR22" i="1"/>
  <c r="AR171" i="1"/>
  <c r="F169" i="1"/>
  <c r="DK18" i="1"/>
  <c r="P186" i="1"/>
  <c r="AS22" i="1"/>
  <c r="F159" i="1"/>
  <c r="E16" i="2" s="1"/>
  <c r="AS171" i="1"/>
  <c r="DP18" i="1"/>
  <c r="P196" i="1"/>
  <c r="AW22" i="1"/>
  <c r="F148" i="1"/>
  <c r="AW171" i="1"/>
  <c r="ER82" i="1"/>
  <c r="P124" i="1"/>
  <c r="ER142" i="1"/>
  <c r="Q22" i="1"/>
  <c r="F154" i="1"/>
  <c r="Q171" i="1"/>
  <c r="DI22" i="1"/>
  <c r="DI171" i="1"/>
  <c r="P154" i="1"/>
  <c r="P18" i="1"/>
  <c r="F174" i="1"/>
  <c r="X18" i="1"/>
  <c r="F196" i="1"/>
  <c r="DH18" i="1"/>
  <c r="P174" i="1"/>
  <c r="AY22" i="1"/>
  <c r="F150" i="1"/>
  <c r="AY171" i="1"/>
  <c r="DG22" i="1"/>
  <c r="P144" i="1"/>
  <c r="DG171" i="1"/>
  <c r="AZ82" i="1"/>
  <c r="F124" i="1"/>
  <c r="AZ142" i="1"/>
  <c r="EQ142" i="1"/>
  <c r="O22" i="1"/>
  <c r="F144" i="1"/>
  <c r="O171" i="1"/>
  <c r="AZ22" i="1" l="1"/>
  <c r="AZ171" i="1"/>
  <c r="F153" i="1"/>
  <c r="I16" i="2"/>
  <c r="I18" i="2" s="1"/>
  <c r="E18" i="2"/>
  <c r="EJ18" i="1"/>
  <c r="P198" i="1"/>
  <c r="DI18" i="1"/>
  <c r="P183" i="1"/>
  <c r="EN18" i="1"/>
  <c r="P176" i="1"/>
  <c r="EH18" i="1"/>
  <c r="P180" i="1"/>
  <c r="EQ22" i="1"/>
  <c r="P150" i="1"/>
  <c r="EQ171" i="1"/>
  <c r="AW18" i="1"/>
  <c r="F177" i="1"/>
  <c r="AT18" i="1"/>
  <c r="F189" i="1"/>
  <c r="O18" i="1"/>
  <c r="F173" i="1"/>
  <c r="AP18" i="1"/>
  <c r="F180" i="1"/>
  <c r="X16" i="2"/>
  <c r="X18" i="2" s="1"/>
  <c r="T18" i="2"/>
  <c r="EL18" i="1"/>
  <c r="P189" i="1"/>
  <c r="AS18" i="1"/>
  <c r="F188" i="1"/>
  <c r="AR18" i="1"/>
  <c r="F198" i="1"/>
  <c r="AV18" i="1"/>
  <c r="F176" i="1"/>
  <c r="AY18" i="1"/>
  <c r="F179" i="1"/>
  <c r="Q18" i="1"/>
  <c r="F183" i="1"/>
  <c r="EK18" i="1"/>
  <c r="P188" i="1"/>
  <c r="DG18" i="1"/>
  <c r="P173" i="1"/>
  <c r="ER22" i="1"/>
  <c r="P153" i="1"/>
  <c r="ER171" i="1"/>
  <c r="EO18" i="1"/>
  <c r="P177" i="1"/>
  <c r="EQ18" i="1" l="1"/>
  <c r="P179" i="1"/>
  <c r="ER18" i="1"/>
  <c r="P182" i="1"/>
  <c r="F200" i="1"/>
  <c r="F199" i="1"/>
  <c r="AZ18" i="1"/>
  <c r="F182" i="1"/>
  <c r="P199" i="1"/>
  <c r="P200" i="1"/>
</calcChain>
</file>

<file path=xl/sharedStrings.xml><?xml version="1.0" encoding="utf-8"?>
<sst xmlns="http://schemas.openxmlformats.org/spreadsheetml/2006/main" count="4624" uniqueCount="428">
  <si>
    <t>Smeta.RU  (495) 974-1589</t>
  </si>
  <si>
    <t>_PS_</t>
  </si>
  <si>
    <t>Smeta.RU</t>
  </si>
  <si>
    <t/>
  </si>
  <si>
    <t>Новый объект</t>
  </si>
  <si>
    <t>КредитИнвест в ТЕР 04.10.2019</t>
  </si>
  <si>
    <t>Сметные нормы списания</t>
  </si>
  <si>
    <t>Коды ценников</t>
  </si>
  <si>
    <t>ТР для Версии 10: Центральные регионы (с уч. п-ма 2536-ИП/12/ГС от 27.11.12, 01/57049-ЮЛ от 27.04.2018) от 14.03.2019 г</t>
  </si>
  <si>
    <t>Поправки  для НБ 2014 года от 28.04.2017</t>
  </si>
  <si>
    <t>Новая локальная смета</t>
  </si>
  <si>
    <t>Новый раздел</t>
  </si>
  <si>
    <t>Строительно-монтажные работы</t>
  </si>
  <si>
    <t>1</t>
  </si>
  <si>
    <t>09-03-006-6</t>
  </si>
  <si>
    <t>Монтаж подвесных путей и монорельсов для тельферов на высоте до 25 м прямолинейных по железобетонным опорам, номера балок 45 М</t>
  </si>
  <si>
    <t>100 М РЕЛЬСА В ОДНУ НИТКУ</t>
  </si>
  <si>
    <t>ТЕР 09-03-006-6 Ставропольского края. Внесены в реестр сметных нормативов приказом Минстроя России от 13.03.15 №171/пр</t>
  </si>
  <si>
    <t>Поправка: МДС 81-35.2004, прил.1, т.1, п.2  Наименование: Производство строительных и других работ в существующих зданиях и сооружениях, освобожденных от оборудования и других предметов, мешающих нормальному производству работ.</t>
  </si>
  <si>
    <t>)*1,2</t>
  </si>
  <si>
    <t>Общестроительные работы</t>
  </si>
  <si>
    <t>Металлические конструкции</t>
  </si>
  <si>
    <t>ФЕР-09</t>
  </si>
  <si>
    <t>Поправка: МДС 81-35.2004, прил.1, т.1, п.2</t>
  </si>
  <si>
    <t>Письмо Минстроя РФ от 10.04.2019 №12661-ДВ/09</t>
  </si>
  <si>
    <t>1,1</t>
  </si>
  <si>
    <t>201-0632</t>
  </si>
  <si>
    <t>Пути подвесных кранов из прокатных двутавров типа «М» звенья прямолинейные</t>
  </si>
  <si>
    <t>т</t>
  </si>
  <si>
    <t>ТССЦ201-0632 Ставропольского края. Внесены в реестр сметных нормативов приказом Минстроя России от 13.03.15 №171/пр</t>
  </si>
  <si>
    <t>2</t>
  </si>
  <si>
    <t>м38-01-006-8</t>
  </si>
  <si>
    <t>Сборка с помощью лебедок ручных (с установкой и снятием их в процессе работы) или вручную (мелких деталей) стремянки, связи, кронштейны, тормозные конструкции и пр.</t>
  </si>
  <si>
    <t>1 т конструкций</t>
  </si>
  <si>
    <t>ТЕР м38-01-006-8 Ставропольского края. Внесены в реестр сметных нормативов приказом Минстроя России от 13.03.15 №171/пр</t>
  </si>
  <si>
    <t>Поправка: МДС 81-35.2004, прил.1, т.2, п.1  Наименование: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</t>
  </si>
  <si>
    <t>Монтажные работы</t>
  </si>
  <si>
    <t>Изготовление технологических конструкций  ( (НР= 66; СП=40%  )</t>
  </si>
  <si>
    <t>приг_ФЕРм-38</t>
  </si>
  <si>
    <t>Поправка: МДС 81-35.2004, прил.1, т.2, п.1</t>
  </si>
  <si>
    <t>2,1</t>
  </si>
  <si>
    <t>101-1139</t>
  </si>
  <si>
    <t>Профили гнутые стальные из горячекатаного листового проката марки Ст3сп, нормальной точности прокатки, немерной длины толщиной 7-8 мм</t>
  </si>
  <si>
    <t>ТССЦ101-1139 Ставропольского края. Внесены в реестр сметных нормативов приказом Минстроя России от 13.03.15 №171/пр</t>
  </si>
  <si>
    <t>3</t>
  </si>
  <si>
    <t>09-03-037-1</t>
  </si>
  <si>
    <t>Монтаж рам коробчатого сечения пролетом до 24 м</t>
  </si>
  <si>
    <t>ТЕР 09-03-037-1 Ставропольского края. Внесены в реестр сметных нормативов приказом Минстроя России от 13.03.15 №171/пр</t>
  </si>
  <si>
    <t>3,1</t>
  </si>
  <si>
    <t>101-1809</t>
  </si>
  <si>
    <t>Болты высокопрочные</t>
  </si>
  <si>
    <t>ТССЦ101-1809 Ставропольского края. Внесены в реестр сметных нормативов приказом Минстроя России от 13.03.15 №171/пр</t>
  </si>
  <si>
    <t>3,2</t>
  </si>
  <si>
    <t>201-9002</t>
  </si>
  <si>
    <t>Конструкции стальные</t>
  </si>
  <si>
    <t>ТССЦ201-9002 Ставропольского края. Внесены в реестр сметных нормативов приказом Минстроя России от 13.03.15 №171/пр</t>
  </si>
  <si>
    <t>4</t>
  </si>
  <si>
    <t>м29-01-026-10</t>
  </si>
  <si>
    <t>Ролик парный дороги горизонта или панорамы</t>
  </si>
  <si>
    <t>1  ШТ.</t>
  </si>
  <si>
    <t>ТЕР м29-01-026-10 Ставропольского края. Внесены в реестр сметных нормативов приказом Минстроя России от 13.03.15 №171/пр</t>
  </si>
  <si>
    <t>Оборудование театрально-зрелищных предприятий</t>
  </si>
  <si>
    <t>мФЕР-29</t>
  </si>
  <si>
    <t>4,1</t>
  </si>
  <si>
    <t>999-0005</t>
  </si>
  <si>
    <t>Масса оборудования</t>
  </si>
  <si>
    <t>ТССЦ999-0005 Ставропольского края. Внесены в реестр сметных нормативов приказом Минстроя России от 13.03.15 №171/пр</t>
  </si>
  <si>
    <t>5</t>
  </si>
  <si>
    <t>м37-02-028-1</t>
  </si>
  <si>
    <t>Запасовка полиспастов монтажных грузоподъемностью до 20 т</t>
  </si>
  <si>
    <t>1 полиспаст</t>
  </si>
  <si>
    <t>ТЕР м37-02-028-1 Ставропольского края. Внесены в реестр сметных нормативов приказом Минстроя России от 13.03.15 №171/пр</t>
  </si>
  <si>
    <t>Оборудование общего назначения</t>
  </si>
  <si>
    <t>мФЕР-37</t>
  </si>
  <si>
    <t>6</t>
  </si>
  <si>
    <t>м37-02-029-14</t>
  </si>
  <si>
    <t>Установка на высоте до 10 м запасованного полиспаста грузоподъемностью до 20 т</t>
  </si>
  <si>
    <t>ТЕР м37-02-029-14 Ставропольского края. Внесены в реестр сметных нормативов приказом Минстроя России от 13.03.15 №171/пр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</si>
  <si>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</si>
  <si>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</si>
  <si>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</si>
  <si>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</si>
  <si>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</si>
  <si>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</si>
  <si>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</si>
  <si>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</si>
  <si>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</si>
  <si>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</si>
  <si>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</si>
  <si>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</si>
  <si>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</si>
  <si>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</si>
  <si>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</si>
  <si>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</si>
  <si>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</si>
  <si>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</si>
  <si>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</si>
  <si>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</si>
  <si>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</si>
  <si>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</si>
  <si>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</si>
  <si>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</si>
  <si>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</si>
  <si>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</si>
  <si>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</si>
  <si>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</si>
  <si>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</si>
  <si>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</si>
  <si>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</si>
  <si>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</si>
  <si>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</si>
  <si>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</si>
  <si>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</si>
  <si>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</si>
  <si>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</si>
  <si>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</si>
  <si>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</si>
  <si>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</si>
  <si>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</si>
  <si>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</si>
  <si>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</si>
  <si>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</si>
  <si>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</si>
  <si>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</si>
  <si>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</si>
  <si>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</si>
  <si>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</si>
  <si>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</si>
  <si>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</si>
  <si>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</si>
  <si>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Материалы, не учтенные в расценках</t>
  </si>
  <si>
    <t>Прайс-лист</t>
  </si>
  <si>
    <t>vpro DL AR600 Прямой сегмент 6м</t>
  </si>
  <si>
    <t>шт.</t>
  </si>
  <si>
    <t>)*1,06</t>
  </si>
  <si>
    <t>оборудование</t>
  </si>
  <si>
    <t>Оборудование</t>
  </si>
  <si>
    <t>оборудование (03)</t>
  </si>
  <si>
    <t>Транспортные расходы</t>
  </si>
  <si>
    <t>[36 230 / 1,2]</t>
  </si>
  <si>
    <t>vpro DL AV 01 Кронштейн универсальный</t>
  </si>
  <si>
    <t>[7 200 / 1,2]</t>
  </si>
  <si>
    <t>vproDL H03 Пластина для универсального кронштейна</t>
  </si>
  <si>
    <t>[5 610 / 1,2]</t>
  </si>
  <si>
    <t>vpro DL H01 Концевой ограничитель</t>
  </si>
  <si>
    <t>[600 / 1,2]</t>
  </si>
  <si>
    <t>vpro DL M01 Мобильная анкерная точка</t>
  </si>
  <si>
    <t>[16 800 / 1,2]</t>
  </si>
  <si>
    <t>vpro DL PK Пломбировочный комплект</t>
  </si>
  <si>
    <t>[1 690 / 1,2]</t>
  </si>
  <si>
    <t>7</t>
  </si>
  <si>
    <t>vpro HB10 Средство защиты втягивающего типа НВ-10</t>
  </si>
  <si>
    <t>[17 900 / 1,2]</t>
  </si>
  <si>
    <t>8</t>
  </si>
  <si>
    <t>vpro DL L01 Соединительный элемент (вертикальный)</t>
  </si>
  <si>
    <t>1 050</t>
  </si>
  <si>
    <t>9</t>
  </si>
  <si>
    <t>vpro 0251 set Устройство для спуска и эвакуации "Сапсан"</t>
  </si>
  <si>
    <t>[39 890 / 1,2]</t>
  </si>
  <si>
    <t>10</t>
  </si>
  <si>
    <t>Рама vpro-КИН-Р1</t>
  </si>
  <si>
    <t>[60 000 / 1,2]</t>
  </si>
  <si>
    <t>11</t>
  </si>
  <si>
    <t>Шайба ф100х6</t>
  </si>
  <si>
    <t>[75 / 1,2]</t>
  </si>
  <si>
    <t>12</t>
  </si>
  <si>
    <t>[100 / 1,2]</t>
  </si>
  <si>
    <t>13</t>
  </si>
  <si>
    <t>Шайба DIN 125-13</t>
  </si>
  <si>
    <t>[3 / 1,2]</t>
  </si>
  <si>
    <t>14</t>
  </si>
  <si>
    <t>Гайка DIN 934-М12-8</t>
  </si>
  <si>
    <t>[5 / 1,2]</t>
  </si>
  <si>
    <t>НДС</t>
  </si>
  <si>
    <t>НДС 20%</t>
  </si>
  <si>
    <t>ИтогоНДС</t>
  </si>
  <si>
    <t>Итого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</si>
  <si>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</si>
  <si>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</si>
  <si>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</si>
  <si>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</si>
  <si>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</si>
  <si>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</si>
  <si>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</si>
  <si>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</si>
  <si>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</si>
  <si>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</si>
  <si>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</si>
  <si>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</si>
  <si>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</si>
  <si>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</si>
  <si>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</si>
  <si>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</si>
  <si>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</si>
  <si>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</si>
  <si>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</si>
  <si>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</si>
  <si>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</si>
  <si>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</si>
  <si>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</si>
  <si>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</si>
  <si>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</si>
  <si>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</si>
  <si>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</si>
  <si>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</si>
  <si>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</si>
  <si>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</si>
  <si>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</si>
  <si>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</si>
  <si>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</si>
  <si>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</si>
  <si>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</si>
  <si>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</si>
  <si>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</si>
  <si>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</si>
  <si>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</si>
  <si>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</si>
  <si>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</si>
  <si>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</si>
  <si>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</si>
  <si>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</si>
  <si>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</si>
  <si>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</si>
  <si>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</si>
  <si>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</si>
  <si>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</si>
  <si>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</si>
  <si>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</si>
  <si>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</si>
  <si>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</si>
  <si>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</si>
  <si>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</si>
  <si>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</si>
  <si>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</si>
  <si>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</si>
  <si>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</si>
  <si>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</si>
  <si>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</si>
  <si>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</si>
  <si>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</si>
  <si>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</si>
  <si>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</si>
  <si>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1-1036-26</t>
  </si>
  <si>
    <t>Рабочий строитель среднего разряда 3,6</t>
  </si>
  <si>
    <t>чел.-ч</t>
  </si>
  <si>
    <t>*1,2</t>
  </si>
  <si>
    <t>Затраты труда машинистов</t>
  </si>
  <si>
    <t>чел.час</t>
  </si>
  <si>
    <t>020403</t>
  </si>
  <si>
    <t>ТСЭМ020403 Ставропольского края. Внесены в реестр сметных нормативов приказом Минстроя России от 13.03.15 №171/пр</t>
  </si>
  <si>
    <t>Краны козловые при работе на монтаже технологического оборудования 32 т</t>
  </si>
  <si>
    <t>маш.-ч</t>
  </si>
  <si>
    <t>021141</t>
  </si>
  <si>
    <t>ТСЭМ021141 Ставропольского края. Внесены в реестр сметных нормативов приказом Минстроя России от 13.03.15 №171/пр</t>
  </si>
  <si>
    <t>Краны на автомобильном ходу при работе на других видах строительства 10 т</t>
  </si>
  <si>
    <t>021244</t>
  </si>
  <si>
    <t>ТСЭМ021244 Ставропольского края. Внесены в реестр сметных нормативов приказом Минстроя России от 13.03.15 №171/пр</t>
  </si>
  <si>
    <t>Краны на гусеничном ходу при работе на других видах строительства 25 т</t>
  </si>
  <si>
    <t>031501</t>
  </si>
  <si>
    <t>ТСЭМ031501 Ставропольского края. Внесены в реестр сметных нормативов приказом Минстроя России от 13.03.15 №171/пр</t>
  </si>
  <si>
    <t>Подмости самоходные высотой подъема 12 м</t>
  </si>
  <si>
    <t>040504</t>
  </si>
  <si>
    <t>ТСЭМ040504 Ставропольского края. Внесены в реестр сметных нормативов приказом Минстроя России от 13.03.15 №171/пр</t>
  </si>
  <si>
    <t>Аппарат для газовой сварки и резки</t>
  </si>
  <si>
    <t>041000</t>
  </si>
  <si>
    <t>ТСЭМ041000 Ставропольского края. Внесены в реестр сметных нормативов приказом Минстроя России от 13.03.15 №171/пр</t>
  </si>
  <si>
    <t>Преобразователи сварочные с номинальным сварочным током 315-500 А</t>
  </si>
  <si>
    <t>041400</t>
  </si>
  <si>
    <t>ТСЭМ041400 Ставропольского края. Внесены в реестр сметных нормативов приказом Минстроя России от 13.03.15 №171/пр</t>
  </si>
  <si>
    <t>Электрические печи для сушки сварочных материалов с регулированием температуры в пределах от 80 °С до 500 °С</t>
  </si>
  <si>
    <t>330301</t>
  </si>
  <si>
    <t>ТСЭМ330301 Ставропольского края. Внесены в реестр сметных нормативов приказом Минстроя России от 13.03.15 №171/пр</t>
  </si>
  <si>
    <t>Машины шлифовальные электрические</t>
  </si>
  <si>
    <t>400001</t>
  </si>
  <si>
    <t>ТСЭМ400001 Ставропольского края. Внесены в реестр сметных нормативов приказом Минстроя России от 13.03.15 №171/пр</t>
  </si>
  <si>
    <t>Автомобили бортовые, грузоподъемность до 5 т</t>
  </si>
  <si>
    <t>101-0309</t>
  </si>
  <si>
    <t>ТССЦ101-0309 Ставропольского края. Внесены в реестр сметных нормативов приказом Минстроя России от 13.03.15 №171/пр</t>
  </si>
  <si>
    <t>Канаты пеньковые пропитанные</t>
  </si>
  <si>
    <t>101-0324</t>
  </si>
  <si>
    <t>ТССЦ101-0324 Ставропольского края. Внесены в реестр сметных нормативов приказом Минстроя России от 13.03.15 №171/пр</t>
  </si>
  <si>
    <t>Кислород технический газообразный</t>
  </si>
  <si>
    <t>м3</t>
  </si>
  <si>
    <t>101-0797</t>
  </si>
  <si>
    <t>ТССЦ101-0797 Ставропольского края. Внесены в реестр сметных нормативов приказом Минстроя России от 13.03.15 №171/пр</t>
  </si>
  <si>
    <t>Проволока горячекатаная в мотках, диаметром 6,3-6,5 мм</t>
  </si>
  <si>
    <t>101-1019</t>
  </si>
  <si>
    <t>ТССЦ101-1019 Ставропольского края. Внесены в реестр сметных нормативов приказом Минстроя России от 13.03.15 №171/пр</t>
  </si>
  <si>
    <t>Швеллеры № 40 из стали марки Ст0</t>
  </si>
  <si>
    <t>101-1513</t>
  </si>
  <si>
    <t>ТССЦ101-1513 Ставропольского края. Внесены в реестр сметных нормативов приказом Минстроя России от 13.03.15 №171/пр</t>
  </si>
  <si>
    <t>Электроды диаметром 4 мм Э42</t>
  </si>
  <si>
    <t>101-1515</t>
  </si>
  <si>
    <t>ТССЦ101-1515 Ставропольского края. Внесены в реестр сметных нормативов приказом Минстроя России от 13.03.15 №171/пр</t>
  </si>
  <si>
    <t>Электроды диаметром 4 мм Э46</t>
  </si>
  <si>
    <t>101-1714</t>
  </si>
  <si>
    <t>ТССЦ101-1714 Ставропольского края. Внесены в реестр сметных нормативов приказом Минстроя России от 13.03.15 №171/пр</t>
  </si>
  <si>
    <t>Болты с гайками и шайбами строительные</t>
  </si>
  <si>
    <t>101-1805</t>
  </si>
  <si>
    <t>ТССЦ101-1805 Ставропольского края. Внесены в реестр сметных нормативов приказом Минстроя России от 13.03.15 №171/пр</t>
  </si>
  <si>
    <t>Гвозди строительные</t>
  </si>
  <si>
    <t>101-2278</t>
  </si>
  <si>
    <t>ТССЦ101-2278 Ставропольского края. Внесены в реестр сметных нормативов приказом Минстроя России от 13.03.15 №171/пр</t>
  </si>
  <si>
    <t>Пропан-бутан, смесь техническая</t>
  </si>
  <si>
    <t>кг</t>
  </si>
  <si>
    <t>101-2467</t>
  </si>
  <si>
    <t>ТССЦ101-2467 Ставропольского края. Внесены в реестр сметных нормативов приказом Минстроя России от 13.03.15 №171/пр</t>
  </si>
  <si>
    <t>Растворитель марки Р-4</t>
  </si>
  <si>
    <t>102-0023</t>
  </si>
  <si>
    <t>ТССЦ102-0023 Ставропольского края. Внесены в реестр сметных нормативов приказом Минстроя России от 13.03.15 №171/пр</t>
  </si>
  <si>
    <t>Бруски обрезные хвойных пород длиной 4-6,5 м, шириной 75-150 мм, толщиной 40-75 мм, I сорта</t>
  </si>
  <si>
    <t>113-0021</t>
  </si>
  <si>
    <t>ТССЦ113-0021 Ставропольского края. Внесены в реестр сметных нормативов приказом Минстроя России от 13.03.15 №171/пр</t>
  </si>
  <si>
    <t>Грунтовка ГФ-021 красно-коричневая</t>
  </si>
  <si>
    <t>201-0756</t>
  </si>
  <si>
    <t>ТССЦ201-0756 Ставропольского края. Внесены в реестр сметных нормативов приказом Минстроя России от 13.03.15 №171/пр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</si>
  <si>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</si>
  <si>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</si>
  <si>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ТССЦ508-0097 Ставропольского края. Внесены в реестр сметных нормативов приказом Минстроя России от 13.03.15 №171/пр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</si>
  <si>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</si>
  <si>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</si>
  <si>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1-2038-26</t>
  </si>
  <si>
    <t>Рабочий монтажник среднего разряда 3,8</t>
  </si>
  <si>
    <t>021102</t>
  </si>
  <si>
    <t>ТСЭМ021102 Ставропольского края. Внесены в реестр сметных нормативов приказом Минстроя России от 13.03.15 №171/пр</t>
  </si>
  <si>
    <t>Краны на автомобильном ходу при работе на монтаже технологического оборудования 10 т</t>
  </si>
  <si>
    <t>030404</t>
  </si>
  <si>
    <t>ТСЭМ030404 Ставропольского края. Внесены в реестр сметных нормативов приказом Минстроя России от 13.03.15 №171/пр</t>
  </si>
  <si>
    <t>Лебедки электрические тяговым усилием до 31,39 кН (3,2 т)</t>
  </si>
  <si>
    <t>040300</t>
  </si>
  <si>
    <t>ТСЭМ040300 Ставропольского края. Внесены в реестр сметных нормативов приказом Минстроя России от 13.03.15 №171/пр</t>
  </si>
  <si>
    <t>Автоматы сварочные с номинальным сварочным током 450-1250 А</t>
  </si>
  <si>
    <t>330206</t>
  </si>
  <si>
    <t>ТСЭМ330206 Ставропольского края. Внесены в реестр сметных нормативов приказом Минстроя России от 13.03.15 №171/пр</t>
  </si>
  <si>
    <t>Дрели электрические</t>
  </si>
  <si>
    <t>331002</t>
  </si>
  <si>
    <t>ТСЭМ331002 Ставропольского края. Внесены в реестр сметных нормативов приказом Минстроя России от 13.03.15 №171/пр</t>
  </si>
  <si>
    <t>Станок сверлильный</t>
  </si>
  <si>
    <t>350481</t>
  </si>
  <si>
    <t>ТСЭМ350481 Ставропольского края. Внесены в реестр сметных нормативов приказом Минстроя России от 13.03.15 №171/пр</t>
  </si>
  <si>
    <t>Пресс-ножницы комбинированные</t>
  </si>
  <si>
    <t>400002</t>
  </si>
  <si>
    <t>ТСЭМ400002 Ставропольского края. Внесены в реестр сметных нормативов приказом Минстроя России от 13.03.15 №171/пр</t>
  </si>
  <si>
    <t>Автомобили бортовые, грузоподъемность до 8 т</t>
  </si>
  <si>
    <t>101-1521</t>
  </si>
  <si>
    <t>ТССЦ101-1521 Ставропольского края. Внесены в реестр сметных нормативов приказом Минстроя России от 13.03.15 №171/пр</t>
  </si>
  <si>
    <t>Электроды диаметром 5 мм Э42</t>
  </si>
  <si>
    <t>999-9950</t>
  </si>
  <si>
    <t>ТССЦ999-9950 Ставропольского края. Внесены в реестр сметных нормативов приказом Минстроя России от 13.03.15 №171/пр</t>
  </si>
  <si>
    <t>Вспомогательные ненормируемые материалы (2% от ОЗП)</t>
  </si>
  <si>
    <t>РУБ</t>
  </si>
  <si>
    <t>030203</t>
  </si>
  <si>
    <t>ТСЭМ030203 Ставропольского края. Внесены в реестр сметных нормативов приказом Минстроя России от 13.03.15 №171/пр</t>
  </si>
  <si>
    <t>Домкраты гидравлические грузоподъемностью 63-100 т</t>
  </si>
  <si>
    <t>050101</t>
  </si>
  <si>
    <t>ТСЭМ050101 Ставропольского края. Внесены в реестр сметных нормативов приказом Минстроя России от 13.03.15 №171/пр</t>
  </si>
  <si>
    <t>Компрессоры передвижные с двигателем внутреннего сгорания давлением до 686 кПа (7 ат), производительность  до 5 м3/мин</t>
  </si>
  <si>
    <t>253101</t>
  </si>
  <si>
    <t>ТСЭМ253101 Ставропольского края. Внесены в реестр сметных нормативов приказом Минстроя России от 13.03.15 №171/пр</t>
  </si>
  <si>
    <t>Сболчиватели пневматические (без сжатого воздуха)</t>
  </si>
  <si>
    <t>331410</t>
  </si>
  <si>
    <t>ТСЭМ331410 Ставропольского края. Внесены в реестр сметных нормативов приказом Минстроя России от 13.03.15 №171/пр</t>
  </si>
  <si>
    <t>Аппарат пескоструйный при работе от передвижного компрессора</t>
  </si>
  <si>
    <t>1-2042-26</t>
  </si>
  <si>
    <t>Рабочий монтажник среднего разряда 4,2</t>
  </si>
  <si>
    <t>1-2023-26</t>
  </si>
  <si>
    <t>Рабочий монтажник среднего разряда 2,3</t>
  </si>
  <si>
    <t>400004</t>
  </si>
  <si>
    <t>ТСЭМ400004 Ставропольского края. Внесены в реестр сметных нормативов приказом Минстроя России от 13.03.15 №171/пр</t>
  </si>
  <si>
    <t>Автомобили бортовые, грузоподъемность до 15т</t>
  </si>
  <si>
    <t>1-2030-26</t>
  </si>
  <si>
    <t>Рабочий монтажник среднего разряда 3</t>
  </si>
  <si>
    <t>"СОГЛАСОВАНО"</t>
  </si>
  <si>
    <t>"УТВЕРЖДАЮ"</t>
  </si>
  <si>
    <t>"_____"________________ 2019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</si>
  <si>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</si>
  <si>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</si>
  <si>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</si>
  <si>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</si>
  <si>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</si>
  <si>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</si>
  <si>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</si>
  <si>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</si>
  <si>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</si>
  <si>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</si>
  <si>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</si>
  <si>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</si>
  <si>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</si>
  <si>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</si>
  <si>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</si>
  <si>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</si>
  <si>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</si>
  <si>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</si>
  <si>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</si>
  <si>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</si>
  <si>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</si>
  <si>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</si>
  <si>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</si>
  <si>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</si>
  <si>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</si>
  <si>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</si>
  <si>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Письмо Минстроя РФ от 10.04.2019 №12661-ДВ/09</t>
  </si>
  <si>
    <t>Зарплата</t>
  </si>
  <si>
    <t>в т.ч. зарплата машинистов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</si>
  <si>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</si>
  <si>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</si>
  <si>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</si>
  <si>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</si>
  <si>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</si>
  <si>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</si>
  <si>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vpro DL AR600 Прямой сегмент 6м</t>
    </r>
    <r>
      <rPr>
        <i/>
        <sz val="10"/>
        <rFont val="Arial"/>
        <family val="2"/>
        <charset val="204"/>
      </rPr>
      <t xml:space="preserve">
Базисная стоимость: 30 191,67 = [36 230 / 1,2]</t>
    </r>
  </si>
  <si>
    <r>
      <t>vpro DL AV 01 Кронштейн универсальный</t>
    </r>
    <r>
      <rPr>
        <i/>
        <sz val="10"/>
        <rFont val="Arial"/>
        <family val="2"/>
        <charset val="204"/>
      </rPr>
      <t xml:space="preserve">
Базисная стоимость: 6 000,00 = [7 200 / 1,2]</t>
    </r>
  </si>
  <si>
    <r>
      <t>vproDL H03 Пластина для универсального кронштейна</t>
    </r>
    <r>
      <rPr>
        <i/>
        <sz val="10"/>
        <rFont val="Arial"/>
        <family val="2"/>
        <charset val="204"/>
      </rPr>
      <t xml:space="preserve">
Базисная стоимость: 4 675,00 = [5 610 / 1,2]</t>
    </r>
  </si>
  <si>
    <r>
      <t>vpro DL H01 Концевой ограничитель</t>
    </r>
    <r>
      <rPr>
        <i/>
        <sz val="10"/>
        <rFont val="Arial"/>
        <family val="2"/>
        <charset val="204"/>
      </rPr>
      <t xml:space="preserve">
Базисная стоимость: 500,00 = [600 / 1,2]</t>
    </r>
  </si>
  <si>
    <r>
      <t>vpro DL M01 Мобильная анкерная точка</t>
    </r>
    <r>
      <rPr>
        <i/>
        <sz val="10"/>
        <rFont val="Arial"/>
        <family val="2"/>
        <charset val="204"/>
      </rPr>
      <t xml:space="preserve">
Базисная стоимость: 14 000,00 = [16 800 / 1,2]</t>
    </r>
  </si>
  <si>
    <r>
      <t>vpro DL PK Пломбировочный комплект</t>
    </r>
    <r>
      <rPr>
        <i/>
        <sz val="10"/>
        <rFont val="Arial"/>
        <family val="2"/>
        <charset val="204"/>
      </rPr>
      <t xml:space="preserve">
Базисная стоимость: 1 408,33 = [1 690 / 1,2]</t>
    </r>
  </si>
  <si>
    <r>
      <t>vpro HB10 Средство защиты втягивающего типа НВ-10</t>
    </r>
    <r>
      <rPr>
        <i/>
        <sz val="10"/>
        <rFont val="Arial"/>
        <family val="2"/>
        <charset val="204"/>
      </rPr>
      <t xml:space="preserve">
Базисная стоимость: 14 916,67 = [17 900 / 1,2]</t>
    </r>
  </si>
  <si>
    <r>
      <t>vpro DL L01 Соединительный элемент (вертикальный)</t>
    </r>
    <r>
      <rPr>
        <i/>
        <sz val="10"/>
        <rFont val="Arial"/>
        <family val="2"/>
        <charset val="204"/>
      </rPr>
      <t xml:space="preserve">
Базисная стоимость: 1 050,00 = 1 050</t>
    </r>
  </si>
  <si>
    <r>
      <t>vpro 0251 set Устройство для спуска и эвакуации "Сапсан"</t>
    </r>
    <r>
      <rPr>
        <i/>
        <sz val="10"/>
        <rFont val="Arial"/>
        <family val="2"/>
        <charset val="204"/>
      </rPr>
      <t xml:space="preserve">
Базисная стоимость: 33 241,67 = [39 890 / 1,2]</t>
    </r>
  </si>
  <si>
    <r>
      <t>Рама vpro-КИН-Р1</t>
    </r>
    <r>
      <rPr>
        <i/>
        <sz val="10"/>
        <rFont val="Arial"/>
        <family val="2"/>
        <charset val="204"/>
      </rPr>
      <t xml:space="preserve">
Базисная стоимость: 50 000,00 = [60 000 / 1,2]</t>
    </r>
  </si>
  <si>
    <r>
      <t>Шайба ф100х6</t>
    </r>
    <r>
      <rPr>
        <i/>
        <sz val="10"/>
        <rFont val="Arial"/>
        <family val="2"/>
        <charset val="204"/>
      </rPr>
      <t xml:space="preserve">
Базисная стоимость: 62,50 = [75 / 1,2]</t>
    </r>
  </si>
  <si>
    <r>
      <t>Шайба ф100х6</t>
    </r>
    <r>
      <rPr>
        <i/>
        <sz val="10"/>
        <rFont val="Arial"/>
        <family val="2"/>
        <charset val="204"/>
      </rPr>
      <t xml:space="preserve">
Базисная стоимость: 83,33 = [100 / 1,2]</t>
    </r>
  </si>
  <si>
    <r>
      <t>Шайба DIN 125-13</t>
    </r>
    <r>
      <rPr>
        <i/>
        <sz val="10"/>
        <rFont val="Arial"/>
        <family val="2"/>
        <charset val="204"/>
      </rPr>
      <t xml:space="preserve">
Базисная стоимость: 2,50 = [3 / 1,2]</t>
    </r>
  </si>
  <si>
    <r>
      <t>Гайка DIN 934-М12-8</t>
    </r>
    <r>
      <rPr>
        <i/>
        <sz val="10"/>
        <rFont val="Arial"/>
        <family val="2"/>
        <charset val="204"/>
      </rPr>
      <t xml:space="preserve">
Базисная стоимость: 4,17 = [5 / 1,2]</t>
    </r>
  </si>
  <si>
    <t xml:space="preserve">   </t>
  </si>
  <si>
    <t xml:space="preserve">Составил  </t>
  </si>
  <si>
    <t>[должность,подпись(инициалы,фамилия)]</t>
  </si>
  <si>
    <t xml:space="preserve">Проверил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</si>
</sst>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21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 wrapText="1"/>
    </xf>
    <xf numFmtId="0" fontId="13" fillId="0" borderId="0" xfId="0" applyFont="1" applyBorder="1"/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164" fontId="0" fillId="0" borderId="0" xfId="0" applyNumberFormat="1"/>
    <xf numFmtId="0" fontId="13" fillId="0" borderId="2" xfId="0" applyFont="1" applyBorder="1"/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/>
    </xf>
    <xf numFmtId="0" fontId="16" fillId="0" borderId="0" xfId="0" applyFont="1"/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18" fillId="0" borderId="0" xfId="0" applyFont="1" applyAlignment="1">
      <alignment horizontal="right" wrapText="1"/>
    </xf>
    <xf numFmtId="165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4" fontId="18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0" fontId="18" fillId="0" borderId="2" xfId="0" applyFont="1" applyBorder="1" applyAlignment="1">
      <alignment horizontal="right" wrapText="1"/>
    </xf>
    <xf numFmtId="0" fontId="13" fillId="0" borderId="2" xfId="0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 wrapText="1"/>
    </xf>
    <xf numFmtId="164" fontId="13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164" fontId="20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3" fillId="0" borderId="2" xfId="0" quotePrefix="1" applyFont="1" applyBorder="1" applyAlignment="1">
      <alignment horizontal="right" wrapText="1"/>
    </xf>
    <xf numFmtId="0" fontId="12" fillId="0" borderId="2" xfId="0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 wrapText="1"/>
    </xf>
    <xf numFmtId="165" fontId="11" fillId="0" borderId="0" xfId="0" applyNumberFormat="1" applyFont="1" applyAlignment="1">
      <alignment horizontal="left"/>
    </xf>
    <xf numFmtId="0" fontId="1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0"/>
  <sheetViews>
    <sheetView tabSelected="1" zoomScaleNormal="100" workbookViewId="0">
      <selection activeCell="A64" sqref="A64"/>
    </sheetView>
  </sheetViews>
  <sheetFormatPr defaultRowHeight="12.75" x14ac:dyDescent="0.2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8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 x14ac:dyDescent="0.2">
      <c r="A1" s="11" t="str">
        <f>Source!B1</f>
        <v>Smeta.RU  (495) 974-1589</v>
      </c>
    </row>
    <row r="2" spans="1:12" ht="14.2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3"/>
      <c r="L2" s="13"/>
    </row>
    <row r="3" spans="1:12" ht="16.5" x14ac:dyDescent="0.25">
      <c r="A3" s="14"/>
      <c r="B3" s="15" t="s">
        <v>372</v>
      </c>
      <c r="C3" s="15"/>
      <c r="D3" s="15"/>
      <c r="E3" s="15"/>
      <c r="F3" s="13"/>
      <c r="G3" s="13"/>
      <c r="H3" s="15" t="s">
        <v>373</v>
      </c>
      <c r="I3" s="15"/>
      <c r="J3" s="15"/>
      <c r="K3" s="15"/>
      <c r="L3" s="15"/>
    </row>
    <row r="4" spans="1:12" ht="14.25" x14ac:dyDescent="0.2">
      <c r="A4" s="13"/>
      <c r="B4" s="16"/>
      <c r="C4" s="16"/>
      <c r="D4" s="16"/>
      <c r="E4" s="16"/>
      <c r="F4" s="13"/>
      <c r="G4" s="13"/>
      <c r="H4" s="16"/>
      <c r="I4" s="16"/>
      <c r="J4" s="16"/>
      <c r="K4" s="16"/>
      <c r="L4" s="16"/>
    </row>
    <row r="5" spans="1:12" ht="14.25" x14ac:dyDescent="0.2">
      <c r="A5" s="17"/>
      <c r="B5" s="17"/>
      <c r="C5" s="18"/>
      <c r="D5" s="18"/>
      <c r="E5" s="18"/>
      <c r="F5" s="13"/>
      <c r="G5" s="13"/>
      <c r="H5" s="19"/>
      <c r="I5" s="18"/>
      <c r="J5" s="18"/>
      <c r="K5" s="18"/>
      <c r="L5" s="19"/>
    </row>
    <row r="6" spans="1:12" ht="14.25" x14ac:dyDescent="0.2">
      <c r="A6" s="19"/>
      <c r="B6" s="16" t="str">
        <f>CONCATENATE("______________________ ", IF(Source!AL12&lt;&gt;"", Source!AL12, ""))</f>
        <v xml:space="preserve">______________________ </v>
      </c>
      <c r="C6" s="16"/>
      <c r="D6" s="16"/>
      <c r="E6" s="16"/>
      <c r="F6" s="13"/>
      <c r="G6" s="13"/>
      <c r="H6" s="16" t="str">
        <f>CONCATENATE("______________________ ", IF(Source!AH12&lt;&gt;"", Source!AH12, ""))</f>
        <v xml:space="preserve">______________________ </v>
      </c>
      <c r="I6" s="16"/>
      <c r="J6" s="16"/>
      <c r="K6" s="16"/>
      <c r="L6" s="16"/>
    </row>
    <row r="7" spans="1:12" ht="14.25" x14ac:dyDescent="0.2">
      <c r="A7" s="20"/>
      <c r="B7" s="21" t="s">
        <v>374</v>
      </c>
      <c r="C7" s="21"/>
      <c r="D7" s="21"/>
      <c r="E7" s="21"/>
      <c r="F7" s="13"/>
      <c r="G7" s="13"/>
      <c r="H7" s="21" t="s">
        <v>374</v>
      </c>
      <c r="I7" s="21"/>
      <c r="J7" s="21"/>
      <c r="K7" s="21"/>
      <c r="L7" s="21"/>
    </row>
    <row r="10" spans="1:12" ht="15.75" x14ac:dyDescent="0.25">
      <c r="A10" s="20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0"/>
    </row>
    <row r="11" spans="1:12" ht="14.25" x14ac:dyDescent="0.2">
      <c r="A11" s="23"/>
      <c r="B11" s="24" t="s">
        <v>375</v>
      </c>
      <c r="C11" s="24"/>
      <c r="D11" s="24"/>
      <c r="E11" s="24"/>
      <c r="F11" s="24"/>
      <c r="G11" s="24"/>
      <c r="H11" s="24"/>
      <c r="I11" s="24"/>
      <c r="J11" s="24"/>
      <c r="K11" s="24"/>
      <c r="L11" s="20"/>
    </row>
    <row r="12" spans="1:12" ht="14.25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ht="14.25" x14ac:dyDescent="0.2">
      <c r="A13" s="13"/>
      <c r="B13" s="13"/>
      <c r="C13" s="13"/>
      <c r="D13" s="13"/>
      <c r="E13" s="13"/>
      <c r="F13" s="25" t="s">
        <v>376</v>
      </c>
      <c r="G13" s="25"/>
      <c r="H13" s="26" t="str">
        <f>IF(Source!F12&lt;&gt;"Новый объект", Source!F12, "")</f>
        <v/>
      </c>
      <c r="I13" s="26"/>
      <c r="J13" s="26"/>
      <c r="K13" s="26"/>
      <c r="L13" s="27"/>
    </row>
    <row r="14" spans="1:12" ht="14.25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ht="15.75" x14ac:dyDescent="0.25">
      <c r="A15" s="28"/>
      <c r="B15" s="22" t="str">
        <f>CONCATENATE( "ЛОКАЛЬНАЯ СМЕТА № ",IF(Source!F12&lt;&gt;"Новый объект", Source!F12, ""))</f>
        <v xml:space="preserve">ЛОКАЛЬНАЯ СМЕТА № </v>
      </c>
      <c r="C15" s="22"/>
      <c r="D15" s="22"/>
      <c r="E15" s="22"/>
      <c r="F15" s="22"/>
      <c r="G15" s="22"/>
      <c r="H15" s="22"/>
      <c r="I15" s="22"/>
      <c r="J15" s="22"/>
      <c r="K15" s="22"/>
      <c r="L15" s="28"/>
    </row>
    <row r="16" spans="1:12" ht="15.75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8"/>
    </row>
    <row r="17" spans="1:12" ht="18" hidden="1" x14ac:dyDescent="0.25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8"/>
    </row>
    <row r="18" spans="1:12" ht="14.25" hidden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ht="18" x14ac:dyDescent="0.25">
      <c r="A19" s="13"/>
      <c r="B19" s="31" t="str">
        <f>IF(Source!G12&lt;&gt;"Новый объект", Source!G12, "")</f>
        <v>КредитИнвест в ТЕР 04.10.2019</v>
      </c>
      <c r="C19" s="31"/>
      <c r="D19" s="31"/>
      <c r="E19" s="31"/>
      <c r="F19" s="31"/>
      <c r="G19" s="31"/>
      <c r="H19" s="31"/>
      <c r="I19" s="31"/>
      <c r="J19" s="31"/>
      <c r="K19" s="31"/>
      <c r="L19" s="32"/>
    </row>
    <row r="20" spans="1:12" ht="14.25" x14ac:dyDescent="0.2">
      <c r="A20" s="13"/>
      <c r="B20" s="33" t="s">
        <v>377</v>
      </c>
      <c r="C20" s="33"/>
      <c r="D20" s="33"/>
      <c r="E20" s="33"/>
      <c r="F20" s="33"/>
      <c r="G20" s="33"/>
      <c r="H20" s="33"/>
      <c r="I20" s="33"/>
      <c r="J20" s="33"/>
      <c r="K20" s="33"/>
      <c r="L20" s="20"/>
    </row>
    <row r="21" spans="1:12" ht="14.25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4.25" x14ac:dyDescent="0.2">
      <c r="A22" s="26" t="str">
        <f>CONCATENATE("Основание: ", Source!J12)</f>
        <v xml:space="preserve">Основание: 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1:12" ht="14.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4.25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14.25" x14ac:dyDescent="0.2">
      <c r="A25" s="13"/>
      <c r="B25" s="13"/>
      <c r="C25" s="13"/>
      <c r="D25" s="13"/>
      <c r="E25" s="34"/>
      <c r="F25" s="34"/>
      <c r="G25" s="35" t="s">
        <v>378</v>
      </c>
      <c r="H25" s="35"/>
      <c r="I25" s="35" t="s">
        <v>379</v>
      </c>
      <c r="J25" s="35"/>
      <c r="K25" s="13"/>
      <c r="L25" s="13"/>
    </row>
    <row r="26" spans="1:12" ht="15" x14ac:dyDescent="0.25">
      <c r="A26" s="13"/>
      <c r="B26" s="13"/>
      <c r="C26" s="36" t="s">
        <v>380</v>
      </c>
      <c r="D26" s="36"/>
      <c r="E26" s="36"/>
      <c r="F26" s="36"/>
      <c r="G26" s="37">
        <f>SUM(O1:O141)/1000</f>
        <v>2142.9825299999998</v>
      </c>
      <c r="H26" s="37"/>
      <c r="I26" s="37">
        <f>(Source!P198/1000)</f>
        <v>2796.0990400000001</v>
      </c>
      <c r="J26" s="37"/>
      <c r="K26" s="38" t="s">
        <v>381</v>
      </c>
      <c r="L26" s="38"/>
    </row>
    <row r="27" spans="1:12" ht="14.25" x14ac:dyDescent="0.2">
      <c r="A27" s="13"/>
      <c r="B27" s="13"/>
      <c r="C27" s="39" t="s">
        <v>382</v>
      </c>
      <c r="D27" s="39"/>
      <c r="E27" s="39"/>
      <c r="F27" s="39"/>
      <c r="G27" s="37">
        <f>SUM(W1:W141)/1000</f>
        <v>62.878070000000008</v>
      </c>
      <c r="H27" s="37"/>
      <c r="I27" s="37">
        <f>(Source!P188)/1000</f>
        <v>489.82029999999997</v>
      </c>
      <c r="J27" s="37"/>
      <c r="K27" s="38" t="s">
        <v>381</v>
      </c>
      <c r="L27" s="38"/>
    </row>
    <row r="28" spans="1:12" ht="14.25" x14ac:dyDescent="0.2">
      <c r="A28" s="13"/>
      <c r="B28" s="13"/>
      <c r="C28" s="39" t="s">
        <v>383</v>
      </c>
      <c r="D28" s="39"/>
      <c r="E28" s="39"/>
      <c r="F28" s="39"/>
      <c r="G28" s="37">
        <f>SUM(X1:X141)/1000</f>
        <v>33.309920000000005</v>
      </c>
      <c r="H28" s="37"/>
      <c r="I28" s="37">
        <f>(Source!P189)/1000</f>
        <v>259.48419999999999</v>
      </c>
      <c r="J28" s="37"/>
      <c r="K28" s="38" t="s">
        <v>381</v>
      </c>
      <c r="L28" s="38"/>
    </row>
    <row r="29" spans="1:12" ht="14.25" x14ac:dyDescent="0.2">
      <c r="A29" s="13"/>
      <c r="B29" s="13"/>
      <c r="C29" s="39" t="s">
        <v>384</v>
      </c>
      <c r="D29" s="39"/>
      <c r="E29" s="39"/>
      <c r="F29" s="39"/>
      <c r="G29" s="37">
        <f>SUM(Y1:Y141)/1000</f>
        <v>2046.7945400000001</v>
      </c>
      <c r="H29" s="37"/>
      <c r="I29" s="37">
        <f>(Source!P180)/1000</f>
        <v>2046.7945400000001</v>
      </c>
      <c r="J29" s="37"/>
      <c r="K29" s="38" t="s">
        <v>381</v>
      </c>
      <c r="L29" s="38"/>
    </row>
    <row r="30" spans="1:12" ht="14.25" x14ac:dyDescent="0.2">
      <c r="A30" s="13"/>
      <c r="B30" s="13"/>
      <c r="C30" s="39" t="s">
        <v>385</v>
      </c>
      <c r="D30" s="39"/>
      <c r="E30" s="39"/>
      <c r="F30" s="39"/>
      <c r="G30" s="37">
        <f>SUM(Z1:Z141)/1000</f>
        <v>0</v>
      </c>
      <c r="H30" s="37"/>
      <c r="I30" s="37">
        <f>(Source!P190+Source!P191)/1000</f>
        <v>0</v>
      </c>
      <c r="J30" s="37"/>
      <c r="K30" s="38" t="s">
        <v>381</v>
      </c>
      <c r="L30" s="38"/>
    </row>
    <row r="31" spans="1:12" ht="15" x14ac:dyDescent="0.25">
      <c r="A31" s="13"/>
      <c r="B31" s="13"/>
      <c r="C31" s="36" t="s">
        <v>386</v>
      </c>
      <c r="D31" s="36"/>
      <c r="E31" s="36"/>
      <c r="F31" s="36"/>
      <c r="G31" s="37">
        <f>I31</f>
        <v>2494.7294400000001</v>
      </c>
      <c r="H31" s="37"/>
      <c r="I31" s="37">
        <f>(Source!P193+Source!P194)</f>
        <v>2494.7294400000001</v>
      </c>
      <c r="J31" s="37"/>
      <c r="K31" s="38" t="s">
        <v>387</v>
      </c>
      <c r="L31" s="38"/>
    </row>
    <row r="32" spans="1:12" ht="15" x14ac:dyDescent="0.25">
      <c r="A32" s="13"/>
      <c r="B32" s="13"/>
      <c r="C32" s="36" t="s">
        <v>388</v>
      </c>
      <c r="D32" s="36"/>
      <c r="E32" s="36"/>
      <c r="F32" s="36"/>
      <c r="G32" s="37">
        <f>SUM(R1:R141)/1000</f>
        <v>18.621029999999994</v>
      </c>
      <c r="H32" s="37"/>
      <c r="I32" s="37">
        <f>((Source!P186 + Source!P185)/1000)</f>
        <v>145.05777</v>
      </c>
      <c r="J32" s="37"/>
      <c r="K32" s="38" t="s">
        <v>381</v>
      </c>
      <c r="L32" s="38"/>
    </row>
    <row r="33" spans="1:22" ht="14.25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22" ht="14.25" x14ac:dyDescent="0.2">
      <c r="A34" s="40" t="s">
        <v>401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22" ht="57" x14ac:dyDescent="0.2">
      <c r="A35" s="41" t="s">
        <v>389</v>
      </c>
      <c r="B35" s="41" t="s">
        <v>390</v>
      </c>
      <c r="C35" s="41" t="s">
        <v>391</v>
      </c>
      <c r="D35" s="41" t="s">
        <v>392</v>
      </c>
      <c r="E35" s="41" t="s">
        <v>393</v>
      </c>
      <c r="F35" s="41" t="s">
        <v>394</v>
      </c>
      <c r="G35" s="41" t="s">
        <v>395</v>
      </c>
      <c r="H35" s="41" t="s">
        <v>396</v>
      </c>
      <c r="I35" s="41" t="s">
        <v>397</v>
      </c>
      <c r="J35" s="41" t="s">
        <v>398</v>
      </c>
      <c r="K35" s="41" t="s">
        <v>399</v>
      </c>
      <c r="L35" s="41" t="s">
        <v>400</v>
      </c>
    </row>
    <row r="36" spans="1:22" ht="14.25" x14ac:dyDescent="0.2">
      <c r="A36" s="42">
        <v>1</v>
      </c>
      <c r="B36" s="42">
        <v>2</v>
      </c>
      <c r="C36" s="42">
        <v>3</v>
      </c>
      <c r="D36" s="42">
        <v>4</v>
      </c>
      <c r="E36" s="42">
        <v>5</v>
      </c>
      <c r="F36" s="42">
        <v>6</v>
      </c>
      <c r="G36" s="42">
        <v>7</v>
      </c>
      <c r="H36" s="42">
        <v>8</v>
      </c>
      <c r="I36" s="42">
        <v>9</v>
      </c>
      <c r="J36" s="42">
        <v>10</v>
      </c>
      <c r="K36" s="42">
        <v>11</v>
      </c>
      <c r="L36" s="43">
        <v>12</v>
      </c>
    </row>
    <row r="38" spans="1:22" ht="16.5" x14ac:dyDescent="0.25">
      <c r="A38" s="50" t="str">
        <f>CONCATENATE("Локальная смета: ",IF(Source!G20&lt;&gt;"Новая локальная смета", Source!G20, ""))</f>
        <v xml:space="preserve">Локальная смета: 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40" spans="1:22" ht="16.5" x14ac:dyDescent="0.25">
      <c r="A40" s="50" t="str">
        <f>CONCATENATE("Раздел: ",IF(Source!G24&lt;&gt;"Новый раздел", Source!G24, ""))</f>
        <v>Раздел: Строительно-монтажные работы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spans="1:22" ht="71.25" x14ac:dyDescent="0.2">
      <c r="A41" s="72" t="str">
        <f>Source!E29</f>
        <v>1</v>
      </c>
      <c r="B41" s="73" t="str">
        <f>Source!F29</f>
        <v>09-03-006-6</v>
      </c>
      <c r="C41" s="73" t="str">
        <f>Source!G29</f>
        <v>Монтаж подвесных путей и монорельсов для тельферов на высоте до 25 м прямолинейных по железобетонным опорам, номера балок 45 М</v>
      </c>
      <c r="D41" s="53" t="str">
        <f>Source!H29</f>
        <v>100 М РЕЛЬСА В ОДНУ НИТКУ</v>
      </c>
      <c r="E41" s="12">
        <f>Source!I29</f>
        <v>1.44</v>
      </c>
      <c r="F41" s="54">
        <f>Source!AL29+Source!AM29+Source!AO29</f>
        <v>22653.110000000004</v>
      </c>
      <c r="G41" s="55"/>
      <c r="H41" s="56"/>
      <c r="I41" s="55" t="str">
        <f>Source!BO29</f>
        <v>Письмо Минстроя РФ от 10.04.2019 №12661-ДВ/09</v>
      </c>
      <c r="J41" s="55"/>
      <c r="K41" s="56"/>
      <c r="L41" s="57"/>
      <c r="S41">
        <f>ROUND((Source!FX29/100)*((ROUND(Source!AF29*Source!I29, 2)+ROUND(Source!AE29*Source!I29, 2))), 2)</f>
        <v>8984.98</v>
      </c>
      <c r="T41">
        <f>Source!X29</f>
        <v>69993</v>
      </c>
      <c r="U41">
        <f>ROUND((Source!FY29/100)*((ROUND(Source!AF29*Source!I29, 2)+ROUND(Source!AE29*Source!I29, 2))), 2)</f>
        <v>8485.81</v>
      </c>
      <c r="V41">
        <f>Source!Y29</f>
        <v>66104.5</v>
      </c>
    </row>
    <row r="42" spans="1:22" x14ac:dyDescent="0.2">
      <c r="C42" s="44" t="str">
        <f>"Объем: "&amp;Source!I29&amp;"=144/"&amp;"100"</f>
        <v>Объем: 1,44=144/100</v>
      </c>
    </row>
    <row r="43" spans="1:22" ht="14.25" x14ac:dyDescent="0.2">
      <c r="A43" s="72"/>
      <c r="B43" s="73"/>
      <c r="C43" s="73" t="s">
        <v>402</v>
      </c>
      <c r="D43" s="53"/>
      <c r="E43" s="12"/>
      <c r="F43" s="54">
        <f>Source!AO29</f>
        <v>3187.2</v>
      </c>
      <c r="G43" s="55" t="str">
        <f>Source!DG29</f>
        <v>)*1,2</v>
      </c>
      <c r="H43" s="56">
        <f>ROUND(Source!AF29*Source!I29, 2)</f>
        <v>5507.48</v>
      </c>
      <c r="I43" s="55"/>
      <c r="J43" s="55">
        <f>IF(Source!BA29&lt;&gt; 0, Source!BA29, 1)</f>
        <v>7.79</v>
      </c>
      <c r="K43" s="56">
        <f>Source!S29</f>
        <v>42903.28</v>
      </c>
      <c r="L43" s="57"/>
      <c r="R43">
        <f>H43</f>
        <v>5507.48</v>
      </c>
    </row>
    <row r="44" spans="1:22" ht="14.25" x14ac:dyDescent="0.2">
      <c r="A44" s="72"/>
      <c r="B44" s="73"/>
      <c r="C44" s="73" t="s">
        <v>99</v>
      </c>
      <c r="D44" s="53"/>
      <c r="E44" s="12"/>
      <c r="F44" s="54">
        <f>Source!AM29</f>
        <v>18358.240000000002</v>
      </c>
      <c r="G44" s="55" t="str">
        <f>Source!DE29</f>
        <v>)*1,2</v>
      </c>
      <c r="H44" s="56">
        <f>ROUND(Source!AD29*Source!I29, 2)</f>
        <v>31723.040000000001</v>
      </c>
      <c r="I44" s="55"/>
      <c r="J44" s="55">
        <f>IF(Source!BB29&lt;&gt; 0, Source!BB29, 1)</f>
        <v>7.79</v>
      </c>
      <c r="K44" s="56">
        <f>Source!Q29</f>
        <v>247122.47</v>
      </c>
      <c r="L44" s="57"/>
    </row>
    <row r="45" spans="1:22" ht="14.25" x14ac:dyDescent="0.2">
      <c r="A45" s="72"/>
      <c r="B45" s="73"/>
      <c r="C45" s="73" t="s">
        <v>403</v>
      </c>
      <c r="D45" s="53"/>
      <c r="E45" s="12"/>
      <c r="F45" s="54">
        <f>Source!AN29</f>
        <v>2590.1799999999998</v>
      </c>
      <c r="G45" s="55" t="str">
        <f>Source!DF29</f>
        <v>)*1,2</v>
      </c>
      <c r="H45" s="58">
        <f>ROUND(Source!AE29*Source!I29, 2)</f>
        <v>4475.83</v>
      </c>
      <c r="I45" s="55"/>
      <c r="J45" s="55">
        <f>IF(Source!BS29&lt;&gt; 0, Source!BS29, 1)</f>
        <v>7.79</v>
      </c>
      <c r="K45" s="58">
        <f>Source!R29</f>
        <v>34866.720000000001</v>
      </c>
      <c r="L45" s="57"/>
      <c r="R45">
        <f>H45</f>
        <v>4475.83</v>
      </c>
    </row>
    <row r="46" spans="1:22" ht="14.25" x14ac:dyDescent="0.2">
      <c r="A46" s="72"/>
      <c r="B46" s="73"/>
      <c r="C46" s="73" t="s">
        <v>404</v>
      </c>
      <c r="D46" s="53"/>
      <c r="E46" s="12"/>
      <c r="F46" s="54">
        <f>Source!AL29</f>
        <v>1107.67</v>
      </c>
      <c r="G46" s="55" t="str">
        <f>Source!DD29</f>
        <v/>
      </c>
      <c r="H46" s="56">
        <f>ROUND(Source!AC29*Source!I29, 2)</f>
        <v>1595.04</v>
      </c>
      <c r="I46" s="55"/>
      <c r="J46" s="55">
        <f>IF(Source!BC29&lt;&gt; 0, Source!BC29, 1)</f>
        <v>7.79</v>
      </c>
      <c r="K46" s="56">
        <f>Source!P29</f>
        <v>12425.4</v>
      </c>
      <c r="L46" s="57"/>
    </row>
    <row r="47" spans="1:22" ht="14.25" x14ac:dyDescent="0.2">
      <c r="A47" s="72"/>
      <c r="B47" s="73"/>
      <c r="C47" s="73" t="s">
        <v>405</v>
      </c>
      <c r="D47" s="53" t="s">
        <v>406</v>
      </c>
      <c r="E47" s="12">
        <f>Source!BZ29</f>
        <v>90</v>
      </c>
      <c r="F47" s="76"/>
      <c r="G47" s="55"/>
      <c r="H47" s="56">
        <f>SUM(S41:S49)</f>
        <v>8984.98</v>
      </c>
      <c r="I47" s="59"/>
      <c r="J47" s="51">
        <f>Source!AT29</f>
        <v>90</v>
      </c>
      <c r="K47" s="56">
        <f>SUM(T41:T49)</f>
        <v>69993</v>
      </c>
      <c r="L47" s="57"/>
    </row>
    <row r="48" spans="1:22" ht="14.25" x14ac:dyDescent="0.2">
      <c r="A48" s="72"/>
      <c r="B48" s="73"/>
      <c r="C48" s="73" t="s">
        <v>407</v>
      </c>
      <c r="D48" s="53" t="s">
        <v>406</v>
      </c>
      <c r="E48" s="12">
        <f>Source!CA29</f>
        <v>85</v>
      </c>
      <c r="F48" s="76"/>
      <c r="G48" s="55"/>
      <c r="H48" s="56">
        <f>SUM(U41:U49)</f>
        <v>8485.81</v>
      </c>
      <c r="I48" s="59"/>
      <c r="J48" s="51">
        <f>Source!AU29</f>
        <v>85</v>
      </c>
      <c r="K48" s="56">
        <f>SUM(V41:V49)</f>
        <v>66104.5</v>
      </c>
      <c r="L48" s="57"/>
    </row>
    <row r="49" spans="1:26" ht="14.25" x14ac:dyDescent="0.2">
      <c r="A49" s="74"/>
      <c r="B49" s="75"/>
      <c r="C49" s="75" t="s">
        <v>408</v>
      </c>
      <c r="D49" s="60" t="s">
        <v>409</v>
      </c>
      <c r="E49" s="61">
        <f>Source!AQ29</f>
        <v>443.9</v>
      </c>
      <c r="F49" s="62"/>
      <c r="G49" s="63" t="str">
        <f>Source!DI29</f>
        <v>)*1,2</v>
      </c>
      <c r="H49" s="64"/>
      <c r="I49" s="63"/>
      <c r="J49" s="63"/>
      <c r="K49" s="64"/>
      <c r="L49" s="65">
        <f>Source!U29</f>
        <v>767.05919999999992</v>
      </c>
    </row>
    <row r="50" spans="1:26" ht="15" x14ac:dyDescent="0.25">
      <c r="G50" s="66">
        <f>H43+H44+H46+H47+H48</f>
        <v>56296.350000000006</v>
      </c>
      <c r="H50" s="66"/>
      <c r="J50" s="66">
        <f>K43+K44+K46+K47+K48</f>
        <v>438548.65</v>
      </c>
      <c r="K50" s="66"/>
      <c r="L50" s="67">
        <f>Source!U29</f>
        <v>767.05919999999992</v>
      </c>
      <c r="O50" s="45">
        <f>G50</f>
        <v>56296.350000000006</v>
      </c>
      <c r="P50" s="45">
        <f>J50</f>
        <v>438548.65</v>
      </c>
      <c r="Q50" s="45">
        <f>L50</f>
        <v>767.05919999999992</v>
      </c>
      <c r="W50">
        <f>IF(Source!BI29&lt;=1,H43+H44+H46+H47+H48, 0)</f>
        <v>56296.350000000006</v>
      </c>
      <c r="X50">
        <f>IF(Source!BI29=2,H43+H44+H46+H47+H48, 0)</f>
        <v>0</v>
      </c>
      <c r="Y50">
        <f>IF(Source!BI29=3,H43+H44+H46+H47+H48, 0)</f>
        <v>0</v>
      </c>
      <c r="Z50">
        <f>IF(Source!BI29=4,H43+H44+H46+H47+H48, 0)</f>
        <v>0</v>
      </c>
    </row>
    <row r="51" spans="1:26" ht="71.25" x14ac:dyDescent="0.2">
      <c r="A51" s="72" t="str">
        <f>Source!E33</f>
        <v>2</v>
      </c>
      <c r="B51" s="73" t="str">
        <f>Source!F33</f>
        <v>м38-01-006-8</v>
      </c>
      <c r="C51" s="73" t="str">
        <f>Source!G33</f>
        <v>Сборка с помощью лебедок ручных (с установкой и снятием их в процессе работы) или вручную (мелких деталей) стремянки, связи, кронштейны, тормозные конструкции и пр.</v>
      </c>
      <c r="D51" s="53" t="str">
        <f>Source!H33</f>
        <v>1 т конструкций</v>
      </c>
      <c r="E51" s="12">
        <f>Source!I33</f>
        <v>4.12</v>
      </c>
      <c r="F51" s="54">
        <f>Source!AL33+Source!AM33+Source!AO33</f>
        <v>8699.69</v>
      </c>
      <c r="G51" s="55"/>
      <c r="H51" s="56"/>
      <c r="I51" s="55" t="str">
        <f>Source!BO33</f>
        <v>Письмо Минстроя РФ от 10.04.2019 №12661-ДВ/09</v>
      </c>
      <c r="J51" s="55"/>
      <c r="K51" s="56"/>
      <c r="L51" s="57"/>
      <c r="S51">
        <f>ROUND((Source!FX33/100)*((ROUND(Source!AF33*Source!I33, 2)+ROUND(Source!AE33*Source!I33, 2))), 2)</f>
        <v>3153.57</v>
      </c>
      <c r="T51">
        <f>Source!X33</f>
        <v>24566.28</v>
      </c>
      <c r="U51">
        <f>ROUND((Source!FY33/100)*((ROUND(Source!AF33*Source!I33, 2)+ROUND(Source!AE33*Source!I33, 2))), 2)</f>
        <v>1911.25</v>
      </c>
      <c r="V51">
        <f>Source!Y33</f>
        <v>14888.65</v>
      </c>
    </row>
    <row r="52" spans="1:26" ht="14.25" x14ac:dyDescent="0.2">
      <c r="A52" s="72"/>
      <c r="B52" s="73"/>
      <c r="C52" s="73" t="s">
        <v>402</v>
      </c>
      <c r="D52" s="53"/>
      <c r="E52" s="12"/>
      <c r="F52" s="54">
        <f>Source!AO33</f>
        <v>955.5</v>
      </c>
      <c r="G52" s="55" t="str">
        <f>Source!DG33</f>
        <v>)*1,2</v>
      </c>
      <c r="H52" s="56">
        <f>ROUND(Source!AF33*Source!I33, 2)</f>
        <v>4723.99</v>
      </c>
      <c r="I52" s="55"/>
      <c r="J52" s="55">
        <f>IF(Source!BA33&lt;&gt; 0, Source!BA33, 1)</f>
        <v>7.79</v>
      </c>
      <c r="K52" s="56">
        <f>Source!S33</f>
        <v>36799.9</v>
      </c>
      <c r="L52" s="57"/>
      <c r="R52">
        <f>H52</f>
        <v>4723.99</v>
      </c>
    </row>
    <row r="53" spans="1:26" ht="14.25" x14ac:dyDescent="0.2">
      <c r="A53" s="72"/>
      <c r="B53" s="73"/>
      <c r="C53" s="73" t="s">
        <v>99</v>
      </c>
      <c r="D53" s="53"/>
      <c r="E53" s="12"/>
      <c r="F53" s="54">
        <f>Source!AM33</f>
        <v>1809.93</v>
      </c>
      <c r="G53" s="55" t="str">
        <f>Source!DE33</f>
        <v>)*1,2</v>
      </c>
      <c r="H53" s="56">
        <f>ROUND(Source!AD33*Source!I33, 2)</f>
        <v>8948.2900000000009</v>
      </c>
      <c r="I53" s="55"/>
      <c r="J53" s="55">
        <f>IF(Source!BB33&lt;&gt; 0, Source!BB33, 1)</f>
        <v>7.79</v>
      </c>
      <c r="K53" s="56">
        <f>Source!Q33</f>
        <v>69707.210000000006</v>
      </c>
      <c r="L53" s="57"/>
    </row>
    <row r="54" spans="1:26" ht="14.25" x14ac:dyDescent="0.2">
      <c r="A54" s="72"/>
      <c r="B54" s="73"/>
      <c r="C54" s="73" t="s">
        <v>403</v>
      </c>
      <c r="D54" s="53"/>
      <c r="E54" s="12"/>
      <c r="F54" s="54">
        <f>Source!AN33</f>
        <v>10.95</v>
      </c>
      <c r="G54" s="55" t="str">
        <f>Source!DF33</f>
        <v>)*1,2</v>
      </c>
      <c r="H54" s="58">
        <f>ROUND(Source!AE33*Source!I33, 2)</f>
        <v>54.14</v>
      </c>
      <c r="I54" s="55"/>
      <c r="J54" s="55">
        <f>IF(Source!BS33&lt;&gt; 0, Source!BS33, 1)</f>
        <v>7.79</v>
      </c>
      <c r="K54" s="58">
        <f>Source!R33</f>
        <v>421.73</v>
      </c>
      <c r="L54" s="57"/>
      <c r="R54">
        <f>H54</f>
        <v>54.14</v>
      </c>
    </row>
    <row r="55" spans="1:26" ht="14.25" x14ac:dyDescent="0.2">
      <c r="A55" s="72"/>
      <c r="B55" s="73"/>
      <c r="C55" s="73" t="s">
        <v>404</v>
      </c>
      <c r="D55" s="53"/>
      <c r="E55" s="12"/>
      <c r="F55" s="54">
        <f>Source!AL33</f>
        <v>5934.26</v>
      </c>
      <c r="G55" s="55" t="str">
        <f>Source!DD33</f>
        <v/>
      </c>
      <c r="H55" s="56">
        <f>ROUND(Source!AC33*Source!I33, 2)</f>
        <v>24449.15</v>
      </c>
      <c r="I55" s="55"/>
      <c r="J55" s="55">
        <f>IF(Source!BC33&lt;&gt; 0, Source!BC33, 1)</f>
        <v>7.79</v>
      </c>
      <c r="K55" s="56">
        <f>Source!P33</f>
        <v>190458.89</v>
      </c>
      <c r="L55" s="57"/>
    </row>
    <row r="56" spans="1:26" ht="14.25" x14ac:dyDescent="0.2">
      <c r="A56" s="72"/>
      <c r="B56" s="73"/>
      <c r="C56" s="73" t="s">
        <v>405</v>
      </c>
      <c r="D56" s="53" t="s">
        <v>406</v>
      </c>
      <c r="E56" s="12">
        <f>Source!BZ33</f>
        <v>66</v>
      </c>
      <c r="F56" s="76"/>
      <c r="G56" s="55"/>
      <c r="H56" s="56">
        <f>SUM(S51:S59)</f>
        <v>3153.57</v>
      </c>
      <c r="I56" s="59"/>
      <c r="J56" s="51">
        <f>Source!AT33</f>
        <v>66</v>
      </c>
      <c r="K56" s="56">
        <f>SUM(T51:T59)</f>
        <v>24566.28</v>
      </c>
      <c r="L56" s="57"/>
    </row>
    <row r="57" spans="1:26" ht="14.25" x14ac:dyDescent="0.2">
      <c r="A57" s="72"/>
      <c r="B57" s="73"/>
      <c r="C57" s="73" t="s">
        <v>407</v>
      </c>
      <c r="D57" s="53" t="s">
        <v>406</v>
      </c>
      <c r="E57" s="12">
        <f>Source!CA33</f>
        <v>40</v>
      </c>
      <c r="F57" s="76"/>
      <c r="G57" s="55"/>
      <c r="H57" s="56">
        <f>SUM(U51:U59)</f>
        <v>1911.25</v>
      </c>
      <c r="I57" s="59"/>
      <c r="J57" s="51">
        <f>Source!AU33</f>
        <v>40</v>
      </c>
      <c r="K57" s="56">
        <f>SUM(V51:V59)</f>
        <v>14888.65</v>
      </c>
      <c r="L57" s="57"/>
    </row>
    <row r="58" spans="1:26" ht="14.25" x14ac:dyDescent="0.2">
      <c r="A58" s="72"/>
      <c r="B58" s="73"/>
      <c r="C58" s="73" t="s">
        <v>408</v>
      </c>
      <c r="D58" s="53" t="s">
        <v>409</v>
      </c>
      <c r="E58" s="12">
        <f>Source!AQ33</f>
        <v>130</v>
      </c>
      <c r="F58" s="54"/>
      <c r="G58" s="55" t="str">
        <f>Source!DI33</f>
        <v>)*1,2</v>
      </c>
      <c r="H58" s="56"/>
      <c r="I58" s="55"/>
      <c r="J58" s="55"/>
      <c r="K58" s="56"/>
      <c r="L58" s="68">
        <f>Source!U33</f>
        <v>642.72</v>
      </c>
    </row>
    <row r="59" spans="1:26" ht="71.25" x14ac:dyDescent="0.2">
      <c r="A59" s="74" t="str">
        <f>Source!E35</f>
        <v>2,1</v>
      </c>
      <c r="B59" s="75" t="str">
        <f>Source!F35</f>
        <v>101-1139</v>
      </c>
      <c r="C59" s="75" t="str">
        <f>Source!G35</f>
        <v>Профили гнутые стальные из горячекатаного листового проката марки Ст3сп, нормальной точности прокатки, немерной длины толщиной 7-8 мм</v>
      </c>
      <c r="D59" s="60" t="str">
        <f>Source!H35</f>
        <v>т</v>
      </c>
      <c r="E59" s="61">
        <f>Source!I35</f>
        <v>-4.3672000000000004</v>
      </c>
      <c r="F59" s="62">
        <f>Source!AL35+Source!AM35+Source!AO35</f>
        <v>5402.03</v>
      </c>
      <c r="G59" s="69" t="s">
        <v>3</v>
      </c>
      <c r="H59" s="64">
        <f>ROUND(Source!AC35*Source!I35, 2)+ROUND(Source!AD35*Source!I35, 2)+ROUND(Source!AF35*Source!I35, 2)</f>
        <v>-23591.75</v>
      </c>
      <c r="I59" s="63"/>
      <c r="J59" s="63">
        <f>IF(Source!BC35&lt;&gt; 0, Source!BC35, 1)</f>
        <v>7.79</v>
      </c>
      <c r="K59" s="64">
        <f>Source!O35</f>
        <v>-183779.7</v>
      </c>
      <c r="L59" s="70"/>
      <c r="S59">
        <f>ROUND((Source!FX35/100)*((ROUND(Source!AF35*Source!I35, 2)+ROUND(Source!AE35*Source!I35, 2))), 2)</f>
        <v>0</v>
      </c>
      <c r="T59">
        <f>Source!X35</f>
        <v>0</v>
      </c>
      <c r="U59">
        <f>ROUND((Source!FY35/100)*((ROUND(Source!AF35*Source!I35, 2)+ROUND(Source!AE35*Source!I35, 2))), 2)</f>
        <v>0</v>
      </c>
      <c r="V59">
        <f>Source!Y35</f>
        <v>0</v>
      </c>
      <c r="W59">
        <f>IF(Source!BI35&lt;=1,H59, 0)</f>
        <v>0</v>
      </c>
      <c r="X59">
        <f>IF(Source!BI35=2,H59, 0)</f>
        <v>-23591.75</v>
      </c>
      <c r="Y59">
        <f>IF(Source!BI35=3,H59, 0)</f>
        <v>0</v>
      </c>
      <c r="Z59">
        <f>IF(Source!BI35=4,H59, 0)</f>
        <v>0</v>
      </c>
    </row>
    <row r="60" spans="1:26" ht="15" x14ac:dyDescent="0.25">
      <c r="G60" s="66">
        <f>H52+H53+H55+H56+H57+SUM(H59:H59)</f>
        <v>19594.5</v>
      </c>
      <c r="H60" s="66"/>
      <c r="J60" s="66">
        <f>K52+K53+K55+K56+K57+SUM(K59:K59)</f>
        <v>152641.23000000004</v>
      </c>
      <c r="K60" s="66"/>
      <c r="L60" s="67">
        <f>Source!U33</f>
        <v>642.72</v>
      </c>
      <c r="O60" s="45">
        <f>G60</f>
        <v>19594.5</v>
      </c>
      <c r="P60" s="45">
        <f>J60</f>
        <v>152641.23000000004</v>
      </c>
      <c r="Q60" s="45">
        <f>L60</f>
        <v>642.72</v>
      </c>
      <c r="W60">
        <f>IF(Source!BI33&lt;=1,H52+H53+H55+H56+H57, 0)</f>
        <v>0</v>
      </c>
      <c r="X60">
        <f>IF(Source!BI33=2,H52+H53+H55+H56+H57, 0)</f>
        <v>43186.25</v>
      </c>
      <c r="Y60">
        <f>IF(Source!BI33=3,H52+H53+H55+H56+H57, 0)</f>
        <v>0</v>
      </c>
      <c r="Z60">
        <f>IF(Source!BI33=4,H52+H53+H55+H56+H57, 0)</f>
        <v>0</v>
      </c>
    </row>
    <row r="61" spans="1:26" ht="57" x14ac:dyDescent="0.2">
      <c r="A61" s="72" t="str">
        <f>Source!E37</f>
        <v>3</v>
      </c>
      <c r="B61" s="73" t="str">
        <f>Source!F37</f>
        <v>09-03-037-1</v>
      </c>
      <c r="C61" s="73" t="str">
        <f>Source!G37</f>
        <v>Монтаж рам коробчатого сечения пролетом до 24 м</v>
      </c>
      <c r="D61" s="53" t="str">
        <f>Source!H37</f>
        <v>1 т конструкций</v>
      </c>
      <c r="E61" s="12">
        <f>Source!I37</f>
        <v>4.12</v>
      </c>
      <c r="F61" s="54">
        <f>Source!AL37+Source!AM37+Source!AO37</f>
        <v>1027.1400000000001</v>
      </c>
      <c r="G61" s="55"/>
      <c r="H61" s="56"/>
      <c r="I61" s="55" t="str">
        <f>Source!BO37</f>
        <v>Письмо Минстроя РФ от 10.04.2019 №12661-ДВ/09</v>
      </c>
      <c r="J61" s="55"/>
      <c r="K61" s="56"/>
      <c r="L61" s="57"/>
      <c r="S61">
        <f>ROUND((Source!FX37/100)*((ROUND(Source!AF37*Source!I37, 2)+ROUND(Source!AE37*Source!I37, 2))), 2)</f>
        <v>912.08</v>
      </c>
      <c r="T61">
        <f>Source!X37</f>
        <v>7105.1</v>
      </c>
      <c r="U61">
        <f>ROUND((Source!FY37/100)*((ROUND(Source!AF37*Source!I37, 2)+ROUND(Source!AE37*Source!I37, 2))), 2)</f>
        <v>861.41</v>
      </c>
      <c r="V61">
        <f>Source!Y37</f>
        <v>6710.37</v>
      </c>
    </row>
    <row r="62" spans="1:26" ht="14.25" x14ac:dyDescent="0.2">
      <c r="A62" s="72"/>
      <c r="B62" s="73"/>
      <c r="C62" s="73" t="s">
        <v>402</v>
      </c>
      <c r="D62" s="53"/>
      <c r="E62" s="12"/>
      <c r="F62" s="54">
        <f>Source!AO37</f>
        <v>139.94</v>
      </c>
      <c r="G62" s="55" t="str">
        <f>Source!DG37</f>
        <v>)*1,2</v>
      </c>
      <c r="H62" s="56">
        <f>ROUND(Source!AF37*Source!I37, 2)</f>
        <v>691.86</v>
      </c>
      <c r="I62" s="55"/>
      <c r="J62" s="55">
        <f>IF(Source!BA37&lt;&gt; 0, Source!BA37, 1)</f>
        <v>7.79</v>
      </c>
      <c r="K62" s="56">
        <f>Source!S37</f>
        <v>5389.62</v>
      </c>
      <c r="L62" s="57"/>
      <c r="R62">
        <f>H62</f>
        <v>691.86</v>
      </c>
    </row>
    <row r="63" spans="1:26" ht="14.25" x14ac:dyDescent="0.2">
      <c r="A63" s="72"/>
      <c r="B63" s="73"/>
      <c r="C63" s="73" t="s">
        <v>99</v>
      </c>
      <c r="D63" s="53"/>
      <c r="E63" s="12"/>
      <c r="F63" s="54">
        <f>Source!AM37</f>
        <v>559.6</v>
      </c>
      <c r="G63" s="55" t="str">
        <f>Source!DE37</f>
        <v>)*1,2</v>
      </c>
      <c r="H63" s="56">
        <f>ROUND(Source!AD37*Source!I37, 2)</f>
        <v>2766.66</v>
      </c>
      <c r="I63" s="55"/>
      <c r="J63" s="55">
        <f>IF(Source!BB37&lt;&gt; 0, Source!BB37, 1)</f>
        <v>7.79</v>
      </c>
      <c r="K63" s="56">
        <f>Source!Q37</f>
        <v>21552.3</v>
      </c>
      <c r="L63" s="57"/>
    </row>
    <row r="64" spans="1:26" ht="14.25" x14ac:dyDescent="0.2">
      <c r="A64" s="72"/>
      <c r="B64" s="73"/>
      <c r="C64" s="73" t="s">
        <v>403</v>
      </c>
      <c r="D64" s="53"/>
      <c r="E64" s="12"/>
      <c r="F64" s="54">
        <f>Source!AN37</f>
        <v>65.040000000000006</v>
      </c>
      <c r="G64" s="55" t="str">
        <f>Source!DF37</f>
        <v>)*1,2</v>
      </c>
      <c r="H64" s="58">
        <f>ROUND(Source!AE37*Source!I37, 2)</f>
        <v>321.56</v>
      </c>
      <c r="I64" s="55"/>
      <c r="J64" s="55">
        <f>IF(Source!BS37&lt;&gt; 0, Source!BS37, 1)</f>
        <v>7.79</v>
      </c>
      <c r="K64" s="58">
        <f>Source!R37</f>
        <v>2504.9299999999998</v>
      </c>
      <c r="L64" s="57"/>
      <c r="R64">
        <f>H64</f>
        <v>321.56</v>
      </c>
    </row>
    <row r="65" spans="1:26" ht="14.25" x14ac:dyDescent="0.2">
      <c r="A65" s="72"/>
      <c r="B65" s="73"/>
      <c r="C65" s="73" t="s">
        <v>404</v>
      </c>
      <c r="D65" s="53"/>
      <c r="E65" s="12"/>
      <c r="F65" s="54">
        <f>Source!AL37</f>
        <v>327.60000000000002</v>
      </c>
      <c r="G65" s="55" t="str">
        <f>Source!DD37</f>
        <v/>
      </c>
      <c r="H65" s="56">
        <f>ROUND(Source!AC37*Source!I37, 2)</f>
        <v>1349.71</v>
      </c>
      <c r="I65" s="55"/>
      <c r="J65" s="55">
        <f>IF(Source!BC37&lt;&gt; 0, Source!BC37, 1)</f>
        <v>7.79</v>
      </c>
      <c r="K65" s="56">
        <f>Source!P37</f>
        <v>10514.26</v>
      </c>
      <c r="L65" s="57"/>
    </row>
    <row r="66" spans="1:26" ht="14.25" x14ac:dyDescent="0.2">
      <c r="A66" s="72"/>
      <c r="B66" s="73"/>
      <c r="C66" s="73" t="s">
        <v>405</v>
      </c>
      <c r="D66" s="53" t="s">
        <v>406</v>
      </c>
      <c r="E66" s="12">
        <f>Source!BZ37</f>
        <v>90</v>
      </c>
      <c r="F66" s="76"/>
      <c r="G66" s="55"/>
      <c r="H66" s="56">
        <f>SUM(S61:S69)</f>
        <v>912.08</v>
      </c>
      <c r="I66" s="59"/>
      <c r="J66" s="51">
        <f>Source!AT37</f>
        <v>90</v>
      </c>
      <c r="K66" s="56">
        <f>SUM(T61:T69)</f>
        <v>7105.1</v>
      </c>
      <c r="L66" s="57"/>
    </row>
    <row r="67" spans="1:26" ht="14.25" x14ac:dyDescent="0.2">
      <c r="A67" s="72"/>
      <c r="B67" s="73"/>
      <c r="C67" s="73" t="s">
        <v>407</v>
      </c>
      <c r="D67" s="53" t="s">
        <v>406</v>
      </c>
      <c r="E67" s="12">
        <f>Source!CA37</f>
        <v>85</v>
      </c>
      <c r="F67" s="76"/>
      <c r="G67" s="55"/>
      <c r="H67" s="56">
        <f>SUM(U61:U69)</f>
        <v>861.41</v>
      </c>
      <c r="I67" s="59"/>
      <c r="J67" s="51">
        <f>Source!AU37</f>
        <v>85</v>
      </c>
      <c r="K67" s="56">
        <f>SUM(V61:V69)</f>
        <v>6710.37</v>
      </c>
      <c r="L67" s="57"/>
    </row>
    <row r="68" spans="1:26" ht="14.25" x14ac:dyDescent="0.2">
      <c r="A68" s="72"/>
      <c r="B68" s="73"/>
      <c r="C68" s="73" t="s">
        <v>408</v>
      </c>
      <c r="D68" s="53" t="s">
        <v>409</v>
      </c>
      <c r="E68" s="12">
        <f>Source!AQ37</f>
        <v>19.489999999999998</v>
      </c>
      <c r="F68" s="54"/>
      <c r="G68" s="55" t="str">
        <f>Source!DI37</f>
        <v>)*1,2</v>
      </c>
      <c r="H68" s="56"/>
      <c r="I68" s="55"/>
      <c r="J68" s="55"/>
      <c r="K68" s="56"/>
      <c r="L68" s="68">
        <f>Source!U37</f>
        <v>96.358559999999997</v>
      </c>
    </row>
    <row r="69" spans="1:26" ht="14.25" x14ac:dyDescent="0.2">
      <c r="A69" s="74" t="str">
        <f>Source!E41</f>
        <v>3,2</v>
      </c>
      <c r="B69" s="75" t="str">
        <f>Source!F41</f>
        <v>201-9002</v>
      </c>
      <c r="C69" s="75" t="str">
        <f>Source!G41</f>
        <v>Конструкции стальные</v>
      </c>
      <c r="D69" s="60" t="str">
        <f>Source!H41</f>
        <v>т</v>
      </c>
      <c r="E69" s="61">
        <f>Source!I41</f>
        <v>4.12</v>
      </c>
      <c r="F69" s="62">
        <f>Source!AL41+Source!AM41+Source!AO41</f>
        <v>0</v>
      </c>
      <c r="G69" s="69" t="s">
        <v>3</v>
      </c>
      <c r="H69" s="64">
        <f>ROUND(Source!AC41*Source!I41, 2)+ROUND(Source!AD41*Source!I41, 2)+ROUND(Source!AF41*Source!I41, 2)</f>
        <v>0</v>
      </c>
      <c r="I69" s="63"/>
      <c r="J69" s="63">
        <f>IF(Source!BC41&lt;&gt; 0, Source!BC41, 1)</f>
        <v>7.79</v>
      </c>
      <c r="K69" s="64">
        <f>Source!O41</f>
        <v>0</v>
      </c>
      <c r="L69" s="70"/>
      <c r="S69">
        <f>ROUND((Source!FX41/100)*((ROUND(Source!AF41*Source!I41, 2)+ROUND(Source!AE41*Source!I41, 2))), 2)</f>
        <v>0</v>
      </c>
      <c r="T69">
        <f>Source!X41</f>
        <v>0</v>
      </c>
      <c r="U69">
        <f>ROUND((Source!FY41/100)*((ROUND(Source!AF41*Source!I41, 2)+ROUND(Source!AE41*Source!I41, 2))), 2)</f>
        <v>0</v>
      </c>
      <c r="V69">
        <f>Source!Y41</f>
        <v>0</v>
      </c>
      <c r="W69">
        <f>IF(Source!BI41&lt;=1,H69, 0)</f>
        <v>0</v>
      </c>
      <c r="X69">
        <f>IF(Source!BI41=2,H69, 0)</f>
        <v>0</v>
      </c>
      <c r="Y69">
        <f>IF(Source!BI41=3,H69, 0)</f>
        <v>0</v>
      </c>
      <c r="Z69">
        <f>IF(Source!BI41=4,H69, 0)</f>
        <v>0</v>
      </c>
    </row>
    <row r="70" spans="1:26" ht="15" x14ac:dyDescent="0.25">
      <c r="G70" s="66">
        <f>H62+H63+H65+H66+H67+SUM(H69:H69)</f>
        <v>6581.7199999999993</v>
      </c>
      <c r="H70" s="66"/>
      <c r="J70" s="66">
        <f>K62+K63+K65+K66+K67+SUM(K69:K69)</f>
        <v>51271.65</v>
      </c>
      <c r="K70" s="66"/>
      <c r="L70" s="67">
        <f>Source!U37</f>
        <v>96.358559999999997</v>
      </c>
      <c r="O70" s="45">
        <f>G70</f>
        <v>6581.7199999999993</v>
      </c>
      <c r="P70" s="45">
        <f>J70</f>
        <v>51271.65</v>
      </c>
      <c r="Q70" s="45">
        <f>L70</f>
        <v>96.358559999999997</v>
      </c>
      <c r="W70">
        <f>IF(Source!BI37&lt;=1,H62+H63+H65+H66+H67, 0)</f>
        <v>6581.7199999999993</v>
      </c>
      <c r="X70">
        <f>IF(Source!BI37=2,H62+H63+H65+H66+H67, 0)</f>
        <v>0</v>
      </c>
      <c r="Y70">
        <f>IF(Source!BI37=3,H62+H63+H65+H66+H67, 0)</f>
        <v>0</v>
      </c>
      <c r="Z70">
        <f>IF(Source!BI37=4,H62+H63+H65+H66+H67, 0)</f>
        <v>0</v>
      </c>
    </row>
    <row r="71" spans="1:26" ht="57" x14ac:dyDescent="0.2">
      <c r="A71" s="72" t="str">
        <f>Source!E43</f>
        <v>4</v>
      </c>
      <c r="B71" s="73" t="str">
        <f>Source!F43</f>
        <v>м29-01-026-10</v>
      </c>
      <c r="C71" s="73" t="str">
        <f>Source!G43</f>
        <v>Ролик парный дороги горизонта или панорамы</v>
      </c>
      <c r="D71" s="53" t="str">
        <f>Source!H43</f>
        <v>1  ШТ.</v>
      </c>
      <c r="E71" s="12">
        <f>Source!I43</f>
        <v>6</v>
      </c>
      <c r="F71" s="54">
        <f>Source!AL43+Source!AM43+Source!AO43</f>
        <v>24.51</v>
      </c>
      <c r="G71" s="55"/>
      <c r="H71" s="56"/>
      <c r="I71" s="55" t="str">
        <f>Source!BO43</f>
        <v>Письмо Минстроя РФ от 10.04.2019 №12661-ДВ/09</v>
      </c>
      <c r="J71" s="55"/>
      <c r="K71" s="56"/>
      <c r="L71" s="57"/>
      <c r="S71">
        <f>ROUND((Source!FX43/100)*((ROUND(Source!AF43*Source!I43, 2)+ROUND(Source!AE43*Source!I43, 2))), 2)</f>
        <v>138.41999999999999</v>
      </c>
      <c r="T71">
        <f>Source!X43</f>
        <v>1078.23</v>
      </c>
      <c r="U71">
        <f>ROUND((Source!FY43/100)*((ROUND(Source!AF43*Source!I43, 2)+ROUND(Source!AE43*Source!I43, 2))), 2)</f>
        <v>103.81</v>
      </c>
      <c r="V71">
        <f>Source!Y43</f>
        <v>808.67</v>
      </c>
    </row>
    <row r="72" spans="1:26" ht="14.25" x14ac:dyDescent="0.2">
      <c r="A72" s="72"/>
      <c r="B72" s="73"/>
      <c r="C72" s="73" t="s">
        <v>402</v>
      </c>
      <c r="D72" s="53"/>
      <c r="E72" s="12"/>
      <c r="F72" s="54">
        <f>Source!AO43</f>
        <v>24.03</v>
      </c>
      <c r="G72" s="55" t="str">
        <f>Source!DG43</f>
        <v>)*1,2</v>
      </c>
      <c r="H72" s="56">
        <f>ROUND(Source!AF43*Source!I43, 2)</f>
        <v>173.02</v>
      </c>
      <c r="I72" s="55"/>
      <c r="J72" s="55">
        <f>IF(Source!BA43&lt;&gt; 0, Source!BA43, 1)</f>
        <v>7.79</v>
      </c>
      <c r="K72" s="56">
        <f>Source!S43</f>
        <v>1347.79</v>
      </c>
      <c r="L72" s="57"/>
      <c r="R72">
        <f>H72</f>
        <v>173.02</v>
      </c>
    </row>
    <row r="73" spans="1:26" ht="14.25" x14ac:dyDescent="0.2">
      <c r="A73" s="72"/>
      <c r="B73" s="73"/>
      <c r="C73" s="73" t="s">
        <v>404</v>
      </c>
      <c r="D73" s="53"/>
      <c r="E73" s="12"/>
      <c r="F73" s="54">
        <f>Source!AL43</f>
        <v>0.48</v>
      </c>
      <c r="G73" s="55" t="str">
        <f>Source!DD43</f>
        <v/>
      </c>
      <c r="H73" s="56">
        <f>ROUND(Source!AC43*Source!I43, 2)</f>
        <v>2.88</v>
      </c>
      <c r="I73" s="55"/>
      <c r="J73" s="55">
        <f>IF(Source!BC43&lt;&gt; 0, Source!BC43, 1)</f>
        <v>7.79</v>
      </c>
      <c r="K73" s="56">
        <f>Source!P43</f>
        <v>22.44</v>
      </c>
      <c r="L73" s="57"/>
    </row>
    <row r="74" spans="1:26" ht="14.25" x14ac:dyDescent="0.2">
      <c r="A74" s="72"/>
      <c r="B74" s="73"/>
      <c r="C74" s="73" t="s">
        <v>405</v>
      </c>
      <c r="D74" s="53" t="s">
        <v>406</v>
      </c>
      <c r="E74" s="12">
        <f>Source!BZ43</f>
        <v>80</v>
      </c>
      <c r="F74" s="76"/>
      <c r="G74" s="55"/>
      <c r="H74" s="56">
        <f>SUM(S71:S77)</f>
        <v>138.41999999999999</v>
      </c>
      <c r="I74" s="59"/>
      <c r="J74" s="51">
        <f>Source!AT43</f>
        <v>80</v>
      </c>
      <c r="K74" s="56">
        <f>SUM(T71:T77)</f>
        <v>1078.23</v>
      </c>
      <c r="L74" s="57"/>
    </row>
    <row r="75" spans="1:26" ht="14.25" x14ac:dyDescent="0.2">
      <c r="A75" s="72"/>
      <c r="B75" s="73"/>
      <c r="C75" s="73" t="s">
        <v>407</v>
      </c>
      <c r="D75" s="53" t="s">
        <v>406</v>
      </c>
      <c r="E75" s="12">
        <f>Source!CA43</f>
        <v>60</v>
      </c>
      <c r="F75" s="76"/>
      <c r="G75" s="55"/>
      <c r="H75" s="56">
        <f>SUM(U71:U77)</f>
        <v>103.81</v>
      </c>
      <c r="I75" s="59"/>
      <c r="J75" s="51">
        <f>Source!AU43</f>
        <v>60</v>
      </c>
      <c r="K75" s="56">
        <f>SUM(V71:V77)</f>
        <v>808.67</v>
      </c>
      <c r="L75" s="57"/>
    </row>
    <row r="76" spans="1:26" ht="14.25" x14ac:dyDescent="0.2">
      <c r="A76" s="72"/>
      <c r="B76" s="73"/>
      <c r="C76" s="73" t="s">
        <v>408</v>
      </c>
      <c r="D76" s="53" t="s">
        <v>409</v>
      </c>
      <c r="E76" s="12">
        <f>Source!AQ43</f>
        <v>3.1</v>
      </c>
      <c r="F76" s="54"/>
      <c r="G76" s="55" t="str">
        <f>Source!DI43</f>
        <v>)*1,2</v>
      </c>
      <c r="H76" s="56"/>
      <c r="I76" s="55"/>
      <c r="J76" s="55"/>
      <c r="K76" s="56"/>
      <c r="L76" s="68">
        <f>Source!U43</f>
        <v>22.32</v>
      </c>
    </row>
    <row r="77" spans="1:26" ht="14.25" x14ac:dyDescent="0.2">
      <c r="A77" s="74" t="str">
        <f>Source!E45</f>
        <v>4,1</v>
      </c>
      <c r="B77" s="75" t="str">
        <f>Source!F45</f>
        <v>999-0005</v>
      </c>
      <c r="C77" s="75" t="str">
        <f>Source!G45</f>
        <v>Масса оборудования</v>
      </c>
      <c r="D77" s="60" t="str">
        <f>Source!H45</f>
        <v>т</v>
      </c>
      <c r="E77" s="61">
        <f>Source!I45</f>
        <v>6.0000000000000001E-3</v>
      </c>
      <c r="F77" s="62">
        <f>Source!AL45+Source!AM45+Source!AO45</f>
        <v>0</v>
      </c>
      <c r="G77" s="69" t="s">
        <v>3</v>
      </c>
      <c r="H77" s="64">
        <f>ROUND(Source!AC45*Source!I45, 2)+ROUND(Source!AD45*Source!I45, 2)+ROUND(Source!AF45*Source!I45, 2)</f>
        <v>0</v>
      </c>
      <c r="I77" s="63"/>
      <c r="J77" s="63">
        <f>IF(Source!BC45&lt;&gt; 0, Source!BC45, 1)</f>
        <v>7.79</v>
      </c>
      <c r="K77" s="64">
        <f>Source!O45</f>
        <v>0</v>
      </c>
      <c r="L77" s="70"/>
      <c r="S77">
        <f>ROUND((Source!FX45/100)*((ROUND(Source!AF45*Source!I45, 2)+ROUND(Source!AE45*Source!I45, 2))), 2)</f>
        <v>0</v>
      </c>
      <c r="T77">
        <f>Source!X45</f>
        <v>0</v>
      </c>
      <c r="U77">
        <f>ROUND((Source!FY45/100)*((ROUND(Source!AF45*Source!I45, 2)+ROUND(Source!AE45*Source!I45, 2))), 2)</f>
        <v>0</v>
      </c>
      <c r="V77">
        <f>Source!Y45</f>
        <v>0</v>
      </c>
      <c r="W77">
        <f>IF(Source!BI45&lt;=1,H77, 0)</f>
        <v>0</v>
      </c>
      <c r="X77">
        <f>IF(Source!BI45=2,H77, 0)</f>
        <v>0</v>
      </c>
      <c r="Y77">
        <f>IF(Source!BI45=3,H77, 0)</f>
        <v>0</v>
      </c>
      <c r="Z77">
        <f>IF(Source!BI45=4,H77, 0)</f>
        <v>0</v>
      </c>
    </row>
    <row r="78" spans="1:26" ht="15" x14ac:dyDescent="0.25">
      <c r="G78" s="66">
        <f>H72+H73+H74+H75+SUM(H77:H77)</f>
        <v>418.13</v>
      </c>
      <c r="H78" s="66"/>
      <c r="J78" s="66">
        <f>K72+K73+K74+K75+SUM(K77:K77)</f>
        <v>3257.13</v>
      </c>
      <c r="K78" s="66"/>
      <c r="L78" s="67">
        <f>Source!U43</f>
        <v>22.32</v>
      </c>
      <c r="O78" s="45">
        <f>G78</f>
        <v>418.13</v>
      </c>
      <c r="P78" s="45">
        <f>J78</f>
        <v>3257.13</v>
      </c>
      <c r="Q78" s="45">
        <f>L78</f>
        <v>22.32</v>
      </c>
      <c r="W78">
        <f>IF(Source!BI43&lt;=1,H72+H73+H74+H75, 0)</f>
        <v>0</v>
      </c>
      <c r="X78">
        <f>IF(Source!BI43=2,H72+H73+H74+H75, 0)</f>
        <v>418.13</v>
      </c>
      <c r="Y78">
        <f>IF(Source!BI43=3,H72+H73+H74+H75, 0)</f>
        <v>0</v>
      </c>
      <c r="Z78">
        <f>IF(Source!BI43=4,H72+H73+H74+H75, 0)</f>
        <v>0</v>
      </c>
    </row>
    <row r="79" spans="1:26" ht="57" x14ac:dyDescent="0.2">
      <c r="A79" s="72" t="str">
        <f>Source!E47</f>
        <v>5</v>
      </c>
      <c r="B79" s="73" t="str">
        <f>Source!F47</f>
        <v>м37-02-028-1</v>
      </c>
      <c r="C79" s="73" t="str">
        <f>Source!G47</f>
        <v>Запасовка полиспастов монтажных грузоподъемностью до 20 т</v>
      </c>
      <c r="D79" s="53" t="str">
        <f>Source!H47</f>
        <v>1 полиспаст</v>
      </c>
      <c r="E79" s="12">
        <f>Source!I47</f>
        <v>6</v>
      </c>
      <c r="F79" s="54">
        <f>Source!AL47+Source!AM47+Source!AO47</f>
        <v>942.88000000000011</v>
      </c>
      <c r="G79" s="55"/>
      <c r="H79" s="56"/>
      <c r="I79" s="55" t="str">
        <f>Source!BO47</f>
        <v>Письмо Минстроя РФ от 10.04.2019 №12661-ДВ/09</v>
      </c>
      <c r="J79" s="55"/>
      <c r="K79" s="56"/>
      <c r="L79" s="57"/>
      <c r="S79">
        <f>ROUND((Source!FX47/100)*((ROUND(Source!AF47*Source!I47, 2)+ROUND(Source!AE47*Source!I47, 2))), 2)</f>
        <v>1661.13</v>
      </c>
      <c r="T79">
        <f>Source!X47</f>
        <v>12940.18</v>
      </c>
      <c r="U79">
        <f>ROUND((Source!FY47/100)*((ROUND(Source!AF47*Source!I47, 2)+ROUND(Source!AE47*Source!I47, 2))), 2)</f>
        <v>1245.8499999999999</v>
      </c>
      <c r="V79">
        <f>Source!Y47</f>
        <v>9705.1299999999992</v>
      </c>
    </row>
    <row r="80" spans="1:26" ht="14.25" x14ac:dyDescent="0.2">
      <c r="A80" s="72"/>
      <c r="B80" s="73"/>
      <c r="C80" s="73" t="s">
        <v>402</v>
      </c>
      <c r="D80" s="53"/>
      <c r="E80" s="12"/>
      <c r="F80" s="54">
        <f>Source!AO47</f>
        <v>221.96</v>
      </c>
      <c r="G80" s="55" t="str">
        <f>Source!DG47</f>
        <v>)*1,2</v>
      </c>
      <c r="H80" s="56">
        <f>ROUND(Source!AF47*Source!I47, 2)</f>
        <v>1598.11</v>
      </c>
      <c r="I80" s="55"/>
      <c r="J80" s="55">
        <f>IF(Source!BA47&lt;&gt; 0, Source!BA47, 1)</f>
        <v>7.79</v>
      </c>
      <c r="K80" s="56">
        <f>Source!S47</f>
        <v>12449.29</v>
      </c>
      <c r="L80" s="57"/>
      <c r="R80">
        <f>H80</f>
        <v>1598.11</v>
      </c>
    </row>
    <row r="81" spans="1:26" ht="14.25" x14ac:dyDescent="0.2">
      <c r="A81" s="72"/>
      <c r="B81" s="73"/>
      <c r="C81" s="73" t="s">
        <v>99</v>
      </c>
      <c r="D81" s="53"/>
      <c r="E81" s="12"/>
      <c r="F81" s="54">
        <f>Source!AM47</f>
        <v>716.48</v>
      </c>
      <c r="G81" s="55" t="str">
        <f>Source!DE47</f>
        <v>)*1,2</v>
      </c>
      <c r="H81" s="56">
        <f>ROUND(Source!AD47*Source!I47, 2)</f>
        <v>5158.66</v>
      </c>
      <c r="I81" s="55"/>
      <c r="J81" s="55">
        <f>IF(Source!BB47&lt;&gt; 0, Source!BB47, 1)</f>
        <v>7.79</v>
      </c>
      <c r="K81" s="56">
        <f>Source!Q47</f>
        <v>40185.93</v>
      </c>
      <c r="L81" s="57"/>
    </row>
    <row r="82" spans="1:26" ht="14.25" x14ac:dyDescent="0.2">
      <c r="A82" s="72"/>
      <c r="B82" s="73"/>
      <c r="C82" s="73" t="s">
        <v>403</v>
      </c>
      <c r="D82" s="53"/>
      <c r="E82" s="12"/>
      <c r="F82" s="54">
        <f>Source!AN47</f>
        <v>66.430000000000007</v>
      </c>
      <c r="G82" s="55" t="str">
        <f>Source!DF47</f>
        <v>)*1,2</v>
      </c>
      <c r="H82" s="58">
        <f>ROUND(Source!AE47*Source!I47, 2)</f>
        <v>478.3</v>
      </c>
      <c r="I82" s="55"/>
      <c r="J82" s="55">
        <f>IF(Source!BS47&lt;&gt; 0, Source!BS47, 1)</f>
        <v>7.79</v>
      </c>
      <c r="K82" s="58">
        <f>Source!R47</f>
        <v>3725.93</v>
      </c>
      <c r="L82" s="57"/>
      <c r="R82">
        <f>H82</f>
        <v>478.3</v>
      </c>
    </row>
    <row r="83" spans="1:26" ht="14.25" x14ac:dyDescent="0.2">
      <c r="A83" s="72"/>
      <c r="B83" s="73"/>
      <c r="C83" s="73" t="s">
        <v>404</v>
      </c>
      <c r="D83" s="53"/>
      <c r="E83" s="12"/>
      <c r="F83" s="54">
        <f>Source!AL47</f>
        <v>4.4400000000000004</v>
      </c>
      <c r="G83" s="55" t="str">
        <f>Source!DD47</f>
        <v/>
      </c>
      <c r="H83" s="56">
        <f>ROUND(Source!AC47*Source!I47, 2)</f>
        <v>26.64</v>
      </c>
      <c r="I83" s="55"/>
      <c r="J83" s="55">
        <f>IF(Source!BC47&lt;&gt; 0, Source!BC47, 1)</f>
        <v>7.79</v>
      </c>
      <c r="K83" s="56">
        <f>Source!P47</f>
        <v>207.53</v>
      </c>
      <c r="L83" s="57"/>
    </row>
    <row r="84" spans="1:26" ht="14.25" x14ac:dyDescent="0.2">
      <c r="A84" s="72"/>
      <c r="B84" s="73"/>
      <c r="C84" s="73" t="s">
        <v>405</v>
      </c>
      <c r="D84" s="53" t="s">
        <v>406</v>
      </c>
      <c r="E84" s="12">
        <f>Source!BZ47</f>
        <v>80</v>
      </c>
      <c r="F84" s="76"/>
      <c r="G84" s="55"/>
      <c r="H84" s="56">
        <f>SUM(S79:S86)</f>
        <v>1661.13</v>
      </c>
      <c r="I84" s="59"/>
      <c r="J84" s="51">
        <f>Source!AT47</f>
        <v>80</v>
      </c>
      <c r="K84" s="56">
        <f>SUM(T79:T86)</f>
        <v>12940.18</v>
      </c>
      <c r="L84" s="57"/>
    </row>
    <row r="85" spans="1:26" ht="14.25" x14ac:dyDescent="0.2">
      <c r="A85" s="72"/>
      <c r="B85" s="73"/>
      <c r="C85" s="73" t="s">
        <v>407</v>
      </c>
      <c r="D85" s="53" t="s">
        <v>406</v>
      </c>
      <c r="E85" s="12">
        <f>Source!CA47</f>
        <v>60</v>
      </c>
      <c r="F85" s="76"/>
      <c r="G85" s="55"/>
      <c r="H85" s="56">
        <f>SUM(U79:U86)</f>
        <v>1245.8499999999999</v>
      </c>
      <c r="I85" s="59"/>
      <c r="J85" s="51">
        <f>Source!AU47</f>
        <v>60</v>
      </c>
      <c r="K85" s="56">
        <f>SUM(V79:V86)</f>
        <v>9705.1299999999992</v>
      </c>
      <c r="L85" s="57"/>
    </row>
    <row r="86" spans="1:26" ht="14.25" x14ac:dyDescent="0.2">
      <c r="A86" s="74"/>
      <c r="B86" s="75"/>
      <c r="C86" s="75" t="s">
        <v>408</v>
      </c>
      <c r="D86" s="60" t="s">
        <v>409</v>
      </c>
      <c r="E86" s="61">
        <f>Source!AQ47</f>
        <v>35.4</v>
      </c>
      <c r="F86" s="62"/>
      <c r="G86" s="63" t="str">
        <f>Source!DI47</f>
        <v>)*1,2</v>
      </c>
      <c r="H86" s="64"/>
      <c r="I86" s="63"/>
      <c r="J86" s="63"/>
      <c r="K86" s="64"/>
      <c r="L86" s="65">
        <f>Source!U47</f>
        <v>254.88</v>
      </c>
    </row>
    <row r="87" spans="1:26" ht="15" x14ac:dyDescent="0.25">
      <c r="G87" s="66">
        <f>H80+H81+H83+H84+H85</f>
        <v>9690.3900000000012</v>
      </c>
      <c r="H87" s="66"/>
      <c r="J87" s="66">
        <f>K80+K81+K83+K84+K85</f>
        <v>75488.06</v>
      </c>
      <c r="K87" s="66"/>
      <c r="L87" s="67">
        <f>Source!U47</f>
        <v>254.88</v>
      </c>
      <c r="O87" s="45">
        <f>G87</f>
        <v>9690.3900000000012</v>
      </c>
      <c r="P87" s="45">
        <f>J87</f>
        <v>75488.06</v>
      </c>
      <c r="Q87" s="45">
        <f>L87</f>
        <v>254.88</v>
      </c>
      <c r="W87">
        <f>IF(Source!BI47&lt;=1,H80+H81+H83+H84+H85, 0)</f>
        <v>0</v>
      </c>
      <c r="X87">
        <f>IF(Source!BI47=2,H80+H81+H83+H84+H85, 0)</f>
        <v>9690.3900000000012</v>
      </c>
      <c r="Y87">
        <f>IF(Source!BI47=3,H80+H81+H83+H84+H85, 0)</f>
        <v>0</v>
      </c>
      <c r="Z87">
        <f>IF(Source!BI47=4,H80+H81+H83+H84+H85, 0)</f>
        <v>0</v>
      </c>
    </row>
    <row r="88" spans="1:26" ht="57" x14ac:dyDescent="0.2">
      <c r="A88" s="72" t="str">
        <f>Source!E49</f>
        <v>6</v>
      </c>
      <c r="B88" s="73" t="str">
        <f>Source!F49</f>
        <v>м37-02-029-14</v>
      </c>
      <c r="C88" s="73" t="str">
        <f>Source!G49</f>
        <v>Установка на высоте до 10 м запасованного полиспаста грузоподъемностью до 20 т</v>
      </c>
      <c r="D88" s="53" t="str">
        <f>Source!H49</f>
        <v>1 полиспаст</v>
      </c>
      <c r="E88" s="12">
        <f>Source!I49</f>
        <v>6</v>
      </c>
      <c r="F88" s="54">
        <f>Source!AL49+Source!AM49+Source!AO49</f>
        <v>385.13000000000005</v>
      </c>
      <c r="G88" s="55"/>
      <c r="H88" s="56"/>
      <c r="I88" s="55" t="str">
        <f>Source!BO49</f>
        <v>Письмо Минстроя РФ от 10.04.2019 №12661-ДВ/09</v>
      </c>
      <c r="J88" s="55"/>
      <c r="K88" s="56"/>
      <c r="L88" s="57"/>
      <c r="S88">
        <f>ROUND((Source!FX49/100)*((ROUND(Source!AF49*Source!I49, 2)+ROUND(Source!AE49*Source!I49, 2))), 2)</f>
        <v>477.39</v>
      </c>
      <c r="T88">
        <f>Source!X49</f>
        <v>3718.86</v>
      </c>
      <c r="U88">
        <f>ROUND((Source!FY49/100)*((ROUND(Source!AF49*Source!I49, 2)+ROUND(Source!AE49*Source!I49, 2))), 2)</f>
        <v>358.04</v>
      </c>
      <c r="V88">
        <f>Source!Y49</f>
        <v>2789.15</v>
      </c>
    </row>
    <row r="89" spans="1:26" ht="14.25" x14ac:dyDescent="0.2">
      <c r="A89" s="72"/>
      <c r="B89" s="73"/>
      <c r="C89" s="73" t="s">
        <v>402</v>
      </c>
      <c r="D89" s="53"/>
      <c r="E89" s="12"/>
      <c r="F89" s="54">
        <f>Source!AO49</f>
        <v>61.1</v>
      </c>
      <c r="G89" s="55" t="str">
        <f>Source!DG49</f>
        <v>)*1,2</v>
      </c>
      <c r="H89" s="56">
        <f>ROUND(Source!AF49*Source!I49, 2)</f>
        <v>439.92</v>
      </c>
      <c r="I89" s="55"/>
      <c r="J89" s="55">
        <f>IF(Source!BA49&lt;&gt; 0, Source!BA49, 1)</f>
        <v>7.79</v>
      </c>
      <c r="K89" s="56">
        <f>Source!S49</f>
        <v>3426.98</v>
      </c>
      <c r="L89" s="57"/>
      <c r="R89">
        <f>H89</f>
        <v>439.92</v>
      </c>
    </row>
    <row r="90" spans="1:26" ht="14.25" x14ac:dyDescent="0.2">
      <c r="A90" s="72"/>
      <c r="B90" s="73"/>
      <c r="C90" s="73" t="s">
        <v>99</v>
      </c>
      <c r="D90" s="53"/>
      <c r="E90" s="12"/>
      <c r="F90" s="54">
        <f>Source!AM49</f>
        <v>322.81</v>
      </c>
      <c r="G90" s="55" t="str">
        <f>Source!DE49</f>
        <v>)*1,2</v>
      </c>
      <c r="H90" s="56">
        <f>ROUND(Source!AD49*Source!I49, 2)</f>
        <v>2324.23</v>
      </c>
      <c r="I90" s="55"/>
      <c r="J90" s="55">
        <f>IF(Source!BB49&lt;&gt; 0, Source!BB49, 1)</f>
        <v>7.79</v>
      </c>
      <c r="K90" s="56">
        <f>Source!Q49</f>
        <v>18105.77</v>
      </c>
      <c r="L90" s="57"/>
    </row>
    <row r="91" spans="1:26" ht="14.25" x14ac:dyDescent="0.2">
      <c r="A91" s="72"/>
      <c r="B91" s="73"/>
      <c r="C91" s="73" t="s">
        <v>403</v>
      </c>
      <c r="D91" s="53"/>
      <c r="E91" s="12"/>
      <c r="F91" s="54">
        <f>Source!AN49</f>
        <v>21.78</v>
      </c>
      <c r="G91" s="55" t="str">
        <f>Source!DF49</f>
        <v>)*1,2</v>
      </c>
      <c r="H91" s="58">
        <f>ROUND(Source!AE49*Source!I49, 2)</f>
        <v>156.82</v>
      </c>
      <c r="I91" s="55"/>
      <c r="J91" s="55">
        <f>IF(Source!BS49&lt;&gt; 0, Source!BS49, 1)</f>
        <v>7.79</v>
      </c>
      <c r="K91" s="58">
        <f>Source!R49</f>
        <v>1221.5999999999999</v>
      </c>
      <c r="L91" s="57"/>
      <c r="R91">
        <f>H91</f>
        <v>156.82</v>
      </c>
    </row>
    <row r="92" spans="1:26" ht="14.25" x14ac:dyDescent="0.2">
      <c r="A92" s="72"/>
      <c r="B92" s="73"/>
      <c r="C92" s="73" t="s">
        <v>404</v>
      </c>
      <c r="D92" s="53"/>
      <c r="E92" s="12"/>
      <c r="F92" s="54">
        <f>Source!AL49</f>
        <v>1.22</v>
      </c>
      <c r="G92" s="55" t="str">
        <f>Source!DD49</f>
        <v/>
      </c>
      <c r="H92" s="56">
        <f>ROUND(Source!AC49*Source!I49, 2)</f>
        <v>7.32</v>
      </c>
      <c r="I92" s="55"/>
      <c r="J92" s="55">
        <f>IF(Source!BC49&lt;&gt; 0, Source!BC49, 1)</f>
        <v>7.79</v>
      </c>
      <c r="K92" s="56">
        <f>Source!P49</f>
        <v>57.02</v>
      </c>
      <c r="L92" s="57"/>
    </row>
    <row r="93" spans="1:26" ht="14.25" x14ac:dyDescent="0.2">
      <c r="A93" s="72"/>
      <c r="B93" s="73"/>
      <c r="C93" s="73" t="s">
        <v>405</v>
      </c>
      <c r="D93" s="53" t="s">
        <v>406</v>
      </c>
      <c r="E93" s="12">
        <f>Source!BZ49</f>
        <v>80</v>
      </c>
      <c r="F93" s="76"/>
      <c r="G93" s="55"/>
      <c r="H93" s="56">
        <f>SUM(S88:S95)</f>
        <v>477.39</v>
      </c>
      <c r="I93" s="59"/>
      <c r="J93" s="51">
        <f>Source!AT49</f>
        <v>80</v>
      </c>
      <c r="K93" s="56">
        <f>SUM(T88:T95)</f>
        <v>3718.86</v>
      </c>
      <c r="L93" s="57"/>
    </row>
    <row r="94" spans="1:26" ht="14.25" x14ac:dyDescent="0.2">
      <c r="A94" s="72"/>
      <c r="B94" s="73"/>
      <c r="C94" s="73" t="s">
        <v>407</v>
      </c>
      <c r="D94" s="53" t="s">
        <v>406</v>
      </c>
      <c r="E94" s="12">
        <f>Source!CA49</f>
        <v>60</v>
      </c>
      <c r="F94" s="76"/>
      <c r="G94" s="55"/>
      <c r="H94" s="56">
        <f>SUM(U88:U95)</f>
        <v>358.04</v>
      </c>
      <c r="I94" s="59"/>
      <c r="J94" s="51">
        <f>Source!AU49</f>
        <v>60</v>
      </c>
      <c r="K94" s="56">
        <f>SUM(V88:V95)</f>
        <v>2789.15</v>
      </c>
      <c r="L94" s="57"/>
    </row>
    <row r="95" spans="1:26" ht="14.25" x14ac:dyDescent="0.2">
      <c r="A95" s="74"/>
      <c r="B95" s="75"/>
      <c r="C95" s="75" t="s">
        <v>408</v>
      </c>
      <c r="D95" s="60" t="s">
        <v>409</v>
      </c>
      <c r="E95" s="61">
        <f>Source!AQ49</f>
        <v>9.16</v>
      </c>
      <c r="F95" s="62"/>
      <c r="G95" s="63" t="str">
        <f>Source!DI49</f>
        <v>)*1,2</v>
      </c>
      <c r="H95" s="64"/>
      <c r="I95" s="63"/>
      <c r="J95" s="63"/>
      <c r="K95" s="64"/>
      <c r="L95" s="65">
        <f>Source!U49</f>
        <v>65.951999999999998</v>
      </c>
    </row>
    <row r="96" spans="1:26" ht="15" x14ac:dyDescent="0.25">
      <c r="G96" s="66">
        <f>H89+H90+H92+H93+H94</f>
        <v>3606.9</v>
      </c>
      <c r="H96" s="66"/>
      <c r="J96" s="66">
        <f>K89+K90+K92+K93+K94</f>
        <v>28097.780000000002</v>
      </c>
      <c r="K96" s="66"/>
      <c r="L96" s="67">
        <f>Source!U49</f>
        <v>65.951999999999998</v>
      </c>
      <c r="O96" s="45">
        <f>G96</f>
        <v>3606.9</v>
      </c>
      <c r="P96" s="45">
        <f>J96</f>
        <v>28097.780000000002</v>
      </c>
      <c r="Q96" s="45">
        <f>L96</f>
        <v>65.951999999999998</v>
      </c>
      <c r="W96">
        <f>IF(Source!BI49&lt;=1,H89+H90+H92+H93+H94, 0)</f>
        <v>0</v>
      </c>
      <c r="X96">
        <f>IF(Source!BI49=2,H89+H90+H92+H93+H94, 0)</f>
        <v>3606.9</v>
      </c>
      <c r="Y96">
        <f>IF(Source!BI49=3,H89+H90+H92+H93+H94, 0)</f>
        <v>0</v>
      </c>
      <c r="Z96">
        <f>IF(Source!BI49=4,H89+H90+H92+H93+H94, 0)</f>
        <v>0</v>
      </c>
    </row>
    <row r="98" spans="1:32" ht="15" x14ac:dyDescent="0.25">
      <c r="A98" s="52" t="str">
        <f>CONCATENATE("Итого по разделу: ",IF(Source!G51&lt;&gt;"Новый раздел", Source!G51, ""))</f>
        <v>Итого по разделу: Строительно-монтажные работы</v>
      </c>
      <c r="B98" s="52"/>
      <c r="C98" s="52"/>
      <c r="D98" s="52"/>
      <c r="E98" s="52"/>
      <c r="F98" s="52"/>
      <c r="G98" s="71">
        <f>SUM(O40:O97)</f>
        <v>96187.99</v>
      </c>
      <c r="H98" s="71"/>
      <c r="I98" s="49"/>
      <c r="J98" s="71">
        <f>SUM(P40:P97)</f>
        <v>749304.50000000023</v>
      </c>
      <c r="K98" s="71"/>
      <c r="L98" s="67">
        <f>SUM(Q40:Q97)</f>
        <v>1849.2897599999999</v>
      </c>
      <c r="AF98" s="77" t="str">
        <f>CONCATENATE("Итого по разделу: ",IF(Source!G51&lt;&gt;"Новый раздел", Source!G51, ""))</f>
        <v>Итого по разделу: Строительно-монтажные работы</v>
      </c>
    </row>
    <row r="102" spans="1:32" ht="16.5" x14ac:dyDescent="0.25">
      <c r="A102" s="50" t="str">
        <f>CONCATENATE("Раздел: ",IF(Source!G80&lt;&gt;"Новый раздел", Source!G80, ""))</f>
        <v>Раздел: Материалы, не учтенные в расценках</v>
      </c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spans="1:32" ht="39.75" x14ac:dyDescent="0.2">
      <c r="A103" s="74" t="str">
        <f>Source!E85</f>
        <v>1</v>
      </c>
      <c r="B103" s="75" t="str">
        <f>Source!F85</f>
        <v>Прайс-лист</v>
      </c>
      <c r="C103" s="75" t="s">
        <v>410</v>
      </c>
      <c r="D103" s="60" t="str">
        <f>Source!H85</f>
        <v>шт.</v>
      </c>
      <c r="E103" s="61">
        <f>Source!I85</f>
        <v>24</v>
      </c>
      <c r="F103" s="62">
        <f>Source!AL85</f>
        <v>30191.67</v>
      </c>
      <c r="G103" s="63" t="str">
        <f>Source!DD85</f>
        <v>)*1,06</v>
      </c>
      <c r="H103" s="64">
        <f>ROUND(Source!AC85*Source!I85, 2)</f>
        <v>768076.08</v>
      </c>
      <c r="I103" s="63" t="str">
        <f>Source!BO85</f>
        <v/>
      </c>
      <c r="J103" s="63">
        <f>IF(Source!BC85&lt;&gt; 0, Source!BC85, 1)</f>
        <v>1</v>
      </c>
      <c r="K103" s="64">
        <f>Source!P85</f>
        <v>768076.08</v>
      </c>
      <c r="L103" s="70"/>
      <c r="S103">
        <f>ROUND((Source!FX85/100)*((ROUND(Source!AF85*Source!I85, 2)+ROUND(Source!AE85*Source!I85, 2))), 2)</f>
        <v>0</v>
      </c>
      <c r="T103">
        <f>Source!X85</f>
        <v>0</v>
      </c>
      <c r="U103">
        <f>ROUND((Source!FY85/100)*((ROUND(Source!AF85*Source!I85, 2)+ROUND(Source!AE85*Source!I85, 2))), 2)</f>
        <v>0</v>
      </c>
      <c r="V103">
        <f>Source!Y85</f>
        <v>0</v>
      </c>
    </row>
    <row r="104" spans="1:32" ht="15" x14ac:dyDescent="0.25">
      <c r="G104" s="66">
        <f>H103</f>
        <v>768076.08</v>
      </c>
      <c r="H104" s="66"/>
      <c r="J104" s="66">
        <f>K103</f>
        <v>768076.08</v>
      </c>
      <c r="K104" s="66"/>
      <c r="L104" s="67">
        <f>Source!U85</f>
        <v>0</v>
      </c>
      <c r="O104" s="45">
        <f>G104</f>
        <v>768076.08</v>
      </c>
      <c r="P104" s="45">
        <f>J104</f>
        <v>768076.08</v>
      </c>
      <c r="Q104" s="45">
        <f>L104</f>
        <v>0</v>
      </c>
      <c r="W104">
        <f>IF(Source!BI85&lt;=1,H103, 0)</f>
        <v>0</v>
      </c>
      <c r="X104">
        <f>IF(Source!BI85=2,H103, 0)</f>
        <v>0</v>
      </c>
      <c r="Y104">
        <f>IF(Source!BI85=3,H103, 0)</f>
        <v>768076.08</v>
      </c>
      <c r="Z104">
        <f>IF(Source!BI85=4,H103, 0)</f>
        <v>0</v>
      </c>
    </row>
    <row r="105" spans="1:32" ht="54" x14ac:dyDescent="0.2">
      <c r="A105" s="74" t="str">
        <f>Source!E87</f>
        <v>2</v>
      </c>
      <c r="B105" s="75" t="str">
        <f>Source!F87</f>
        <v>Прайс-лист</v>
      </c>
      <c r="C105" s="75" t="s">
        <v>411</v>
      </c>
      <c r="D105" s="60" t="str">
        <f>Source!H87</f>
        <v>шт.</v>
      </c>
      <c r="E105" s="61">
        <f>Source!I87</f>
        <v>26</v>
      </c>
      <c r="F105" s="62">
        <f>Source!AL87</f>
        <v>6000</v>
      </c>
      <c r="G105" s="63" t="str">
        <f>Source!DD87</f>
        <v>)*1,06</v>
      </c>
      <c r="H105" s="64">
        <f>ROUND(Source!AC87*Source!I87, 2)</f>
        <v>165360</v>
      </c>
      <c r="I105" s="63" t="str">
        <f>Source!BO87</f>
        <v/>
      </c>
      <c r="J105" s="63">
        <f>IF(Source!BC87&lt;&gt; 0, Source!BC87, 1)</f>
        <v>1</v>
      </c>
      <c r="K105" s="64">
        <f>Source!P87</f>
        <v>165360</v>
      </c>
      <c r="L105" s="70"/>
      <c r="S105">
        <f>ROUND((Source!FX87/100)*((ROUND(Source!AF87*Source!I87, 2)+ROUND(Source!AE87*Source!I87, 2))), 2)</f>
        <v>0</v>
      </c>
      <c r="T105">
        <f>Source!X87</f>
        <v>0</v>
      </c>
      <c r="U105">
        <f>ROUND((Source!FY87/100)*((ROUND(Source!AF87*Source!I87, 2)+ROUND(Source!AE87*Source!I87, 2))), 2)</f>
        <v>0</v>
      </c>
      <c r="V105">
        <f>Source!Y87</f>
        <v>0</v>
      </c>
    </row>
    <row r="106" spans="1:32" ht="15" x14ac:dyDescent="0.25">
      <c r="G106" s="66">
        <f>H105</f>
        <v>165360</v>
      </c>
      <c r="H106" s="66"/>
      <c r="J106" s="66">
        <f>K105</f>
        <v>165360</v>
      </c>
      <c r="K106" s="66"/>
      <c r="L106" s="67">
        <f>Source!U87</f>
        <v>0</v>
      </c>
      <c r="O106" s="45">
        <f>G106</f>
        <v>165360</v>
      </c>
      <c r="P106" s="45">
        <f>J106</f>
        <v>165360</v>
      </c>
      <c r="Q106" s="45">
        <f>L106</f>
        <v>0</v>
      </c>
      <c r="W106">
        <f>IF(Source!BI87&lt;=1,H105, 0)</f>
        <v>0</v>
      </c>
      <c r="X106">
        <f>IF(Source!BI87=2,H105, 0)</f>
        <v>0</v>
      </c>
      <c r="Y106">
        <f>IF(Source!BI87=3,H105, 0)</f>
        <v>165360</v>
      </c>
      <c r="Z106">
        <f>IF(Source!BI87=4,H105, 0)</f>
        <v>0</v>
      </c>
    </row>
    <row r="107" spans="1:32" ht="54" x14ac:dyDescent="0.2">
      <c r="A107" s="74" t="str">
        <f>Source!E89</f>
        <v>3</v>
      </c>
      <c r="B107" s="75" t="str">
        <f>Source!F89</f>
        <v>Прайс-лист</v>
      </c>
      <c r="C107" s="75" t="s">
        <v>412</v>
      </c>
      <c r="D107" s="60" t="str">
        <f>Source!H89</f>
        <v>шт.</v>
      </c>
      <c r="E107" s="61">
        <f>Source!I89</f>
        <v>26</v>
      </c>
      <c r="F107" s="62">
        <f>Source!AL89</f>
        <v>4675</v>
      </c>
      <c r="G107" s="63" t="str">
        <f>Source!DD89</f>
        <v>)*1,06</v>
      </c>
      <c r="H107" s="64">
        <f>ROUND(Source!AC89*Source!I89, 2)</f>
        <v>128843</v>
      </c>
      <c r="I107" s="63" t="str">
        <f>Source!BO89</f>
        <v/>
      </c>
      <c r="J107" s="63">
        <f>IF(Source!BC89&lt;&gt; 0, Source!BC89, 1)</f>
        <v>1</v>
      </c>
      <c r="K107" s="64">
        <f>Source!P89</f>
        <v>128843</v>
      </c>
      <c r="L107" s="70"/>
      <c r="S107">
        <f>ROUND((Source!FX89/100)*((ROUND(Source!AF89*Source!I89, 2)+ROUND(Source!AE89*Source!I89, 2))), 2)</f>
        <v>0</v>
      </c>
      <c r="T107">
        <f>Source!X89</f>
        <v>0</v>
      </c>
      <c r="U107">
        <f>ROUND((Source!FY89/100)*((ROUND(Source!AF89*Source!I89, 2)+ROUND(Source!AE89*Source!I89, 2))), 2)</f>
        <v>0</v>
      </c>
      <c r="V107">
        <f>Source!Y89</f>
        <v>0</v>
      </c>
    </row>
    <row r="108" spans="1:32" ht="15" x14ac:dyDescent="0.25">
      <c r="G108" s="66">
        <f>H107</f>
        <v>128843</v>
      </c>
      <c r="H108" s="66"/>
      <c r="J108" s="66">
        <f>K107</f>
        <v>128843</v>
      </c>
      <c r="K108" s="66"/>
      <c r="L108" s="67">
        <f>Source!U89</f>
        <v>0</v>
      </c>
      <c r="O108" s="45">
        <f>G108</f>
        <v>128843</v>
      </c>
      <c r="P108" s="45">
        <f>J108</f>
        <v>128843</v>
      </c>
      <c r="Q108" s="45">
        <f>L108</f>
        <v>0</v>
      </c>
      <c r="W108">
        <f>IF(Source!BI89&lt;=1,H107, 0)</f>
        <v>0</v>
      </c>
      <c r="X108">
        <f>IF(Source!BI89=2,H107, 0)</f>
        <v>0</v>
      </c>
      <c r="Y108">
        <f>IF(Source!BI89=3,H107, 0)</f>
        <v>128843</v>
      </c>
      <c r="Z108">
        <f>IF(Source!BI89=4,H107, 0)</f>
        <v>0</v>
      </c>
    </row>
    <row r="109" spans="1:32" ht="28.5" x14ac:dyDescent="0.2">
      <c r="A109" s="74" t="str">
        <f>Source!E91</f>
        <v>4</v>
      </c>
      <c r="B109" s="75" t="str">
        <f>Source!F91</f>
        <v>Прайс-лист</v>
      </c>
      <c r="C109" s="75" t="s">
        <v>413</v>
      </c>
      <c r="D109" s="60" t="str">
        <f>Source!H91</f>
        <v>шт.</v>
      </c>
      <c r="E109" s="61">
        <f>Source!I91</f>
        <v>4</v>
      </c>
      <c r="F109" s="62">
        <f>Source!AL91</f>
        <v>500</v>
      </c>
      <c r="G109" s="63" t="str">
        <f>Source!DD91</f>
        <v>)*1,06</v>
      </c>
      <c r="H109" s="64">
        <f>ROUND(Source!AC91*Source!I91, 2)</f>
        <v>2120</v>
      </c>
      <c r="I109" s="63" t="str">
        <f>Source!BO91</f>
        <v/>
      </c>
      <c r="J109" s="63">
        <f>IF(Source!BC91&lt;&gt; 0, Source!BC91, 1)</f>
        <v>1</v>
      </c>
      <c r="K109" s="64">
        <f>Source!P91</f>
        <v>2120</v>
      </c>
      <c r="L109" s="70"/>
      <c r="S109">
        <f>ROUND((Source!FX91/100)*((ROUND(Source!AF91*Source!I91, 2)+ROUND(Source!AE91*Source!I91, 2))), 2)</f>
        <v>0</v>
      </c>
      <c r="T109">
        <f>Source!X91</f>
        <v>0</v>
      </c>
      <c r="U109">
        <f>ROUND((Source!FY91/100)*((ROUND(Source!AF91*Source!I91, 2)+ROUND(Source!AE91*Source!I91, 2))), 2)</f>
        <v>0</v>
      </c>
      <c r="V109">
        <f>Source!Y91</f>
        <v>0</v>
      </c>
    </row>
    <row r="110" spans="1:32" ht="15" x14ac:dyDescent="0.25">
      <c r="G110" s="66">
        <f>H109</f>
        <v>2120</v>
      </c>
      <c r="H110" s="66"/>
      <c r="J110" s="66">
        <f>K109</f>
        <v>2120</v>
      </c>
      <c r="K110" s="66"/>
      <c r="L110" s="67">
        <f>Source!U91</f>
        <v>0</v>
      </c>
      <c r="O110" s="45">
        <f>G110</f>
        <v>2120</v>
      </c>
      <c r="P110" s="45">
        <f>J110</f>
        <v>2120</v>
      </c>
      <c r="Q110" s="45">
        <f>L110</f>
        <v>0</v>
      </c>
      <c r="W110">
        <f>IF(Source!BI91&lt;=1,H109, 0)</f>
        <v>0</v>
      </c>
      <c r="X110">
        <f>IF(Source!BI91=2,H109, 0)</f>
        <v>0</v>
      </c>
      <c r="Y110">
        <f>IF(Source!BI91=3,H109, 0)</f>
        <v>2120</v>
      </c>
      <c r="Z110">
        <f>IF(Source!BI91=4,H109, 0)</f>
        <v>0</v>
      </c>
    </row>
    <row r="111" spans="1:32" ht="39.75" x14ac:dyDescent="0.2">
      <c r="A111" s="74" t="str">
        <f>Source!E93</f>
        <v>5</v>
      </c>
      <c r="B111" s="75" t="str">
        <f>Source!F93</f>
        <v>Прайс-лист</v>
      </c>
      <c r="C111" s="75" t="s">
        <v>414</v>
      </c>
      <c r="D111" s="60" t="str">
        <f>Source!H93</f>
        <v>шт.</v>
      </c>
      <c r="E111" s="61">
        <f>Source!I93</f>
        <v>6</v>
      </c>
      <c r="F111" s="62">
        <f>Source!AL93</f>
        <v>14000</v>
      </c>
      <c r="G111" s="63" t="str">
        <f>Source!DD93</f>
        <v>)*1,06</v>
      </c>
      <c r="H111" s="64">
        <f>ROUND(Source!AC93*Source!I93, 2)</f>
        <v>89040</v>
      </c>
      <c r="I111" s="63" t="str">
        <f>Source!BO93</f>
        <v/>
      </c>
      <c r="J111" s="63">
        <f>IF(Source!BC93&lt;&gt; 0, Source!BC93, 1)</f>
        <v>1</v>
      </c>
      <c r="K111" s="64">
        <f>Source!P93</f>
        <v>89040</v>
      </c>
      <c r="L111" s="70"/>
      <c r="S111">
        <f>ROUND((Source!FX93/100)*((ROUND(Source!AF93*Source!I93, 2)+ROUND(Source!AE93*Source!I93, 2))), 2)</f>
        <v>0</v>
      </c>
      <c r="T111">
        <f>Source!X93</f>
        <v>0</v>
      </c>
      <c r="U111">
        <f>ROUND((Source!FY93/100)*((ROUND(Source!AF93*Source!I93, 2)+ROUND(Source!AE93*Source!I93, 2))), 2)</f>
        <v>0</v>
      </c>
      <c r="V111">
        <f>Source!Y93</f>
        <v>0</v>
      </c>
    </row>
    <row r="112" spans="1:32" ht="15" x14ac:dyDescent="0.25">
      <c r="G112" s="66">
        <f>H111</f>
        <v>89040</v>
      </c>
      <c r="H112" s="66"/>
      <c r="J112" s="66">
        <f>K111</f>
        <v>89040</v>
      </c>
      <c r="K112" s="66"/>
      <c r="L112" s="67">
        <f>Source!U93</f>
        <v>0</v>
      </c>
      <c r="O112" s="45">
        <f>G112</f>
        <v>89040</v>
      </c>
      <c r="P112" s="45">
        <f>J112</f>
        <v>89040</v>
      </c>
      <c r="Q112" s="45">
        <f>L112</f>
        <v>0</v>
      </c>
      <c r="W112">
        <f>IF(Source!BI93&lt;=1,H111, 0)</f>
        <v>0</v>
      </c>
      <c r="X112">
        <f>IF(Source!BI93=2,H111, 0)</f>
        <v>0</v>
      </c>
      <c r="Y112">
        <f>IF(Source!BI93=3,H111, 0)</f>
        <v>89040</v>
      </c>
      <c r="Z112">
        <f>IF(Source!BI93=4,H111, 0)</f>
        <v>0</v>
      </c>
    </row>
    <row r="113" spans="1:26" ht="39.75" x14ac:dyDescent="0.2">
      <c r="A113" s="74" t="str">
        <f>Source!E95</f>
        <v>6</v>
      </c>
      <c r="B113" s="75" t="str">
        <f>Source!F95</f>
        <v>Прайс-лист</v>
      </c>
      <c r="C113" s="75" t="s">
        <v>415</v>
      </c>
      <c r="D113" s="60" t="str">
        <f>Source!H95</f>
        <v>шт.</v>
      </c>
      <c r="E113" s="61">
        <f>Source!I95</f>
        <v>2</v>
      </c>
      <c r="F113" s="62">
        <f>Source!AL95</f>
        <v>1408.33</v>
      </c>
      <c r="G113" s="63" t="str">
        <f>Source!DD95</f>
        <v>)*1,06</v>
      </c>
      <c r="H113" s="64">
        <f>ROUND(Source!AC95*Source!I95, 2)</f>
        <v>2985.66</v>
      </c>
      <c r="I113" s="63" t="str">
        <f>Source!BO95</f>
        <v/>
      </c>
      <c r="J113" s="63">
        <f>IF(Source!BC95&lt;&gt; 0, Source!BC95, 1)</f>
        <v>1</v>
      </c>
      <c r="K113" s="64">
        <f>Source!P95</f>
        <v>2985.66</v>
      </c>
      <c r="L113" s="70"/>
      <c r="S113">
        <f>ROUND((Source!FX95/100)*((ROUND(Source!AF95*Source!I95, 2)+ROUND(Source!AE95*Source!I95, 2))), 2)</f>
        <v>0</v>
      </c>
      <c r="T113">
        <f>Source!X95</f>
        <v>0</v>
      </c>
      <c r="U113">
        <f>ROUND((Source!FY95/100)*((ROUND(Source!AF95*Source!I95, 2)+ROUND(Source!AE95*Source!I95, 2))), 2)</f>
        <v>0</v>
      </c>
      <c r="V113">
        <f>Source!Y95</f>
        <v>0</v>
      </c>
    </row>
    <row r="114" spans="1:26" ht="15" x14ac:dyDescent="0.25">
      <c r="G114" s="66">
        <f>H113</f>
        <v>2985.66</v>
      </c>
      <c r="H114" s="66"/>
      <c r="J114" s="66">
        <f>K113</f>
        <v>2985.66</v>
      </c>
      <c r="K114" s="66"/>
      <c r="L114" s="67">
        <f>Source!U95</f>
        <v>0</v>
      </c>
      <c r="O114" s="45">
        <f>G114</f>
        <v>2985.66</v>
      </c>
      <c r="P114" s="45">
        <f>J114</f>
        <v>2985.66</v>
      </c>
      <c r="Q114" s="45">
        <f>L114</f>
        <v>0</v>
      </c>
      <c r="W114">
        <f>IF(Source!BI95&lt;=1,H113, 0)</f>
        <v>0</v>
      </c>
      <c r="X114">
        <f>IF(Source!BI95=2,H113, 0)</f>
        <v>0</v>
      </c>
      <c r="Y114">
        <f>IF(Source!BI95=3,H113, 0)</f>
        <v>2985.66</v>
      </c>
      <c r="Z114">
        <f>IF(Source!BI95=4,H113, 0)</f>
        <v>0</v>
      </c>
    </row>
    <row r="115" spans="1:26" ht="54" x14ac:dyDescent="0.2">
      <c r="A115" s="74" t="str">
        <f>Source!E97</f>
        <v>7</v>
      </c>
      <c r="B115" s="75" t="str">
        <f>Source!F97</f>
        <v>Прайс-лист</v>
      </c>
      <c r="C115" s="75" t="s">
        <v>416</v>
      </c>
      <c r="D115" s="60" t="str">
        <f>Source!H97</f>
        <v>шт.</v>
      </c>
      <c r="E115" s="61">
        <f>Source!I97</f>
        <v>6</v>
      </c>
      <c r="F115" s="62">
        <f>Source!AL97</f>
        <v>14916.67</v>
      </c>
      <c r="G115" s="63" t="str">
        <f>Source!DD97</f>
        <v>)*1,06</v>
      </c>
      <c r="H115" s="64">
        <f>ROUND(Source!AC97*Source!I97, 2)</f>
        <v>94870.02</v>
      </c>
      <c r="I115" s="63" t="str">
        <f>Source!BO97</f>
        <v/>
      </c>
      <c r="J115" s="63">
        <f>IF(Source!BC97&lt;&gt; 0, Source!BC97, 1)</f>
        <v>1</v>
      </c>
      <c r="K115" s="64">
        <f>Source!P97</f>
        <v>94870.02</v>
      </c>
      <c r="L115" s="70"/>
      <c r="S115">
        <f>ROUND((Source!FX97/100)*((ROUND(Source!AF97*Source!I97, 2)+ROUND(Source!AE97*Source!I97, 2))), 2)</f>
        <v>0</v>
      </c>
      <c r="T115">
        <f>Source!X97</f>
        <v>0</v>
      </c>
      <c r="U115">
        <f>ROUND((Source!FY97/100)*((ROUND(Source!AF97*Source!I97, 2)+ROUND(Source!AE97*Source!I97, 2))), 2)</f>
        <v>0</v>
      </c>
      <c r="V115">
        <f>Source!Y97</f>
        <v>0</v>
      </c>
    </row>
    <row r="116" spans="1:26" ht="15" x14ac:dyDescent="0.25">
      <c r="G116" s="66">
        <f>H115</f>
        <v>94870.02</v>
      </c>
      <c r="H116" s="66"/>
      <c r="J116" s="66">
        <f>K115</f>
        <v>94870.02</v>
      </c>
      <c r="K116" s="66"/>
      <c r="L116" s="67">
        <f>Source!U97</f>
        <v>0</v>
      </c>
      <c r="O116" s="45">
        <f>G116</f>
        <v>94870.02</v>
      </c>
      <c r="P116" s="45">
        <f>J116</f>
        <v>94870.02</v>
      </c>
      <c r="Q116" s="45">
        <f>L116</f>
        <v>0</v>
      </c>
      <c r="W116">
        <f>IF(Source!BI97&lt;=1,H115, 0)</f>
        <v>0</v>
      </c>
      <c r="X116">
        <f>IF(Source!BI97=2,H115, 0)</f>
        <v>0</v>
      </c>
      <c r="Y116">
        <f>IF(Source!BI97=3,H115, 0)</f>
        <v>94870.02</v>
      </c>
      <c r="Z116">
        <f>IF(Source!BI97=4,H115, 0)</f>
        <v>0</v>
      </c>
    </row>
    <row r="117" spans="1:26" ht="41.25" x14ac:dyDescent="0.2">
      <c r="A117" s="74" t="str">
        <f>Source!E99</f>
        <v>8</v>
      </c>
      <c r="B117" s="75" t="str">
        <f>Source!F99</f>
        <v>Прайс-лист</v>
      </c>
      <c r="C117" s="75" t="s">
        <v>417</v>
      </c>
      <c r="D117" s="60" t="str">
        <f>Source!H99</f>
        <v>шт.</v>
      </c>
      <c r="E117" s="61">
        <f>Source!I99</f>
        <v>22</v>
      </c>
      <c r="F117" s="62">
        <f>Source!AL99</f>
        <v>1050</v>
      </c>
      <c r="G117" s="63" t="str">
        <f>Source!DD99</f>
        <v>)*1,06</v>
      </c>
      <c r="H117" s="64">
        <f>ROUND(Source!AC99*Source!I99, 2)</f>
        <v>24486</v>
      </c>
      <c r="I117" s="63" t="str">
        <f>Source!BO99</f>
        <v/>
      </c>
      <c r="J117" s="63">
        <f>IF(Source!BC99&lt;&gt; 0, Source!BC99, 1)</f>
        <v>1</v>
      </c>
      <c r="K117" s="64">
        <f>Source!P99</f>
        <v>24486</v>
      </c>
      <c r="L117" s="70"/>
      <c r="S117">
        <f>ROUND((Source!FX99/100)*((ROUND(Source!AF99*Source!I99, 2)+ROUND(Source!AE99*Source!I99, 2))), 2)</f>
        <v>0</v>
      </c>
      <c r="T117">
        <f>Source!X99</f>
        <v>0</v>
      </c>
      <c r="U117">
        <f>ROUND((Source!FY99/100)*((ROUND(Source!AF99*Source!I99, 2)+ROUND(Source!AE99*Source!I99, 2))), 2)</f>
        <v>0</v>
      </c>
      <c r="V117">
        <f>Source!Y99</f>
        <v>0</v>
      </c>
    </row>
    <row r="118" spans="1:26" ht="15" x14ac:dyDescent="0.25">
      <c r="G118" s="66">
        <f>H117</f>
        <v>24486</v>
      </c>
      <c r="H118" s="66"/>
      <c r="J118" s="66">
        <f>K117</f>
        <v>24486</v>
      </c>
      <c r="K118" s="66"/>
      <c r="L118" s="67">
        <f>Source!U99</f>
        <v>0</v>
      </c>
      <c r="O118" s="45">
        <f>G118</f>
        <v>24486</v>
      </c>
      <c r="P118" s="45">
        <f>J118</f>
        <v>24486</v>
      </c>
      <c r="Q118" s="45">
        <f>L118</f>
        <v>0</v>
      </c>
      <c r="W118">
        <f>IF(Source!BI99&lt;=1,H117, 0)</f>
        <v>0</v>
      </c>
      <c r="X118">
        <f>IF(Source!BI99=2,H117, 0)</f>
        <v>0</v>
      </c>
      <c r="Y118">
        <f>IF(Source!BI99=3,H117, 0)</f>
        <v>24486</v>
      </c>
      <c r="Z118">
        <f>IF(Source!BI99=4,H117, 0)</f>
        <v>0</v>
      </c>
    </row>
    <row r="119" spans="1:26" ht="54" x14ac:dyDescent="0.2">
      <c r="A119" s="74" t="str">
        <f>Source!E101</f>
        <v>9</v>
      </c>
      <c r="B119" s="75" t="str">
        <f>Source!F101</f>
        <v>Прайс-лист</v>
      </c>
      <c r="C119" s="75" t="s">
        <v>418</v>
      </c>
      <c r="D119" s="60" t="str">
        <f>Source!H101</f>
        <v>шт.</v>
      </c>
      <c r="E119" s="61">
        <f>Source!I101</f>
        <v>2</v>
      </c>
      <c r="F119" s="62">
        <f>Source!AL101</f>
        <v>33241.67</v>
      </c>
      <c r="G119" s="63" t="str">
        <f>Source!DD101</f>
        <v>)*1,06</v>
      </c>
      <c r="H119" s="64">
        <f>ROUND(Source!AC101*Source!I101, 2)</f>
        <v>70472.34</v>
      </c>
      <c r="I119" s="63" t="str">
        <f>Source!BO101</f>
        <v/>
      </c>
      <c r="J119" s="63">
        <f>IF(Source!BC101&lt;&gt; 0, Source!BC101, 1)</f>
        <v>1</v>
      </c>
      <c r="K119" s="64">
        <f>Source!P101</f>
        <v>70472.34</v>
      </c>
      <c r="L119" s="70"/>
      <c r="S119">
        <f>ROUND((Source!FX101/100)*((ROUND(Source!AF101*Source!I101, 2)+ROUND(Source!AE101*Source!I101, 2))), 2)</f>
        <v>0</v>
      </c>
      <c r="T119">
        <f>Source!X101</f>
        <v>0</v>
      </c>
      <c r="U119">
        <f>ROUND((Source!FY101/100)*((ROUND(Source!AF101*Source!I101, 2)+ROUND(Source!AE101*Source!I101, 2))), 2)</f>
        <v>0</v>
      </c>
      <c r="V119">
        <f>Source!Y101</f>
        <v>0</v>
      </c>
    </row>
    <row r="120" spans="1:26" ht="15" x14ac:dyDescent="0.25">
      <c r="G120" s="66">
        <f>H119</f>
        <v>70472.34</v>
      </c>
      <c r="H120" s="66"/>
      <c r="J120" s="66">
        <f>K119</f>
        <v>70472.34</v>
      </c>
      <c r="K120" s="66"/>
      <c r="L120" s="67">
        <f>Source!U101</f>
        <v>0</v>
      </c>
      <c r="O120" s="45">
        <f>G120</f>
        <v>70472.34</v>
      </c>
      <c r="P120" s="45">
        <f>J120</f>
        <v>70472.34</v>
      </c>
      <c r="Q120" s="45">
        <f>L120</f>
        <v>0</v>
      </c>
      <c r="W120">
        <f>IF(Source!BI101&lt;=1,H119, 0)</f>
        <v>0</v>
      </c>
      <c r="X120">
        <f>IF(Source!BI101=2,H119, 0)</f>
        <v>0</v>
      </c>
      <c r="Y120">
        <f>IF(Source!BI101=3,H119, 0)</f>
        <v>70472.34</v>
      </c>
      <c r="Z120">
        <f>IF(Source!BI101=4,H119, 0)</f>
        <v>0</v>
      </c>
    </row>
    <row r="121" spans="1:26" ht="39.75" x14ac:dyDescent="0.2">
      <c r="A121" s="74" t="str">
        <f>Source!E103</f>
        <v>10</v>
      </c>
      <c r="B121" s="75" t="str">
        <f>Source!F103</f>
        <v>Прайс-лист</v>
      </c>
      <c r="C121" s="75" t="s">
        <v>419</v>
      </c>
      <c r="D121" s="60" t="str">
        <f>Source!H103</f>
        <v>шт.</v>
      </c>
      <c r="E121" s="61">
        <f>Source!I103</f>
        <v>13</v>
      </c>
      <c r="F121" s="62">
        <f>Source!AL103</f>
        <v>50000</v>
      </c>
      <c r="G121" s="63" t="str">
        <f>Source!DD103</f>
        <v>)*1,06</v>
      </c>
      <c r="H121" s="64">
        <f>ROUND(Source!AC103*Source!I103, 2)</f>
        <v>689000</v>
      </c>
      <c r="I121" s="63" t="str">
        <f>Source!BO103</f>
        <v/>
      </c>
      <c r="J121" s="63">
        <f>IF(Source!BC103&lt;&gt; 0, Source!BC103, 1)</f>
        <v>1</v>
      </c>
      <c r="K121" s="64">
        <f>Source!P103</f>
        <v>689000</v>
      </c>
      <c r="L121" s="70"/>
      <c r="S121">
        <f>ROUND((Source!FX103/100)*((ROUND(Source!AF103*Source!I103, 2)+ROUND(Source!AE103*Source!I103, 2))), 2)</f>
        <v>0</v>
      </c>
      <c r="T121">
        <f>Source!X103</f>
        <v>0</v>
      </c>
      <c r="U121">
        <f>ROUND((Source!FY103/100)*((ROUND(Source!AF103*Source!I103, 2)+ROUND(Source!AE103*Source!I103, 2))), 2)</f>
        <v>0</v>
      </c>
      <c r="V121">
        <f>Source!Y103</f>
        <v>0</v>
      </c>
    </row>
    <row r="122" spans="1:26" ht="15" x14ac:dyDescent="0.25">
      <c r="G122" s="66">
        <f>H121</f>
        <v>689000</v>
      </c>
      <c r="H122" s="66"/>
      <c r="J122" s="66">
        <f>K121</f>
        <v>689000</v>
      </c>
      <c r="K122" s="66"/>
      <c r="L122" s="67">
        <f>Source!U103</f>
        <v>0</v>
      </c>
      <c r="O122" s="45">
        <f>G122</f>
        <v>689000</v>
      </c>
      <c r="P122" s="45">
        <f>J122</f>
        <v>689000</v>
      </c>
      <c r="Q122" s="45">
        <f>L122</f>
        <v>0</v>
      </c>
      <c r="W122">
        <f>IF(Source!BI103&lt;=1,H121, 0)</f>
        <v>0</v>
      </c>
      <c r="X122">
        <f>IF(Source!BI103=2,H121, 0)</f>
        <v>0</v>
      </c>
      <c r="Y122">
        <f>IF(Source!BI103=3,H121, 0)</f>
        <v>689000</v>
      </c>
      <c r="Z122">
        <f>IF(Source!BI103=4,H121, 0)</f>
        <v>0</v>
      </c>
    </row>
    <row r="123" spans="1:26" ht="28.5" x14ac:dyDescent="0.2">
      <c r="A123" s="74" t="str">
        <f>Source!E105</f>
        <v>11</v>
      </c>
      <c r="B123" s="75" t="str">
        <f>Source!F105</f>
        <v>Прайс-лист</v>
      </c>
      <c r="C123" s="75" t="s">
        <v>420</v>
      </c>
      <c r="D123" s="60" t="str">
        <f>Source!H105</f>
        <v>шт.</v>
      </c>
      <c r="E123" s="61">
        <f>Source!I105</f>
        <v>65</v>
      </c>
      <c r="F123" s="62">
        <f>Source!AL105</f>
        <v>62.5</v>
      </c>
      <c r="G123" s="63" t="str">
        <f>Source!DD105</f>
        <v>)*1,06</v>
      </c>
      <c r="H123" s="64">
        <f>ROUND(Source!AC105*Source!I105, 2)</f>
        <v>4306.25</v>
      </c>
      <c r="I123" s="63" t="str">
        <f>Source!BO105</f>
        <v/>
      </c>
      <c r="J123" s="63">
        <f>IF(Source!BC105&lt;&gt; 0, Source!BC105, 1)</f>
        <v>1</v>
      </c>
      <c r="K123" s="64">
        <f>Source!P105</f>
        <v>4306.25</v>
      </c>
      <c r="L123" s="70"/>
      <c r="S123">
        <f>ROUND((Source!FX105/100)*((ROUND(Source!AF105*Source!I105, 2)+ROUND(Source!AE105*Source!I105, 2))), 2)</f>
        <v>0</v>
      </c>
      <c r="T123">
        <f>Source!X105</f>
        <v>0</v>
      </c>
      <c r="U123">
        <f>ROUND((Source!FY105/100)*((ROUND(Source!AF105*Source!I105, 2)+ROUND(Source!AE105*Source!I105, 2))), 2)</f>
        <v>0</v>
      </c>
      <c r="V123">
        <f>Source!Y105</f>
        <v>0</v>
      </c>
    </row>
    <row r="124" spans="1:26" ht="15" x14ac:dyDescent="0.25">
      <c r="G124" s="66">
        <f>H123</f>
        <v>4306.25</v>
      </c>
      <c r="H124" s="66"/>
      <c r="J124" s="66">
        <f>K123</f>
        <v>4306.25</v>
      </c>
      <c r="K124" s="66"/>
      <c r="L124" s="67">
        <f>Source!U105</f>
        <v>0</v>
      </c>
      <c r="O124" s="45">
        <f>G124</f>
        <v>4306.25</v>
      </c>
      <c r="P124" s="45">
        <f>J124</f>
        <v>4306.25</v>
      </c>
      <c r="Q124" s="45">
        <f>L124</f>
        <v>0</v>
      </c>
      <c r="W124">
        <f>IF(Source!BI105&lt;=1,H123, 0)</f>
        <v>0</v>
      </c>
      <c r="X124">
        <f>IF(Source!BI105=2,H123, 0)</f>
        <v>0</v>
      </c>
      <c r="Y124">
        <f>IF(Source!BI105=3,H123, 0)</f>
        <v>4306.25</v>
      </c>
      <c r="Z124">
        <f>IF(Source!BI105=4,H123, 0)</f>
        <v>0</v>
      </c>
    </row>
    <row r="125" spans="1:26" ht="28.5" x14ac:dyDescent="0.2">
      <c r="A125" s="74" t="str">
        <f>Source!E107</f>
        <v>12</v>
      </c>
      <c r="B125" s="75" t="str">
        <f>Source!F107</f>
        <v>Прайс-лист</v>
      </c>
      <c r="C125" s="75" t="s">
        <v>421</v>
      </c>
      <c r="D125" s="60" t="str">
        <f>Source!H107</f>
        <v>шт.</v>
      </c>
      <c r="E125" s="61">
        <f>Source!I107</f>
        <v>65</v>
      </c>
      <c r="F125" s="62">
        <f>Source!AL107</f>
        <v>83.33</v>
      </c>
      <c r="G125" s="63" t="str">
        <f>Source!DD107</f>
        <v>)*1,06</v>
      </c>
      <c r="H125" s="64">
        <f>ROUND(Source!AC107*Source!I107, 2)</f>
        <v>5741.44</v>
      </c>
      <c r="I125" s="63" t="str">
        <f>Source!BO107</f>
        <v/>
      </c>
      <c r="J125" s="63">
        <f>IF(Source!BC107&lt;&gt; 0, Source!BC107, 1)</f>
        <v>1</v>
      </c>
      <c r="K125" s="64">
        <f>Source!P107</f>
        <v>5741.44</v>
      </c>
      <c r="L125" s="70"/>
      <c r="S125">
        <f>ROUND((Source!FX107/100)*((ROUND(Source!AF107*Source!I107, 2)+ROUND(Source!AE107*Source!I107, 2))), 2)</f>
        <v>0</v>
      </c>
      <c r="T125">
        <f>Source!X107</f>
        <v>0</v>
      </c>
      <c r="U125">
        <f>ROUND((Source!FY107/100)*((ROUND(Source!AF107*Source!I107, 2)+ROUND(Source!AE107*Source!I107, 2))), 2)</f>
        <v>0</v>
      </c>
      <c r="V125">
        <f>Source!Y107</f>
        <v>0</v>
      </c>
    </row>
    <row r="126" spans="1:26" ht="15" x14ac:dyDescent="0.25">
      <c r="G126" s="66">
        <f>H125</f>
        <v>5741.44</v>
      </c>
      <c r="H126" s="66"/>
      <c r="J126" s="66">
        <f>K125</f>
        <v>5741.44</v>
      </c>
      <c r="K126" s="66"/>
      <c r="L126" s="67">
        <f>Source!U107</f>
        <v>0</v>
      </c>
      <c r="O126" s="45">
        <f>G126</f>
        <v>5741.44</v>
      </c>
      <c r="P126" s="45">
        <f>J126</f>
        <v>5741.44</v>
      </c>
      <c r="Q126" s="45">
        <f>L126</f>
        <v>0</v>
      </c>
      <c r="W126">
        <f>IF(Source!BI107&lt;=1,H125, 0)</f>
        <v>0</v>
      </c>
      <c r="X126">
        <f>IF(Source!BI107=2,H125, 0)</f>
        <v>0</v>
      </c>
      <c r="Y126">
        <f>IF(Source!BI107=3,H125, 0)</f>
        <v>5741.44</v>
      </c>
      <c r="Z126">
        <f>IF(Source!BI107=4,H125, 0)</f>
        <v>0</v>
      </c>
    </row>
    <row r="127" spans="1:26" ht="28.5" x14ac:dyDescent="0.2">
      <c r="A127" s="74" t="str">
        <f>Source!E109</f>
        <v>13</v>
      </c>
      <c r="B127" s="75" t="str">
        <f>Source!F109</f>
        <v>Прайс-лист</v>
      </c>
      <c r="C127" s="75" t="s">
        <v>422</v>
      </c>
      <c r="D127" s="60" t="str">
        <f>Source!H109</f>
        <v>шт.</v>
      </c>
      <c r="E127" s="61">
        <f>Source!I109</f>
        <v>130</v>
      </c>
      <c r="F127" s="62">
        <f>Source!AL109</f>
        <v>2.5</v>
      </c>
      <c r="G127" s="63" t="str">
        <f>Source!DD109</f>
        <v>)*1,06</v>
      </c>
      <c r="H127" s="64">
        <f>ROUND(Source!AC109*Source!I109, 2)</f>
        <v>344.5</v>
      </c>
      <c r="I127" s="63" t="str">
        <f>Source!BO109</f>
        <v/>
      </c>
      <c r="J127" s="63">
        <f>IF(Source!BC109&lt;&gt; 0, Source!BC109, 1)</f>
        <v>1</v>
      </c>
      <c r="K127" s="64">
        <f>Source!P109</f>
        <v>344.5</v>
      </c>
      <c r="L127" s="70"/>
      <c r="S127">
        <f>ROUND((Source!FX109/100)*((ROUND(Source!AF109*Source!I109, 2)+ROUND(Source!AE109*Source!I109, 2))), 2)</f>
        <v>0</v>
      </c>
      <c r="T127">
        <f>Source!X109</f>
        <v>0</v>
      </c>
      <c r="U127">
        <f>ROUND((Source!FY109/100)*((ROUND(Source!AF109*Source!I109, 2)+ROUND(Source!AE109*Source!I109, 2))), 2)</f>
        <v>0</v>
      </c>
      <c r="V127">
        <f>Source!Y109</f>
        <v>0</v>
      </c>
    </row>
    <row r="128" spans="1:26" ht="15" x14ac:dyDescent="0.25">
      <c r="G128" s="66">
        <f>H127</f>
        <v>344.5</v>
      </c>
      <c r="H128" s="66"/>
      <c r="J128" s="66">
        <f>K127</f>
        <v>344.5</v>
      </c>
      <c r="K128" s="66"/>
      <c r="L128" s="67">
        <f>Source!U109</f>
        <v>0</v>
      </c>
      <c r="O128" s="45">
        <f>G128</f>
        <v>344.5</v>
      </c>
      <c r="P128" s="45">
        <f>J128</f>
        <v>344.5</v>
      </c>
      <c r="Q128" s="45">
        <f>L128</f>
        <v>0</v>
      </c>
      <c r="W128">
        <f>IF(Source!BI109&lt;=1,H127, 0)</f>
        <v>0</v>
      </c>
      <c r="X128">
        <f>IF(Source!BI109=2,H127, 0)</f>
        <v>0</v>
      </c>
      <c r="Y128">
        <f>IF(Source!BI109=3,H127, 0)</f>
        <v>344.5</v>
      </c>
      <c r="Z128">
        <f>IF(Source!BI109=4,H127, 0)</f>
        <v>0</v>
      </c>
    </row>
    <row r="129" spans="1:32" ht="28.5" x14ac:dyDescent="0.2">
      <c r="A129" s="74" t="str">
        <f>Source!E111</f>
        <v>14</v>
      </c>
      <c r="B129" s="75" t="str">
        <f>Source!F111</f>
        <v>Прайс-лист</v>
      </c>
      <c r="C129" s="75" t="s">
        <v>423</v>
      </c>
      <c r="D129" s="60" t="str">
        <f>Source!H111</f>
        <v>шт.</v>
      </c>
      <c r="E129" s="61">
        <f>Source!I111</f>
        <v>260</v>
      </c>
      <c r="F129" s="62">
        <f>Source!AL111</f>
        <v>4.17</v>
      </c>
      <c r="G129" s="63" t="str">
        <f>Source!DD111</f>
        <v>)*1,06</v>
      </c>
      <c r="H129" s="64">
        <f>ROUND(Source!AC111*Source!I111, 2)</f>
        <v>1149.25</v>
      </c>
      <c r="I129" s="63" t="str">
        <f>Source!BO111</f>
        <v/>
      </c>
      <c r="J129" s="63">
        <f>IF(Source!BC111&lt;&gt; 0, Source!BC111, 1)</f>
        <v>1</v>
      </c>
      <c r="K129" s="64">
        <f>Source!P111</f>
        <v>1149.25</v>
      </c>
      <c r="L129" s="70"/>
      <c r="S129">
        <f>ROUND((Source!FX111/100)*((ROUND(Source!AF111*Source!I111, 2)+ROUND(Source!AE111*Source!I111, 2))), 2)</f>
        <v>0</v>
      </c>
      <c r="T129">
        <f>Source!X111</f>
        <v>0</v>
      </c>
      <c r="U129">
        <f>ROUND((Source!FY111/100)*((ROUND(Source!AF111*Source!I111, 2)+ROUND(Source!AE111*Source!I111, 2))), 2)</f>
        <v>0</v>
      </c>
      <c r="V129">
        <f>Source!Y111</f>
        <v>0</v>
      </c>
    </row>
    <row r="130" spans="1:32" ht="15" x14ac:dyDescent="0.25">
      <c r="G130" s="66">
        <f>H129</f>
        <v>1149.25</v>
      </c>
      <c r="H130" s="66"/>
      <c r="J130" s="66">
        <f>K129</f>
        <v>1149.25</v>
      </c>
      <c r="K130" s="66"/>
      <c r="L130" s="67">
        <f>Source!U111</f>
        <v>0</v>
      </c>
      <c r="O130" s="45">
        <f>G130</f>
        <v>1149.25</v>
      </c>
      <c r="P130" s="45">
        <f>J130</f>
        <v>1149.25</v>
      </c>
      <c r="Q130" s="45">
        <f>L130</f>
        <v>0</v>
      </c>
      <c r="W130">
        <f>IF(Source!BI111&lt;=1,H129, 0)</f>
        <v>0</v>
      </c>
      <c r="X130">
        <f>IF(Source!BI111=2,H129, 0)</f>
        <v>0</v>
      </c>
      <c r="Y130">
        <f>IF(Source!BI111=3,H129, 0)</f>
        <v>1149.25</v>
      </c>
      <c r="Z130">
        <f>IF(Source!BI111=4,H129, 0)</f>
        <v>0</v>
      </c>
    </row>
    <row r="132" spans="1:32" ht="15" x14ac:dyDescent="0.25">
      <c r="A132" s="52" t="str">
        <f>CONCATENATE("Итого по разделу: ",IF(Source!G113&lt;&gt;"Новый раздел", Source!G113, ""))</f>
        <v>Итого по разделу: Материалы, не учтенные в расценках</v>
      </c>
      <c r="B132" s="52"/>
      <c r="C132" s="52"/>
      <c r="D132" s="52"/>
      <c r="E132" s="52"/>
      <c r="F132" s="52"/>
      <c r="G132" s="71">
        <f>SUM(O102:O131)</f>
        <v>2046794.54</v>
      </c>
      <c r="H132" s="71"/>
      <c r="I132" s="49"/>
      <c r="J132" s="71">
        <f>SUM(P102:P131)</f>
        <v>2046794.54</v>
      </c>
      <c r="K132" s="71"/>
      <c r="L132" s="67">
        <f>SUM(Q102:Q131)</f>
        <v>0</v>
      </c>
      <c r="AF132" s="77" t="str">
        <f>CONCATENATE("Итого по разделу: ",IF(Source!G113&lt;&gt;"Новый раздел", Source!G113, ""))</f>
        <v>Итого по разделу: Материалы, не учтенные в расценках</v>
      </c>
    </row>
    <row r="136" spans="1:32" ht="15" x14ac:dyDescent="0.25">
      <c r="A136" s="52" t="str">
        <f>CONCATENATE("Итого по локальной смете: ",IF(Source!G142&lt;&gt;"Новая локальная смета", Source!G142, ""))</f>
        <v xml:space="preserve">Итого по локальной смете: </v>
      </c>
      <c r="B136" s="52"/>
      <c r="C136" s="52"/>
      <c r="D136" s="52"/>
      <c r="E136" s="52"/>
      <c r="F136" s="52"/>
      <c r="G136" s="71">
        <f>SUM(O38:O135)</f>
        <v>2142982.5299999998</v>
      </c>
      <c r="H136" s="71"/>
      <c r="I136" s="49"/>
      <c r="J136" s="71">
        <f>SUM(P38:P135)</f>
        <v>2796099.04</v>
      </c>
      <c r="K136" s="71"/>
      <c r="L136" s="67">
        <f>SUM(Q38:Q135)</f>
        <v>1849.2897599999999</v>
      </c>
    </row>
    <row r="140" spans="1:32" ht="15" x14ac:dyDescent="0.25">
      <c r="A140" s="52" t="str">
        <f>CONCATENATE("Итого по смете: ",IF(Source!G171&lt;&gt;"Новый объект", Source!G171, ""))</f>
        <v>Итого по смете: КредитИнвест в ТЕР 04.10.2019</v>
      </c>
      <c r="B140" s="52"/>
      <c r="C140" s="52"/>
      <c r="D140" s="52"/>
      <c r="E140" s="52"/>
      <c r="F140" s="52"/>
      <c r="G140" s="71">
        <f>SUM(O1:O139)</f>
        <v>2142982.5299999998</v>
      </c>
      <c r="H140" s="71"/>
      <c r="I140" s="49"/>
      <c r="J140" s="71">
        <f>SUM(P1:P139)</f>
        <v>2796099.04</v>
      </c>
      <c r="K140" s="71"/>
      <c r="L140" s="67">
        <f>SUM(Q1:Q139)</f>
        <v>1849.2897599999999</v>
      </c>
    </row>
    <row r="142" spans="1:32" ht="14.25" x14ac:dyDescent="0.2">
      <c r="C142" s="26" t="str">
        <f>Source!H199</f>
        <v>НДС 20%</v>
      </c>
      <c r="D142" s="26"/>
      <c r="E142" s="26"/>
      <c r="F142" s="26"/>
      <c r="G142" s="26"/>
      <c r="H142" s="26"/>
      <c r="I142" s="26"/>
      <c r="J142" s="37">
        <f>IF(Source!P199=0, "", Source!P199)</f>
        <v>559219.81000000006</v>
      </c>
      <c r="K142" s="37"/>
    </row>
    <row r="143" spans="1:32" ht="14.25" x14ac:dyDescent="0.2">
      <c r="C143" s="26" t="str">
        <f>Source!H200</f>
        <v>Итого с НДС 20%</v>
      </c>
      <c r="D143" s="26"/>
      <c r="E143" s="26"/>
      <c r="F143" s="26"/>
      <c r="G143" s="26"/>
      <c r="H143" s="26"/>
      <c r="I143" s="26"/>
      <c r="J143" s="37">
        <f>IF(Source!P200=0, "", Source!P200)</f>
        <v>3355318.85</v>
      </c>
      <c r="K143" s="37"/>
    </row>
    <row r="146" spans="1:12" ht="14.25" x14ac:dyDescent="0.2">
      <c r="A146" s="47" t="s">
        <v>424</v>
      </c>
      <c r="B146" s="47"/>
      <c r="C146" s="12" t="s">
        <v>425</v>
      </c>
      <c r="D146" s="46" t="str">
        <f>IF(Source!AC12&lt;&gt;"", Source!AC12," ")</f>
        <v xml:space="preserve"> </v>
      </c>
      <c r="E146" s="46"/>
      <c r="F146" s="46"/>
      <c r="G146" s="46"/>
      <c r="H146" s="46"/>
      <c r="I146" s="13" t="str">
        <f>IF(Source!AB12&lt;&gt;"", Source!AB12," ")</f>
        <v xml:space="preserve"> </v>
      </c>
      <c r="J146" s="13"/>
      <c r="K146" s="13"/>
      <c r="L146" s="13"/>
    </row>
    <row r="147" spans="1:12" ht="14.25" x14ac:dyDescent="0.2">
      <c r="A147" s="13"/>
      <c r="B147" s="13"/>
      <c r="C147" s="12"/>
      <c r="D147" s="48" t="s">
        <v>426</v>
      </c>
      <c r="E147" s="48"/>
      <c r="F147" s="48"/>
      <c r="G147" s="48"/>
      <c r="H147" s="48"/>
      <c r="I147" s="13"/>
      <c r="J147" s="13"/>
      <c r="K147" s="13"/>
      <c r="L147" s="13"/>
    </row>
    <row r="148" spans="1:12" ht="14.25" x14ac:dyDescent="0.2">
      <c r="A148" s="13"/>
      <c r="B148" s="13"/>
      <c r="C148" s="12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1:12" ht="14.25" x14ac:dyDescent="0.2">
      <c r="A149" s="47" t="s">
        <v>424</v>
      </c>
      <c r="B149" s="47"/>
      <c r="C149" s="12" t="s">
        <v>427</v>
      </c>
      <c r="D149" s="46" t="str">
        <f>IF(Source!AE12&lt;&gt;"", Source!AE12," ")</f>
        <v xml:space="preserve"> </v>
      </c>
      <c r="E149" s="46"/>
      <c r="F149" s="46"/>
      <c r="G149" s="46"/>
      <c r="H149" s="46"/>
      <c r="I149" s="13" t="str">
        <f>IF(Source!AD12&lt;&gt;"", Source!AD12," ")</f>
        <v xml:space="preserve"> </v>
      </c>
      <c r="J149" s="13"/>
      <c r="K149" s="13"/>
      <c r="L149" s="13"/>
    </row>
    <row r="150" spans="1:12" ht="14.25" x14ac:dyDescent="0.2">
      <c r="A150" s="13"/>
      <c r="B150" s="13"/>
      <c r="C150" s="13"/>
      <c r="D150" s="48" t="s">
        <v>426</v>
      </c>
      <c r="E150" s="48"/>
      <c r="F150" s="48"/>
      <c r="G150" s="48"/>
      <c r="H150" s="48"/>
      <c r="I150" s="13"/>
      <c r="J150" s="13"/>
      <c r="K150" s="13"/>
      <c r="L150" s="13"/>
    </row>
  </sheetData>
  <mergeCells count="109">
    <mergeCell ref="A132:F132"/>
    <mergeCell ref="J130:K130"/>
    <mergeCell ref="G130:H130"/>
    <mergeCell ref="J128:K128"/>
    <mergeCell ref="J110:K110"/>
    <mergeCell ref="G110:H110"/>
    <mergeCell ref="G140:H140"/>
    <mergeCell ref="J140:K140"/>
    <mergeCell ref="A140:F140"/>
    <mergeCell ref="G136:H136"/>
    <mergeCell ref="J136:K136"/>
    <mergeCell ref="A136:F136"/>
    <mergeCell ref="G132:H132"/>
    <mergeCell ref="J132:K132"/>
    <mergeCell ref="J116:K116"/>
    <mergeCell ref="G116:H116"/>
    <mergeCell ref="J114:K114"/>
    <mergeCell ref="G114:H114"/>
    <mergeCell ref="J112:K112"/>
    <mergeCell ref="G112:H112"/>
    <mergeCell ref="G124:H124"/>
    <mergeCell ref="J122:K122"/>
    <mergeCell ref="G122:H122"/>
    <mergeCell ref="J120:K120"/>
    <mergeCell ref="G120:H120"/>
    <mergeCell ref="J118:K118"/>
    <mergeCell ref="G118:H118"/>
    <mergeCell ref="J60:K60"/>
    <mergeCell ref="G60:H60"/>
    <mergeCell ref="J50:K50"/>
    <mergeCell ref="G50:H50"/>
    <mergeCell ref="A40:L40"/>
    <mergeCell ref="A38:L38"/>
    <mergeCell ref="J87:K87"/>
    <mergeCell ref="G87:H87"/>
    <mergeCell ref="J78:K78"/>
    <mergeCell ref="G78:H78"/>
    <mergeCell ref="J70:K70"/>
    <mergeCell ref="G70:H70"/>
    <mergeCell ref="G104:H104"/>
    <mergeCell ref="A102:L102"/>
    <mergeCell ref="G98:H98"/>
    <mergeCell ref="J98:K98"/>
    <mergeCell ref="A98:F98"/>
    <mergeCell ref="J96:K96"/>
    <mergeCell ref="G96:H96"/>
    <mergeCell ref="C143:I143"/>
    <mergeCell ref="J143:K143"/>
    <mergeCell ref="D147:H147"/>
    <mergeCell ref="D150:H150"/>
    <mergeCell ref="J108:K108"/>
    <mergeCell ref="G108:H108"/>
    <mergeCell ref="G128:H128"/>
    <mergeCell ref="J126:K126"/>
    <mergeCell ref="G126:H126"/>
    <mergeCell ref="J124:K124"/>
    <mergeCell ref="C32:F32"/>
    <mergeCell ref="G32:H32"/>
    <mergeCell ref="I32:J32"/>
    <mergeCell ref="K32:L32"/>
    <mergeCell ref="A34:L34"/>
    <mergeCell ref="C142:I142"/>
    <mergeCell ref="J142:K142"/>
    <mergeCell ref="J106:K106"/>
    <mergeCell ref="G106:H106"/>
    <mergeCell ref="J104:K104"/>
    <mergeCell ref="C30:F30"/>
    <mergeCell ref="G30:H30"/>
    <mergeCell ref="I30:J30"/>
    <mergeCell ref="K30:L30"/>
    <mergeCell ref="C31:F31"/>
    <mergeCell ref="G31:H31"/>
    <mergeCell ref="I31:J31"/>
    <mergeCell ref="K31:L31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B3:E3"/>
    <mergeCell ref="H3:L3"/>
    <mergeCell ref="B4:E4"/>
    <mergeCell ref="H4:L4"/>
    <mergeCell ref="B6:E6"/>
    <mergeCell ref="H6:L6"/>
  </mergeCells>
  <pageMargins left="0.4" right="0.2" top="0.2" bottom="0.4" header="0.2" footer="0.2"/>
  <pageSetup paperSize="9" scale="60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7"/>
  <sheetViews>
    <sheetView workbookViewId="0">
      <selection activeCell="A233" sqref="A233:AH233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63008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231</v>
      </c>
      <c r="C12" s="1">
        <v>0</v>
      </c>
      <c r="D12" s="1">
        <f>ROW(A171)</f>
        <v>171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9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B171</f>
        <v>231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Новый объект</v>
      </c>
      <c r="G18" s="3" t="str">
        <f t="shared" si="0"/>
        <v>КредитИнвест в ТЕР 04.10.2019</v>
      </c>
      <c r="H18" s="3"/>
      <c r="I18" s="3"/>
      <c r="J18" s="3"/>
      <c r="K18" s="3"/>
      <c r="L18" s="3"/>
      <c r="M18" s="3"/>
      <c r="N18" s="3"/>
      <c r="O18" s="3">
        <f t="shared" ref="O18:AT18" si="1">O171</f>
        <v>2114688.79</v>
      </c>
      <c r="P18" s="3">
        <f t="shared" si="1"/>
        <v>2050633.53</v>
      </c>
      <c r="Q18" s="3">
        <f t="shared" si="1"/>
        <v>50920.88</v>
      </c>
      <c r="R18" s="3">
        <f t="shared" si="1"/>
        <v>5486.65</v>
      </c>
      <c r="S18" s="3">
        <f t="shared" si="1"/>
        <v>13134.38</v>
      </c>
      <c r="T18" s="3">
        <f t="shared" si="1"/>
        <v>0</v>
      </c>
      <c r="U18" s="3">
        <f t="shared" si="1"/>
        <v>1849.2897599999999</v>
      </c>
      <c r="V18" s="3">
        <f t="shared" si="1"/>
        <v>645.43967999999995</v>
      </c>
      <c r="W18" s="3">
        <f t="shared" si="1"/>
        <v>0</v>
      </c>
      <c r="X18" s="3">
        <f t="shared" si="1"/>
        <v>15327.57</v>
      </c>
      <c r="Y18" s="3">
        <f t="shared" si="1"/>
        <v>12966.17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2046794.54</v>
      </c>
      <c r="AQ18" s="3">
        <f t="shared" si="1"/>
        <v>0</v>
      </c>
      <c r="AR18" s="3">
        <f t="shared" si="1"/>
        <v>2142982.5299999998</v>
      </c>
      <c r="AS18" s="3">
        <f t="shared" si="1"/>
        <v>62878.07</v>
      </c>
      <c r="AT18" s="3">
        <f t="shared" si="1"/>
        <v>33309.919999999998</v>
      </c>
      <c r="AU18" s="3">
        <f t="shared" ref="AU18:BZ18" si="2">AU171</f>
        <v>0</v>
      </c>
      <c r="AV18" s="3">
        <f t="shared" si="2"/>
        <v>2050633.53</v>
      </c>
      <c r="AW18" s="3">
        <f t="shared" si="2"/>
        <v>3838.99</v>
      </c>
      <c r="AX18" s="3">
        <f t="shared" si="2"/>
        <v>0</v>
      </c>
      <c r="AY18" s="3">
        <f t="shared" si="2"/>
        <v>3838.99</v>
      </c>
      <c r="AZ18" s="3">
        <f t="shared" si="2"/>
        <v>2046794.54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CA171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DG171</f>
        <v>2575690.92</v>
      </c>
      <c r="DH18" s="4">
        <f t="shared" si="4"/>
        <v>2076700.38</v>
      </c>
      <c r="DI18" s="4">
        <f t="shared" si="4"/>
        <v>396673.68</v>
      </c>
      <c r="DJ18" s="4">
        <f t="shared" si="4"/>
        <v>42740.91</v>
      </c>
      <c r="DK18" s="4">
        <f t="shared" si="4"/>
        <v>102316.86</v>
      </c>
      <c r="DL18" s="4">
        <f t="shared" si="4"/>
        <v>0</v>
      </c>
      <c r="DM18" s="4">
        <f t="shared" si="4"/>
        <v>1849.2897599999999</v>
      </c>
      <c r="DN18" s="4">
        <f t="shared" si="4"/>
        <v>645.43967999999995</v>
      </c>
      <c r="DO18" s="4">
        <f t="shared" si="4"/>
        <v>0</v>
      </c>
      <c r="DP18" s="4">
        <f t="shared" si="4"/>
        <v>119401.65</v>
      </c>
      <c r="DQ18" s="4">
        <f t="shared" si="4"/>
        <v>101006.47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2046794.54</v>
      </c>
      <c r="EI18" s="4">
        <f t="shared" si="4"/>
        <v>0</v>
      </c>
      <c r="EJ18" s="4">
        <f t="shared" si="4"/>
        <v>2796099.04</v>
      </c>
      <c r="EK18" s="4">
        <f t="shared" si="4"/>
        <v>489820.3</v>
      </c>
      <c r="EL18" s="4">
        <f t="shared" si="4"/>
        <v>259484.2</v>
      </c>
      <c r="EM18" s="4">
        <f t="shared" ref="EM18:FR18" si="5">EM171</f>
        <v>0</v>
      </c>
      <c r="EN18" s="4">
        <f t="shared" si="5"/>
        <v>2076700.38</v>
      </c>
      <c r="EO18" s="4">
        <f t="shared" si="5"/>
        <v>29905.84</v>
      </c>
      <c r="EP18" s="4">
        <f t="shared" si="5"/>
        <v>0</v>
      </c>
      <c r="EQ18" s="4">
        <f t="shared" si="5"/>
        <v>29905.84</v>
      </c>
      <c r="ER18" s="4">
        <f t="shared" si="5"/>
        <v>2046794.54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FS171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ROW(A142)</f>
        <v>142</v>
      </c>
      <c r="E20" s="1"/>
      <c r="F20" s="1" t="s">
        <v>10</v>
      </c>
      <c r="G20" s="1" t="s">
        <v>10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/>
      <c r="N20" s="1"/>
      <c r="O20" s="1"/>
      <c r="P20" s="1"/>
      <c r="Q20" s="1"/>
      <c r="R20" s="1"/>
      <c r="S20" s="1"/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</row>
    <row r="22" spans="1:255" x14ac:dyDescent="0.2">
      <c r="A22" s="3">
        <v>52</v>
      </c>
      <c r="B22" s="3">
        <f t="shared" ref="B22:G22" si="7">B142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Новая локальная смета</v>
      </c>
      <c r="G22" s="3" t="str">
        <f t="shared" si="7"/>
        <v>Новая локальная смета</v>
      </c>
      <c r="H22" s="3"/>
      <c r="I22" s="3"/>
      <c r="J22" s="3"/>
      <c r="K22" s="3"/>
      <c r="L22" s="3"/>
      <c r="M22" s="3"/>
      <c r="N22" s="3"/>
      <c r="O22" s="3">
        <f t="shared" ref="O22:AT22" si="8">O142</f>
        <v>2114688.79</v>
      </c>
      <c r="P22" s="3">
        <f t="shared" si="8"/>
        <v>2050633.53</v>
      </c>
      <c r="Q22" s="3">
        <f t="shared" si="8"/>
        <v>50920.88</v>
      </c>
      <c r="R22" s="3">
        <f t="shared" si="8"/>
        <v>5486.65</v>
      </c>
      <c r="S22" s="3">
        <f t="shared" si="8"/>
        <v>13134.38</v>
      </c>
      <c r="T22" s="3">
        <f t="shared" si="8"/>
        <v>0</v>
      </c>
      <c r="U22" s="3">
        <f t="shared" si="8"/>
        <v>1849.2897599999999</v>
      </c>
      <c r="V22" s="3">
        <f t="shared" si="8"/>
        <v>645.43967999999995</v>
      </c>
      <c r="W22" s="3">
        <f t="shared" si="8"/>
        <v>0</v>
      </c>
      <c r="X22" s="3">
        <f t="shared" si="8"/>
        <v>15327.57</v>
      </c>
      <c r="Y22" s="3">
        <f t="shared" si="8"/>
        <v>12966.17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2046794.54</v>
      </c>
      <c r="AQ22" s="3">
        <f t="shared" si="8"/>
        <v>0</v>
      </c>
      <c r="AR22" s="3">
        <f t="shared" si="8"/>
        <v>2142982.5299999998</v>
      </c>
      <c r="AS22" s="3">
        <f t="shared" si="8"/>
        <v>62878.07</v>
      </c>
      <c r="AT22" s="3">
        <f t="shared" si="8"/>
        <v>33309.919999999998</v>
      </c>
      <c r="AU22" s="3">
        <f t="shared" ref="AU22:BZ22" si="9">AU142</f>
        <v>0</v>
      </c>
      <c r="AV22" s="3">
        <f t="shared" si="9"/>
        <v>2050633.53</v>
      </c>
      <c r="AW22" s="3">
        <f t="shared" si="9"/>
        <v>3838.99</v>
      </c>
      <c r="AX22" s="3">
        <f t="shared" si="9"/>
        <v>0</v>
      </c>
      <c r="AY22" s="3">
        <f t="shared" si="9"/>
        <v>3838.99</v>
      </c>
      <c r="AZ22" s="3">
        <f t="shared" si="9"/>
        <v>2046794.54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CA142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DG142</f>
        <v>2575690.92</v>
      </c>
      <c r="DH22" s="4">
        <f t="shared" si="11"/>
        <v>2076700.38</v>
      </c>
      <c r="DI22" s="4">
        <f t="shared" si="11"/>
        <v>396673.68</v>
      </c>
      <c r="DJ22" s="4">
        <f t="shared" si="11"/>
        <v>42740.91</v>
      </c>
      <c r="DK22" s="4">
        <f t="shared" si="11"/>
        <v>102316.86</v>
      </c>
      <c r="DL22" s="4">
        <f t="shared" si="11"/>
        <v>0</v>
      </c>
      <c r="DM22" s="4">
        <f t="shared" si="11"/>
        <v>1849.2897599999999</v>
      </c>
      <c r="DN22" s="4">
        <f t="shared" si="11"/>
        <v>645.43967999999995</v>
      </c>
      <c r="DO22" s="4">
        <f t="shared" si="11"/>
        <v>0</v>
      </c>
      <c r="DP22" s="4">
        <f t="shared" si="11"/>
        <v>119401.65</v>
      </c>
      <c r="DQ22" s="4">
        <f t="shared" si="11"/>
        <v>101006.47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2046794.54</v>
      </c>
      <c r="EI22" s="4">
        <f t="shared" si="11"/>
        <v>0</v>
      </c>
      <c r="EJ22" s="4">
        <f t="shared" si="11"/>
        <v>2796099.04</v>
      </c>
      <c r="EK22" s="4">
        <f t="shared" si="11"/>
        <v>489820.3</v>
      </c>
      <c r="EL22" s="4">
        <f t="shared" si="11"/>
        <v>259484.2</v>
      </c>
      <c r="EM22" s="4">
        <f t="shared" ref="EM22:FR22" si="12">EM142</f>
        <v>0</v>
      </c>
      <c r="EN22" s="4">
        <f t="shared" si="12"/>
        <v>2076700.38</v>
      </c>
      <c r="EO22" s="4">
        <f t="shared" si="12"/>
        <v>29905.84</v>
      </c>
      <c r="EP22" s="4">
        <f t="shared" si="12"/>
        <v>0</v>
      </c>
      <c r="EQ22" s="4">
        <f t="shared" si="12"/>
        <v>29905.84</v>
      </c>
      <c r="ER22" s="4">
        <f t="shared" si="12"/>
        <v>2046794.54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FS142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ROW(A51)</f>
        <v>51</v>
      </c>
      <c r="E24" s="1"/>
      <c r="F24" s="1" t="s">
        <v>11</v>
      </c>
      <c r="G24" s="1" t="s">
        <v>12</v>
      </c>
      <c r="H24" s="1" t="s">
        <v>3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B51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Строительно-монтажные работы</v>
      </c>
      <c r="H26" s="3"/>
      <c r="I26" s="3"/>
      <c r="J26" s="3"/>
      <c r="K26" s="3"/>
      <c r="L26" s="3"/>
      <c r="M26" s="3"/>
      <c r="N26" s="3"/>
      <c r="O26" s="3">
        <f t="shared" ref="O26:AT26" si="15">O51</f>
        <v>67894.25</v>
      </c>
      <c r="P26" s="3">
        <f t="shared" si="15"/>
        <v>3838.99</v>
      </c>
      <c r="Q26" s="3">
        <f t="shared" si="15"/>
        <v>50920.88</v>
      </c>
      <c r="R26" s="3">
        <f t="shared" si="15"/>
        <v>5486.65</v>
      </c>
      <c r="S26" s="3">
        <f t="shared" si="15"/>
        <v>13134.38</v>
      </c>
      <c r="T26" s="3">
        <f t="shared" si="15"/>
        <v>0</v>
      </c>
      <c r="U26" s="3">
        <f t="shared" si="15"/>
        <v>1849.2897599999999</v>
      </c>
      <c r="V26" s="3">
        <f t="shared" si="15"/>
        <v>645.43967999999995</v>
      </c>
      <c r="W26" s="3">
        <f t="shared" si="15"/>
        <v>0</v>
      </c>
      <c r="X26" s="3">
        <f t="shared" si="15"/>
        <v>15327.57</v>
      </c>
      <c r="Y26" s="3">
        <f t="shared" si="15"/>
        <v>12966.17</v>
      </c>
      <c r="Z26" s="3">
        <f t="shared" si="15"/>
        <v>0</v>
      </c>
      <c r="AA26" s="3">
        <f t="shared" si="15"/>
        <v>0</v>
      </c>
      <c r="AB26" s="3">
        <f t="shared" si="15"/>
        <v>67894.25</v>
      </c>
      <c r="AC26" s="3">
        <f t="shared" si="15"/>
        <v>3838.99</v>
      </c>
      <c r="AD26" s="3">
        <f t="shared" si="15"/>
        <v>50920.88</v>
      </c>
      <c r="AE26" s="3">
        <f t="shared" si="15"/>
        <v>5486.65</v>
      </c>
      <c r="AF26" s="3">
        <f t="shared" si="15"/>
        <v>13134.38</v>
      </c>
      <c r="AG26" s="3">
        <f t="shared" si="15"/>
        <v>0</v>
      </c>
      <c r="AH26" s="3">
        <f t="shared" si="15"/>
        <v>1849.2897599999999</v>
      </c>
      <c r="AI26" s="3">
        <f t="shared" si="15"/>
        <v>645.43967999999995</v>
      </c>
      <c r="AJ26" s="3">
        <f t="shared" si="15"/>
        <v>0</v>
      </c>
      <c r="AK26" s="3">
        <f t="shared" si="15"/>
        <v>15327.57</v>
      </c>
      <c r="AL26" s="3">
        <f t="shared" si="15"/>
        <v>12966.17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96187.99</v>
      </c>
      <c r="AS26" s="3">
        <f t="shared" si="15"/>
        <v>62878.07</v>
      </c>
      <c r="AT26" s="3">
        <f t="shared" si="15"/>
        <v>33309.919999999998</v>
      </c>
      <c r="AU26" s="3">
        <f t="shared" ref="AU26:BZ26" si="16">AU51</f>
        <v>0</v>
      </c>
      <c r="AV26" s="3">
        <f t="shared" si="16"/>
        <v>3838.99</v>
      </c>
      <c r="AW26" s="3">
        <f t="shared" si="16"/>
        <v>3838.99</v>
      </c>
      <c r="AX26" s="3">
        <f t="shared" si="16"/>
        <v>0</v>
      </c>
      <c r="AY26" s="3">
        <f t="shared" si="16"/>
        <v>3838.99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CA51</f>
        <v>96187.99</v>
      </c>
      <c r="CB26" s="3">
        <f t="shared" si="17"/>
        <v>62878.07</v>
      </c>
      <c r="CC26" s="3">
        <f t="shared" si="17"/>
        <v>33309.919999999998</v>
      </c>
      <c r="CD26" s="3">
        <f t="shared" si="17"/>
        <v>0</v>
      </c>
      <c r="CE26" s="3">
        <f t="shared" si="17"/>
        <v>3838.99</v>
      </c>
      <c r="CF26" s="3">
        <f t="shared" si="17"/>
        <v>3838.99</v>
      </c>
      <c r="CG26" s="3">
        <f t="shared" si="17"/>
        <v>0</v>
      </c>
      <c r="CH26" s="3">
        <f t="shared" si="17"/>
        <v>3838.99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DG51</f>
        <v>528896.38</v>
      </c>
      <c r="DH26" s="4">
        <f t="shared" si="18"/>
        <v>29905.84</v>
      </c>
      <c r="DI26" s="4">
        <f t="shared" si="18"/>
        <v>396673.68</v>
      </c>
      <c r="DJ26" s="4">
        <f t="shared" si="18"/>
        <v>42740.91</v>
      </c>
      <c r="DK26" s="4">
        <f t="shared" si="18"/>
        <v>102316.86</v>
      </c>
      <c r="DL26" s="4">
        <f t="shared" si="18"/>
        <v>0</v>
      </c>
      <c r="DM26" s="4">
        <f t="shared" si="18"/>
        <v>1849.2897599999999</v>
      </c>
      <c r="DN26" s="4">
        <f t="shared" si="18"/>
        <v>645.43967999999995</v>
      </c>
      <c r="DO26" s="4">
        <f t="shared" si="18"/>
        <v>0</v>
      </c>
      <c r="DP26" s="4">
        <f t="shared" si="18"/>
        <v>119401.65</v>
      </c>
      <c r="DQ26" s="4">
        <f t="shared" si="18"/>
        <v>101006.47</v>
      </c>
      <c r="DR26" s="4">
        <f t="shared" si="18"/>
        <v>0</v>
      </c>
      <c r="DS26" s="4">
        <f t="shared" si="18"/>
        <v>0</v>
      </c>
      <c r="DT26" s="4">
        <f t="shared" si="18"/>
        <v>528896.38</v>
      </c>
      <c r="DU26" s="4">
        <f t="shared" si="18"/>
        <v>29905.84</v>
      </c>
      <c r="DV26" s="4">
        <f t="shared" si="18"/>
        <v>396673.68</v>
      </c>
      <c r="DW26" s="4">
        <f t="shared" si="18"/>
        <v>42740.91</v>
      </c>
      <c r="DX26" s="4">
        <f t="shared" si="18"/>
        <v>102316.86</v>
      </c>
      <c r="DY26" s="4">
        <f t="shared" si="18"/>
        <v>0</v>
      </c>
      <c r="DZ26" s="4">
        <f t="shared" si="18"/>
        <v>1849.2897599999999</v>
      </c>
      <c r="EA26" s="4">
        <f t="shared" si="18"/>
        <v>645.43967999999995</v>
      </c>
      <c r="EB26" s="4">
        <f t="shared" si="18"/>
        <v>0</v>
      </c>
      <c r="EC26" s="4">
        <f t="shared" si="18"/>
        <v>119401.65</v>
      </c>
      <c r="ED26" s="4">
        <f t="shared" si="18"/>
        <v>101006.47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749304.5</v>
      </c>
      <c r="EK26" s="4">
        <f t="shared" si="18"/>
        <v>489820.3</v>
      </c>
      <c r="EL26" s="4">
        <f t="shared" si="18"/>
        <v>259484.2</v>
      </c>
      <c r="EM26" s="4">
        <f t="shared" ref="EM26:FR26" si="19">EM51</f>
        <v>0</v>
      </c>
      <c r="EN26" s="4">
        <f t="shared" si="19"/>
        <v>29905.84</v>
      </c>
      <c r="EO26" s="4">
        <f t="shared" si="19"/>
        <v>29905.84</v>
      </c>
      <c r="EP26" s="4">
        <f t="shared" si="19"/>
        <v>0</v>
      </c>
      <c r="EQ26" s="4">
        <f t="shared" si="19"/>
        <v>29905.84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FS51</f>
        <v>749304.5</v>
      </c>
      <c r="FT26" s="4">
        <f t="shared" si="20"/>
        <v>489820.3</v>
      </c>
      <c r="FU26" s="4">
        <f t="shared" si="20"/>
        <v>259484.2</v>
      </c>
      <c r="FV26" s="4">
        <f t="shared" si="20"/>
        <v>0</v>
      </c>
      <c r="FW26" s="4">
        <f t="shared" si="20"/>
        <v>29905.84</v>
      </c>
      <c r="FX26" s="4">
        <f t="shared" si="20"/>
        <v>29905.84</v>
      </c>
      <c r="FY26" s="4">
        <f t="shared" si="20"/>
        <v>0</v>
      </c>
      <c r="FZ26" s="4">
        <f t="shared" si="20"/>
        <v>29905.84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ROW(SmtRes!A26)</f>
        <v>26</v>
      </c>
      <c r="D28" s="2">
        <f>ROW(EtalonRes!A26)</f>
        <v>26</v>
      </c>
      <c r="E28" s="2" t="s">
        <v>13</v>
      </c>
      <c r="F28" s="2" t="s">
        <v>14</v>
      </c>
      <c r="G28" s="2" t="s">
        <v>15</v>
      </c>
      <c r="H28" s="2" t="s">
        <v>16</v>
      </c>
      <c r="I28" s="2">
        <f>ROUND(144/100,9)</f>
        <v>1.44</v>
      </c>
      <c r="J28" s="2">
        <v>0</v>
      </c>
      <c r="K28" s="2"/>
      <c r="L28" s="2"/>
      <c r="M28" s="2"/>
      <c r="N28" s="2"/>
      <c r="O28" s="2">
        <f t="shared" ref="O28:O49" si="21">ROUND(CP28,2)</f>
        <v>38825.56</v>
      </c>
      <c r="P28" s="2">
        <f t="shared" ref="P28:P49" si="22">ROUND(CQ28*I28,2)</f>
        <v>1595.04</v>
      </c>
      <c r="Q28" s="2">
        <f t="shared" ref="Q28:Q49" si="23">ROUND(CR28*I28,2)</f>
        <v>31723.040000000001</v>
      </c>
      <c r="R28" s="2">
        <f t="shared" ref="R28:R49" si="24">ROUND(CS28*I28,2)</f>
        <v>4475.83</v>
      </c>
      <c r="S28" s="2">
        <f t="shared" ref="S28:S49" si="25">ROUND(CT28*I28,2)</f>
        <v>5507.48</v>
      </c>
      <c r="T28" s="2">
        <f t="shared" ref="T28:T49" si="26">ROUND(CU28*I28,2)</f>
        <v>0</v>
      </c>
      <c r="U28" s="2">
        <f t="shared" ref="U28:U49" si="27">CV28*I28</f>
        <v>767.05919999999992</v>
      </c>
      <c r="V28" s="2">
        <f t="shared" ref="V28:V49" si="28">CW28*I28</f>
        <v>537.96096</v>
      </c>
      <c r="W28" s="2">
        <f t="shared" ref="W28:W49" si="29">ROUND(CX28*I28,2)</f>
        <v>0</v>
      </c>
      <c r="X28" s="2">
        <f t="shared" ref="X28:X49" si="30">ROUND(CY28,2)</f>
        <v>8984.98</v>
      </c>
      <c r="Y28" s="2">
        <f t="shared" ref="Y28:Y49" si="31">ROUND(CZ28,2)</f>
        <v>8485.81</v>
      </c>
      <c r="Z28" s="2"/>
      <c r="AA28" s="2">
        <v>42913475</v>
      </c>
      <c r="AB28" s="2">
        <f t="shared" ref="AB28:AB49" si="32">ROUND((AC28+AD28+AF28),6)</f>
        <v>26962.198</v>
      </c>
      <c r="AC28" s="2">
        <f t="shared" ref="AC28:AC49" si="33">ROUND((ES28),6)</f>
        <v>1107.67</v>
      </c>
      <c r="AD28" s="2">
        <f>ROUND(((((ET28*1.2))-((EU28*1.2)))+AE28),6)</f>
        <v>22029.887999999999</v>
      </c>
      <c r="AE28" s="2">
        <f>ROUND(((EU28*1.2)),6)</f>
        <v>3108.2159999999999</v>
      </c>
      <c r="AF28" s="2">
        <f>ROUND(((EV28*1.2)),6)</f>
        <v>3824.64</v>
      </c>
      <c r="AG28" s="2">
        <f t="shared" ref="AG28:AG49" si="34">ROUND((AP28),6)</f>
        <v>0</v>
      </c>
      <c r="AH28" s="2">
        <f>((EW28*1.2))</f>
        <v>532.67999999999995</v>
      </c>
      <c r="AI28" s="2">
        <f>((EX28*1.2))</f>
        <v>373.584</v>
      </c>
      <c r="AJ28" s="2">
        <f t="shared" ref="AJ28:AJ49" si="35">(AS28)</f>
        <v>0</v>
      </c>
      <c r="AK28" s="2">
        <v>22653.11</v>
      </c>
      <c r="AL28" s="2">
        <v>1107.67</v>
      </c>
      <c r="AM28" s="2">
        <v>18358.240000000002</v>
      </c>
      <c r="AN28" s="2">
        <v>2590.1799999999998</v>
      </c>
      <c r="AO28" s="2">
        <v>3187.2</v>
      </c>
      <c r="AP28" s="2">
        <v>0</v>
      </c>
      <c r="AQ28" s="2">
        <v>443.9</v>
      </c>
      <c r="AR28" s="2">
        <v>311.32</v>
      </c>
      <c r="AS28" s="2">
        <v>0</v>
      </c>
      <c r="AT28" s="2">
        <v>90</v>
      </c>
      <c r="AU28" s="2">
        <v>85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17</v>
      </c>
      <c r="BK28" s="2"/>
      <c r="BL28" s="2"/>
      <c r="BM28" s="2">
        <v>9001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90</v>
      </c>
      <c r="CA28" s="2">
        <v>85</v>
      </c>
      <c r="CB28" s="2"/>
      <c r="CC28" s="2"/>
      <c r="CD28" s="2"/>
      <c r="CE28" s="2">
        <v>0</v>
      </c>
      <c r="CF28" s="2">
        <v>0</v>
      </c>
      <c r="CG28" s="2">
        <v>0</v>
      </c>
      <c r="CH28" s="2"/>
      <c r="CI28" s="2"/>
      <c r="CJ28" s="2"/>
      <c r="CK28" s="2"/>
      <c r="CL28" s="2"/>
      <c r="CM28" s="2">
        <v>0</v>
      </c>
      <c r="CN28" s="2" t="s">
        <v>18</v>
      </c>
      <c r="CO28" s="2">
        <v>0</v>
      </c>
      <c r="CP28" s="2">
        <f t="shared" ref="CP28:CP49" si="36">(P28+Q28+S28)</f>
        <v>38825.56</v>
      </c>
      <c r="CQ28" s="2">
        <f t="shared" ref="CQ28:CQ49" si="37">AC28*BC28</f>
        <v>1107.67</v>
      </c>
      <c r="CR28" s="2">
        <f t="shared" ref="CR28:CR49" si="38">AD28*BB28</f>
        <v>22029.887999999999</v>
      </c>
      <c r="CS28" s="2">
        <f t="shared" ref="CS28:CS49" si="39">AE28*BS28</f>
        <v>3108.2159999999999</v>
      </c>
      <c r="CT28" s="2">
        <f t="shared" ref="CT28:CT49" si="40">AF28*BA28</f>
        <v>3824.64</v>
      </c>
      <c r="CU28" s="2">
        <f t="shared" ref="CU28:CU49" si="41">AG28</f>
        <v>0</v>
      </c>
      <c r="CV28" s="2">
        <f t="shared" ref="CV28:CV49" si="42">AH28</f>
        <v>532.67999999999995</v>
      </c>
      <c r="CW28" s="2">
        <f t="shared" ref="CW28:CW49" si="43">AI28</f>
        <v>373.584</v>
      </c>
      <c r="CX28" s="2">
        <f t="shared" ref="CX28:CX49" si="44">AJ28</f>
        <v>0</v>
      </c>
      <c r="CY28" s="2">
        <f t="shared" ref="CY28:CY49" si="45">(((S28+R28)*AT28)/100)</f>
        <v>8984.9789999999994</v>
      </c>
      <c r="CZ28" s="2">
        <f t="shared" ref="CZ28:CZ49" si="46">(((S28+R28)*AU28)/100)</f>
        <v>8485.8135000000002</v>
      </c>
      <c r="DA28" s="2"/>
      <c r="DB28" s="2"/>
      <c r="DC28" s="2" t="s">
        <v>3</v>
      </c>
      <c r="DD28" s="2" t="s">
        <v>3</v>
      </c>
      <c r="DE28" s="2" t="s">
        <v>19</v>
      </c>
      <c r="DF28" s="2" t="s">
        <v>19</v>
      </c>
      <c r="DG28" s="2" t="s">
        <v>19</v>
      </c>
      <c r="DH28" s="2" t="s">
        <v>3</v>
      </c>
      <c r="DI28" s="2" t="s">
        <v>19</v>
      </c>
      <c r="DJ28" s="2" t="s">
        <v>19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16</v>
      </c>
      <c r="DW28" s="2" t="s">
        <v>16</v>
      </c>
      <c r="DX28" s="2">
        <v>1</v>
      </c>
      <c r="DY28" s="2"/>
      <c r="DZ28" s="2"/>
      <c r="EA28" s="2"/>
      <c r="EB28" s="2"/>
      <c r="EC28" s="2"/>
      <c r="ED28" s="2"/>
      <c r="EE28" s="2">
        <v>42913206</v>
      </c>
      <c r="EF28" s="2">
        <v>2</v>
      </c>
      <c r="EG28" s="2" t="s">
        <v>20</v>
      </c>
      <c r="EH28" s="2">
        <v>0</v>
      </c>
      <c r="EI28" s="2" t="s">
        <v>3</v>
      </c>
      <c r="EJ28" s="2">
        <v>1</v>
      </c>
      <c r="EK28" s="2">
        <v>9001</v>
      </c>
      <c r="EL28" s="2" t="s">
        <v>21</v>
      </c>
      <c r="EM28" s="2" t="s">
        <v>22</v>
      </c>
      <c r="EN28" s="2"/>
      <c r="EO28" s="2" t="s">
        <v>23</v>
      </c>
      <c r="EP28" s="2"/>
      <c r="EQ28" s="2">
        <v>0</v>
      </c>
      <c r="ER28" s="2">
        <v>22653.11</v>
      </c>
      <c r="ES28" s="2">
        <v>1107.67</v>
      </c>
      <c r="ET28" s="2">
        <v>18358.240000000002</v>
      </c>
      <c r="EU28" s="2">
        <v>2590.1799999999998</v>
      </c>
      <c r="EV28" s="2">
        <v>3187.2</v>
      </c>
      <c r="EW28" s="2">
        <v>443.9</v>
      </c>
      <c r="EX28" s="2">
        <v>311.32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49" si="47">ROUND(IF(AND(BH28=3,BI28=3),P28,0),2)</f>
        <v>0</v>
      </c>
      <c r="FS28" s="2">
        <v>0</v>
      </c>
      <c r="FT28" s="2"/>
      <c r="FU28" s="2"/>
      <c r="FV28" s="2"/>
      <c r="FW28" s="2"/>
      <c r="FX28" s="2">
        <v>90</v>
      </c>
      <c r="FY28" s="2">
        <v>85</v>
      </c>
      <c r="FZ28" s="2"/>
      <c r="GA28" s="2" t="s">
        <v>3</v>
      </c>
      <c r="GB28" s="2"/>
      <c r="GC28" s="2"/>
      <c r="GD28" s="2">
        <v>1</v>
      </c>
      <c r="GE28" s="2"/>
      <c r="GF28" s="2">
        <v>1106015440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49" si="48">ROUND(IF(AND(BH28=3,BI28=3,FS28&lt;&gt;0),P28,0),2)</f>
        <v>0</v>
      </c>
      <c r="GM28" s="2">
        <f t="shared" ref="GM28:GM49" si="49">ROUND(O28+X28+Y28,2)+GX28</f>
        <v>56296.35</v>
      </c>
      <c r="GN28" s="2">
        <f t="shared" ref="GN28:GN49" si="50">IF(OR(BI28=0,BI28=1),ROUND(O28+X28+Y28,2),0)</f>
        <v>56296.35</v>
      </c>
      <c r="GO28" s="2">
        <f t="shared" ref="GO28:GO49" si="51">IF(BI28=2,ROUND(O28+X28+Y28,2),0)</f>
        <v>0</v>
      </c>
      <c r="GP28" s="2">
        <f t="shared" ref="GP28:GP49" si="52">IF(BI28=4,ROUND(O28+X28+Y28,2)+GX28,0)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49" si="53">ROUND((GT28),6)</f>
        <v>0</v>
      </c>
      <c r="GW28" s="2">
        <v>1</v>
      </c>
      <c r="GX28" s="2">
        <f t="shared" ref="GX28:GX49" si="54">ROUND(HC28*I28,2)</f>
        <v>0</v>
      </c>
      <c r="GY28" s="2"/>
      <c r="GZ28" s="2"/>
      <c r="HA28" s="2">
        <v>0</v>
      </c>
      <c r="HB28" s="2">
        <v>0</v>
      </c>
      <c r="HC28" s="2">
        <f t="shared" ref="HC28:HC49" si="55">GV28*GW28</f>
        <v>0</v>
      </c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ROW(SmtRes!A52)</f>
        <v>52</v>
      </c>
      <c r="D29">
        <f>ROW(EtalonRes!A52)</f>
        <v>52</v>
      </c>
      <c r="E29" t="s">
        <v>13</v>
      </c>
      <c r="F29" t="s">
        <v>14</v>
      </c>
      <c r="G29" t="s">
        <v>15</v>
      </c>
      <c r="H29" t="s">
        <v>16</v>
      </c>
      <c r="I29">
        <f>ROUND(144/100,9)</f>
        <v>1.44</v>
      </c>
      <c r="J29">
        <v>0</v>
      </c>
      <c r="O29">
        <f t="shared" si="21"/>
        <v>302451.15000000002</v>
      </c>
      <c r="P29">
        <f t="shared" si="22"/>
        <v>12425.4</v>
      </c>
      <c r="Q29">
        <f t="shared" si="23"/>
        <v>247122.47</v>
      </c>
      <c r="R29">
        <f t="shared" si="24"/>
        <v>34866.720000000001</v>
      </c>
      <c r="S29">
        <f t="shared" si="25"/>
        <v>42903.28</v>
      </c>
      <c r="T29">
        <f t="shared" si="26"/>
        <v>0</v>
      </c>
      <c r="U29">
        <f t="shared" si="27"/>
        <v>767.05919999999992</v>
      </c>
      <c r="V29">
        <f t="shared" si="28"/>
        <v>537.96096</v>
      </c>
      <c r="W29">
        <f t="shared" si="29"/>
        <v>0</v>
      </c>
      <c r="X29">
        <f t="shared" si="30"/>
        <v>69993</v>
      </c>
      <c r="Y29">
        <f t="shared" si="31"/>
        <v>66104.5</v>
      </c>
      <c r="AA29">
        <v>42913476</v>
      </c>
      <c r="AB29">
        <f t="shared" si="32"/>
        <v>26962.198</v>
      </c>
      <c r="AC29">
        <f t="shared" si="33"/>
        <v>1107.67</v>
      </c>
      <c r="AD29">
        <f>ROUND(((((ET29*1.2))-((EU29*1.2)))+AE29),6)</f>
        <v>22029.887999999999</v>
      </c>
      <c r="AE29">
        <f>ROUND(((EU29*1.2)),6)</f>
        <v>3108.2159999999999</v>
      </c>
      <c r="AF29">
        <f>ROUND(((EV29*1.2)),6)</f>
        <v>3824.64</v>
      </c>
      <c r="AG29">
        <f t="shared" si="34"/>
        <v>0</v>
      </c>
      <c r="AH29">
        <f>((EW29*1.2))</f>
        <v>532.67999999999995</v>
      </c>
      <c r="AI29">
        <f>((EX29*1.2))</f>
        <v>373.584</v>
      </c>
      <c r="AJ29">
        <f t="shared" si="35"/>
        <v>0</v>
      </c>
      <c r="AK29">
        <v>22653.11</v>
      </c>
      <c r="AL29">
        <v>1107.67</v>
      </c>
      <c r="AM29">
        <v>18358.240000000002</v>
      </c>
      <c r="AN29">
        <v>2590.1799999999998</v>
      </c>
      <c r="AO29">
        <v>3187.2</v>
      </c>
      <c r="AP29">
        <v>0</v>
      </c>
      <c r="AQ29">
        <v>443.9</v>
      </c>
      <c r="AR29">
        <v>311.32</v>
      </c>
      <c r="AS29">
        <v>0</v>
      </c>
      <c r="AT29">
        <v>90</v>
      </c>
      <c r="AU29">
        <v>85</v>
      </c>
      <c r="AV29">
        <v>1</v>
      </c>
      <c r="AW29">
        <v>1</v>
      </c>
      <c r="AZ29">
        <v>7.79</v>
      </c>
      <c r="BA29">
        <v>7.79</v>
      </c>
      <c r="BB29">
        <v>7.79</v>
      </c>
      <c r="BC29">
        <v>7.79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17</v>
      </c>
      <c r="BM29">
        <v>9001</v>
      </c>
      <c r="BN29">
        <v>0</v>
      </c>
      <c r="BO29" t="s">
        <v>24</v>
      </c>
      <c r="BP29">
        <v>1</v>
      </c>
      <c r="BQ29">
        <v>2</v>
      </c>
      <c r="BR29">
        <v>0</v>
      </c>
      <c r="BS29">
        <v>7.79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90</v>
      </c>
      <c r="CA29">
        <v>85</v>
      </c>
      <c r="CE29">
        <v>0</v>
      </c>
      <c r="CF29">
        <v>0</v>
      </c>
      <c r="CG29">
        <v>0</v>
      </c>
      <c r="CM29">
        <v>0</v>
      </c>
      <c r="CN29" t="s">
        <v>18</v>
      </c>
      <c r="CO29">
        <v>0</v>
      </c>
      <c r="CP29">
        <f t="shared" si="36"/>
        <v>302451.15000000002</v>
      </c>
      <c r="CQ29">
        <f t="shared" si="37"/>
        <v>8628.7493000000013</v>
      </c>
      <c r="CR29">
        <f t="shared" si="38"/>
        <v>171612.82751999999</v>
      </c>
      <c r="CS29">
        <f t="shared" si="39"/>
        <v>24213.002639999999</v>
      </c>
      <c r="CT29">
        <f t="shared" si="40"/>
        <v>29793.945599999999</v>
      </c>
      <c r="CU29">
        <f t="shared" si="41"/>
        <v>0</v>
      </c>
      <c r="CV29">
        <f t="shared" si="42"/>
        <v>532.67999999999995</v>
      </c>
      <c r="CW29">
        <f t="shared" si="43"/>
        <v>373.584</v>
      </c>
      <c r="CX29">
        <f t="shared" si="44"/>
        <v>0</v>
      </c>
      <c r="CY29">
        <f t="shared" si="45"/>
        <v>69993</v>
      </c>
      <c r="CZ29">
        <f t="shared" si="46"/>
        <v>66104.5</v>
      </c>
      <c r="DC29" t="s">
        <v>3</v>
      </c>
      <c r="DD29" t="s">
        <v>3</v>
      </c>
      <c r="DE29" t="s">
        <v>19</v>
      </c>
      <c r="DF29" t="s">
        <v>19</v>
      </c>
      <c r="DG29" t="s">
        <v>19</v>
      </c>
      <c r="DH29" t="s">
        <v>3</v>
      </c>
      <c r="DI29" t="s">
        <v>19</v>
      </c>
      <c r="DJ29" t="s">
        <v>19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16</v>
      </c>
      <c r="DW29" t="s">
        <v>16</v>
      </c>
      <c r="DX29">
        <v>1</v>
      </c>
      <c r="EE29">
        <v>42913206</v>
      </c>
      <c r="EF29">
        <v>2</v>
      </c>
      <c r="EG29" t="s">
        <v>20</v>
      </c>
      <c r="EH29">
        <v>0</v>
      </c>
      <c r="EI29" t="s">
        <v>3</v>
      </c>
      <c r="EJ29">
        <v>1</v>
      </c>
      <c r="EK29">
        <v>9001</v>
      </c>
      <c r="EL29" t="s">
        <v>21</v>
      </c>
      <c r="EM29" t="s">
        <v>22</v>
      </c>
      <c r="EO29" t="s">
        <v>23</v>
      </c>
      <c r="EQ29">
        <v>0</v>
      </c>
      <c r="ER29">
        <v>22653.11</v>
      </c>
      <c r="ES29">
        <v>1107.67</v>
      </c>
      <c r="ET29">
        <v>18358.240000000002</v>
      </c>
      <c r="EU29">
        <v>2590.1799999999998</v>
      </c>
      <c r="EV29">
        <v>3187.2</v>
      </c>
      <c r="EW29">
        <v>443.9</v>
      </c>
      <c r="EX29">
        <v>311.32</v>
      </c>
      <c r="EY29">
        <v>0</v>
      </c>
      <c r="FQ29">
        <v>0</v>
      </c>
      <c r="FR29">
        <f t="shared" si="47"/>
        <v>0</v>
      </c>
      <c r="FS29">
        <v>0</v>
      </c>
      <c r="FX29">
        <v>90</v>
      </c>
      <c r="FY29">
        <v>85</v>
      </c>
      <c r="GA29" t="s">
        <v>3</v>
      </c>
      <c r="GD29">
        <v>1</v>
      </c>
      <c r="GF29">
        <v>1106015440</v>
      </c>
      <c r="GG29">
        <v>1</v>
      </c>
      <c r="GH29">
        <v>1</v>
      </c>
      <c r="GI29">
        <v>4</v>
      </c>
      <c r="GJ29">
        <v>0</v>
      </c>
      <c r="GK29">
        <v>0</v>
      </c>
      <c r="GL29">
        <f t="shared" si="48"/>
        <v>0</v>
      </c>
      <c r="GM29">
        <f t="shared" si="49"/>
        <v>438548.65</v>
      </c>
      <c r="GN29">
        <f t="shared" si="50"/>
        <v>438548.65</v>
      </c>
      <c r="GO29">
        <f t="shared" si="51"/>
        <v>0</v>
      </c>
      <c r="GP29">
        <f t="shared" si="52"/>
        <v>0</v>
      </c>
      <c r="GR29">
        <v>0</v>
      </c>
      <c r="GS29">
        <v>3</v>
      </c>
      <c r="GT29">
        <v>0</v>
      </c>
      <c r="GU29" t="s">
        <v>3</v>
      </c>
      <c r="GV29">
        <f t="shared" si="53"/>
        <v>0</v>
      </c>
      <c r="GW29">
        <v>1</v>
      </c>
      <c r="GX29">
        <f t="shared" si="54"/>
        <v>0</v>
      </c>
      <c r="HA29">
        <v>0</v>
      </c>
      <c r="HB29">
        <v>0</v>
      </c>
      <c r="HC29">
        <f t="shared" si="55"/>
        <v>0</v>
      </c>
      <c r="IK29">
        <v>0</v>
      </c>
    </row>
    <row r="30" spans="1:255" x14ac:dyDescent="0.2">
      <c r="A30" s="2">
        <v>18</v>
      </c>
      <c r="B30" s="2">
        <v>1</v>
      </c>
      <c r="C30" s="2">
        <v>24</v>
      </c>
      <c r="D30" s="2"/>
      <c r="E30" s="2" t="s">
        <v>25</v>
      </c>
      <c r="F30" s="2" t="s">
        <v>26</v>
      </c>
      <c r="G30" s="2" t="s">
        <v>27</v>
      </c>
      <c r="H30" s="2" t="s">
        <v>28</v>
      </c>
      <c r="I30" s="2">
        <f>I28*J30</f>
        <v>0</v>
      </c>
      <c r="J30" s="2">
        <v>0</v>
      </c>
      <c r="K30" s="2"/>
      <c r="L30" s="2"/>
      <c r="M30" s="2"/>
      <c r="N30" s="2"/>
      <c r="O30" s="2">
        <f t="shared" si="21"/>
        <v>0</v>
      </c>
      <c r="P30" s="2">
        <f t="shared" si="22"/>
        <v>0</v>
      </c>
      <c r="Q30" s="2">
        <f t="shared" si="23"/>
        <v>0</v>
      </c>
      <c r="R30" s="2">
        <f t="shared" si="24"/>
        <v>0</v>
      </c>
      <c r="S30" s="2">
        <f t="shared" si="25"/>
        <v>0</v>
      </c>
      <c r="T30" s="2">
        <f t="shared" si="26"/>
        <v>0</v>
      </c>
      <c r="U30" s="2">
        <f t="shared" si="27"/>
        <v>0</v>
      </c>
      <c r="V30" s="2">
        <f t="shared" si="28"/>
        <v>0</v>
      </c>
      <c r="W30" s="2">
        <f t="shared" si="29"/>
        <v>0</v>
      </c>
      <c r="X30" s="2">
        <f t="shared" si="30"/>
        <v>0</v>
      </c>
      <c r="Y30" s="2">
        <f t="shared" si="31"/>
        <v>0</v>
      </c>
      <c r="Z30" s="2"/>
      <c r="AA30" s="2">
        <v>42913475</v>
      </c>
      <c r="AB30" s="2">
        <f t="shared" si="32"/>
        <v>6887.74</v>
      </c>
      <c r="AC30" s="2">
        <f t="shared" si="33"/>
        <v>6887.74</v>
      </c>
      <c r="AD30" s="2">
        <f>ROUND((((ET30)-(EU30))+AE30),6)</f>
        <v>0</v>
      </c>
      <c r="AE30" s="2">
        <f>ROUND((EU30),6)</f>
        <v>0</v>
      </c>
      <c r="AF30" s="2">
        <f>ROUND((EV30),6)</f>
        <v>0</v>
      </c>
      <c r="AG30" s="2">
        <f t="shared" si="34"/>
        <v>0</v>
      </c>
      <c r="AH30" s="2">
        <f>(EW30)</f>
        <v>0</v>
      </c>
      <c r="AI30" s="2">
        <f>(EX30)</f>
        <v>0</v>
      </c>
      <c r="AJ30" s="2">
        <f t="shared" si="35"/>
        <v>0</v>
      </c>
      <c r="AK30" s="2">
        <v>6887.74</v>
      </c>
      <c r="AL30" s="2">
        <v>6887.74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90</v>
      </c>
      <c r="AU30" s="2">
        <v>85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3</v>
      </c>
      <c r="BI30" s="2">
        <v>1</v>
      </c>
      <c r="BJ30" s="2" t="s">
        <v>29</v>
      </c>
      <c r="BK30" s="2"/>
      <c r="BL30" s="2"/>
      <c r="BM30" s="2">
        <v>9001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90</v>
      </c>
      <c r="CA30" s="2">
        <v>85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</v>
      </c>
      <c r="CO30" s="2">
        <v>0</v>
      </c>
      <c r="CP30" s="2">
        <f t="shared" si="36"/>
        <v>0</v>
      </c>
      <c r="CQ30" s="2">
        <f t="shared" si="37"/>
        <v>6887.74</v>
      </c>
      <c r="CR30" s="2">
        <f t="shared" si="38"/>
        <v>0</v>
      </c>
      <c r="CS30" s="2">
        <f t="shared" si="39"/>
        <v>0</v>
      </c>
      <c r="CT30" s="2">
        <f t="shared" si="40"/>
        <v>0</v>
      </c>
      <c r="CU30" s="2">
        <f t="shared" si="41"/>
        <v>0</v>
      </c>
      <c r="CV30" s="2">
        <f t="shared" si="42"/>
        <v>0</v>
      </c>
      <c r="CW30" s="2">
        <f t="shared" si="43"/>
        <v>0</v>
      </c>
      <c r="CX30" s="2">
        <f t="shared" si="44"/>
        <v>0</v>
      </c>
      <c r="CY30" s="2">
        <f t="shared" si="45"/>
        <v>0</v>
      </c>
      <c r="CZ30" s="2">
        <f t="shared" si="46"/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1009</v>
      </c>
      <c r="DV30" s="2" t="s">
        <v>28</v>
      </c>
      <c r="DW30" s="2" t="s">
        <v>28</v>
      </c>
      <c r="DX30" s="2">
        <v>1000</v>
      </c>
      <c r="DY30" s="2"/>
      <c r="DZ30" s="2"/>
      <c r="EA30" s="2"/>
      <c r="EB30" s="2"/>
      <c r="EC30" s="2"/>
      <c r="ED30" s="2"/>
      <c r="EE30" s="2">
        <v>42913206</v>
      </c>
      <c r="EF30" s="2">
        <v>2</v>
      </c>
      <c r="EG30" s="2" t="s">
        <v>20</v>
      </c>
      <c r="EH30" s="2">
        <v>0</v>
      </c>
      <c r="EI30" s="2" t="s">
        <v>3</v>
      </c>
      <c r="EJ30" s="2">
        <v>1</v>
      </c>
      <c r="EK30" s="2">
        <v>9001</v>
      </c>
      <c r="EL30" s="2" t="s">
        <v>21</v>
      </c>
      <c r="EM30" s="2" t="s">
        <v>22</v>
      </c>
      <c r="EN30" s="2"/>
      <c r="EO30" s="2" t="s">
        <v>3</v>
      </c>
      <c r="EP30" s="2"/>
      <c r="EQ30" s="2">
        <v>0</v>
      </c>
      <c r="ER30" s="2">
        <v>6887.74</v>
      </c>
      <c r="ES30" s="2">
        <v>6887.74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47"/>
        <v>0</v>
      </c>
      <c r="FS30" s="2">
        <v>0</v>
      </c>
      <c r="FT30" s="2"/>
      <c r="FU30" s="2"/>
      <c r="FV30" s="2"/>
      <c r="FW30" s="2"/>
      <c r="FX30" s="2">
        <v>90</v>
      </c>
      <c r="FY30" s="2">
        <v>85</v>
      </c>
      <c r="FZ30" s="2"/>
      <c r="GA30" s="2" t="s">
        <v>3</v>
      </c>
      <c r="GB30" s="2"/>
      <c r="GC30" s="2"/>
      <c r="GD30" s="2">
        <v>1</v>
      </c>
      <c r="GE30" s="2"/>
      <c r="GF30" s="2">
        <v>1006379444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48"/>
        <v>0</v>
      </c>
      <c r="GM30" s="2">
        <f t="shared" si="49"/>
        <v>0</v>
      </c>
      <c r="GN30" s="2">
        <f t="shared" si="50"/>
        <v>0</v>
      </c>
      <c r="GO30" s="2">
        <f t="shared" si="51"/>
        <v>0</v>
      </c>
      <c r="GP30" s="2">
        <f t="shared" si="52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53"/>
        <v>0</v>
      </c>
      <c r="GW30" s="2">
        <v>1</v>
      </c>
      <c r="GX30" s="2">
        <f t="shared" si="54"/>
        <v>0</v>
      </c>
      <c r="GY30" s="2"/>
      <c r="GZ30" s="2"/>
      <c r="HA30" s="2">
        <v>0</v>
      </c>
      <c r="HB30" s="2">
        <v>0</v>
      </c>
      <c r="HC30" s="2">
        <f t="shared" si="55"/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18</v>
      </c>
      <c r="B31">
        <v>1</v>
      </c>
      <c r="C31">
        <v>50</v>
      </c>
      <c r="E31" t="s">
        <v>25</v>
      </c>
      <c r="F31" t="s">
        <v>26</v>
      </c>
      <c r="G31" t="s">
        <v>27</v>
      </c>
      <c r="H31" t="s">
        <v>28</v>
      </c>
      <c r="I31">
        <f>I29*J31</f>
        <v>0</v>
      </c>
      <c r="J31">
        <v>0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42913476</v>
      </c>
      <c r="AB31">
        <f t="shared" si="32"/>
        <v>6887.74</v>
      </c>
      <c r="AC31">
        <f t="shared" si="33"/>
        <v>6887.74</v>
      </c>
      <c r="AD31">
        <f>ROUND((((ET31)-(EU31))+AE31),6)</f>
        <v>0</v>
      </c>
      <c r="AE31">
        <f>ROUND((EU31),6)</f>
        <v>0</v>
      </c>
      <c r="AF31">
        <f>ROUND((EV31),6)</f>
        <v>0</v>
      </c>
      <c r="AG31">
        <f t="shared" si="34"/>
        <v>0</v>
      </c>
      <c r="AH31">
        <f>(EW31)</f>
        <v>0</v>
      </c>
      <c r="AI31">
        <f>(EX31)</f>
        <v>0</v>
      </c>
      <c r="AJ31">
        <f t="shared" si="35"/>
        <v>0</v>
      </c>
      <c r="AK31">
        <v>6887.74</v>
      </c>
      <c r="AL31">
        <v>6887.74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90</v>
      </c>
      <c r="AU31">
        <v>85</v>
      </c>
      <c r="AV31">
        <v>1</v>
      </c>
      <c r="AW31">
        <v>1</v>
      </c>
      <c r="AZ31">
        <v>7.79</v>
      </c>
      <c r="BA31">
        <v>1</v>
      </c>
      <c r="BB31">
        <v>1</v>
      </c>
      <c r="BC31">
        <v>7.79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29</v>
      </c>
      <c r="BM31">
        <v>9001</v>
      </c>
      <c r="BN31">
        <v>0</v>
      </c>
      <c r="BO31" t="s">
        <v>24</v>
      </c>
      <c r="BP31">
        <v>1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90</v>
      </c>
      <c r="CA31">
        <v>85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6"/>
        <v>0</v>
      </c>
      <c r="CQ31">
        <f t="shared" si="37"/>
        <v>53655.494599999998</v>
      </c>
      <c r="CR31">
        <f t="shared" si="38"/>
        <v>0</v>
      </c>
      <c r="CS31">
        <f t="shared" si="39"/>
        <v>0</v>
      </c>
      <c r="CT31">
        <f t="shared" si="40"/>
        <v>0</v>
      </c>
      <c r="CU31">
        <f t="shared" si="41"/>
        <v>0</v>
      </c>
      <c r="CV31">
        <f t="shared" si="42"/>
        <v>0</v>
      </c>
      <c r="CW31">
        <f t="shared" si="43"/>
        <v>0</v>
      </c>
      <c r="CX31">
        <f t="shared" si="44"/>
        <v>0</v>
      </c>
      <c r="CY31">
        <f t="shared" si="45"/>
        <v>0</v>
      </c>
      <c r="CZ31">
        <f t="shared" si="46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28</v>
      </c>
      <c r="DW31" t="s">
        <v>28</v>
      </c>
      <c r="DX31">
        <v>1000</v>
      </c>
      <c r="EE31">
        <v>42913206</v>
      </c>
      <c r="EF31">
        <v>2</v>
      </c>
      <c r="EG31" t="s">
        <v>20</v>
      </c>
      <c r="EH31">
        <v>0</v>
      </c>
      <c r="EI31" t="s">
        <v>3</v>
      </c>
      <c r="EJ31">
        <v>1</v>
      </c>
      <c r="EK31">
        <v>9001</v>
      </c>
      <c r="EL31" t="s">
        <v>21</v>
      </c>
      <c r="EM31" t="s">
        <v>22</v>
      </c>
      <c r="EO31" t="s">
        <v>3</v>
      </c>
      <c r="EQ31">
        <v>0</v>
      </c>
      <c r="ER31">
        <v>6887.74</v>
      </c>
      <c r="ES31">
        <v>6887.74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7"/>
        <v>0</v>
      </c>
      <c r="FS31">
        <v>0</v>
      </c>
      <c r="FX31">
        <v>90</v>
      </c>
      <c r="FY31">
        <v>85</v>
      </c>
      <c r="GA31" t="s">
        <v>3</v>
      </c>
      <c r="GD31">
        <v>1</v>
      </c>
      <c r="GF31">
        <v>1006379444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48"/>
        <v>0</v>
      </c>
      <c r="GM31">
        <f t="shared" si="49"/>
        <v>0</v>
      </c>
      <c r="GN31">
        <f t="shared" si="50"/>
        <v>0</v>
      </c>
      <c r="GO31">
        <f t="shared" si="51"/>
        <v>0</v>
      </c>
      <c r="GP31">
        <f t="shared" si="52"/>
        <v>0</v>
      </c>
      <c r="GR31">
        <v>0</v>
      </c>
      <c r="GS31">
        <v>3</v>
      </c>
      <c r="GT31">
        <v>0</v>
      </c>
      <c r="GU31" t="s">
        <v>3</v>
      </c>
      <c r="GV31">
        <f t="shared" si="53"/>
        <v>0</v>
      </c>
      <c r="GW31">
        <v>1</v>
      </c>
      <c r="GX31">
        <f t="shared" si="54"/>
        <v>0</v>
      </c>
      <c r="HA31">
        <v>0</v>
      </c>
      <c r="HB31">
        <v>0</v>
      </c>
      <c r="HC31">
        <f t="shared" si="55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ROW(SmtRes!A68)</f>
        <v>68</v>
      </c>
      <c r="D32" s="2">
        <f>ROW(EtalonRes!A68)</f>
        <v>68</v>
      </c>
      <c r="E32" s="2" t="s">
        <v>30</v>
      </c>
      <c r="F32" s="2" t="s">
        <v>31</v>
      </c>
      <c r="G32" s="2" t="s">
        <v>32</v>
      </c>
      <c r="H32" s="2" t="s">
        <v>33</v>
      </c>
      <c r="I32" s="2">
        <v>4.12</v>
      </c>
      <c r="J32" s="2">
        <v>0</v>
      </c>
      <c r="K32" s="2"/>
      <c r="L32" s="2"/>
      <c r="M32" s="2"/>
      <c r="N32" s="2"/>
      <c r="O32" s="2">
        <f t="shared" si="21"/>
        <v>38121.43</v>
      </c>
      <c r="P32" s="2">
        <f t="shared" si="22"/>
        <v>24449.15</v>
      </c>
      <c r="Q32" s="2">
        <f t="shared" si="23"/>
        <v>8948.2900000000009</v>
      </c>
      <c r="R32" s="2">
        <f t="shared" si="24"/>
        <v>54.14</v>
      </c>
      <c r="S32" s="2">
        <f t="shared" si="25"/>
        <v>4723.99</v>
      </c>
      <c r="T32" s="2">
        <f t="shared" si="26"/>
        <v>0</v>
      </c>
      <c r="U32" s="2">
        <f t="shared" si="27"/>
        <v>642.72</v>
      </c>
      <c r="V32" s="2">
        <f t="shared" si="28"/>
        <v>6.4272</v>
      </c>
      <c r="W32" s="2">
        <f t="shared" si="29"/>
        <v>0</v>
      </c>
      <c r="X32" s="2">
        <f t="shared" si="30"/>
        <v>3153.57</v>
      </c>
      <c r="Y32" s="2">
        <f t="shared" si="31"/>
        <v>1911.25</v>
      </c>
      <c r="Z32" s="2"/>
      <c r="AA32" s="2">
        <v>42913475</v>
      </c>
      <c r="AB32" s="2">
        <f t="shared" si="32"/>
        <v>9252.7759999999998</v>
      </c>
      <c r="AC32" s="2">
        <f t="shared" si="33"/>
        <v>5934.26</v>
      </c>
      <c r="AD32" s="2">
        <f>ROUND(((((ET32*1.2))-((EU32*1.2)))+AE32),6)</f>
        <v>2171.9160000000002</v>
      </c>
      <c r="AE32" s="2">
        <f>ROUND(((EU32*1.2)),6)</f>
        <v>13.14</v>
      </c>
      <c r="AF32" s="2">
        <f>ROUND(((EV32*1.2)),6)</f>
        <v>1146.5999999999999</v>
      </c>
      <c r="AG32" s="2">
        <f t="shared" si="34"/>
        <v>0</v>
      </c>
      <c r="AH32" s="2">
        <f>((EW32*1.2))</f>
        <v>156</v>
      </c>
      <c r="AI32" s="2">
        <f>((EX32*1.2))</f>
        <v>1.56</v>
      </c>
      <c r="AJ32" s="2">
        <f t="shared" si="35"/>
        <v>0</v>
      </c>
      <c r="AK32" s="2">
        <v>8699.69</v>
      </c>
      <c r="AL32" s="2">
        <v>5934.26</v>
      </c>
      <c r="AM32" s="2">
        <v>1809.93</v>
      </c>
      <c r="AN32" s="2">
        <v>10.95</v>
      </c>
      <c r="AO32" s="2">
        <v>955.5</v>
      </c>
      <c r="AP32" s="2">
        <v>0</v>
      </c>
      <c r="AQ32" s="2">
        <v>130</v>
      </c>
      <c r="AR32" s="2">
        <v>1.3</v>
      </c>
      <c r="AS32" s="2">
        <v>0</v>
      </c>
      <c r="AT32" s="2">
        <v>66</v>
      </c>
      <c r="AU32" s="2">
        <v>40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2</v>
      </c>
      <c r="BJ32" s="2" t="s">
        <v>34</v>
      </c>
      <c r="BK32" s="2"/>
      <c r="BL32" s="2"/>
      <c r="BM32" s="2">
        <v>138001</v>
      </c>
      <c r="BN32" s="2">
        <v>0</v>
      </c>
      <c r="BO32" s="2" t="s">
        <v>3</v>
      </c>
      <c r="BP32" s="2">
        <v>0</v>
      </c>
      <c r="BQ32" s="2">
        <v>3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66</v>
      </c>
      <c r="CA32" s="2">
        <v>40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35</v>
      </c>
      <c r="CO32" s="2">
        <v>0</v>
      </c>
      <c r="CP32" s="2">
        <f t="shared" si="36"/>
        <v>38121.43</v>
      </c>
      <c r="CQ32" s="2">
        <f t="shared" si="37"/>
        <v>5934.26</v>
      </c>
      <c r="CR32" s="2">
        <f t="shared" si="38"/>
        <v>2171.9160000000002</v>
      </c>
      <c r="CS32" s="2">
        <f t="shared" si="39"/>
        <v>13.14</v>
      </c>
      <c r="CT32" s="2">
        <f t="shared" si="40"/>
        <v>1146.5999999999999</v>
      </c>
      <c r="CU32" s="2">
        <f t="shared" si="41"/>
        <v>0</v>
      </c>
      <c r="CV32" s="2">
        <f t="shared" si="42"/>
        <v>156</v>
      </c>
      <c r="CW32" s="2">
        <f t="shared" si="43"/>
        <v>1.56</v>
      </c>
      <c r="CX32" s="2">
        <f t="shared" si="44"/>
        <v>0</v>
      </c>
      <c r="CY32" s="2">
        <f t="shared" si="45"/>
        <v>3153.5658000000003</v>
      </c>
      <c r="CZ32" s="2">
        <f t="shared" si="46"/>
        <v>1911.2520000000002</v>
      </c>
      <c r="DA32" s="2"/>
      <c r="DB32" s="2"/>
      <c r="DC32" s="2" t="s">
        <v>3</v>
      </c>
      <c r="DD32" s="2" t="s">
        <v>3</v>
      </c>
      <c r="DE32" s="2" t="s">
        <v>19</v>
      </c>
      <c r="DF32" s="2" t="s">
        <v>19</v>
      </c>
      <c r="DG32" s="2" t="s">
        <v>19</v>
      </c>
      <c r="DH32" s="2" t="s">
        <v>3</v>
      </c>
      <c r="DI32" s="2" t="s">
        <v>19</v>
      </c>
      <c r="DJ32" s="2" t="s">
        <v>19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33</v>
      </c>
      <c r="DW32" s="2" t="s">
        <v>33</v>
      </c>
      <c r="DX32" s="2">
        <v>1</v>
      </c>
      <c r="DY32" s="2"/>
      <c r="DZ32" s="2"/>
      <c r="EA32" s="2"/>
      <c r="EB32" s="2"/>
      <c r="EC32" s="2"/>
      <c r="ED32" s="2"/>
      <c r="EE32" s="2">
        <v>42913374</v>
      </c>
      <c r="EF32" s="2">
        <v>3</v>
      </c>
      <c r="EG32" s="2" t="s">
        <v>36</v>
      </c>
      <c r="EH32" s="2">
        <v>0</v>
      </c>
      <c r="EI32" s="2" t="s">
        <v>3</v>
      </c>
      <c r="EJ32" s="2">
        <v>2</v>
      </c>
      <c r="EK32" s="2">
        <v>138001</v>
      </c>
      <c r="EL32" s="2" t="s">
        <v>37</v>
      </c>
      <c r="EM32" s="2" t="s">
        <v>38</v>
      </c>
      <c r="EN32" s="2"/>
      <c r="EO32" s="2" t="s">
        <v>39</v>
      </c>
      <c r="EP32" s="2"/>
      <c r="EQ32" s="2">
        <v>0</v>
      </c>
      <c r="ER32" s="2">
        <v>8699.69</v>
      </c>
      <c r="ES32" s="2">
        <v>5934.26</v>
      </c>
      <c r="ET32" s="2">
        <v>1809.93</v>
      </c>
      <c r="EU32" s="2">
        <v>10.95</v>
      </c>
      <c r="EV32" s="2">
        <v>955.5</v>
      </c>
      <c r="EW32" s="2">
        <v>130</v>
      </c>
      <c r="EX32" s="2">
        <v>1.3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47"/>
        <v>0</v>
      </c>
      <c r="FS32" s="2">
        <v>0</v>
      </c>
      <c r="FT32" s="2"/>
      <c r="FU32" s="2"/>
      <c r="FV32" s="2"/>
      <c r="FW32" s="2"/>
      <c r="FX32" s="2">
        <v>66</v>
      </c>
      <c r="FY32" s="2">
        <v>40</v>
      </c>
      <c r="FZ32" s="2"/>
      <c r="GA32" s="2" t="s">
        <v>3</v>
      </c>
      <c r="GB32" s="2"/>
      <c r="GC32" s="2"/>
      <c r="GD32" s="2">
        <v>1</v>
      </c>
      <c r="GE32" s="2"/>
      <c r="GF32" s="2">
        <v>-1161877681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48"/>
        <v>0</v>
      </c>
      <c r="GM32" s="2">
        <f t="shared" si="49"/>
        <v>43186.25</v>
      </c>
      <c r="GN32" s="2">
        <f t="shared" si="50"/>
        <v>0</v>
      </c>
      <c r="GO32" s="2">
        <f t="shared" si="51"/>
        <v>43186.25</v>
      </c>
      <c r="GP32" s="2">
        <f t="shared" si="52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53"/>
        <v>0</v>
      </c>
      <c r="GW32" s="2">
        <v>1</v>
      </c>
      <c r="GX32" s="2">
        <f t="shared" si="54"/>
        <v>0</v>
      </c>
      <c r="GY32" s="2"/>
      <c r="GZ32" s="2"/>
      <c r="HA32" s="2">
        <v>0</v>
      </c>
      <c r="HB32" s="2">
        <v>0</v>
      </c>
      <c r="HC32" s="2">
        <f t="shared" si="55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ROW(SmtRes!A84)</f>
        <v>84</v>
      </c>
      <c r="D33">
        <f>ROW(EtalonRes!A84)</f>
        <v>84</v>
      </c>
      <c r="E33" t="s">
        <v>30</v>
      </c>
      <c r="F33" t="s">
        <v>31</v>
      </c>
      <c r="G33" t="s">
        <v>32</v>
      </c>
      <c r="H33" t="s">
        <v>33</v>
      </c>
      <c r="I33">
        <v>4.12</v>
      </c>
      <c r="J33">
        <v>0</v>
      </c>
      <c r="O33">
        <f t="shared" si="21"/>
        <v>296966</v>
      </c>
      <c r="P33">
        <f t="shared" si="22"/>
        <v>190458.89</v>
      </c>
      <c r="Q33">
        <f t="shared" si="23"/>
        <v>69707.210000000006</v>
      </c>
      <c r="R33">
        <f t="shared" si="24"/>
        <v>421.73</v>
      </c>
      <c r="S33">
        <f t="shared" si="25"/>
        <v>36799.9</v>
      </c>
      <c r="T33">
        <f t="shared" si="26"/>
        <v>0</v>
      </c>
      <c r="U33">
        <f t="shared" si="27"/>
        <v>642.72</v>
      </c>
      <c r="V33">
        <f t="shared" si="28"/>
        <v>6.4272</v>
      </c>
      <c r="W33">
        <f t="shared" si="29"/>
        <v>0</v>
      </c>
      <c r="X33">
        <f t="shared" si="30"/>
        <v>24566.28</v>
      </c>
      <c r="Y33">
        <f t="shared" si="31"/>
        <v>14888.65</v>
      </c>
      <c r="AA33">
        <v>42913476</v>
      </c>
      <c r="AB33">
        <f t="shared" si="32"/>
        <v>9252.7759999999998</v>
      </c>
      <c r="AC33">
        <f t="shared" si="33"/>
        <v>5934.26</v>
      </c>
      <c r="AD33">
        <f>ROUND(((((ET33*1.2))-((EU33*1.2)))+AE33),6)</f>
        <v>2171.9160000000002</v>
      </c>
      <c r="AE33">
        <f>ROUND(((EU33*1.2)),6)</f>
        <v>13.14</v>
      </c>
      <c r="AF33">
        <f>ROUND(((EV33*1.2)),6)</f>
        <v>1146.5999999999999</v>
      </c>
      <c r="AG33">
        <f t="shared" si="34"/>
        <v>0</v>
      </c>
      <c r="AH33">
        <f>((EW33*1.2))</f>
        <v>156</v>
      </c>
      <c r="AI33">
        <f>((EX33*1.2))</f>
        <v>1.56</v>
      </c>
      <c r="AJ33">
        <f t="shared" si="35"/>
        <v>0</v>
      </c>
      <c r="AK33">
        <v>8699.69</v>
      </c>
      <c r="AL33">
        <v>5934.26</v>
      </c>
      <c r="AM33">
        <v>1809.93</v>
      </c>
      <c r="AN33">
        <v>10.95</v>
      </c>
      <c r="AO33">
        <v>955.5</v>
      </c>
      <c r="AP33">
        <v>0</v>
      </c>
      <c r="AQ33">
        <v>130</v>
      </c>
      <c r="AR33">
        <v>1.3</v>
      </c>
      <c r="AS33">
        <v>0</v>
      </c>
      <c r="AT33">
        <v>66</v>
      </c>
      <c r="AU33">
        <v>40</v>
      </c>
      <c r="AV33">
        <v>1</v>
      </c>
      <c r="AW33">
        <v>1</v>
      </c>
      <c r="AZ33">
        <v>7.79</v>
      </c>
      <c r="BA33">
        <v>7.79</v>
      </c>
      <c r="BB33">
        <v>7.79</v>
      </c>
      <c r="BC33">
        <v>7.79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2</v>
      </c>
      <c r="BJ33" t="s">
        <v>34</v>
      </c>
      <c r="BM33">
        <v>138001</v>
      </c>
      <c r="BN33">
        <v>0</v>
      </c>
      <c r="BO33" t="s">
        <v>24</v>
      </c>
      <c r="BP33">
        <v>1</v>
      </c>
      <c r="BQ33">
        <v>3</v>
      </c>
      <c r="BR33">
        <v>0</v>
      </c>
      <c r="BS33">
        <v>7.79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66</v>
      </c>
      <c r="CA33">
        <v>40</v>
      </c>
      <c r="CE33">
        <v>0</v>
      </c>
      <c r="CF33">
        <v>0</v>
      </c>
      <c r="CG33">
        <v>0</v>
      </c>
      <c r="CM33">
        <v>0</v>
      </c>
      <c r="CN33" t="s">
        <v>35</v>
      </c>
      <c r="CO33">
        <v>0</v>
      </c>
      <c r="CP33">
        <f t="shared" si="36"/>
        <v>296966.00000000006</v>
      </c>
      <c r="CQ33">
        <f t="shared" si="37"/>
        <v>46227.885399999999</v>
      </c>
      <c r="CR33">
        <f t="shared" si="38"/>
        <v>16919.225640000001</v>
      </c>
      <c r="CS33">
        <f t="shared" si="39"/>
        <v>102.36060000000001</v>
      </c>
      <c r="CT33">
        <f t="shared" si="40"/>
        <v>8932.0139999999992</v>
      </c>
      <c r="CU33">
        <f t="shared" si="41"/>
        <v>0</v>
      </c>
      <c r="CV33">
        <f t="shared" si="42"/>
        <v>156</v>
      </c>
      <c r="CW33">
        <f t="shared" si="43"/>
        <v>1.56</v>
      </c>
      <c r="CX33">
        <f t="shared" si="44"/>
        <v>0</v>
      </c>
      <c r="CY33">
        <f t="shared" si="45"/>
        <v>24566.275799999999</v>
      </c>
      <c r="CZ33">
        <f t="shared" si="46"/>
        <v>14888.652000000002</v>
      </c>
      <c r="DC33" t="s">
        <v>3</v>
      </c>
      <c r="DD33" t="s">
        <v>3</v>
      </c>
      <c r="DE33" t="s">
        <v>19</v>
      </c>
      <c r="DF33" t="s">
        <v>19</v>
      </c>
      <c r="DG33" t="s">
        <v>19</v>
      </c>
      <c r="DH33" t="s">
        <v>3</v>
      </c>
      <c r="DI33" t="s">
        <v>19</v>
      </c>
      <c r="DJ33" t="s">
        <v>19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33</v>
      </c>
      <c r="DW33" t="s">
        <v>33</v>
      </c>
      <c r="DX33">
        <v>1</v>
      </c>
      <c r="EE33">
        <v>42913374</v>
      </c>
      <c r="EF33">
        <v>3</v>
      </c>
      <c r="EG33" t="s">
        <v>36</v>
      </c>
      <c r="EH33">
        <v>0</v>
      </c>
      <c r="EI33" t="s">
        <v>3</v>
      </c>
      <c r="EJ33">
        <v>2</v>
      </c>
      <c r="EK33">
        <v>138001</v>
      </c>
      <c r="EL33" t="s">
        <v>37</v>
      </c>
      <c r="EM33" t="s">
        <v>38</v>
      </c>
      <c r="EO33" t="s">
        <v>39</v>
      </c>
      <c r="EQ33">
        <v>0</v>
      </c>
      <c r="ER33">
        <v>8699.69</v>
      </c>
      <c r="ES33">
        <v>5934.26</v>
      </c>
      <c r="ET33">
        <v>1809.93</v>
      </c>
      <c r="EU33">
        <v>10.95</v>
      </c>
      <c r="EV33">
        <v>955.5</v>
      </c>
      <c r="EW33">
        <v>130</v>
      </c>
      <c r="EX33">
        <v>1.3</v>
      </c>
      <c r="EY33">
        <v>0</v>
      </c>
      <c r="FQ33">
        <v>0</v>
      </c>
      <c r="FR33">
        <f t="shared" si="47"/>
        <v>0</v>
      </c>
      <c r="FS33">
        <v>0</v>
      </c>
      <c r="FX33">
        <v>66</v>
      </c>
      <c r="FY33">
        <v>40</v>
      </c>
      <c r="GA33" t="s">
        <v>3</v>
      </c>
      <c r="GD33">
        <v>1</v>
      </c>
      <c r="GF33">
        <v>-1161877681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48"/>
        <v>0</v>
      </c>
      <c r="GM33">
        <f t="shared" si="49"/>
        <v>336420.93</v>
      </c>
      <c r="GN33">
        <f t="shared" si="50"/>
        <v>0</v>
      </c>
      <c r="GO33">
        <f t="shared" si="51"/>
        <v>336420.93</v>
      </c>
      <c r="GP33">
        <f t="shared" si="52"/>
        <v>0</v>
      </c>
      <c r="GR33">
        <v>0</v>
      </c>
      <c r="GS33">
        <v>3</v>
      </c>
      <c r="GT33">
        <v>0</v>
      </c>
      <c r="GU33" t="s">
        <v>3</v>
      </c>
      <c r="GV33">
        <f t="shared" si="53"/>
        <v>0</v>
      </c>
      <c r="GW33">
        <v>1</v>
      </c>
      <c r="GX33">
        <f t="shared" si="54"/>
        <v>0</v>
      </c>
      <c r="HA33">
        <v>0</v>
      </c>
      <c r="HB33">
        <v>0</v>
      </c>
      <c r="HC33">
        <f t="shared" si="55"/>
        <v>0</v>
      </c>
      <c r="IK33">
        <v>0</v>
      </c>
    </row>
    <row r="34" spans="1:255" x14ac:dyDescent="0.2">
      <c r="A34" s="2">
        <v>18</v>
      </c>
      <c r="B34" s="2">
        <v>1</v>
      </c>
      <c r="C34" s="2">
        <v>65</v>
      </c>
      <c r="D34" s="2"/>
      <c r="E34" s="2" t="s">
        <v>40</v>
      </c>
      <c r="F34" s="2" t="s">
        <v>41</v>
      </c>
      <c r="G34" s="2" t="s">
        <v>42</v>
      </c>
      <c r="H34" s="2" t="s">
        <v>28</v>
      </c>
      <c r="I34" s="2">
        <f>I32*J34</f>
        <v>-4.3672000000000004</v>
      </c>
      <c r="J34" s="2">
        <v>-1.06</v>
      </c>
      <c r="K34" s="2"/>
      <c r="L34" s="2"/>
      <c r="M34" s="2"/>
      <c r="N34" s="2"/>
      <c r="O34" s="2">
        <f t="shared" si="21"/>
        <v>-23591.75</v>
      </c>
      <c r="P34" s="2">
        <f t="shared" si="22"/>
        <v>-23591.75</v>
      </c>
      <c r="Q34" s="2">
        <f t="shared" si="23"/>
        <v>0</v>
      </c>
      <c r="R34" s="2">
        <f t="shared" si="24"/>
        <v>0</v>
      </c>
      <c r="S34" s="2">
        <f t="shared" si="25"/>
        <v>0</v>
      </c>
      <c r="T34" s="2">
        <f t="shared" si="26"/>
        <v>0</v>
      </c>
      <c r="U34" s="2">
        <f t="shared" si="27"/>
        <v>0</v>
      </c>
      <c r="V34" s="2">
        <f t="shared" si="28"/>
        <v>0</v>
      </c>
      <c r="W34" s="2">
        <f t="shared" si="29"/>
        <v>0</v>
      </c>
      <c r="X34" s="2">
        <f t="shared" si="30"/>
        <v>0</v>
      </c>
      <c r="Y34" s="2">
        <f t="shared" si="31"/>
        <v>0</v>
      </c>
      <c r="Z34" s="2"/>
      <c r="AA34" s="2">
        <v>42913475</v>
      </c>
      <c r="AB34" s="2">
        <f t="shared" si="32"/>
        <v>5402.03</v>
      </c>
      <c r="AC34" s="2">
        <f t="shared" si="33"/>
        <v>5402.03</v>
      </c>
      <c r="AD34" s="2">
        <f>ROUND((((ET34)-(EU34))+AE34),6)</f>
        <v>0</v>
      </c>
      <c r="AE34" s="2">
        <f>ROUND((EU34),6)</f>
        <v>0</v>
      </c>
      <c r="AF34" s="2">
        <f>ROUND((EV34),6)</f>
        <v>0</v>
      </c>
      <c r="AG34" s="2">
        <f t="shared" si="34"/>
        <v>0</v>
      </c>
      <c r="AH34" s="2">
        <f>(EW34)</f>
        <v>0</v>
      </c>
      <c r="AI34" s="2">
        <f>(EX34)</f>
        <v>0</v>
      </c>
      <c r="AJ34" s="2">
        <f t="shared" si="35"/>
        <v>0</v>
      </c>
      <c r="AK34" s="2">
        <v>5402.03</v>
      </c>
      <c r="AL34" s="2">
        <v>5402.03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66</v>
      </c>
      <c r="AU34" s="2">
        <v>40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3</v>
      </c>
      <c r="BI34" s="2">
        <v>2</v>
      </c>
      <c r="BJ34" s="2" t="s">
        <v>43</v>
      </c>
      <c r="BK34" s="2"/>
      <c r="BL34" s="2"/>
      <c r="BM34" s="2">
        <v>138001</v>
      </c>
      <c r="BN34" s="2">
        <v>0</v>
      </c>
      <c r="BO34" s="2" t="s">
        <v>3</v>
      </c>
      <c r="BP34" s="2">
        <v>0</v>
      </c>
      <c r="BQ34" s="2">
        <v>3</v>
      </c>
      <c r="BR34" s="2">
        <v>1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66</v>
      </c>
      <c r="CA34" s="2">
        <v>40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</v>
      </c>
      <c r="CO34" s="2">
        <v>0</v>
      </c>
      <c r="CP34" s="2">
        <f t="shared" si="36"/>
        <v>-23591.75</v>
      </c>
      <c r="CQ34" s="2">
        <f t="shared" si="37"/>
        <v>5402.03</v>
      </c>
      <c r="CR34" s="2">
        <f t="shared" si="38"/>
        <v>0</v>
      </c>
      <c r="CS34" s="2">
        <f t="shared" si="39"/>
        <v>0</v>
      </c>
      <c r="CT34" s="2">
        <f t="shared" si="40"/>
        <v>0</v>
      </c>
      <c r="CU34" s="2">
        <f t="shared" si="41"/>
        <v>0</v>
      </c>
      <c r="CV34" s="2">
        <f t="shared" si="42"/>
        <v>0</v>
      </c>
      <c r="CW34" s="2">
        <f t="shared" si="43"/>
        <v>0</v>
      </c>
      <c r="CX34" s="2">
        <f t="shared" si="44"/>
        <v>0</v>
      </c>
      <c r="CY34" s="2">
        <f t="shared" si="45"/>
        <v>0</v>
      </c>
      <c r="CZ34" s="2">
        <f t="shared" si="46"/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1009</v>
      </c>
      <c r="DV34" s="2" t="s">
        <v>28</v>
      </c>
      <c r="DW34" s="2" t="s">
        <v>28</v>
      </c>
      <c r="DX34" s="2">
        <v>1000</v>
      </c>
      <c r="DY34" s="2"/>
      <c r="DZ34" s="2"/>
      <c r="EA34" s="2"/>
      <c r="EB34" s="2"/>
      <c r="EC34" s="2"/>
      <c r="ED34" s="2"/>
      <c r="EE34" s="2">
        <v>42913374</v>
      </c>
      <c r="EF34" s="2">
        <v>3</v>
      </c>
      <c r="EG34" s="2" t="s">
        <v>36</v>
      </c>
      <c r="EH34" s="2">
        <v>0</v>
      </c>
      <c r="EI34" s="2" t="s">
        <v>3</v>
      </c>
      <c r="EJ34" s="2">
        <v>2</v>
      </c>
      <c r="EK34" s="2">
        <v>138001</v>
      </c>
      <c r="EL34" s="2" t="s">
        <v>37</v>
      </c>
      <c r="EM34" s="2" t="s">
        <v>38</v>
      </c>
      <c r="EN34" s="2"/>
      <c r="EO34" s="2" t="s">
        <v>3</v>
      </c>
      <c r="EP34" s="2"/>
      <c r="EQ34" s="2">
        <v>32768</v>
      </c>
      <c r="ER34" s="2">
        <v>5402.03</v>
      </c>
      <c r="ES34" s="2">
        <v>5402.03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47"/>
        <v>0</v>
      </c>
      <c r="FS34" s="2">
        <v>0</v>
      </c>
      <c r="FT34" s="2"/>
      <c r="FU34" s="2"/>
      <c r="FV34" s="2"/>
      <c r="FW34" s="2"/>
      <c r="FX34" s="2">
        <v>66</v>
      </c>
      <c r="FY34" s="2">
        <v>40</v>
      </c>
      <c r="FZ34" s="2"/>
      <c r="GA34" s="2" t="s">
        <v>3</v>
      </c>
      <c r="GB34" s="2"/>
      <c r="GC34" s="2"/>
      <c r="GD34" s="2">
        <v>1</v>
      </c>
      <c r="GE34" s="2"/>
      <c r="GF34" s="2">
        <v>-508031043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48"/>
        <v>0</v>
      </c>
      <c r="GM34" s="2">
        <f t="shared" si="49"/>
        <v>-23591.75</v>
      </c>
      <c r="GN34" s="2">
        <f t="shared" si="50"/>
        <v>0</v>
      </c>
      <c r="GO34" s="2">
        <f t="shared" si="51"/>
        <v>-23591.75</v>
      </c>
      <c r="GP34" s="2">
        <f t="shared" si="52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53"/>
        <v>0</v>
      </c>
      <c r="GW34" s="2">
        <v>1</v>
      </c>
      <c r="GX34" s="2">
        <f t="shared" si="54"/>
        <v>0</v>
      </c>
      <c r="GY34" s="2"/>
      <c r="GZ34" s="2"/>
      <c r="HA34" s="2">
        <v>0</v>
      </c>
      <c r="HB34" s="2">
        <v>0</v>
      </c>
      <c r="HC34" s="2">
        <f t="shared" si="55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18</v>
      </c>
      <c r="B35">
        <v>1</v>
      </c>
      <c r="C35">
        <v>81</v>
      </c>
      <c r="E35" t="s">
        <v>40</v>
      </c>
      <c r="F35" t="s">
        <v>41</v>
      </c>
      <c r="G35" t="s">
        <v>42</v>
      </c>
      <c r="H35" t="s">
        <v>28</v>
      </c>
      <c r="I35">
        <f>I33*J35</f>
        <v>-4.3672000000000004</v>
      </c>
      <c r="J35">
        <v>-1.06</v>
      </c>
      <c r="O35">
        <f t="shared" si="21"/>
        <v>-183779.7</v>
      </c>
      <c r="P35">
        <f t="shared" si="22"/>
        <v>-183779.7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42913476</v>
      </c>
      <c r="AB35">
        <f t="shared" si="32"/>
        <v>5402.03</v>
      </c>
      <c r="AC35">
        <f t="shared" si="33"/>
        <v>5402.03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34"/>
        <v>0</v>
      </c>
      <c r="AH35">
        <f>(EW35)</f>
        <v>0</v>
      </c>
      <c r="AI35">
        <f>(EX35)</f>
        <v>0</v>
      </c>
      <c r="AJ35">
        <f t="shared" si="35"/>
        <v>0</v>
      </c>
      <c r="AK35">
        <v>5402.03</v>
      </c>
      <c r="AL35">
        <v>5402.03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66</v>
      </c>
      <c r="AU35">
        <v>40</v>
      </c>
      <c r="AV35">
        <v>1</v>
      </c>
      <c r="AW35">
        <v>1</v>
      </c>
      <c r="AZ35">
        <v>7.79</v>
      </c>
      <c r="BA35">
        <v>1</v>
      </c>
      <c r="BB35">
        <v>1</v>
      </c>
      <c r="BC35">
        <v>7.79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2</v>
      </c>
      <c r="BJ35" t="s">
        <v>43</v>
      </c>
      <c r="BM35">
        <v>138001</v>
      </c>
      <c r="BN35">
        <v>0</v>
      </c>
      <c r="BO35" t="s">
        <v>24</v>
      </c>
      <c r="BP35">
        <v>1</v>
      </c>
      <c r="BQ35">
        <v>3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66</v>
      </c>
      <c r="CA35">
        <v>40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36"/>
        <v>-183779.7</v>
      </c>
      <c r="CQ35">
        <f t="shared" si="37"/>
        <v>42081.813699999999</v>
      </c>
      <c r="CR35">
        <f t="shared" si="38"/>
        <v>0</v>
      </c>
      <c r="CS35">
        <f t="shared" si="39"/>
        <v>0</v>
      </c>
      <c r="CT35">
        <f t="shared" si="40"/>
        <v>0</v>
      </c>
      <c r="CU35">
        <f t="shared" si="41"/>
        <v>0</v>
      </c>
      <c r="CV35">
        <f t="shared" si="42"/>
        <v>0</v>
      </c>
      <c r="CW35">
        <f t="shared" si="43"/>
        <v>0</v>
      </c>
      <c r="CX35">
        <f t="shared" si="44"/>
        <v>0</v>
      </c>
      <c r="CY35">
        <f t="shared" si="45"/>
        <v>0</v>
      </c>
      <c r="CZ35">
        <f t="shared" si="46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28</v>
      </c>
      <c r="DW35" t="s">
        <v>28</v>
      </c>
      <c r="DX35">
        <v>1000</v>
      </c>
      <c r="EE35">
        <v>42913374</v>
      </c>
      <c r="EF35">
        <v>3</v>
      </c>
      <c r="EG35" t="s">
        <v>36</v>
      </c>
      <c r="EH35">
        <v>0</v>
      </c>
      <c r="EI35" t="s">
        <v>3</v>
      </c>
      <c r="EJ35">
        <v>2</v>
      </c>
      <c r="EK35">
        <v>138001</v>
      </c>
      <c r="EL35" t="s">
        <v>37</v>
      </c>
      <c r="EM35" t="s">
        <v>38</v>
      </c>
      <c r="EO35" t="s">
        <v>3</v>
      </c>
      <c r="EQ35">
        <v>32768</v>
      </c>
      <c r="ER35">
        <v>5402.03</v>
      </c>
      <c r="ES35">
        <v>5402.03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47"/>
        <v>0</v>
      </c>
      <c r="FS35">
        <v>0</v>
      </c>
      <c r="FX35">
        <v>66</v>
      </c>
      <c r="FY35">
        <v>40</v>
      </c>
      <c r="GA35" t="s">
        <v>3</v>
      </c>
      <c r="GD35">
        <v>1</v>
      </c>
      <c r="GF35">
        <v>-508031043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48"/>
        <v>0</v>
      </c>
      <c r="GM35">
        <f t="shared" si="49"/>
        <v>-183779.7</v>
      </c>
      <c r="GN35">
        <f t="shared" si="50"/>
        <v>0</v>
      </c>
      <c r="GO35">
        <f t="shared" si="51"/>
        <v>-183779.7</v>
      </c>
      <c r="GP35">
        <f t="shared" si="52"/>
        <v>0</v>
      </c>
      <c r="GR35">
        <v>0</v>
      </c>
      <c r="GS35">
        <v>3</v>
      </c>
      <c r="GT35">
        <v>0</v>
      </c>
      <c r="GU35" t="s">
        <v>3</v>
      </c>
      <c r="GV35">
        <f t="shared" si="53"/>
        <v>0</v>
      </c>
      <c r="GW35">
        <v>1</v>
      </c>
      <c r="GX35">
        <f t="shared" si="54"/>
        <v>0</v>
      </c>
      <c r="HA35">
        <v>0</v>
      </c>
      <c r="HB35">
        <v>0</v>
      </c>
      <c r="HC35">
        <f t="shared" si="55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ROW(SmtRes!A112)</f>
        <v>112</v>
      </c>
      <c r="D36" s="2">
        <f>ROW(EtalonRes!A112)</f>
        <v>112</v>
      </c>
      <c r="E36" s="2" t="s">
        <v>44</v>
      </c>
      <c r="F36" s="2" t="s">
        <v>45</v>
      </c>
      <c r="G36" s="2" t="s">
        <v>46</v>
      </c>
      <c r="H36" s="2" t="s">
        <v>33</v>
      </c>
      <c r="I36" s="2">
        <v>4.12</v>
      </c>
      <c r="J36" s="2">
        <v>0</v>
      </c>
      <c r="K36" s="2"/>
      <c r="L36" s="2"/>
      <c r="M36" s="2"/>
      <c r="N36" s="2"/>
      <c r="O36" s="2">
        <f t="shared" si="21"/>
        <v>4808.2299999999996</v>
      </c>
      <c r="P36" s="2">
        <f t="shared" si="22"/>
        <v>1349.71</v>
      </c>
      <c r="Q36" s="2">
        <f t="shared" si="23"/>
        <v>2766.66</v>
      </c>
      <c r="R36" s="2">
        <f t="shared" si="24"/>
        <v>321.56</v>
      </c>
      <c r="S36" s="2">
        <f t="shared" si="25"/>
        <v>691.86</v>
      </c>
      <c r="T36" s="2">
        <f t="shared" si="26"/>
        <v>0</v>
      </c>
      <c r="U36" s="2">
        <f t="shared" si="27"/>
        <v>96.358559999999997</v>
      </c>
      <c r="V36" s="2">
        <f t="shared" si="28"/>
        <v>37.475520000000003</v>
      </c>
      <c r="W36" s="2">
        <f t="shared" si="29"/>
        <v>0</v>
      </c>
      <c r="X36" s="2">
        <f t="shared" si="30"/>
        <v>912.08</v>
      </c>
      <c r="Y36" s="2">
        <f t="shared" si="31"/>
        <v>861.41</v>
      </c>
      <c r="Z36" s="2"/>
      <c r="AA36" s="2">
        <v>42913475</v>
      </c>
      <c r="AB36" s="2">
        <f t="shared" si="32"/>
        <v>1167.048</v>
      </c>
      <c r="AC36" s="2">
        <f t="shared" si="33"/>
        <v>327.60000000000002</v>
      </c>
      <c r="AD36" s="2">
        <f>ROUND(((((ET36*1.2))-((EU36*1.2)))+AE36),6)</f>
        <v>671.52</v>
      </c>
      <c r="AE36" s="2">
        <f>ROUND(((EU36*1.2)),6)</f>
        <v>78.048000000000002</v>
      </c>
      <c r="AF36" s="2">
        <f>ROUND(((EV36*1.2)),6)</f>
        <v>167.928</v>
      </c>
      <c r="AG36" s="2">
        <f t="shared" si="34"/>
        <v>0</v>
      </c>
      <c r="AH36" s="2">
        <f>((EW36*1.2))</f>
        <v>23.387999999999998</v>
      </c>
      <c r="AI36" s="2">
        <f>((EX36*1.2))</f>
        <v>9.0960000000000001</v>
      </c>
      <c r="AJ36" s="2">
        <f t="shared" si="35"/>
        <v>0</v>
      </c>
      <c r="AK36" s="2">
        <v>1027.1400000000001</v>
      </c>
      <c r="AL36" s="2">
        <v>327.60000000000002</v>
      </c>
      <c r="AM36" s="2">
        <v>559.6</v>
      </c>
      <c r="AN36" s="2">
        <v>65.040000000000006</v>
      </c>
      <c r="AO36" s="2">
        <v>139.94</v>
      </c>
      <c r="AP36" s="2">
        <v>0</v>
      </c>
      <c r="AQ36" s="2">
        <v>19.489999999999998</v>
      </c>
      <c r="AR36" s="2">
        <v>7.58</v>
      </c>
      <c r="AS36" s="2">
        <v>0</v>
      </c>
      <c r="AT36" s="2">
        <v>90</v>
      </c>
      <c r="AU36" s="2">
        <v>85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0</v>
      </c>
      <c r="BI36" s="2">
        <v>1</v>
      </c>
      <c r="BJ36" s="2" t="s">
        <v>47</v>
      </c>
      <c r="BK36" s="2"/>
      <c r="BL36" s="2"/>
      <c r="BM36" s="2">
        <v>9001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90</v>
      </c>
      <c r="CA36" s="2">
        <v>85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18</v>
      </c>
      <c r="CO36" s="2">
        <v>0</v>
      </c>
      <c r="CP36" s="2">
        <f t="shared" si="36"/>
        <v>4808.2299999999996</v>
      </c>
      <c r="CQ36" s="2">
        <f t="shared" si="37"/>
        <v>327.60000000000002</v>
      </c>
      <c r="CR36" s="2">
        <f t="shared" si="38"/>
        <v>671.52</v>
      </c>
      <c r="CS36" s="2">
        <f t="shared" si="39"/>
        <v>78.048000000000002</v>
      </c>
      <c r="CT36" s="2">
        <f t="shared" si="40"/>
        <v>167.928</v>
      </c>
      <c r="CU36" s="2">
        <f t="shared" si="41"/>
        <v>0</v>
      </c>
      <c r="CV36" s="2">
        <f t="shared" si="42"/>
        <v>23.387999999999998</v>
      </c>
      <c r="CW36" s="2">
        <f t="shared" si="43"/>
        <v>9.0960000000000001</v>
      </c>
      <c r="CX36" s="2">
        <f t="shared" si="44"/>
        <v>0</v>
      </c>
      <c r="CY36" s="2">
        <f t="shared" si="45"/>
        <v>912.07799999999997</v>
      </c>
      <c r="CZ36" s="2">
        <f t="shared" si="46"/>
        <v>861.40700000000015</v>
      </c>
      <c r="DA36" s="2"/>
      <c r="DB36" s="2"/>
      <c r="DC36" s="2" t="s">
        <v>3</v>
      </c>
      <c r="DD36" s="2" t="s">
        <v>3</v>
      </c>
      <c r="DE36" s="2" t="s">
        <v>19</v>
      </c>
      <c r="DF36" s="2" t="s">
        <v>19</v>
      </c>
      <c r="DG36" s="2" t="s">
        <v>19</v>
      </c>
      <c r="DH36" s="2" t="s">
        <v>3</v>
      </c>
      <c r="DI36" s="2" t="s">
        <v>19</v>
      </c>
      <c r="DJ36" s="2" t="s">
        <v>19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1013</v>
      </c>
      <c r="DV36" s="2" t="s">
        <v>33</v>
      </c>
      <c r="DW36" s="2" t="s">
        <v>33</v>
      </c>
      <c r="DX36" s="2">
        <v>1</v>
      </c>
      <c r="DY36" s="2"/>
      <c r="DZ36" s="2"/>
      <c r="EA36" s="2"/>
      <c r="EB36" s="2"/>
      <c r="EC36" s="2"/>
      <c r="ED36" s="2"/>
      <c r="EE36" s="2">
        <v>42913206</v>
      </c>
      <c r="EF36" s="2">
        <v>2</v>
      </c>
      <c r="EG36" s="2" t="s">
        <v>20</v>
      </c>
      <c r="EH36" s="2">
        <v>0</v>
      </c>
      <c r="EI36" s="2" t="s">
        <v>3</v>
      </c>
      <c r="EJ36" s="2">
        <v>1</v>
      </c>
      <c r="EK36" s="2">
        <v>9001</v>
      </c>
      <c r="EL36" s="2" t="s">
        <v>21</v>
      </c>
      <c r="EM36" s="2" t="s">
        <v>22</v>
      </c>
      <c r="EN36" s="2"/>
      <c r="EO36" s="2" t="s">
        <v>23</v>
      </c>
      <c r="EP36" s="2"/>
      <c r="EQ36" s="2">
        <v>0</v>
      </c>
      <c r="ER36" s="2">
        <v>1027.1400000000001</v>
      </c>
      <c r="ES36" s="2">
        <v>327.60000000000002</v>
      </c>
      <c r="ET36" s="2">
        <v>559.6</v>
      </c>
      <c r="EU36" s="2">
        <v>65.040000000000006</v>
      </c>
      <c r="EV36" s="2">
        <v>139.94</v>
      </c>
      <c r="EW36" s="2">
        <v>19.489999999999998</v>
      </c>
      <c r="EX36" s="2">
        <v>7.58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47"/>
        <v>0</v>
      </c>
      <c r="FS36" s="2">
        <v>0</v>
      </c>
      <c r="FT36" s="2"/>
      <c r="FU36" s="2"/>
      <c r="FV36" s="2"/>
      <c r="FW36" s="2"/>
      <c r="FX36" s="2">
        <v>90</v>
      </c>
      <c r="FY36" s="2">
        <v>85</v>
      </c>
      <c r="FZ36" s="2"/>
      <c r="GA36" s="2" t="s">
        <v>3</v>
      </c>
      <c r="GB36" s="2"/>
      <c r="GC36" s="2"/>
      <c r="GD36" s="2">
        <v>1</v>
      </c>
      <c r="GE36" s="2"/>
      <c r="GF36" s="2">
        <v>2140164569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48"/>
        <v>0</v>
      </c>
      <c r="GM36" s="2">
        <f t="shared" si="49"/>
        <v>6581.72</v>
      </c>
      <c r="GN36" s="2">
        <f t="shared" si="50"/>
        <v>6581.72</v>
      </c>
      <c r="GO36" s="2">
        <f t="shared" si="51"/>
        <v>0</v>
      </c>
      <c r="GP36" s="2">
        <f t="shared" si="52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53"/>
        <v>0</v>
      </c>
      <c r="GW36" s="2">
        <v>1</v>
      </c>
      <c r="GX36" s="2">
        <f t="shared" si="54"/>
        <v>0</v>
      </c>
      <c r="GY36" s="2"/>
      <c r="GZ36" s="2"/>
      <c r="HA36" s="2">
        <v>0</v>
      </c>
      <c r="HB36" s="2">
        <v>0</v>
      </c>
      <c r="HC36" s="2">
        <f t="shared" si="55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ROW(SmtRes!A140)</f>
        <v>140</v>
      </c>
      <c r="D37">
        <f>ROW(EtalonRes!A140)</f>
        <v>140</v>
      </c>
      <c r="E37" t="s">
        <v>44</v>
      </c>
      <c r="F37" t="s">
        <v>45</v>
      </c>
      <c r="G37" t="s">
        <v>46</v>
      </c>
      <c r="H37" t="s">
        <v>33</v>
      </c>
      <c r="I37">
        <v>4.12</v>
      </c>
      <c r="J37">
        <v>0</v>
      </c>
      <c r="O37">
        <f t="shared" si="21"/>
        <v>37456.18</v>
      </c>
      <c r="P37">
        <f t="shared" si="22"/>
        <v>10514.26</v>
      </c>
      <c r="Q37">
        <f t="shared" si="23"/>
        <v>21552.3</v>
      </c>
      <c r="R37">
        <f t="shared" si="24"/>
        <v>2504.9299999999998</v>
      </c>
      <c r="S37">
        <f t="shared" si="25"/>
        <v>5389.62</v>
      </c>
      <c r="T37">
        <f t="shared" si="26"/>
        <v>0</v>
      </c>
      <c r="U37">
        <f t="shared" si="27"/>
        <v>96.358559999999997</v>
      </c>
      <c r="V37">
        <f t="shared" si="28"/>
        <v>37.475520000000003</v>
      </c>
      <c r="W37">
        <f t="shared" si="29"/>
        <v>0</v>
      </c>
      <c r="X37">
        <f t="shared" si="30"/>
        <v>7105.1</v>
      </c>
      <c r="Y37">
        <f t="shared" si="31"/>
        <v>6710.37</v>
      </c>
      <c r="AA37">
        <v>42913476</v>
      </c>
      <c r="AB37">
        <f t="shared" si="32"/>
        <v>1167.048</v>
      </c>
      <c r="AC37">
        <f t="shared" si="33"/>
        <v>327.60000000000002</v>
      </c>
      <c r="AD37">
        <f>ROUND(((((ET37*1.2))-((EU37*1.2)))+AE37),6)</f>
        <v>671.52</v>
      </c>
      <c r="AE37">
        <f>ROUND(((EU37*1.2)),6)</f>
        <v>78.048000000000002</v>
      </c>
      <c r="AF37">
        <f>ROUND(((EV37*1.2)),6)</f>
        <v>167.928</v>
      </c>
      <c r="AG37">
        <f t="shared" si="34"/>
        <v>0</v>
      </c>
      <c r="AH37">
        <f>((EW37*1.2))</f>
        <v>23.387999999999998</v>
      </c>
      <c r="AI37">
        <f>((EX37*1.2))</f>
        <v>9.0960000000000001</v>
      </c>
      <c r="AJ37">
        <f t="shared" si="35"/>
        <v>0</v>
      </c>
      <c r="AK37">
        <v>1027.1400000000001</v>
      </c>
      <c r="AL37">
        <v>327.60000000000002</v>
      </c>
      <c r="AM37">
        <v>559.6</v>
      </c>
      <c r="AN37">
        <v>65.040000000000006</v>
      </c>
      <c r="AO37">
        <v>139.94</v>
      </c>
      <c r="AP37">
        <v>0</v>
      </c>
      <c r="AQ37">
        <v>19.489999999999998</v>
      </c>
      <c r="AR37">
        <v>7.58</v>
      </c>
      <c r="AS37">
        <v>0</v>
      </c>
      <c r="AT37">
        <v>90</v>
      </c>
      <c r="AU37">
        <v>85</v>
      </c>
      <c r="AV37">
        <v>1</v>
      </c>
      <c r="AW37">
        <v>1</v>
      </c>
      <c r="AZ37">
        <v>7.79</v>
      </c>
      <c r="BA37">
        <v>7.79</v>
      </c>
      <c r="BB37">
        <v>7.79</v>
      </c>
      <c r="BC37">
        <v>7.79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47</v>
      </c>
      <c r="BM37">
        <v>9001</v>
      </c>
      <c r="BN37">
        <v>0</v>
      </c>
      <c r="BO37" t="s">
        <v>24</v>
      </c>
      <c r="BP37">
        <v>1</v>
      </c>
      <c r="BQ37">
        <v>2</v>
      </c>
      <c r="BR37">
        <v>0</v>
      </c>
      <c r="BS37">
        <v>7.79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90</v>
      </c>
      <c r="CA37">
        <v>85</v>
      </c>
      <c r="CE37">
        <v>0</v>
      </c>
      <c r="CF37">
        <v>0</v>
      </c>
      <c r="CG37">
        <v>0</v>
      </c>
      <c r="CM37">
        <v>0</v>
      </c>
      <c r="CN37" t="s">
        <v>18</v>
      </c>
      <c r="CO37">
        <v>0</v>
      </c>
      <c r="CP37">
        <f t="shared" si="36"/>
        <v>37456.18</v>
      </c>
      <c r="CQ37">
        <f t="shared" si="37"/>
        <v>2552.0040000000004</v>
      </c>
      <c r="CR37">
        <f t="shared" si="38"/>
        <v>5231.1408000000001</v>
      </c>
      <c r="CS37">
        <f t="shared" si="39"/>
        <v>607.99392</v>
      </c>
      <c r="CT37">
        <f t="shared" si="40"/>
        <v>1308.15912</v>
      </c>
      <c r="CU37">
        <f t="shared" si="41"/>
        <v>0</v>
      </c>
      <c r="CV37">
        <f t="shared" si="42"/>
        <v>23.387999999999998</v>
      </c>
      <c r="CW37">
        <f t="shared" si="43"/>
        <v>9.0960000000000001</v>
      </c>
      <c r="CX37">
        <f t="shared" si="44"/>
        <v>0</v>
      </c>
      <c r="CY37">
        <f t="shared" si="45"/>
        <v>7105.0949999999984</v>
      </c>
      <c r="CZ37">
        <f t="shared" si="46"/>
        <v>6710.3674999999985</v>
      </c>
      <c r="DC37" t="s">
        <v>3</v>
      </c>
      <c r="DD37" t="s">
        <v>3</v>
      </c>
      <c r="DE37" t="s">
        <v>19</v>
      </c>
      <c r="DF37" t="s">
        <v>19</v>
      </c>
      <c r="DG37" t="s">
        <v>19</v>
      </c>
      <c r="DH37" t="s">
        <v>3</v>
      </c>
      <c r="DI37" t="s">
        <v>19</v>
      </c>
      <c r="DJ37" t="s">
        <v>19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1013</v>
      </c>
      <c r="DV37" t="s">
        <v>33</v>
      </c>
      <c r="DW37" t="s">
        <v>33</v>
      </c>
      <c r="DX37">
        <v>1</v>
      </c>
      <c r="EE37">
        <v>42913206</v>
      </c>
      <c r="EF37">
        <v>2</v>
      </c>
      <c r="EG37" t="s">
        <v>20</v>
      </c>
      <c r="EH37">
        <v>0</v>
      </c>
      <c r="EI37" t="s">
        <v>3</v>
      </c>
      <c r="EJ37">
        <v>1</v>
      </c>
      <c r="EK37">
        <v>9001</v>
      </c>
      <c r="EL37" t="s">
        <v>21</v>
      </c>
      <c r="EM37" t="s">
        <v>22</v>
      </c>
      <c r="EO37" t="s">
        <v>23</v>
      </c>
      <c r="EQ37">
        <v>0</v>
      </c>
      <c r="ER37">
        <v>1027.1400000000001</v>
      </c>
      <c r="ES37">
        <v>327.60000000000002</v>
      </c>
      <c r="ET37">
        <v>559.6</v>
      </c>
      <c r="EU37">
        <v>65.040000000000006</v>
      </c>
      <c r="EV37">
        <v>139.94</v>
      </c>
      <c r="EW37">
        <v>19.489999999999998</v>
      </c>
      <c r="EX37">
        <v>7.58</v>
      </c>
      <c r="EY37">
        <v>0</v>
      </c>
      <c r="FQ37">
        <v>0</v>
      </c>
      <c r="FR37">
        <f t="shared" si="47"/>
        <v>0</v>
      </c>
      <c r="FS37">
        <v>0</v>
      </c>
      <c r="FX37">
        <v>90</v>
      </c>
      <c r="FY37">
        <v>85</v>
      </c>
      <c r="GA37" t="s">
        <v>3</v>
      </c>
      <c r="GD37">
        <v>1</v>
      </c>
      <c r="GF37">
        <v>2140164569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48"/>
        <v>0</v>
      </c>
      <c r="GM37">
        <f t="shared" si="49"/>
        <v>51271.65</v>
      </c>
      <c r="GN37">
        <f t="shared" si="50"/>
        <v>51271.65</v>
      </c>
      <c r="GO37">
        <f t="shared" si="51"/>
        <v>0</v>
      </c>
      <c r="GP37">
        <f t="shared" si="52"/>
        <v>0</v>
      </c>
      <c r="GR37">
        <v>0</v>
      </c>
      <c r="GS37">
        <v>3</v>
      </c>
      <c r="GT37">
        <v>0</v>
      </c>
      <c r="GU37" t="s">
        <v>3</v>
      </c>
      <c r="GV37">
        <f t="shared" si="53"/>
        <v>0</v>
      </c>
      <c r="GW37">
        <v>1</v>
      </c>
      <c r="GX37">
        <f t="shared" si="54"/>
        <v>0</v>
      </c>
      <c r="HA37">
        <v>0</v>
      </c>
      <c r="HB37">
        <v>0</v>
      </c>
      <c r="HC37">
        <f t="shared" si="55"/>
        <v>0</v>
      </c>
      <c r="IK37">
        <v>0</v>
      </c>
    </row>
    <row r="38" spans="1:255" x14ac:dyDescent="0.2">
      <c r="A38" s="2">
        <v>18</v>
      </c>
      <c r="B38" s="2">
        <v>1</v>
      </c>
      <c r="C38" s="2">
        <v>105</v>
      </c>
      <c r="D38" s="2"/>
      <c r="E38" s="2" t="s">
        <v>48</v>
      </c>
      <c r="F38" s="2" t="s">
        <v>49</v>
      </c>
      <c r="G38" s="2" t="s">
        <v>50</v>
      </c>
      <c r="H38" s="2" t="s">
        <v>28</v>
      </c>
      <c r="I38" s="2">
        <f>I36*J38</f>
        <v>0</v>
      </c>
      <c r="J38" s="2">
        <v>0</v>
      </c>
      <c r="K38" s="2"/>
      <c r="L38" s="2"/>
      <c r="M38" s="2"/>
      <c r="N38" s="2"/>
      <c r="O38" s="2">
        <f t="shared" si="21"/>
        <v>0</v>
      </c>
      <c r="P38" s="2">
        <f t="shared" si="22"/>
        <v>0</v>
      </c>
      <c r="Q38" s="2">
        <f t="shared" si="23"/>
        <v>0</v>
      </c>
      <c r="R38" s="2">
        <f t="shared" si="24"/>
        <v>0</v>
      </c>
      <c r="S38" s="2">
        <f t="shared" si="25"/>
        <v>0</v>
      </c>
      <c r="T38" s="2">
        <f t="shared" si="26"/>
        <v>0</v>
      </c>
      <c r="U38" s="2">
        <f t="shared" si="27"/>
        <v>0</v>
      </c>
      <c r="V38" s="2">
        <f t="shared" si="28"/>
        <v>0</v>
      </c>
      <c r="W38" s="2">
        <f t="shared" si="29"/>
        <v>0</v>
      </c>
      <c r="X38" s="2">
        <f t="shared" si="30"/>
        <v>0</v>
      </c>
      <c r="Y38" s="2">
        <f t="shared" si="31"/>
        <v>0</v>
      </c>
      <c r="Z38" s="2"/>
      <c r="AA38" s="2">
        <v>42913475</v>
      </c>
      <c r="AB38" s="2">
        <f t="shared" si="32"/>
        <v>29075.45</v>
      </c>
      <c r="AC38" s="2">
        <f t="shared" si="33"/>
        <v>29075.45</v>
      </c>
      <c r="AD38" s="2">
        <f>ROUND((((ET38)-(EU38))+AE38),6)</f>
        <v>0</v>
      </c>
      <c r="AE38" s="2">
        <f t="shared" ref="AE38:AF41" si="56">ROUND((EU38),6)</f>
        <v>0</v>
      </c>
      <c r="AF38" s="2">
        <f t="shared" si="56"/>
        <v>0</v>
      </c>
      <c r="AG38" s="2">
        <f t="shared" si="34"/>
        <v>0</v>
      </c>
      <c r="AH38" s="2">
        <f t="shared" ref="AH38:AI41" si="57">(EW38)</f>
        <v>0</v>
      </c>
      <c r="AI38" s="2">
        <f t="shared" si="57"/>
        <v>0</v>
      </c>
      <c r="AJ38" s="2">
        <f t="shared" si="35"/>
        <v>0</v>
      </c>
      <c r="AK38" s="2">
        <v>29075.45</v>
      </c>
      <c r="AL38" s="2">
        <v>29075.45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90</v>
      </c>
      <c r="AU38" s="2">
        <v>85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51</v>
      </c>
      <c r="BK38" s="2"/>
      <c r="BL38" s="2"/>
      <c r="BM38" s="2">
        <v>9001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90</v>
      </c>
      <c r="CA38" s="2">
        <v>85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</v>
      </c>
      <c r="CO38" s="2">
        <v>0</v>
      </c>
      <c r="CP38" s="2">
        <f t="shared" si="36"/>
        <v>0</v>
      </c>
      <c r="CQ38" s="2">
        <f t="shared" si="37"/>
        <v>29075.45</v>
      </c>
      <c r="CR38" s="2">
        <f t="shared" si="38"/>
        <v>0</v>
      </c>
      <c r="CS38" s="2">
        <f t="shared" si="39"/>
        <v>0</v>
      </c>
      <c r="CT38" s="2">
        <f t="shared" si="40"/>
        <v>0</v>
      </c>
      <c r="CU38" s="2">
        <f t="shared" si="41"/>
        <v>0</v>
      </c>
      <c r="CV38" s="2">
        <f t="shared" si="42"/>
        <v>0</v>
      </c>
      <c r="CW38" s="2">
        <f t="shared" si="43"/>
        <v>0</v>
      </c>
      <c r="CX38" s="2">
        <f t="shared" si="44"/>
        <v>0</v>
      </c>
      <c r="CY38" s="2">
        <f t="shared" si="45"/>
        <v>0</v>
      </c>
      <c r="CZ38" s="2">
        <f t="shared" si="46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28</v>
      </c>
      <c r="DW38" s="2" t="s">
        <v>28</v>
      </c>
      <c r="DX38" s="2">
        <v>1000</v>
      </c>
      <c r="DY38" s="2"/>
      <c r="DZ38" s="2"/>
      <c r="EA38" s="2"/>
      <c r="EB38" s="2"/>
      <c r="EC38" s="2"/>
      <c r="ED38" s="2"/>
      <c r="EE38" s="2">
        <v>42913206</v>
      </c>
      <c r="EF38" s="2">
        <v>2</v>
      </c>
      <c r="EG38" s="2" t="s">
        <v>20</v>
      </c>
      <c r="EH38" s="2">
        <v>0</v>
      </c>
      <c r="EI38" s="2" t="s">
        <v>3</v>
      </c>
      <c r="EJ38" s="2">
        <v>1</v>
      </c>
      <c r="EK38" s="2">
        <v>9001</v>
      </c>
      <c r="EL38" s="2" t="s">
        <v>21</v>
      </c>
      <c r="EM38" s="2" t="s">
        <v>22</v>
      </c>
      <c r="EN38" s="2"/>
      <c r="EO38" s="2" t="s">
        <v>3</v>
      </c>
      <c r="EP38" s="2"/>
      <c r="EQ38" s="2">
        <v>0</v>
      </c>
      <c r="ER38" s="2">
        <v>29075.45</v>
      </c>
      <c r="ES38" s="2">
        <v>29075.45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47"/>
        <v>0</v>
      </c>
      <c r="FS38" s="2">
        <v>0</v>
      </c>
      <c r="FT38" s="2"/>
      <c r="FU38" s="2"/>
      <c r="FV38" s="2"/>
      <c r="FW38" s="2"/>
      <c r="FX38" s="2">
        <v>90</v>
      </c>
      <c r="FY38" s="2">
        <v>85</v>
      </c>
      <c r="FZ38" s="2"/>
      <c r="GA38" s="2" t="s">
        <v>3</v>
      </c>
      <c r="GB38" s="2"/>
      <c r="GC38" s="2"/>
      <c r="GD38" s="2">
        <v>1</v>
      </c>
      <c r="GE38" s="2"/>
      <c r="GF38" s="2">
        <v>1512436548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48"/>
        <v>0</v>
      </c>
      <c r="GM38" s="2">
        <f t="shared" si="49"/>
        <v>0</v>
      </c>
      <c r="GN38" s="2">
        <f t="shared" si="50"/>
        <v>0</v>
      </c>
      <c r="GO38" s="2">
        <f t="shared" si="51"/>
        <v>0</v>
      </c>
      <c r="GP38" s="2">
        <f t="shared" si="52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53"/>
        <v>0</v>
      </c>
      <c r="GW38" s="2">
        <v>1</v>
      </c>
      <c r="GX38" s="2">
        <f t="shared" si="54"/>
        <v>0</v>
      </c>
      <c r="GY38" s="2"/>
      <c r="GZ38" s="2"/>
      <c r="HA38" s="2">
        <v>0</v>
      </c>
      <c r="HB38" s="2">
        <v>0</v>
      </c>
      <c r="HC38" s="2">
        <f t="shared" si="55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133</v>
      </c>
      <c r="E39" t="s">
        <v>48</v>
      </c>
      <c r="F39" t="s">
        <v>49</v>
      </c>
      <c r="G39" t="s">
        <v>50</v>
      </c>
      <c r="H39" t="s">
        <v>28</v>
      </c>
      <c r="I39">
        <f>I37*J39</f>
        <v>0</v>
      </c>
      <c r="J39">
        <v>0</v>
      </c>
      <c r="O39">
        <f t="shared" si="21"/>
        <v>0</v>
      </c>
      <c r="P39">
        <f t="shared" si="22"/>
        <v>0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42913476</v>
      </c>
      <c r="AB39">
        <f t="shared" si="32"/>
        <v>29075.45</v>
      </c>
      <c r="AC39">
        <f t="shared" si="33"/>
        <v>29075.45</v>
      </c>
      <c r="AD39">
        <f>ROUND((((ET39)-(EU39))+AE39),6)</f>
        <v>0</v>
      </c>
      <c r="AE39">
        <f t="shared" si="56"/>
        <v>0</v>
      </c>
      <c r="AF39">
        <f t="shared" si="56"/>
        <v>0</v>
      </c>
      <c r="AG39">
        <f t="shared" si="34"/>
        <v>0</v>
      </c>
      <c r="AH39">
        <f t="shared" si="57"/>
        <v>0</v>
      </c>
      <c r="AI39">
        <f t="shared" si="57"/>
        <v>0</v>
      </c>
      <c r="AJ39">
        <f t="shared" si="35"/>
        <v>0</v>
      </c>
      <c r="AK39">
        <v>29075.45</v>
      </c>
      <c r="AL39">
        <v>29075.45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90</v>
      </c>
      <c r="AU39">
        <v>85</v>
      </c>
      <c r="AV39">
        <v>1</v>
      </c>
      <c r="AW39">
        <v>1</v>
      </c>
      <c r="AZ39">
        <v>7.79</v>
      </c>
      <c r="BA39">
        <v>1</v>
      </c>
      <c r="BB39">
        <v>1</v>
      </c>
      <c r="BC39">
        <v>7.79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51</v>
      </c>
      <c r="BM39">
        <v>9001</v>
      </c>
      <c r="BN39">
        <v>0</v>
      </c>
      <c r="BO39" t="s">
        <v>24</v>
      </c>
      <c r="BP39">
        <v>1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90</v>
      </c>
      <c r="CA39">
        <v>85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36"/>
        <v>0</v>
      </c>
      <c r="CQ39">
        <f t="shared" si="37"/>
        <v>226497.7555</v>
      </c>
      <c r="CR39">
        <f t="shared" si="38"/>
        <v>0</v>
      </c>
      <c r="CS39">
        <f t="shared" si="39"/>
        <v>0</v>
      </c>
      <c r="CT39">
        <f t="shared" si="40"/>
        <v>0</v>
      </c>
      <c r="CU39">
        <f t="shared" si="41"/>
        <v>0</v>
      </c>
      <c r="CV39">
        <f t="shared" si="42"/>
        <v>0</v>
      </c>
      <c r="CW39">
        <f t="shared" si="43"/>
        <v>0</v>
      </c>
      <c r="CX39">
        <f t="shared" si="44"/>
        <v>0</v>
      </c>
      <c r="CY39">
        <f t="shared" si="45"/>
        <v>0</v>
      </c>
      <c r="CZ39">
        <f t="shared" si="46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28</v>
      </c>
      <c r="DW39" t="s">
        <v>28</v>
      </c>
      <c r="DX39">
        <v>1000</v>
      </c>
      <c r="EE39">
        <v>42913206</v>
      </c>
      <c r="EF39">
        <v>2</v>
      </c>
      <c r="EG39" t="s">
        <v>20</v>
      </c>
      <c r="EH39">
        <v>0</v>
      </c>
      <c r="EI39" t="s">
        <v>3</v>
      </c>
      <c r="EJ39">
        <v>1</v>
      </c>
      <c r="EK39">
        <v>9001</v>
      </c>
      <c r="EL39" t="s">
        <v>21</v>
      </c>
      <c r="EM39" t="s">
        <v>22</v>
      </c>
      <c r="EO39" t="s">
        <v>3</v>
      </c>
      <c r="EQ39">
        <v>0</v>
      </c>
      <c r="ER39">
        <v>29075.45</v>
      </c>
      <c r="ES39">
        <v>29075.45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47"/>
        <v>0</v>
      </c>
      <c r="FS39">
        <v>0</v>
      </c>
      <c r="FX39">
        <v>90</v>
      </c>
      <c r="FY39">
        <v>85</v>
      </c>
      <c r="GA39" t="s">
        <v>3</v>
      </c>
      <c r="GD39">
        <v>1</v>
      </c>
      <c r="GF39">
        <v>1512436548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48"/>
        <v>0</v>
      </c>
      <c r="GM39">
        <f t="shared" si="49"/>
        <v>0</v>
      </c>
      <c r="GN39">
        <f t="shared" si="50"/>
        <v>0</v>
      </c>
      <c r="GO39">
        <f t="shared" si="51"/>
        <v>0</v>
      </c>
      <c r="GP39">
        <f t="shared" si="52"/>
        <v>0</v>
      </c>
      <c r="GR39">
        <v>0</v>
      </c>
      <c r="GS39">
        <v>3</v>
      </c>
      <c r="GT39">
        <v>0</v>
      </c>
      <c r="GU39" t="s">
        <v>3</v>
      </c>
      <c r="GV39">
        <f t="shared" si="53"/>
        <v>0</v>
      </c>
      <c r="GW39">
        <v>1</v>
      </c>
      <c r="GX39">
        <f t="shared" si="54"/>
        <v>0</v>
      </c>
      <c r="HA39">
        <v>0</v>
      </c>
      <c r="HB39">
        <v>0</v>
      </c>
      <c r="HC39">
        <f t="shared" si="55"/>
        <v>0</v>
      </c>
      <c r="IK39">
        <v>0</v>
      </c>
    </row>
    <row r="40" spans="1:255" x14ac:dyDescent="0.2">
      <c r="A40" s="2">
        <v>18</v>
      </c>
      <c r="B40" s="2">
        <v>1</v>
      </c>
      <c r="C40" s="2">
        <v>111</v>
      </c>
      <c r="D40" s="2"/>
      <c r="E40" s="2" t="s">
        <v>52</v>
      </c>
      <c r="F40" s="2" t="s">
        <v>53</v>
      </c>
      <c r="G40" s="2" t="s">
        <v>54</v>
      </c>
      <c r="H40" s="2" t="s">
        <v>28</v>
      </c>
      <c r="I40" s="2">
        <f>I36*J40</f>
        <v>4.12</v>
      </c>
      <c r="J40" s="2">
        <v>1</v>
      </c>
      <c r="K40" s="2"/>
      <c r="L40" s="2"/>
      <c r="M40" s="2"/>
      <c r="N40" s="2"/>
      <c r="O40" s="2">
        <f t="shared" si="21"/>
        <v>0</v>
      </c>
      <c r="P40" s="2">
        <f t="shared" si="22"/>
        <v>0</v>
      </c>
      <c r="Q40" s="2">
        <f t="shared" si="23"/>
        <v>0</v>
      </c>
      <c r="R40" s="2">
        <f t="shared" si="24"/>
        <v>0</v>
      </c>
      <c r="S40" s="2">
        <f t="shared" si="25"/>
        <v>0</v>
      </c>
      <c r="T40" s="2">
        <f t="shared" si="26"/>
        <v>0</v>
      </c>
      <c r="U40" s="2">
        <f t="shared" si="27"/>
        <v>0</v>
      </c>
      <c r="V40" s="2">
        <f t="shared" si="28"/>
        <v>0</v>
      </c>
      <c r="W40" s="2">
        <f t="shared" si="29"/>
        <v>0</v>
      </c>
      <c r="X40" s="2">
        <f t="shared" si="30"/>
        <v>0</v>
      </c>
      <c r="Y40" s="2">
        <f t="shared" si="31"/>
        <v>0</v>
      </c>
      <c r="Z40" s="2"/>
      <c r="AA40" s="2">
        <v>42913475</v>
      </c>
      <c r="AB40" s="2">
        <f t="shared" si="32"/>
        <v>0</v>
      </c>
      <c r="AC40" s="2">
        <f t="shared" si="33"/>
        <v>0</v>
      </c>
      <c r="AD40" s="2">
        <f>ROUND((((ET40)-(EU40))+AE40),6)</f>
        <v>0</v>
      </c>
      <c r="AE40" s="2">
        <f t="shared" si="56"/>
        <v>0</v>
      </c>
      <c r="AF40" s="2">
        <f t="shared" si="56"/>
        <v>0</v>
      </c>
      <c r="AG40" s="2">
        <f t="shared" si="34"/>
        <v>0</v>
      </c>
      <c r="AH40" s="2">
        <f t="shared" si="57"/>
        <v>0</v>
      </c>
      <c r="AI40" s="2">
        <f t="shared" si="57"/>
        <v>0</v>
      </c>
      <c r="AJ40" s="2">
        <f t="shared" si="35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90</v>
      </c>
      <c r="AU40" s="2">
        <v>85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55</v>
      </c>
      <c r="BK40" s="2"/>
      <c r="BL40" s="2"/>
      <c r="BM40" s="2">
        <v>9001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90</v>
      </c>
      <c r="CA40" s="2">
        <v>85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</v>
      </c>
      <c r="CO40" s="2">
        <v>0</v>
      </c>
      <c r="CP40" s="2">
        <f t="shared" si="36"/>
        <v>0</v>
      </c>
      <c r="CQ40" s="2">
        <f t="shared" si="37"/>
        <v>0</v>
      </c>
      <c r="CR40" s="2">
        <f t="shared" si="38"/>
        <v>0</v>
      </c>
      <c r="CS40" s="2">
        <f t="shared" si="39"/>
        <v>0</v>
      </c>
      <c r="CT40" s="2">
        <f t="shared" si="40"/>
        <v>0</v>
      </c>
      <c r="CU40" s="2">
        <f t="shared" si="41"/>
        <v>0</v>
      </c>
      <c r="CV40" s="2">
        <f t="shared" si="42"/>
        <v>0</v>
      </c>
      <c r="CW40" s="2">
        <f t="shared" si="43"/>
        <v>0</v>
      </c>
      <c r="CX40" s="2">
        <f t="shared" si="44"/>
        <v>0</v>
      </c>
      <c r="CY40" s="2">
        <f t="shared" si="45"/>
        <v>0</v>
      </c>
      <c r="CZ40" s="2">
        <f t="shared" si="46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28</v>
      </c>
      <c r="DW40" s="2" t="s">
        <v>28</v>
      </c>
      <c r="DX40" s="2">
        <v>1000</v>
      </c>
      <c r="DY40" s="2"/>
      <c r="DZ40" s="2"/>
      <c r="EA40" s="2"/>
      <c r="EB40" s="2"/>
      <c r="EC40" s="2"/>
      <c r="ED40" s="2"/>
      <c r="EE40" s="2">
        <v>42913206</v>
      </c>
      <c r="EF40" s="2">
        <v>2</v>
      </c>
      <c r="EG40" s="2" t="s">
        <v>20</v>
      </c>
      <c r="EH40" s="2">
        <v>0</v>
      </c>
      <c r="EI40" s="2" t="s">
        <v>3</v>
      </c>
      <c r="EJ40" s="2">
        <v>1</v>
      </c>
      <c r="EK40" s="2">
        <v>9001</v>
      </c>
      <c r="EL40" s="2" t="s">
        <v>21</v>
      </c>
      <c r="EM40" s="2" t="s">
        <v>22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47"/>
        <v>0</v>
      </c>
      <c r="FS40" s="2">
        <v>0</v>
      </c>
      <c r="FT40" s="2"/>
      <c r="FU40" s="2"/>
      <c r="FV40" s="2"/>
      <c r="FW40" s="2"/>
      <c r="FX40" s="2">
        <v>90</v>
      </c>
      <c r="FY40" s="2">
        <v>85</v>
      </c>
      <c r="FZ40" s="2"/>
      <c r="GA40" s="2" t="s">
        <v>3</v>
      </c>
      <c r="GB40" s="2"/>
      <c r="GC40" s="2"/>
      <c r="GD40" s="2">
        <v>1</v>
      </c>
      <c r="GE40" s="2"/>
      <c r="GF40" s="2">
        <v>-712309558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48"/>
        <v>0</v>
      </c>
      <c r="GM40" s="2">
        <f t="shared" si="49"/>
        <v>0</v>
      </c>
      <c r="GN40" s="2">
        <f t="shared" si="50"/>
        <v>0</v>
      </c>
      <c r="GO40" s="2">
        <f t="shared" si="51"/>
        <v>0</v>
      </c>
      <c r="GP40" s="2">
        <f t="shared" si="52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53"/>
        <v>0</v>
      </c>
      <c r="GW40" s="2">
        <v>1</v>
      </c>
      <c r="GX40" s="2">
        <f t="shared" si="54"/>
        <v>0</v>
      </c>
      <c r="GY40" s="2"/>
      <c r="GZ40" s="2"/>
      <c r="HA40" s="2">
        <v>0</v>
      </c>
      <c r="HB40" s="2">
        <v>0</v>
      </c>
      <c r="HC40" s="2">
        <f t="shared" si="55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18</v>
      </c>
      <c r="B41">
        <v>1</v>
      </c>
      <c r="C41">
        <v>139</v>
      </c>
      <c r="E41" t="s">
        <v>52</v>
      </c>
      <c r="F41" t="s">
        <v>53</v>
      </c>
      <c r="G41" t="s">
        <v>54</v>
      </c>
      <c r="H41" t="s">
        <v>28</v>
      </c>
      <c r="I41">
        <f>I37*J41</f>
        <v>4.12</v>
      </c>
      <c r="J41">
        <v>1</v>
      </c>
      <c r="O41">
        <f t="shared" si="21"/>
        <v>0</v>
      </c>
      <c r="P41">
        <f t="shared" si="22"/>
        <v>0</v>
      </c>
      <c r="Q41">
        <f t="shared" si="23"/>
        <v>0</v>
      </c>
      <c r="R41">
        <f t="shared" si="24"/>
        <v>0</v>
      </c>
      <c r="S41">
        <f t="shared" si="25"/>
        <v>0</v>
      </c>
      <c r="T41">
        <f t="shared" si="26"/>
        <v>0</v>
      </c>
      <c r="U41">
        <f t="shared" si="27"/>
        <v>0</v>
      </c>
      <c r="V41">
        <f t="shared" si="28"/>
        <v>0</v>
      </c>
      <c r="W41">
        <f t="shared" si="29"/>
        <v>0</v>
      </c>
      <c r="X41">
        <f t="shared" si="30"/>
        <v>0</v>
      </c>
      <c r="Y41">
        <f t="shared" si="31"/>
        <v>0</v>
      </c>
      <c r="AA41">
        <v>42913476</v>
      </c>
      <c r="AB41">
        <f t="shared" si="32"/>
        <v>0</v>
      </c>
      <c r="AC41">
        <f t="shared" si="33"/>
        <v>0</v>
      </c>
      <c r="AD41">
        <f>ROUND((((ET41)-(EU41))+AE41),6)</f>
        <v>0</v>
      </c>
      <c r="AE41">
        <f t="shared" si="56"/>
        <v>0</v>
      </c>
      <c r="AF41">
        <f t="shared" si="56"/>
        <v>0</v>
      </c>
      <c r="AG41">
        <f t="shared" si="34"/>
        <v>0</v>
      </c>
      <c r="AH41">
        <f t="shared" si="57"/>
        <v>0</v>
      </c>
      <c r="AI41">
        <f t="shared" si="57"/>
        <v>0</v>
      </c>
      <c r="AJ41">
        <f t="shared" si="35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90</v>
      </c>
      <c r="AU41">
        <v>85</v>
      </c>
      <c r="AV41">
        <v>1</v>
      </c>
      <c r="AW41">
        <v>1</v>
      </c>
      <c r="AZ41">
        <v>7.79</v>
      </c>
      <c r="BA41">
        <v>1</v>
      </c>
      <c r="BB41">
        <v>1</v>
      </c>
      <c r="BC41">
        <v>7.79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55</v>
      </c>
      <c r="BM41">
        <v>9001</v>
      </c>
      <c r="BN41">
        <v>0</v>
      </c>
      <c r="BO41" t="s">
        <v>24</v>
      </c>
      <c r="BP41">
        <v>1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90</v>
      </c>
      <c r="CA41">
        <v>85</v>
      </c>
      <c r="CE41">
        <v>0</v>
      </c>
      <c r="CF41">
        <v>0</v>
      </c>
      <c r="CG41">
        <v>0</v>
      </c>
      <c r="CM41">
        <v>0</v>
      </c>
      <c r="CN41" t="s">
        <v>3</v>
      </c>
      <c r="CO41">
        <v>0</v>
      </c>
      <c r="CP41">
        <f t="shared" si="36"/>
        <v>0</v>
      </c>
      <c r="CQ41">
        <f t="shared" si="37"/>
        <v>0</v>
      </c>
      <c r="CR41">
        <f t="shared" si="38"/>
        <v>0</v>
      </c>
      <c r="CS41">
        <f t="shared" si="39"/>
        <v>0</v>
      </c>
      <c r="CT41">
        <f t="shared" si="40"/>
        <v>0</v>
      </c>
      <c r="CU41">
        <f t="shared" si="41"/>
        <v>0</v>
      </c>
      <c r="CV41">
        <f t="shared" si="42"/>
        <v>0</v>
      </c>
      <c r="CW41">
        <f t="shared" si="43"/>
        <v>0</v>
      </c>
      <c r="CX41">
        <f t="shared" si="44"/>
        <v>0</v>
      </c>
      <c r="CY41">
        <f t="shared" si="45"/>
        <v>0</v>
      </c>
      <c r="CZ41">
        <f t="shared" si="46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28</v>
      </c>
      <c r="DW41" t="s">
        <v>28</v>
      </c>
      <c r="DX41">
        <v>1000</v>
      </c>
      <c r="EE41">
        <v>42913206</v>
      </c>
      <c r="EF41">
        <v>2</v>
      </c>
      <c r="EG41" t="s">
        <v>20</v>
      </c>
      <c r="EH41">
        <v>0</v>
      </c>
      <c r="EI41" t="s">
        <v>3</v>
      </c>
      <c r="EJ41">
        <v>1</v>
      </c>
      <c r="EK41">
        <v>9001</v>
      </c>
      <c r="EL41" t="s">
        <v>21</v>
      </c>
      <c r="EM41" t="s">
        <v>22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47"/>
        <v>0</v>
      </c>
      <c r="FS41">
        <v>0</v>
      </c>
      <c r="FX41">
        <v>90</v>
      </c>
      <c r="FY41">
        <v>85</v>
      </c>
      <c r="GA41" t="s">
        <v>3</v>
      </c>
      <c r="GD41">
        <v>1</v>
      </c>
      <c r="GF41">
        <v>-712309558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48"/>
        <v>0</v>
      </c>
      <c r="GM41">
        <f t="shared" si="49"/>
        <v>0</v>
      </c>
      <c r="GN41">
        <f t="shared" si="50"/>
        <v>0</v>
      </c>
      <c r="GO41">
        <f t="shared" si="51"/>
        <v>0</v>
      </c>
      <c r="GP41">
        <f t="shared" si="52"/>
        <v>0</v>
      </c>
      <c r="GR41">
        <v>0</v>
      </c>
      <c r="GS41">
        <v>3</v>
      </c>
      <c r="GT41">
        <v>0</v>
      </c>
      <c r="GU41" t="s">
        <v>3</v>
      </c>
      <c r="GV41">
        <f t="shared" si="53"/>
        <v>0</v>
      </c>
      <c r="GW41">
        <v>1</v>
      </c>
      <c r="GX41">
        <f t="shared" si="54"/>
        <v>0</v>
      </c>
      <c r="HA41">
        <v>0</v>
      </c>
      <c r="HB41">
        <v>0</v>
      </c>
      <c r="HC41">
        <f t="shared" si="55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ROW(SmtRes!A143)</f>
        <v>143</v>
      </c>
      <c r="D42" s="2">
        <f>ROW(EtalonRes!A143)</f>
        <v>143</v>
      </c>
      <c r="E42" s="2" t="s">
        <v>56</v>
      </c>
      <c r="F42" s="2" t="s">
        <v>57</v>
      </c>
      <c r="G42" s="2" t="s">
        <v>58</v>
      </c>
      <c r="H42" s="2" t="s">
        <v>59</v>
      </c>
      <c r="I42" s="2">
        <v>6</v>
      </c>
      <c r="J42" s="2">
        <v>0</v>
      </c>
      <c r="K42" s="2"/>
      <c r="L42" s="2"/>
      <c r="M42" s="2"/>
      <c r="N42" s="2"/>
      <c r="O42" s="2">
        <f t="shared" si="21"/>
        <v>175.9</v>
      </c>
      <c r="P42" s="2">
        <f t="shared" si="22"/>
        <v>2.88</v>
      </c>
      <c r="Q42" s="2">
        <f t="shared" si="23"/>
        <v>0</v>
      </c>
      <c r="R42" s="2">
        <f t="shared" si="24"/>
        <v>0</v>
      </c>
      <c r="S42" s="2">
        <f t="shared" si="25"/>
        <v>173.02</v>
      </c>
      <c r="T42" s="2">
        <f t="shared" si="26"/>
        <v>0</v>
      </c>
      <c r="U42" s="2">
        <f t="shared" si="27"/>
        <v>22.32</v>
      </c>
      <c r="V42" s="2">
        <f t="shared" si="28"/>
        <v>0</v>
      </c>
      <c r="W42" s="2">
        <f t="shared" si="29"/>
        <v>0</v>
      </c>
      <c r="X42" s="2">
        <f t="shared" si="30"/>
        <v>138.41999999999999</v>
      </c>
      <c r="Y42" s="2">
        <f t="shared" si="31"/>
        <v>103.81</v>
      </c>
      <c r="Z42" s="2"/>
      <c r="AA42" s="2">
        <v>42913475</v>
      </c>
      <c r="AB42" s="2">
        <f t="shared" si="32"/>
        <v>29.315999999999999</v>
      </c>
      <c r="AC42" s="2">
        <f t="shared" si="33"/>
        <v>0.48</v>
      </c>
      <c r="AD42" s="2">
        <f>ROUND(((((ET42*1.2))-((EU42*1.2)))+AE42),6)</f>
        <v>0</v>
      </c>
      <c r="AE42" s="2">
        <f>ROUND(((EU42*1.2)),6)</f>
        <v>0</v>
      </c>
      <c r="AF42" s="2">
        <f>ROUND(((EV42*1.2)),6)</f>
        <v>28.835999999999999</v>
      </c>
      <c r="AG42" s="2">
        <f t="shared" si="34"/>
        <v>0</v>
      </c>
      <c r="AH42" s="2">
        <f>((EW42*1.2))</f>
        <v>3.7199999999999998</v>
      </c>
      <c r="AI42" s="2">
        <f>((EX42*1.2))</f>
        <v>0</v>
      </c>
      <c r="AJ42" s="2">
        <f t="shared" si="35"/>
        <v>0</v>
      </c>
      <c r="AK42" s="2">
        <v>24.51</v>
      </c>
      <c r="AL42" s="2">
        <v>0.48</v>
      </c>
      <c r="AM42" s="2">
        <v>0</v>
      </c>
      <c r="AN42" s="2">
        <v>0</v>
      </c>
      <c r="AO42" s="2">
        <v>24.03</v>
      </c>
      <c r="AP42" s="2">
        <v>0</v>
      </c>
      <c r="AQ42" s="2">
        <v>3.1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0</v>
      </c>
      <c r="BI42" s="2">
        <v>2</v>
      </c>
      <c r="BJ42" s="2" t="s">
        <v>60</v>
      </c>
      <c r="BK42" s="2"/>
      <c r="BL42" s="2"/>
      <c r="BM42" s="2">
        <v>129001</v>
      </c>
      <c r="BN42" s="2">
        <v>0</v>
      </c>
      <c r="BO42" s="2" t="s">
        <v>3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35</v>
      </c>
      <c r="CO42" s="2">
        <v>0</v>
      </c>
      <c r="CP42" s="2">
        <f t="shared" si="36"/>
        <v>175.9</v>
      </c>
      <c r="CQ42" s="2">
        <f t="shared" si="37"/>
        <v>0.48</v>
      </c>
      <c r="CR42" s="2">
        <f t="shared" si="38"/>
        <v>0</v>
      </c>
      <c r="CS42" s="2">
        <f t="shared" si="39"/>
        <v>0</v>
      </c>
      <c r="CT42" s="2">
        <f t="shared" si="40"/>
        <v>28.835999999999999</v>
      </c>
      <c r="CU42" s="2">
        <f t="shared" si="41"/>
        <v>0</v>
      </c>
      <c r="CV42" s="2">
        <f t="shared" si="42"/>
        <v>3.7199999999999998</v>
      </c>
      <c r="CW42" s="2">
        <f t="shared" si="43"/>
        <v>0</v>
      </c>
      <c r="CX42" s="2">
        <f t="shared" si="44"/>
        <v>0</v>
      </c>
      <c r="CY42" s="2">
        <f t="shared" si="45"/>
        <v>138.416</v>
      </c>
      <c r="CZ42" s="2">
        <f t="shared" si="46"/>
        <v>103.81200000000001</v>
      </c>
      <c r="DA42" s="2"/>
      <c r="DB42" s="2"/>
      <c r="DC42" s="2" t="s">
        <v>3</v>
      </c>
      <c r="DD42" s="2" t="s">
        <v>3</v>
      </c>
      <c r="DE42" s="2" t="s">
        <v>19</v>
      </c>
      <c r="DF42" s="2" t="s">
        <v>19</v>
      </c>
      <c r="DG42" s="2" t="s">
        <v>19</v>
      </c>
      <c r="DH42" s="2" t="s">
        <v>3</v>
      </c>
      <c r="DI42" s="2" t="s">
        <v>19</v>
      </c>
      <c r="DJ42" s="2" t="s">
        <v>19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1013</v>
      </c>
      <c r="DV42" s="2" t="s">
        <v>59</v>
      </c>
      <c r="DW42" s="2" t="s">
        <v>59</v>
      </c>
      <c r="DX42" s="2">
        <v>1</v>
      </c>
      <c r="DY42" s="2"/>
      <c r="DZ42" s="2"/>
      <c r="EA42" s="2"/>
      <c r="EB42" s="2"/>
      <c r="EC42" s="2"/>
      <c r="ED42" s="2"/>
      <c r="EE42" s="2">
        <v>42913365</v>
      </c>
      <c r="EF42" s="2">
        <v>3</v>
      </c>
      <c r="EG42" s="2" t="s">
        <v>36</v>
      </c>
      <c r="EH42" s="2">
        <v>0</v>
      </c>
      <c r="EI42" s="2" t="s">
        <v>3</v>
      </c>
      <c r="EJ42" s="2">
        <v>2</v>
      </c>
      <c r="EK42" s="2">
        <v>129001</v>
      </c>
      <c r="EL42" s="2" t="s">
        <v>61</v>
      </c>
      <c r="EM42" s="2" t="s">
        <v>62</v>
      </c>
      <c r="EN42" s="2"/>
      <c r="EO42" s="2" t="s">
        <v>39</v>
      </c>
      <c r="EP42" s="2"/>
      <c r="EQ42" s="2">
        <v>0</v>
      </c>
      <c r="ER42" s="2">
        <v>24.51</v>
      </c>
      <c r="ES42" s="2">
        <v>0.48</v>
      </c>
      <c r="ET42" s="2">
        <v>0</v>
      </c>
      <c r="EU42" s="2">
        <v>0</v>
      </c>
      <c r="EV42" s="2">
        <v>24.03</v>
      </c>
      <c r="EW42" s="2">
        <v>3.1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47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3</v>
      </c>
      <c r="GB42" s="2"/>
      <c r="GC42" s="2"/>
      <c r="GD42" s="2">
        <v>1</v>
      </c>
      <c r="GE42" s="2"/>
      <c r="GF42" s="2">
        <v>-1616102301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48"/>
        <v>0</v>
      </c>
      <c r="GM42" s="2">
        <f t="shared" si="49"/>
        <v>418.13</v>
      </c>
      <c r="GN42" s="2">
        <f t="shared" si="50"/>
        <v>0</v>
      </c>
      <c r="GO42" s="2">
        <f t="shared" si="51"/>
        <v>418.13</v>
      </c>
      <c r="GP42" s="2">
        <f t="shared" si="52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53"/>
        <v>0</v>
      </c>
      <c r="GW42" s="2">
        <v>1</v>
      </c>
      <c r="GX42" s="2">
        <f t="shared" si="54"/>
        <v>0</v>
      </c>
      <c r="GY42" s="2"/>
      <c r="GZ42" s="2"/>
      <c r="HA42" s="2">
        <v>0</v>
      </c>
      <c r="HB42" s="2">
        <v>0</v>
      </c>
      <c r="HC42" s="2">
        <f t="shared" si="55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ROW(SmtRes!A146)</f>
        <v>146</v>
      </c>
      <c r="D43">
        <f>ROW(EtalonRes!A146)</f>
        <v>146</v>
      </c>
      <c r="E43" t="s">
        <v>56</v>
      </c>
      <c r="F43" t="s">
        <v>57</v>
      </c>
      <c r="G43" t="s">
        <v>58</v>
      </c>
      <c r="H43" t="s">
        <v>59</v>
      </c>
      <c r="I43">
        <v>6</v>
      </c>
      <c r="J43">
        <v>0</v>
      </c>
      <c r="O43">
        <f t="shared" si="21"/>
        <v>1370.23</v>
      </c>
      <c r="P43">
        <f t="shared" si="22"/>
        <v>22.44</v>
      </c>
      <c r="Q43">
        <f t="shared" si="23"/>
        <v>0</v>
      </c>
      <c r="R43">
        <f t="shared" si="24"/>
        <v>0</v>
      </c>
      <c r="S43">
        <f t="shared" si="25"/>
        <v>1347.79</v>
      </c>
      <c r="T43">
        <f t="shared" si="26"/>
        <v>0</v>
      </c>
      <c r="U43">
        <f t="shared" si="27"/>
        <v>22.32</v>
      </c>
      <c r="V43">
        <f t="shared" si="28"/>
        <v>0</v>
      </c>
      <c r="W43">
        <f t="shared" si="29"/>
        <v>0</v>
      </c>
      <c r="X43">
        <f t="shared" si="30"/>
        <v>1078.23</v>
      </c>
      <c r="Y43">
        <f t="shared" si="31"/>
        <v>808.67</v>
      </c>
      <c r="AA43">
        <v>42913476</v>
      </c>
      <c r="AB43">
        <f t="shared" si="32"/>
        <v>29.315999999999999</v>
      </c>
      <c r="AC43">
        <f t="shared" si="33"/>
        <v>0.48</v>
      </c>
      <c r="AD43">
        <f>ROUND(((((ET43*1.2))-((EU43*1.2)))+AE43),6)</f>
        <v>0</v>
      </c>
      <c r="AE43">
        <f>ROUND(((EU43*1.2)),6)</f>
        <v>0</v>
      </c>
      <c r="AF43">
        <f>ROUND(((EV43*1.2)),6)</f>
        <v>28.835999999999999</v>
      </c>
      <c r="AG43">
        <f t="shared" si="34"/>
        <v>0</v>
      </c>
      <c r="AH43">
        <f>((EW43*1.2))</f>
        <v>3.7199999999999998</v>
      </c>
      <c r="AI43">
        <f>((EX43*1.2))</f>
        <v>0</v>
      </c>
      <c r="AJ43">
        <f t="shared" si="35"/>
        <v>0</v>
      </c>
      <c r="AK43">
        <v>24.51</v>
      </c>
      <c r="AL43">
        <v>0.48</v>
      </c>
      <c r="AM43">
        <v>0</v>
      </c>
      <c r="AN43">
        <v>0</v>
      </c>
      <c r="AO43">
        <v>24.03</v>
      </c>
      <c r="AP43">
        <v>0</v>
      </c>
      <c r="AQ43">
        <v>3.1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7.79</v>
      </c>
      <c r="BA43">
        <v>7.79</v>
      </c>
      <c r="BB43">
        <v>7.79</v>
      </c>
      <c r="BC43">
        <v>7.79</v>
      </c>
      <c r="BD43" t="s">
        <v>3</v>
      </c>
      <c r="BE43" t="s">
        <v>3</v>
      </c>
      <c r="BF43" t="s">
        <v>3</v>
      </c>
      <c r="BG43" t="s">
        <v>3</v>
      </c>
      <c r="BH43">
        <v>0</v>
      </c>
      <c r="BI43">
        <v>2</v>
      </c>
      <c r="BJ43" t="s">
        <v>60</v>
      </c>
      <c r="BM43">
        <v>129001</v>
      </c>
      <c r="BN43">
        <v>0</v>
      </c>
      <c r="BO43" t="s">
        <v>24</v>
      </c>
      <c r="BP43">
        <v>1</v>
      </c>
      <c r="BQ43">
        <v>3</v>
      </c>
      <c r="BR43">
        <v>0</v>
      </c>
      <c r="BS43">
        <v>7.79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35</v>
      </c>
      <c r="CO43">
        <v>0</v>
      </c>
      <c r="CP43">
        <f t="shared" si="36"/>
        <v>1370.23</v>
      </c>
      <c r="CQ43">
        <f t="shared" si="37"/>
        <v>3.7391999999999999</v>
      </c>
      <c r="CR43">
        <f t="shared" si="38"/>
        <v>0</v>
      </c>
      <c r="CS43">
        <f t="shared" si="39"/>
        <v>0</v>
      </c>
      <c r="CT43">
        <f t="shared" si="40"/>
        <v>224.63244</v>
      </c>
      <c r="CU43">
        <f t="shared" si="41"/>
        <v>0</v>
      </c>
      <c r="CV43">
        <f t="shared" si="42"/>
        <v>3.7199999999999998</v>
      </c>
      <c r="CW43">
        <f t="shared" si="43"/>
        <v>0</v>
      </c>
      <c r="CX43">
        <f t="shared" si="44"/>
        <v>0</v>
      </c>
      <c r="CY43">
        <f t="shared" si="45"/>
        <v>1078.232</v>
      </c>
      <c r="CZ43">
        <f t="shared" si="46"/>
        <v>808.67399999999998</v>
      </c>
      <c r="DC43" t="s">
        <v>3</v>
      </c>
      <c r="DD43" t="s">
        <v>3</v>
      </c>
      <c r="DE43" t="s">
        <v>19</v>
      </c>
      <c r="DF43" t="s">
        <v>19</v>
      </c>
      <c r="DG43" t="s">
        <v>19</v>
      </c>
      <c r="DH43" t="s">
        <v>3</v>
      </c>
      <c r="DI43" t="s">
        <v>19</v>
      </c>
      <c r="DJ43" t="s">
        <v>19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1013</v>
      </c>
      <c r="DV43" t="s">
        <v>59</v>
      </c>
      <c r="DW43" t="s">
        <v>59</v>
      </c>
      <c r="DX43">
        <v>1</v>
      </c>
      <c r="EE43">
        <v>42913365</v>
      </c>
      <c r="EF43">
        <v>3</v>
      </c>
      <c r="EG43" t="s">
        <v>36</v>
      </c>
      <c r="EH43">
        <v>0</v>
      </c>
      <c r="EI43" t="s">
        <v>3</v>
      </c>
      <c r="EJ43">
        <v>2</v>
      </c>
      <c r="EK43">
        <v>129001</v>
      </c>
      <c r="EL43" t="s">
        <v>61</v>
      </c>
      <c r="EM43" t="s">
        <v>62</v>
      </c>
      <c r="EO43" t="s">
        <v>39</v>
      </c>
      <c r="EQ43">
        <v>0</v>
      </c>
      <c r="ER43">
        <v>24.51</v>
      </c>
      <c r="ES43">
        <v>0.48</v>
      </c>
      <c r="ET43">
        <v>0</v>
      </c>
      <c r="EU43">
        <v>0</v>
      </c>
      <c r="EV43">
        <v>24.03</v>
      </c>
      <c r="EW43">
        <v>3.1</v>
      </c>
      <c r="EX43">
        <v>0</v>
      </c>
      <c r="EY43">
        <v>0</v>
      </c>
      <c r="FQ43">
        <v>0</v>
      </c>
      <c r="FR43">
        <f t="shared" si="47"/>
        <v>0</v>
      </c>
      <c r="FS43">
        <v>0</v>
      </c>
      <c r="FX43">
        <v>80</v>
      </c>
      <c r="FY43">
        <v>60</v>
      </c>
      <c r="GA43" t="s">
        <v>3</v>
      </c>
      <c r="GD43">
        <v>1</v>
      </c>
      <c r="GF43">
        <v>-1616102301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48"/>
        <v>0</v>
      </c>
      <c r="GM43">
        <f t="shared" si="49"/>
        <v>3257.13</v>
      </c>
      <c r="GN43">
        <f t="shared" si="50"/>
        <v>0</v>
      </c>
      <c r="GO43">
        <f t="shared" si="51"/>
        <v>3257.13</v>
      </c>
      <c r="GP43">
        <f t="shared" si="52"/>
        <v>0</v>
      </c>
      <c r="GR43">
        <v>0</v>
      </c>
      <c r="GS43">
        <v>3</v>
      </c>
      <c r="GT43">
        <v>0</v>
      </c>
      <c r="GU43" t="s">
        <v>3</v>
      </c>
      <c r="GV43">
        <f t="shared" si="53"/>
        <v>0</v>
      </c>
      <c r="GW43">
        <v>1</v>
      </c>
      <c r="GX43">
        <f t="shared" si="54"/>
        <v>0</v>
      </c>
      <c r="HA43">
        <v>0</v>
      </c>
      <c r="HB43">
        <v>0</v>
      </c>
      <c r="HC43">
        <f t="shared" si="55"/>
        <v>0</v>
      </c>
      <c r="IK43">
        <v>0</v>
      </c>
    </row>
    <row r="44" spans="1:255" x14ac:dyDescent="0.2">
      <c r="A44" s="2">
        <v>18</v>
      </c>
      <c r="B44" s="2">
        <v>1</v>
      </c>
      <c r="C44" s="2">
        <v>142</v>
      </c>
      <c r="D44" s="2"/>
      <c r="E44" s="2" t="s">
        <v>63</v>
      </c>
      <c r="F44" s="2" t="s">
        <v>64</v>
      </c>
      <c r="G44" s="2" t="s">
        <v>65</v>
      </c>
      <c r="H44" s="2" t="s">
        <v>28</v>
      </c>
      <c r="I44" s="2">
        <f>I42*J44</f>
        <v>6.0000000000000001E-3</v>
      </c>
      <c r="J44" s="2">
        <v>1E-3</v>
      </c>
      <c r="K44" s="2"/>
      <c r="L44" s="2"/>
      <c r="M44" s="2"/>
      <c r="N44" s="2"/>
      <c r="O44" s="2">
        <f t="shared" si="21"/>
        <v>0</v>
      </c>
      <c r="P44" s="2">
        <f t="shared" si="22"/>
        <v>0</v>
      </c>
      <c r="Q44" s="2">
        <f t="shared" si="23"/>
        <v>0</v>
      </c>
      <c r="R44" s="2">
        <f t="shared" si="24"/>
        <v>0</v>
      </c>
      <c r="S44" s="2">
        <f t="shared" si="25"/>
        <v>0</v>
      </c>
      <c r="T44" s="2">
        <f t="shared" si="26"/>
        <v>0</v>
      </c>
      <c r="U44" s="2">
        <f t="shared" si="27"/>
        <v>0</v>
      </c>
      <c r="V44" s="2">
        <f t="shared" si="28"/>
        <v>0</v>
      </c>
      <c r="W44" s="2">
        <f t="shared" si="29"/>
        <v>0</v>
      </c>
      <c r="X44" s="2">
        <f t="shared" si="30"/>
        <v>0</v>
      </c>
      <c r="Y44" s="2">
        <f t="shared" si="31"/>
        <v>0</v>
      </c>
      <c r="Z44" s="2"/>
      <c r="AA44" s="2">
        <v>42913475</v>
      </c>
      <c r="AB44" s="2">
        <f t="shared" si="32"/>
        <v>0</v>
      </c>
      <c r="AC44" s="2">
        <f t="shared" si="33"/>
        <v>0</v>
      </c>
      <c r="AD44" s="2">
        <f>ROUND((((ET44)-(EU44))+AE44),6)</f>
        <v>0</v>
      </c>
      <c r="AE44" s="2">
        <f>ROUND((EU44),6)</f>
        <v>0</v>
      </c>
      <c r="AF44" s="2">
        <f>ROUND((EV44),6)</f>
        <v>0</v>
      </c>
      <c r="AG44" s="2">
        <f t="shared" si="34"/>
        <v>0</v>
      </c>
      <c r="AH44" s="2">
        <f>(EW44)</f>
        <v>0</v>
      </c>
      <c r="AI44" s="2">
        <f>(EX44)</f>
        <v>0</v>
      </c>
      <c r="AJ44" s="2">
        <f t="shared" si="35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2</v>
      </c>
      <c r="BJ44" s="2" t="s">
        <v>66</v>
      </c>
      <c r="BK44" s="2"/>
      <c r="BL44" s="2"/>
      <c r="BM44" s="2">
        <v>129001</v>
      </c>
      <c r="BN44" s="2">
        <v>0</v>
      </c>
      <c r="BO44" s="2" t="s">
        <v>3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</v>
      </c>
      <c r="CO44" s="2">
        <v>0</v>
      </c>
      <c r="CP44" s="2">
        <f t="shared" si="36"/>
        <v>0</v>
      </c>
      <c r="CQ44" s="2">
        <f t="shared" si="37"/>
        <v>0</v>
      </c>
      <c r="CR44" s="2">
        <f t="shared" si="38"/>
        <v>0</v>
      </c>
      <c r="CS44" s="2">
        <f t="shared" si="39"/>
        <v>0</v>
      </c>
      <c r="CT44" s="2">
        <f t="shared" si="40"/>
        <v>0</v>
      </c>
      <c r="CU44" s="2">
        <f t="shared" si="41"/>
        <v>0</v>
      </c>
      <c r="CV44" s="2">
        <f t="shared" si="42"/>
        <v>0</v>
      </c>
      <c r="CW44" s="2">
        <f t="shared" si="43"/>
        <v>0</v>
      </c>
      <c r="CX44" s="2">
        <f t="shared" si="44"/>
        <v>0</v>
      </c>
      <c r="CY44" s="2">
        <f t="shared" si="45"/>
        <v>0</v>
      </c>
      <c r="CZ44" s="2">
        <f t="shared" si="46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28</v>
      </c>
      <c r="DW44" s="2" t="s">
        <v>28</v>
      </c>
      <c r="DX44" s="2">
        <v>1000</v>
      </c>
      <c r="DY44" s="2"/>
      <c r="DZ44" s="2"/>
      <c r="EA44" s="2"/>
      <c r="EB44" s="2"/>
      <c r="EC44" s="2"/>
      <c r="ED44" s="2"/>
      <c r="EE44" s="2">
        <v>42913365</v>
      </c>
      <c r="EF44" s="2">
        <v>3</v>
      </c>
      <c r="EG44" s="2" t="s">
        <v>36</v>
      </c>
      <c r="EH44" s="2">
        <v>0</v>
      </c>
      <c r="EI44" s="2" t="s">
        <v>3</v>
      </c>
      <c r="EJ44" s="2">
        <v>2</v>
      </c>
      <c r="EK44" s="2">
        <v>129001</v>
      </c>
      <c r="EL44" s="2" t="s">
        <v>61</v>
      </c>
      <c r="EM44" s="2" t="s">
        <v>62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47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3</v>
      </c>
      <c r="GB44" s="2"/>
      <c r="GC44" s="2"/>
      <c r="GD44" s="2">
        <v>1</v>
      </c>
      <c r="GE44" s="2"/>
      <c r="GF44" s="2">
        <v>1542166045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48"/>
        <v>0</v>
      </c>
      <c r="GM44" s="2">
        <f t="shared" si="49"/>
        <v>0</v>
      </c>
      <c r="GN44" s="2">
        <f t="shared" si="50"/>
        <v>0</v>
      </c>
      <c r="GO44" s="2">
        <f t="shared" si="51"/>
        <v>0</v>
      </c>
      <c r="GP44" s="2">
        <f t="shared" si="52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53"/>
        <v>0</v>
      </c>
      <c r="GW44" s="2">
        <v>1</v>
      </c>
      <c r="GX44" s="2">
        <f t="shared" si="54"/>
        <v>0</v>
      </c>
      <c r="GY44" s="2"/>
      <c r="GZ44" s="2"/>
      <c r="HA44" s="2">
        <v>0</v>
      </c>
      <c r="HB44" s="2">
        <v>0</v>
      </c>
      <c r="HC44" s="2">
        <f t="shared" si="55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18</v>
      </c>
      <c r="B45">
        <v>1</v>
      </c>
      <c r="C45">
        <v>145</v>
      </c>
      <c r="E45" t="s">
        <v>63</v>
      </c>
      <c r="F45" t="s">
        <v>64</v>
      </c>
      <c r="G45" t="s">
        <v>65</v>
      </c>
      <c r="H45" t="s">
        <v>28</v>
      </c>
      <c r="I45">
        <f>I43*J45</f>
        <v>6.0000000000000001E-3</v>
      </c>
      <c r="J45">
        <v>1E-3</v>
      </c>
      <c r="O45">
        <f t="shared" si="21"/>
        <v>0</v>
      </c>
      <c r="P45">
        <f t="shared" si="22"/>
        <v>0</v>
      </c>
      <c r="Q45">
        <f t="shared" si="23"/>
        <v>0</v>
      </c>
      <c r="R45">
        <f t="shared" si="24"/>
        <v>0</v>
      </c>
      <c r="S45">
        <f t="shared" si="25"/>
        <v>0</v>
      </c>
      <c r="T45">
        <f t="shared" si="26"/>
        <v>0</v>
      </c>
      <c r="U45">
        <f t="shared" si="27"/>
        <v>0</v>
      </c>
      <c r="V45">
        <f t="shared" si="28"/>
        <v>0</v>
      </c>
      <c r="W45">
        <f t="shared" si="29"/>
        <v>0</v>
      </c>
      <c r="X45">
        <f t="shared" si="30"/>
        <v>0</v>
      </c>
      <c r="Y45">
        <f t="shared" si="31"/>
        <v>0</v>
      </c>
      <c r="AA45">
        <v>42913476</v>
      </c>
      <c r="AB45">
        <f t="shared" si="32"/>
        <v>0</v>
      </c>
      <c r="AC45">
        <f t="shared" si="33"/>
        <v>0</v>
      </c>
      <c r="AD45">
        <f>ROUND((((ET45)-(EU45))+AE45),6)</f>
        <v>0</v>
      </c>
      <c r="AE45">
        <f>ROUND((EU45),6)</f>
        <v>0</v>
      </c>
      <c r="AF45">
        <f>ROUND((EV45),6)</f>
        <v>0</v>
      </c>
      <c r="AG45">
        <f t="shared" si="34"/>
        <v>0</v>
      </c>
      <c r="AH45">
        <f>(EW45)</f>
        <v>0</v>
      </c>
      <c r="AI45">
        <f>(EX45)</f>
        <v>0</v>
      </c>
      <c r="AJ45">
        <f t="shared" si="35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7.79</v>
      </c>
      <c r="BA45">
        <v>1</v>
      </c>
      <c r="BB45">
        <v>1</v>
      </c>
      <c r="BC45">
        <v>7.79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2</v>
      </c>
      <c r="BJ45" t="s">
        <v>66</v>
      </c>
      <c r="BM45">
        <v>129001</v>
      </c>
      <c r="BN45">
        <v>0</v>
      </c>
      <c r="BO45" t="s">
        <v>24</v>
      </c>
      <c r="BP45">
        <v>1</v>
      </c>
      <c r="BQ45">
        <v>3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3</v>
      </c>
      <c r="CO45">
        <v>0</v>
      </c>
      <c r="CP45">
        <f t="shared" si="36"/>
        <v>0</v>
      </c>
      <c r="CQ45">
        <f t="shared" si="37"/>
        <v>0</v>
      </c>
      <c r="CR45">
        <f t="shared" si="38"/>
        <v>0</v>
      </c>
      <c r="CS45">
        <f t="shared" si="39"/>
        <v>0</v>
      </c>
      <c r="CT45">
        <f t="shared" si="40"/>
        <v>0</v>
      </c>
      <c r="CU45">
        <f t="shared" si="41"/>
        <v>0</v>
      </c>
      <c r="CV45">
        <f t="shared" si="42"/>
        <v>0</v>
      </c>
      <c r="CW45">
        <f t="shared" si="43"/>
        <v>0</v>
      </c>
      <c r="CX45">
        <f t="shared" si="44"/>
        <v>0</v>
      </c>
      <c r="CY45">
        <f t="shared" si="45"/>
        <v>0</v>
      </c>
      <c r="CZ45">
        <f t="shared" si="46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28</v>
      </c>
      <c r="DW45" t="s">
        <v>28</v>
      </c>
      <c r="DX45">
        <v>1000</v>
      </c>
      <c r="EE45">
        <v>42913365</v>
      </c>
      <c r="EF45">
        <v>3</v>
      </c>
      <c r="EG45" t="s">
        <v>36</v>
      </c>
      <c r="EH45">
        <v>0</v>
      </c>
      <c r="EI45" t="s">
        <v>3</v>
      </c>
      <c r="EJ45">
        <v>2</v>
      </c>
      <c r="EK45">
        <v>129001</v>
      </c>
      <c r="EL45" t="s">
        <v>61</v>
      </c>
      <c r="EM45" t="s">
        <v>62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47"/>
        <v>0</v>
      </c>
      <c r="FS45">
        <v>0</v>
      </c>
      <c r="FX45">
        <v>80</v>
      </c>
      <c r="FY45">
        <v>60</v>
      </c>
      <c r="GA45" t="s">
        <v>3</v>
      </c>
      <c r="GD45">
        <v>1</v>
      </c>
      <c r="GF45">
        <v>1542166045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48"/>
        <v>0</v>
      </c>
      <c r="GM45">
        <f t="shared" si="49"/>
        <v>0</v>
      </c>
      <c r="GN45">
        <f t="shared" si="50"/>
        <v>0</v>
      </c>
      <c r="GO45">
        <f t="shared" si="51"/>
        <v>0</v>
      </c>
      <c r="GP45">
        <f t="shared" si="52"/>
        <v>0</v>
      </c>
      <c r="GR45">
        <v>0</v>
      </c>
      <c r="GS45">
        <v>3</v>
      </c>
      <c r="GT45">
        <v>0</v>
      </c>
      <c r="GU45" t="s">
        <v>3</v>
      </c>
      <c r="GV45">
        <f t="shared" si="53"/>
        <v>0</v>
      </c>
      <c r="GW45">
        <v>1</v>
      </c>
      <c r="GX45">
        <f t="shared" si="54"/>
        <v>0</v>
      </c>
      <c r="HA45">
        <v>0</v>
      </c>
      <c r="HB45">
        <v>0</v>
      </c>
      <c r="HC45">
        <f t="shared" si="55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ROW(SmtRes!A151)</f>
        <v>151</v>
      </c>
      <c r="D46" s="2">
        <f>ROW(EtalonRes!A151)</f>
        <v>151</v>
      </c>
      <c r="E46" s="2" t="s">
        <v>67</v>
      </c>
      <c r="F46" s="2" t="s">
        <v>68</v>
      </c>
      <c r="G46" s="2" t="s">
        <v>69</v>
      </c>
      <c r="H46" s="2" t="s">
        <v>70</v>
      </c>
      <c r="I46" s="2">
        <v>6</v>
      </c>
      <c r="J46" s="2">
        <v>0</v>
      </c>
      <c r="K46" s="2"/>
      <c r="L46" s="2"/>
      <c r="M46" s="2"/>
      <c r="N46" s="2"/>
      <c r="O46" s="2">
        <f t="shared" si="21"/>
        <v>6783.41</v>
      </c>
      <c r="P46" s="2">
        <f t="shared" si="22"/>
        <v>26.64</v>
      </c>
      <c r="Q46" s="2">
        <f t="shared" si="23"/>
        <v>5158.66</v>
      </c>
      <c r="R46" s="2">
        <f t="shared" si="24"/>
        <v>478.3</v>
      </c>
      <c r="S46" s="2">
        <f t="shared" si="25"/>
        <v>1598.11</v>
      </c>
      <c r="T46" s="2">
        <f t="shared" si="26"/>
        <v>0</v>
      </c>
      <c r="U46" s="2">
        <f t="shared" si="27"/>
        <v>254.88</v>
      </c>
      <c r="V46" s="2">
        <f t="shared" si="28"/>
        <v>47.88</v>
      </c>
      <c r="W46" s="2">
        <f t="shared" si="29"/>
        <v>0</v>
      </c>
      <c r="X46" s="2">
        <f t="shared" si="30"/>
        <v>1661.13</v>
      </c>
      <c r="Y46" s="2">
        <f t="shared" si="31"/>
        <v>1245.8499999999999</v>
      </c>
      <c r="Z46" s="2"/>
      <c r="AA46" s="2">
        <v>42913475</v>
      </c>
      <c r="AB46" s="2">
        <f t="shared" si="32"/>
        <v>1130.568</v>
      </c>
      <c r="AC46" s="2">
        <f t="shared" si="33"/>
        <v>4.4400000000000004</v>
      </c>
      <c r="AD46" s="2">
        <f>ROUND(((((ET46*1.2))-((EU46*1.2)))+AE46),6)</f>
        <v>859.77599999999995</v>
      </c>
      <c r="AE46" s="2">
        <f t="shared" ref="AE46:AF49" si="58">ROUND(((EU46*1.2)),6)</f>
        <v>79.715999999999994</v>
      </c>
      <c r="AF46" s="2">
        <f t="shared" si="58"/>
        <v>266.35199999999998</v>
      </c>
      <c r="AG46" s="2">
        <f t="shared" si="34"/>
        <v>0</v>
      </c>
      <c r="AH46" s="2">
        <f t="shared" ref="AH46:AI49" si="59">((EW46*1.2))</f>
        <v>42.48</v>
      </c>
      <c r="AI46" s="2">
        <f t="shared" si="59"/>
        <v>7.98</v>
      </c>
      <c r="AJ46" s="2">
        <f t="shared" si="35"/>
        <v>0</v>
      </c>
      <c r="AK46" s="2">
        <v>942.88</v>
      </c>
      <c r="AL46" s="2">
        <v>4.4400000000000004</v>
      </c>
      <c r="AM46" s="2">
        <v>716.48</v>
      </c>
      <c r="AN46" s="2">
        <v>66.430000000000007</v>
      </c>
      <c r="AO46" s="2">
        <v>221.96</v>
      </c>
      <c r="AP46" s="2">
        <v>0</v>
      </c>
      <c r="AQ46" s="2">
        <v>35.4</v>
      </c>
      <c r="AR46" s="2">
        <v>6.65</v>
      </c>
      <c r="AS46" s="2">
        <v>0</v>
      </c>
      <c r="AT46" s="2">
        <v>80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0</v>
      </c>
      <c r="BI46" s="2">
        <v>2</v>
      </c>
      <c r="BJ46" s="2" t="s">
        <v>71</v>
      </c>
      <c r="BK46" s="2"/>
      <c r="BL46" s="2"/>
      <c r="BM46" s="2">
        <v>137001</v>
      </c>
      <c r="BN46" s="2">
        <v>0</v>
      </c>
      <c r="BO46" s="2" t="s">
        <v>3</v>
      </c>
      <c r="BP46" s="2">
        <v>0</v>
      </c>
      <c r="BQ46" s="2">
        <v>3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80</v>
      </c>
      <c r="CA46" s="2">
        <v>60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35</v>
      </c>
      <c r="CO46" s="2">
        <v>0</v>
      </c>
      <c r="CP46" s="2">
        <f t="shared" si="36"/>
        <v>6783.41</v>
      </c>
      <c r="CQ46" s="2">
        <f t="shared" si="37"/>
        <v>4.4400000000000004</v>
      </c>
      <c r="CR46" s="2">
        <f t="shared" si="38"/>
        <v>859.77599999999995</v>
      </c>
      <c r="CS46" s="2">
        <f t="shared" si="39"/>
        <v>79.715999999999994</v>
      </c>
      <c r="CT46" s="2">
        <f t="shared" si="40"/>
        <v>266.35199999999998</v>
      </c>
      <c r="CU46" s="2">
        <f t="shared" si="41"/>
        <v>0</v>
      </c>
      <c r="CV46" s="2">
        <f t="shared" si="42"/>
        <v>42.48</v>
      </c>
      <c r="CW46" s="2">
        <f t="shared" si="43"/>
        <v>7.98</v>
      </c>
      <c r="CX46" s="2">
        <f t="shared" si="44"/>
        <v>0</v>
      </c>
      <c r="CY46" s="2">
        <f t="shared" si="45"/>
        <v>1661.1279999999999</v>
      </c>
      <c r="CZ46" s="2">
        <f t="shared" si="46"/>
        <v>1245.846</v>
      </c>
      <c r="DA46" s="2"/>
      <c r="DB46" s="2"/>
      <c r="DC46" s="2" t="s">
        <v>3</v>
      </c>
      <c r="DD46" s="2" t="s">
        <v>3</v>
      </c>
      <c r="DE46" s="2" t="s">
        <v>19</v>
      </c>
      <c r="DF46" s="2" t="s">
        <v>19</v>
      </c>
      <c r="DG46" s="2" t="s">
        <v>19</v>
      </c>
      <c r="DH46" s="2" t="s">
        <v>3</v>
      </c>
      <c r="DI46" s="2" t="s">
        <v>19</v>
      </c>
      <c r="DJ46" s="2" t="s">
        <v>19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70</v>
      </c>
      <c r="DW46" s="2" t="s">
        <v>70</v>
      </c>
      <c r="DX46" s="2">
        <v>1</v>
      </c>
      <c r="DY46" s="2"/>
      <c r="DZ46" s="2"/>
      <c r="EA46" s="2"/>
      <c r="EB46" s="2"/>
      <c r="EC46" s="2"/>
      <c r="ED46" s="2"/>
      <c r="EE46" s="2">
        <v>42913373</v>
      </c>
      <c r="EF46" s="2">
        <v>3</v>
      </c>
      <c r="EG46" s="2" t="s">
        <v>36</v>
      </c>
      <c r="EH46" s="2">
        <v>0</v>
      </c>
      <c r="EI46" s="2" t="s">
        <v>3</v>
      </c>
      <c r="EJ46" s="2">
        <v>2</v>
      </c>
      <c r="EK46" s="2">
        <v>137001</v>
      </c>
      <c r="EL46" s="2" t="s">
        <v>72</v>
      </c>
      <c r="EM46" s="2" t="s">
        <v>73</v>
      </c>
      <c r="EN46" s="2"/>
      <c r="EO46" s="2" t="s">
        <v>39</v>
      </c>
      <c r="EP46" s="2"/>
      <c r="EQ46" s="2">
        <v>0</v>
      </c>
      <c r="ER46" s="2">
        <v>942.88</v>
      </c>
      <c r="ES46" s="2">
        <v>4.4400000000000004</v>
      </c>
      <c r="ET46" s="2">
        <v>716.48</v>
      </c>
      <c r="EU46" s="2">
        <v>66.430000000000007</v>
      </c>
      <c r="EV46" s="2">
        <v>221.96</v>
      </c>
      <c r="EW46" s="2">
        <v>35.4</v>
      </c>
      <c r="EX46" s="2">
        <v>6.65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47"/>
        <v>0</v>
      </c>
      <c r="FS46" s="2">
        <v>0</v>
      </c>
      <c r="FT46" s="2"/>
      <c r="FU46" s="2"/>
      <c r="FV46" s="2"/>
      <c r="FW46" s="2"/>
      <c r="FX46" s="2">
        <v>80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-303891724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48"/>
        <v>0</v>
      </c>
      <c r="GM46" s="2">
        <f t="shared" si="49"/>
        <v>9690.39</v>
      </c>
      <c r="GN46" s="2">
        <f t="shared" si="50"/>
        <v>0</v>
      </c>
      <c r="GO46" s="2">
        <f t="shared" si="51"/>
        <v>9690.39</v>
      </c>
      <c r="GP46" s="2">
        <f t="shared" si="52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53"/>
        <v>0</v>
      </c>
      <c r="GW46" s="2">
        <v>1</v>
      </c>
      <c r="GX46" s="2">
        <f t="shared" si="54"/>
        <v>0</v>
      </c>
      <c r="GY46" s="2"/>
      <c r="GZ46" s="2"/>
      <c r="HA46" s="2">
        <v>0</v>
      </c>
      <c r="HB46" s="2">
        <v>0</v>
      </c>
      <c r="HC46" s="2">
        <f t="shared" si="55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ROW(SmtRes!A156)</f>
        <v>156</v>
      </c>
      <c r="D47">
        <f>ROW(EtalonRes!A156)</f>
        <v>156</v>
      </c>
      <c r="E47" t="s">
        <v>67</v>
      </c>
      <c r="F47" t="s">
        <v>68</v>
      </c>
      <c r="G47" t="s">
        <v>69</v>
      </c>
      <c r="H47" t="s">
        <v>70</v>
      </c>
      <c r="I47">
        <v>6</v>
      </c>
      <c r="J47">
        <v>0</v>
      </c>
      <c r="O47">
        <f t="shared" si="21"/>
        <v>52842.75</v>
      </c>
      <c r="P47">
        <f t="shared" si="22"/>
        <v>207.53</v>
      </c>
      <c r="Q47">
        <f t="shared" si="23"/>
        <v>40185.93</v>
      </c>
      <c r="R47">
        <f t="shared" si="24"/>
        <v>3725.93</v>
      </c>
      <c r="S47">
        <f t="shared" si="25"/>
        <v>12449.29</v>
      </c>
      <c r="T47">
        <f t="shared" si="26"/>
        <v>0</v>
      </c>
      <c r="U47">
        <f t="shared" si="27"/>
        <v>254.88</v>
      </c>
      <c r="V47">
        <f t="shared" si="28"/>
        <v>47.88</v>
      </c>
      <c r="W47">
        <f t="shared" si="29"/>
        <v>0</v>
      </c>
      <c r="X47">
        <f t="shared" si="30"/>
        <v>12940.18</v>
      </c>
      <c r="Y47">
        <f t="shared" si="31"/>
        <v>9705.1299999999992</v>
      </c>
      <c r="AA47">
        <v>42913476</v>
      </c>
      <c r="AB47">
        <f t="shared" si="32"/>
        <v>1130.568</v>
      </c>
      <c r="AC47">
        <f t="shared" si="33"/>
        <v>4.4400000000000004</v>
      </c>
      <c r="AD47">
        <f>ROUND(((((ET47*1.2))-((EU47*1.2)))+AE47),6)</f>
        <v>859.77599999999995</v>
      </c>
      <c r="AE47">
        <f t="shared" si="58"/>
        <v>79.715999999999994</v>
      </c>
      <c r="AF47">
        <f t="shared" si="58"/>
        <v>266.35199999999998</v>
      </c>
      <c r="AG47">
        <f t="shared" si="34"/>
        <v>0</v>
      </c>
      <c r="AH47">
        <f t="shared" si="59"/>
        <v>42.48</v>
      </c>
      <c r="AI47">
        <f t="shared" si="59"/>
        <v>7.98</v>
      </c>
      <c r="AJ47">
        <f t="shared" si="35"/>
        <v>0</v>
      </c>
      <c r="AK47">
        <v>942.88</v>
      </c>
      <c r="AL47">
        <v>4.4400000000000004</v>
      </c>
      <c r="AM47">
        <v>716.48</v>
      </c>
      <c r="AN47">
        <v>66.430000000000007</v>
      </c>
      <c r="AO47">
        <v>221.96</v>
      </c>
      <c r="AP47">
        <v>0</v>
      </c>
      <c r="AQ47">
        <v>35.4</v>
      </c>
      <c r="AR47">
        <v>6.65</v>
      </c>
      <c r="AS47">
        <v>0</v>
      </c>
      <c r="AT47">
        <v>80</v>
      </c>
      <c r="AU47">
        <v>60</v>
      </c>
      <c r="AV47">
        <v>1</v>
      </c>
      <c r="AW47">
        <v>1</v>
      </c>
      <c r="AZ47">
        <v>7.79</v>
      </c>
      <c r="BA47">
        <v>7.79</v>
      </c>
      <c r="BB47">
        <v>7.79</v>
      </c>
      <c r="BC47">
        <v>7.79</v>
      </c>
      <c r="BD47" t="s">
        <v>3</v>
      </c>
      <c r="BE47" t="s">
        <v>3</v>
      </c>
      <c r="BF47" t="s">
        <v>3</v>
      </c>
      <c r="BG47" t="s">
        <v>3</v>
      </c>
      <c r="BH47">
        <v>0</v>
      </c>
      <c r="BI47">
        <v>2</v>
      </c>
      <c r="BJ47" t="s">
        <v>71</v>
      </c>
      <c r="BM47">
        <v>137001</v>
      </c>
      <c r="BN47">
        <v>0</v>
      </c>
      <c r="BO47" t="s">
        <v>24</v>
      </c>
      <c r="BP47">
        <v>1</v>
      </c>
      <c r="BQ47">
        <v>3</v>
      </c>
      <c r="BR47">
        <v>0</v>
      </c>
      <c r="BS47">
        <v>7.79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80</v>
      </c>
      <c r="CA47">
        <v>60</v>
      </c>
      <c r="CE47">
        <v>0</v>
      </c>
      <c r="CF47">
        <v>0</v>
      </c>
      <c r="CG47">
        <v>0</v>
      </c>
      <c r="CM47">
        <v>0</v>
      </c>
      <c r="CN47" t="s">
        <v>35</v>
      </c>
      <c r="CO47">
        <v>0</v>
      </c>
      <c r="CP47">
        <f t="shared" si="36"/>
        <v>52842.75</v>
      </c>
      <c r="CQ47">
        <f t="shared" si="37"/>
        <v>34.587600000000002</v>
      </c>
      <c r="CR47">
        <f t="shared" si="38"/>
        <v>6697.6550399999996</v>
      </c>
      <c r="CS47">
        <f t="shared" si="39"/>
        <v>620.98763999999994</v>
      </c>
      <c r="CT47">
        <f t="shared" si="40"/>
        <v>2074.8820799999999</v>
      </c>
      <c r="CU47">
        <f t="shared" si="41"/>
        <v>0</v>
      </c>
      <c r="CV47">
        <f t="shared" si="42"/>
        <v>42.48</v>
      </c>
      <c r="CW47">
        <f t="shared" si="43"/>
        <v>7.98</v>
      </c>
      <c r="CX47">
        <f t="shared" si="44"/>
        <v>0</v>
      </c>
      <c r="CY47">
        <f t="shared" si="45"/>
        <v>12940.176000000001</v>
      </c>
      <c r="CZ47">
        <f t="shared" si="46"/>
        <v>9705.1320000000014</v>
      </c>
      <c r="DC47" t="s">
        <v>3</v>
      </c>
      <c r="DD47" t="s">
        <v>3</v>
      </c>
      <c r="DE47" t="s">
        <v>19</v>
      </c>
      <c r="DF47" t="s">
        <v>19</v>
      </c>
      <c r="DG47" t="s">
        <v>19</v>
      </c>
      <c r="DH47" t="s">
        <v>3</v>
      </c>
      <c r="DI47" t="s">
        <v>19</v>
      </c>
      <c r="DJ47" t="s">
        <v>19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70</v>
      </c>
      <c r="DW47" t="s">
        <v>70</v>
      </c>
      <c r="DX47">
        <v>1</v>
      </c>
      <c r="EE47">
        <v>42913373</v>
      </c>
      <c r="EF47">
        <v>3</v>
      </c>
      <c r="EG47" t="s">
        <v>36</v>
      </c>
      <c r="EH47">
        <v>0</v>
      </c>
      <c r="EI47" t="s">
        <v>3</v>
      </c>
      <c r="EJ47">
        <v>2</v>
      </c>
      <c r="EK47">
        <v>137001</v>
      </c>
      <c r="EL47" t="s">
        <v>72</v>
      </c>
      <c r="EM47" t="s">
        <v>73</v>
      </c>
      <c r="EO47" t="s">
        <v>39</v>
      </c>
      <c r="EQ47">
        <v>0</v>
      </c>
      <c r="ER47">
        <v>942.88</v>
      </c>
      <c r="ES47">
        <v>4.4400000000000004</v>
      </c>
      <c r="ET47">
        <v>716.48</v>
      </c>
      <c r="EU47">
        <v>66.430000000000007</v>
      </c>
      <c r="EV47">
        <v>221.96</v>
      </c>
      <c r="EW47">
        <v>35.4</v>
      </c>
      <c r="EX47">
        <v>6.65</v>
      </c>
      <c r="EY47">
        <v>0</v>
      </c>
      <c r="FQ47">
        <v>0</v>
      </c>
      <c r="FR47">
        <f t="shared" si="47"/>
        <v>0</v>
      </c>
      <c r="FS47">
        <v>0</v>
      </c>
      <c r="FX47">
        <v>80</v>
      </c>
      <c r="FY47">
        <v>60</v>
      </c>
      <c r="GA47" t="s">
        <v>3</v>
      </c>
      <c r="GD47">
        <v>1</v>
      </c>
      <c r="GF47">
        <v>-303891724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48"/>
        <v>0</v>
      </c>
      <c r="GM47">
        <f t="shared" si="49"/>
        <v>75488.06</v>
      </c>
      <c r="GN47">
        <f t="shared" si="50"/>
        <v>0</v>
      </c>
      <c r="GO47">
        <f t="shared" si="51"/>
        <v>75488.06</v>
      </c>
      <c r="GP47">
        <f t="shared" si="52"/>
        <v>0</v>
      </c>
      <c r="GR47">
        <v>0</v>
      </c>
      <c r="GS47">
        <v>3</v>
      </c>
      <c r="GT47">
        <v>0</v>
      </c>
      <c r="GU47" t="s">
        <v>3</v>
      </c>
      <c r="GV47">
        <f t="shared" si="53"/>
        <v>0</v>
      </c>
      <c r="GW47">
        <v>1</v>
      </c>
      <c r="GX47">
        <f t="shared" si="54"/>
        <v>0</v>
      </c>
      <c r="HA47">
        <v>0</v>
      </c>
      <c r="HB47">
        <v>0</v>
      </c>
      <c r="HC47">
        <f t="shared" si="55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ROW(SmtRes!A161)</f>
        <v>161</v>
      </c>
      <c r="D48" s="2">
        <f>ROW(EtalonRes!A161)</f>
        <v>161</v>
      </c>
      <c r="E48" s="2" t="s">
        <v>74</v>
      </c>
      <c r="F48" s="2" t="s">
        <v>75</v>
      </c>
      <c r="G48" s="2" t="s">
        <v>76</v>
      </c>
      <c r="H48" s="2" t="s">
        <v>70</v>
      </c>
      <c r="I48" s="2">
        <v>6</v>
      </c>
      <c r="J48" s="2">
        <v>0</v>
      </c>
      <c r="K48" s="2"/>
      <c r="L48" s="2"/>
      <c r="M48" s="2"/>
      <c r="N48" s="2"/>
      <c r="O48" s="2">
        <f t="shared" si="21"/>
        <v>2771.47</v>
      </c>
      <c r="P48" s="2">
        <f t="shared" si="22"/>
        <v>7.32</v>
      </c>
      <c r="Q48" s="2">
        <f t="shared" si="23"/>
        <v>2324.23</v>
      </c>
      <c r="R48" s="2">
        <f t="shared" si="24"/>
        <v>156.82</v>
      </c>
      <c r="S48" s="2">
        <f t="shared" si="25"/>
        <v>439.92</v>
      </c>
      <c r="T48" s="2">
        <f t="shared" si="26"/>
        <v>0</v>
      </c>
      <c r="U48" s="2">
        <f t="shared" si="27"/>
        <v>65.951999999999998</v>
      </c>
      <c r="V48" s="2">
        <f t="shared" si="28"/>
        <v>15.696000000000002</v>
      </c>
      <c r="W48" s="2">
        <f t="shared" si="29"/>
        <v>0</v>
      </c>
      <c r="X48" s="2">
        <f t="shared" si="30"/>
        <v>477.39</v>
      </c>
      <c r="Y48" s="2">
        <f t="shared" si="31"/>
        <v>358.04</v>
      </c>
      <c r="Z48" s="2"/>
      <c r="AA48" s="2">
        <v>42913475</v>
      </c>
      <c r="AB48" s="2">
        <f t="shared" si="32"/>
        <v>461.91199999999998</v>
      </c>
      <c r="AC48" s="2">
        <f t="shared" si="33"/>
        <v>1.22</v>
      </c>
      <c r="AD48" s="2">
        <f>ROUND(((((ET48*1.2))-((EU48*1.2)))+AE48),6)</f>
        <v>387.37200000000001</v>
      </c>
      <c r="AE48" s="2">
        <f t="shared" si="58"/>
        <v>26.135999999999999</v>
      </c>
      <c r="AF48" s="2">
        <f t="shared" si="58"/>
        <v>73.319999999999993</v>
      </c>
      <c r="AG48" s="2">
        <f t="shared" si="34"/>
        <v>0</v>
      </c>
      <c r="AH48" s="2">
        <f t="shared" si="59"/>
        <v>10.991999999999999</v>
      </c>
      <c r="AI48" s="2">
        <f t="shared" si="59"/>
        <v>2.6160000000000001</v>
      </c>
      <c r="AJ48" s="2">
        <f t="shared" si="35"/>
        <v>0</v>
      </c>
      <c r="AK48" s="2">
        <v>385.13</v>
      </c>
      <c r="AL48" s="2">
        <v>1.22</v>
      </c>
      <c r="AM48" s="2">
        <v>322.81</v>
      </c>
      <c r="AN48" s="2">
        <v>21.78</v>
      </c>
      <c r="AO48" s="2">
        <v>61.1</v>
      </c>
      <c r="AP48" s="2">
        <v>0</v>
      </c>
      <c r="AQ48" s="2">
        <v>9.16</v>
      </c>
      <c r="AR48" s="2">
        <v>2.1800000000000002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0</v>
      </c>
      <c r="BI48" s="2">
        <v>2</v>
      </c>
      <c r="BJ48" s="2" t="s">
        <v>77</v>
      </c>
      <c r="BK48" s="2"/>
      <c r="BL48" s="2"/>
      <c r="BM48" s="2">
        <v>137001</v>
      </c>
      <c r="BN48" s="2">
        <v>0</v>
      </c>
      <c r="BO48" s="2" t="s">
        <v>3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35</v>
      </c>
      <c r="CO48" s="2">
        <v>0</v>
      </c>
      <c r="CP48" s="2">
        <f t="shared" si="36"/>
        <v>2771.4700000000003</v>
      </c>
      <c r="CQ48" s="2">
        <f t="shared" si="37"/>
        <v>1.22</v>
      </c>
      <c r="CR48" s="2">
        <f t="shared" si="38"/>
        <v>387.37200000000001</v>
      </c>
      <c r="CS48" s="2">
        <f t="shared" si="39"/>
        <v>26.135999999999999</v>
      </c>
      <c r="CT48" s="2">
        <f t="shared" si="40"/>
        <v>73.319999999999993</v>
      </c>
      <c r="CU48" s="2">
        <f t="shared" si="41"/>
        <v>0</v>
      </c>
      <c r="CV48" s="2">
        <f t="shared" si="42"/>
        <v>10.991999999999999</v>
      </c>
      <c r="CW48" s="2">
        <f t="shared" si="43"/>
        <v>2.6160000000000001</v>
      </c>
      <c r="CX48" s="2">
        <f t="shared" si="44"/>
        <v>0</v>
      </c>
      <c r="CY48" s="2">
        <f t="shared" si="45"/>
        <v>477.392</v>
      </c>
      <c r="CZ48" s="2">
        <f t="shared" si="46"/>
        <v>358.04400000000004</v>
      </c>
      <c r="DA48" s="2"/>
      <c r="DB48" s="2"/>
      <c r="DC48" s="2" t="s">
        <v>3</v>
      </c>
      <c r="DD48" s="2" t="s">
        <v>3</v>
      </c>
      <c r="DE48" s="2" t="s">
        <v>19</v>
      </c>
      <c r="DF48" s="2" t="s">
        <v>19</v>
      </c>
      <c r="DG48" s="2" t="s">
        <v>19</v>
      </c>
      <c r="DH48" s="2" t="s">
        <v>3</v>
      </c>
      <c r="DI48" s="2" t="s">
        <v>19</v>
      </c>
      <c r="DJ48" s="2" t="s">
        <v>19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70</v>
      </c>
      <c r="DW48" s="2" t="s">
        <v>70</v>
      </c>
      <c r="DX48" s="2">
        <v>1</v>
      </c>
      <c r="DY48" s="2"/>
      <c r="DZ48" s="2"/>
      <c r="EA48" s="2"/>
      <c r="EB48" s="2"/>
      <c r="EC48" s="2"/>
      <c r="ED48" s="2"/>
      <c r="EE48" s="2">
        <v>42913373</v>
      </c>
      <c r="EF48" s="2">
        <v>3</v>
      </c>
      <c r="EG48" s="2" t="s">
        <v>36</v>
      </c>
      <c r="EH48" s="2">
        <v>0</v>
      </c>
      <c r="EI48" s="2" t="s">
        <v>3</v>
      </c>
      <c r="EJ48" s="2">
        <v>2</v>
      </c>
      <c r="EK48" s="2">
        <v>137001</v>
      </c>
      <c r="EL48" s="2" t="s">
        <v>72</v>
      </c>
      <c r="EM48" s="2" t="s">
        <v>73</v>
      </c>
      <c r="EN48" s="2"/>
      <c r="EO48" s="2" t="s">
        <v>39</v>
      </c>
      <c r="EP48" s="2"/>
      <c r="EQ48" s="2">
        <v>0</v>
      </c>
      <c r="ER48" s="2">
        <v>385.13</v>
      </c>
      <c r="ES48" s="2">
        <v>1.22</v>
      </c>
      <c r="ET48" s="2">
        <v>322.81</v>
      </c>
      <c r="EU48" s="2">
        <v>21.78</v>
      </c>
      <c r="EV48" s="2">
        <v>61.1</v>
      </c>
      <c r="EW48" s="2">
        <v>9.16</v>
      </c>
      <c r="EX48" s="2">
        <v>2.1800000000000002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47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3</v>
      </c>
      <c r="GB48" s="2"/>
      <c r="GC48" s="2"/>
      <c r="GD48" s="2">
        <v>1</v>
      </c>
      <c r="GE48" s="2"/>
      <c r="GF48" s="2">
        <v>-810291976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48"/>
        <v>0</v>
      </c>
      <c r="GM48" s="2">
        <f t="shared" si="49"/>
        <v>3606.9</v>
      </c>
      <c r="GN48" s="2">
        <f t="shared" si="50"/>
        <v>0</v>
      </c>
      <c r="GO48" s="2">
        <f t="shared" si="51"/>
        <v>3606.9</v>
      </c>
      <c r="GP48" s="2">
        <f t="shared" si="52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53"/>
        <v>0</v>
      </c>
      <c r="GW48" s="2">
        <v>1</v>
      </c>
      <c r="GX48" s="2">
        <f t="shared" si="54"/>
        <v>0</v>
      </c>
      <c r="GY48" s="2"/>
      <c r="GZ48" s="2"/>
      <c r="HA48" s="2">
        <v>0</v>
      </c>
      <c r="HB48" s="2">
        <v>0</v>
      </c>
      <c r="HC48" s="2">
        <f t="shared" si="55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ROW(SmtRes!A166)</f>
        <v>166</v>
      </c>
      <c r="D49">
        <f>ROW(EtalonRes!A166)</f>
        <v>166</v>
      </c>
      <c r="E49" t="s">
        <v>74</v>
      </c>
      <c r="F49" t="s">
        <v>75</v>
      </c>
      <c r="G49" t="s">
        <v>76</v>
      </c>
      <c r="H49" t="s">
        <v>70</v>
      </c>
      <c r="I49">
        <v>6</v>
      </c>
      <c r="J49">
        <v>0</v>
      </c>
      <c r="O49">
        <f t="shared" si="21"/>
        <v>21589.77</v>
      </c>
      <c r="P49">
        <f t="shared" si="22"/>
        <v>57.02</v>
      </c>
      <c r="Q49">
        <f t="shared" si="23"/>
        <v>18105.77</v>
      </c>
      <c r="R49">
        <f t="shared" si="24"/>
        <v>1221.5999999999999</v>
      </c>
      <c r="S49">
        <f t="shared" si="25"/>
        <v>3426.98</v>
      </c>
      <c r="T49">
        <f t="shared" si="26"/>
        <v>0</v>
      </c>
      <c r="U49">
        <f t="shared" si="27"/>
        <v>65.951999999999998</v>
      </c>
      <c r="V49">
        <f t="shared" si="28"/>
        <v>15.696000000000002</v>
      </c>
      <c r="W49">
        <f t="shared" si="29"/>
        <v>0</v>
      </c>
      <c r="X49">
        <f t="shared" si="30"/>
        <v>3718.86</v>
      </c>
      <c r="Y49">
        <f t="shared" si="31"/>
        <v>2789.15</v>
      </c>
      <c r="AA49">
        <v>42913476</v>
      </c>
      <c r="AB49">
        <f t="shared" si="32"/>
        <v>461.91199999999998</v>
      </c>
      <c r="AC49">
        <f t="shared" si="33"/>
        <v>1.22</v>
      </c>
      <c r="AD49">
        <f>ROUND(((((ET49*1.2))-((EU49*1.2)))+AE49),6)</f>
        <v>387.37200000000001</v>
      </c>
      <c r="AE49">
        <f t="shared" si="58"/>
        <v>26.135999999999999</v>
      </c>
      <c r="AF49">
        <f t="shared" si="58"/>
        <v>73.319999999999993</v>
      </c>
      <c r="AG49">
        <f t="shared" si="34"/>
        <v>0</v>
      </c>
      <c r="AH49">
        <f t="shared" si="59"/>
        <v>10.991999999999999</v>
      </c>
      <c r="AI49">
        <f t="shared" si="59"/>
        <v>2.6160000000000001</v>
      </c>
      <c r="AJ49">
        <f t="shared" si="35"/>
        <v>0</v>
      </c>
      <c r="AK49">
        <v>385.13</v>
      </c>
      <c r="AL49">
        <v>1.22</v>
      </c>
      <c r="AM49">
        <v>322.81</v>
      </c>
      <c r="AN49">
        <v>21.78</v>
      </c>
      <c r="AO49">
        <v>61.1</v>
      </c>
      <c r="AP49">
        <v>0</v>
      </c>
      <c r="AQ49">
        <v>9.16</v>
      </c>
      <c r="AR49">
        <v>2.1800000000000002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7.79</v>
      </c>
      <c r="BA49">
        <v>7.79</v>
      </c>
      <c r="BB49">
        <v>7.79</v>
      </c>
      <c r="BC49">
        <v>7.79</v>
      </c>
      <c r="BD49" t="s">
        <v>3</v>
      </c>
      <c r="BE49" t="s">
        <v>3</v>
      </c>
      <c r="BF49" t="s">
        <v>3</v>
      </c>
      <c r="BG49" t="s">
        <v>3</v>
      </c>
      <c r="BH49">
        <v>0</v>
      </c>
      <c r="BI49">
        <v>2</v>
      </c>
      <c r="BJ49" t="s">
        <v>77</v>
      </c>
      <c r="BM49">
        <v>137001</v>
      </c>
      <c r="BN49">
        <v>0</v>
      </c>
      <c r="BO49" t="s">
        <v>24</v>
      </c>
      <c r="BP49">
        <v>1</v>
      </c>
      <c r="BQ49">
        <v>3</v>
      </c>
      <c r="BR49">
        <v>0</v>
      </c>
      <c r="BS49">
        <v>7.79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35</v>
      </c>
      <c r="CO49">
        <v>0</v>
      </c>
      <c r="CP49">
        <f t="shared" si="36"/>
        <v>21589.77</v>
      </c>
      <c r="CQ49">
        <f t="shared" si="37"/>
        <v>9.5038</v>
      </c>
      <c r="CR49">
        <f t="shared" si="38"/>
        <v>3017.62788</v>
      </c>
      <c r="CS49">
        <f t="shared" si="39"/>
        <v>203.59943999999999</v>
      </c>
      <c r="CT49">
        <f t="shared" si="40"/>
        <v>571.16279999999995</v>
      </c>
      <c r="CU49">
        <f t="shared" si="41"/>
        <v>0</v>
      </c>
      <c r="CV49">
        <f t="shared" si="42"/>
        <v>10.991999999999999</v>
      </c>
      <c r="CW49">
        <f t="shared" si="43"/>
        <v>2.6160000000000001</v>
      </c>
      <c r="CX49">
        <f t="shared" si="44"/>
        <v>0</v>
      </c>
      <c r="CY49">
        <f t="shared" si="45"/>
        <v>3718.864</v>
      </c>
      <c r="CZ49">
        <f t="shared" si="46"/>
        <v>2789.1479999999997</v>
      </c>
      <c r="DC49" t="s">
        <v>3</v>
      </c>
      <c r="DD49" t="s">
        <v>3</v>
      </c>
      <c r="DE49" t="s">
        <v>19</v>
      </c>
      <c r="DF49" t="s">
        <v>19</v>
      </c>
      <c r="DG49" t="s">
        <v>19</v>
      </c>
      <c r="DH49" t="s">
        <v>3</v>
      </c>
      <c r="DI49" t="s">
        <v>19</v>
      </c>
      <c r="DJ49" t="s">
        <v>19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70</v>
      </c>
      <c r="DW49" t="s">
        <v>70</v>
      </c>
      <c r="DX49">
        <v>1</v>
      </c>
      <c r="EE49">
        <v>42913373</v>
      </c>
      <c r="EF49">
        <v>3</v>
      </c>
      <c r="EG49" t="s">
        <v>36</v>
      </c>
      <c r="EH49">
        <v>0</v>
      </c>
      <c r="EI49" t="s">
        <v>3</v>
      </c>
      <c r="EJ49">
        <v>2</v>
      </c>
      <c r="EK49">
        <v>137001</v>
      </c>
      <c r="EL49" t="s">
        <v>72</v>
      </c>
      <c r="EM49" t="s">
        <v>73</v>
      </c>
      <c r="EO49" t="s">
        <v>39</v>
      </c>
      <c r="EQ49">
        <v>0</v>
      </c>
      <c r="ER49">
        <v>385.13</v>
      </c>
      <c r="ES49">
        <v>1.22</v>
      </c>
      <c r="ET49">
        <v>322.81</v>
      </c>
      <c r="EU49">
        <v>21.78</v>
      </c>
      <c r="EV49">
        <v>61.1</v>
      </c>
      <c r="EW49">
        <v>9.16</v>
      </c>
      <c r="EX49">
        <v>2.1800000000000002</v>
      </c>
      <c r="EY49">
        <v>0</v>
      </c>
      <c r="FQ49">
        <v>0</v>
      </c>
      <c r="FR49">
        <f t="shared" si="47"/>
        <v>0</v>
      </c>
      <c r="FS49">
        <v>0</v>
      </c>
      <c r="FX49">
        <v>80</v>
      </c>
      <c r="FY49">
        <v>60</v>
      </c>
      <c r="GA49" t="s">
        <v>3</v>
      </c>
      <c r="GD49">
        <v>1</v>
      </c>
      <c r="GF49">
        <v>-810291976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48"/>
        <v>0</v>
      </c>
      <c r="GM49">
        <f t="shared" si="49"/>
        <v>28097.78</v>
      </c>
      <c r="GN49">
        <f t="shared" si="50"/>
        <v>0</v>
      </c>
      <c r="GO49">
        <f t="shared" si="51"/>
        <v>28097.78</v>
      </c>
      <c r="GP49">
        <f t="shared" si="52"/>
        <v>0</v>
      </c>
      <c r="GR49">
        <v>0</v>
      </c>
      <c r="GS49">
        <v>3</v>
      </c>
      <c r="GT49">
        <v>0</v>
      </c>
      <c r="GU49" t="s">
        <v>3</v>
      </c>
      <c r="GV49">
        <f t="shared" si="53"/>
        <v>0</v>
      </c>
      <c r="GW49">
        <v>1</v>
      </c>
      <c r="GX49">
        <f t="shared" si="54"/>
        <v>0</v>
      </c>
      <c r="HA49">
        <v>0</v>
      </c>
      <c r="HB49">
        <v>0</v>
      </c>
      <c r="HC49">
        <f t="shared" si="55"/>
        <v>0</v>
      </c>
      <c r="IK49">
        <v>0</v>
      </c>
    </row>
    <row r="51" spans="1:245" x14ac:dyDescent="0.2">
      <c r="A51" s="3">
        <v>51</v>
      </c>
      <c r="B51" s="3">
        <f>B24</f>
        <v>1</v>
      </c>
      <c r="C51" s="3">
        <f>A24</f>
        <v>4</v>
      </c>
      <c r="D51" s="3">
        <f>ROW(A24)</f>
        <v>24</v>
      </c>
      <c r="E51" s="3"/>
      <c r="F51" s="3" t="str">
        <f>IF(F24&lt;&gt;"",F24,"")</f>
        <v>Новый раздел</v>
      </c>
      <c r="G51" s="3" t="str">
        <f>IF(G24&lt;&gt;"",G24,"")</f>
        <v>Строительно-монтажные работы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0">ROUND(AB51,2)</f>
        <v>67894.25</v>
      </c>
      <c r="P51" s="3">
        <f t="shared" si="60"/>
        <v>3838.99</v>
      </c>
      <c r="Q51" s="3">
        <f t="shared" si="60"/>
        <v>50920.88</v>
      </c>
      <c r="R51" s="3">
        <f t="shared" si="60"/>
        <v>5486.65</v>
      </c>
      <c r="S51" s="3">
        <f t="shared" si="60"/>
        <v>13134.38</v>
      </c>
      <c r="T51" s="3">
        <f t="shared" si="60"/>
        <v>0</v>
      </c>
      <c r="U51" s="3">
        <f>AH51</f>
        <v>1849.2897599999999</v>
      </c>
      <c r="V51" s="3">
        <f>AI51</f>
        <v>645.43967999999995</v>
      </c>
      <c r="W51" s="3">
        <f>ROUND(AJ51,2)</f>
        <v>0</v>
      </c>
      <c r="X51" s="3">
        <f>ROUND(AK51,2)</f>
        <v>15327.57</v>
      </c>
      <c r="Y51" s="3">
        <f>ROUND(AL51,2)</f>
        <v>12966.17</v>
      </c>
      <c r="Z51" s="3"/>
      <c r="AA51" s="3"/>
      <c r="AB51" s="3">
        <f>ROUND(SUMIF(AA28:AA49,"=42913475",O28:O49),2)</f>
        <v>67894.25</v>
      </c>
      <c r="AC51" s="3">
        <f>ROUND(SUMIF(AA28:AA49,"=42913475",P28:P49),2)</f>
        <v>3838.99</v>
      </c>
      <c r="AD51" s="3">
        <f>ROUND(SUMIF(AA28:AA49,"=42913475",Q28:Q49),2)</f>
        <v>50920.88</v>
      </c>
      <c r="AE51" s="3">
        <f>ROUND(SUMIF(AA28:AA49,"=42913475",R28:R49),2)</f>
        <v>5486.65</v>
      </c>
      <c r="AF51" s="3">
        <f>ROUND(SUMIF(AA28:AA49,"=42913475",S28:S49),2)</f>
        <v>13134.38</v>
      </c>
      <c r="AG51" s="3">
        <f>ROUND(SUMIF(AA28:AA49,"=42913475",T28:T49),2)</f>
        <v>0</v>
      </c>
      <c r="AH51" s="3">
        <f>SUMIF(AA28:AA49,"=42913475",U28:U49)</f>
        <v>1849.2897599999999</v>
      </c>
      <c r="AI51" s="3">
        <f>SUMIF(AA28:AA49,"=42913475",V28:V49)</f>
        <v>645.43967999999995</v>
      </c>
      <c r="AJ51" s="3">
        <f>ROUND(SUMIF(AA28:AA49,"=42913475",W28:W49),2)</f>
        <v>0</v>
      </c>
      <c r="AK51" s="3">
        <f>ROUND(SUMIF(AA28:AA49,"=42913475",X28:X49),2)</f>
        <v>15327.57</v>
      </c>
      <c r="AL51" s="3">
        <f>ROUND(SUMIF(AA28:AA49,"=42913475",Y28:Y49),2)</f>
        <v>12966.17</v>
      </c>
      <c r="AM51" s="3"/>
      <c r="AN51" s="3"/>
      <c r="AO51" s="3">
        <f t="shared" ref="AO51:BC51" si="61">ROUND(BX51,2)</f>
        <v>0</v>
      </c>
      <c r="AP51" s="3">
        <f t="shared" si="61"/>
        <v>0</v>
      </c>
      <c r="AQ51" s="3">
        <f t="shared" si="61"/>
        <v>0</v>
      </c>
      <c r="AR51" s="3">
        <f t="shared" si="61"/>
        <v>96187.99</v>
      </c>
      <c r="AS51" s="3">
        <f t="shared" si="61"/>
        <v>62878.07</v>
      </c>
      <c r="AT51" s="3">
        <f t="shared" si="61"/>
        <v>33309.919999999998</v>
      </c>
      <c r="AU51" s="3">
        <f t="shared" si="61"/>
        <v>0</v>
      </c>
      <c r="AV51" s="3">
        <f t="shared" si="61"/>
        <v>3838.99</v>
      </c>
      <c r="AW51" s="3">
        <f t="shared" si="61"/>
        <v>3838.99</v>
      </c>
      <c r="AX51" s="3">
        <f t="shared" si="61"/>
        <v>0</v>
      </c>
      <c r="AY51" s="3">
        <f t="shared" si="61"/>
        <v>3838.99</v>
      </c>
      <c r="AZ51" s="3">
        <f t="shared" si="61"/>
        <v>0</v>
      </c>
      <c r="BA51" s="3">
        <f t="shared" si="61"/>
        <v>0</v>
      </c>
      <c r="BB51" s="3">
        <f t="shared" si="61"/>
        <v>0</v>
      </c>
      <c r="BC51" s="3">
        <f t="shared" si="61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ROUND(SUMIF(AA28:AA49,"=42913475",FQ28:FQ49),2)</f>
        <v>0</v>
      </c>
      <c r="BY51" s="3">
        <f>ROUND(SUMIF(AA28:AA49,"=42913475",FR28:FR49),2)</f>
        <v>0</v>
      </c>
      <c r="BZ51" s="3">
        <f>ROUND(SUMIF(AA28:AA49,"=42913475",GL28:GL49),2)</f>
        <v>0</v>
      </c>
      <c r="CA51" s="3">
        <f>ROUND(SUMIF(AA28:AA49,"=42913475",GM28:GM49),2)</f>
        <v>96187.99</v>
      </c>
      <c r="CB51" s="3">
        <f>ROUND(SUMIF(AA28:AA49,"=42913475",GN28:GN49),2)</f>
        <v>62878.07</v>
      </c>
      <c r="CC51" s="3">
        <f>ROUND(SUMIF(AA28:AA49,"=42913475",GO28:GO49),2)</f>
        <v>33309.919999999998</v>
      </c>
      <c r="CD51" s="3">
        <f>ROUND(SUMIF(AA28:AA49,"=42913475",GP28:GP49),2)</f>
        <v>0</v>
      </c>
      <c r="CE51" s="3">
        <f>AC51-BX51</f>
        <v>3838.99</v>
      </c>
      <c r="CF51" s="3">
        <f>AC51-BY51</f>
        <v>3838.99</v>
      </c>
      <c r="CG51" s="3">
        <f>BX51-BZ51</f>
        <v>0</v>
      </c>
      <c r="CH51" s="3">
        <f>AC51-BX51-BY51+BZ51</f>
        <v>3838.99</v>
      </c>
      <c r="CI51" s="3">
        <f>BY51-BZ51</f>
        <v>0</v>
      </c>
      <c r="CJ51" s="3">
        <f>ROUND(SUMIF(AA28:AA49,"=42913475",GX28:GX49),2)</f>
        <v>0</v>
      </c>
      <c r="CK51" s="3">
        <f>ROUND(SUMIF(AA28:AA49,"=42913475",GY28:GY49),2)</f>
        <v>0</v>
      </c>
      <c r="CL51" s="3">
        <f>ROUND(SUMIF(AA28:AA49,"=42913475",GZ28:GZ49),2)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2">ROUND(DT51,2)</f>
        <v>528896.38</v>
      </c>
      <c r="DH51" s="4">
        <f t="shared" si="62"/>
        <v>29905.84</v>
      </c>
      <c r="DI51" s="4">
        <f t="shared" si="62"/>
        <v>396673.68</v>
      </c>
      <c r="DJ51" s="4">
        <f t="shared" si="62"/>
        <v>42740.91</v>
      </c>
      <c r="DK51" s="4">
        <f t="shared" si="62"/>
        <v>102316.86</v>
      </c>
      <c r="DL51" s="4">
        <f t="shared" si="62"/>
        <v>0</v>
      </c>
      <c r="DM51" s="4">
        <f>DZ51</f>
        <v>1849.2897599999999</v>
      </c>
      <c r="DN51" s="4">
        <f>EA51</f>
        <v>645.43967999999995</v>
      </c>
      <c r="DO51" s="4">
        <f>ROUND(EB51,2)</f>
        <v>0</v>
      </c>
      <c r="DP51" s="4">
        <f>ROUND(EC51,2)</f>
        <v>119401.65</v>
      </c>
      <c r="DQ51" s="4">
        <f>ROUND(ED51,2)</f>
        <v>101006.47</v>
      </c>
      <c r="DR51" s="4"/>
      <c r="DS51" s="4"/>
      <c r="DT51" s="4">
        <f>ROUND(SUMIF(AA28:AA49,"=42913476",O28:O49),2)</f>
        <v>528896.38</v>
      </c>
      <c r="DU51" s="4">
        <f>ROUND(SUMIF(AA28:AA49,"=42913476",P28:P49),2)</f>
        <v>29905.84</v>
      </c>
      <c r="DV51" s="4">
        <f>ROUND(SUMIF(AA28:AA49,"=42913476",Q28:Q49),2)</f>
        <v>396673.68</v>
      </c>
      <c r="DW51" s="4">
        <f>ROUND(SUMIF(AA28:AA49,"=42913476",R28:R49),2)</f>
        <v>42740.91</v>
      </c>
      <c r="DX51" s="4">
        <f>ROUND(SUMIF(AA28:AA49,"=42913476",S28:S49),2)</f>
        <v>102316.86</v>
      </c>
      <c r="DY51" s="4">
        <f>ROUND(SUMIF(AA28:AA49,"=42913476",T28:T49),2)</f>
        <v>0</v>
      </c>
      <c r="DZ51" s="4">
        <f>SUMIF(AA28:AA49,"=42913476",U28:U49)</f>
        <v>1849.2897599999999</v>
      </c>
      <c r="EA51" s="4">
        <f>SUMIF(AA28:AA49,"=42913476",V28:V49)</f>
        <v>645.43967999999995</v>
      </c>
      <c r="EB51" s="4">
        <f>ROUND(SUMIF(AA28:AA49,"=42913476",W28:W49),2)</f>
        <v>0</v>
      </c>
      <c r="EC51" s="4">
        <f>ROUND(SUMIF(AA28:AA49,"=42913476",X28:X49),2)</f>
        <v>119401.65</v>
      </c>
      <c r="ED51" s="4">
        <f>ROUND(SUMIF(AA28:AA49,"=42913476",Y28:Y49),2)</f>
        <v>101006.47</v>
      </c>
      <c r="EE51" s="4"/>
      <c r="EF51" s="4"/>
      <c r="EG51" s="4">
        <f t="shared" ref="EG51:EU51" si="63">ROUND(FP51,2)</f>
        <v>0</v>
      </c>
      <c r="EH51" s="4">
        <f t="shared" si="63"/>
        <v>0</v>
      </c>
      <c r="EI51" s="4">
        <f t="shared" si="63"/>
        <v>0</v>
      </c>
      <c r="EJ51" s="4">
        <f t="shared" si="63"/>
        <v>749304.5</v>
      </c>
      <c r="EK51" s="4">
        <f t="shared" si="63"/>
        <v>489820.3</v>
      </c>
      <c r="EL51" s="4">
        <f t="shared" si="63"/>
        <v>259484.2</v>
      </c>
      <c r="EM51" s="4">
        <f t="shared" si="63"/>
        <v>0</v>
      </c>
      <c r="EN51" s="4">
        <f t="shared" si="63"/>
        <v>29905.84</v>
      </c>
      <c r="EO51" s="4">
        <f t="shared" si="63"/>
        <v>29905.84</v>
      </c>
      <c r="EP51" s="4">
        <f t="shared" si="63"/>
        <v>0</v>
      </c>
      <c r="EQ51" s="4">
        <f t="shared" si="63"/>
        <v>29905.84</v>
      </c>
      <c r="ER51" s="4">
        <f t="shared" si="63"/>
        <v>0</v>
      </c>
      <c r="ES51" s="4">
        <f t="shared" si="63"/>
        <v>0</v>
      </c>
      <c r="ET51" s="4">
        <f t="shared" si="63"/>
        <v>0</v>
      </c>
      <c r="EU51" s="4">
        <f t="shared" si="63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ROUND(SUMIF(AA28:AA49,"=42913476",FQ28:FQ49),2)</f>
        <v>0</v>
      </c>
      <c r="FQ51" s="4">
        <f>ROUND(SUMIF(AA28:AA49,"=42913476",FR28:FR49),2)</f>
        <v>0</v>
      </c>
      <c r="FR51" s="4">
        <f>ROUND(SUMIF(AA28:AA49,"=42913476",GL28:GL49),2)</f>
        <v>0</v>
      </c>
      <c r="FS51" s="4">
        <f>ROUND(SUMIF(AA28:AA49,"=42913476",GM28:GM49),2)</f>
        <v>749304.5</v>
      </c>
      <c r="FT51" s="4">
        <f>ROUND(SUMIF(AA28:AA49,"=42913476",GN28:GN49),2)</f>
        <v>489820.3</v>
      </c>
      <c r="FU51" s="4">
        <f>ROUND(SUMIF(AA28:AA49,"=42913476",GO28:GO49),2)</f>
        <v>259484.2</v>
      </c>
      <c r="FV51" s="4">
        <f>ROUND(SUMIF(AA28:AA49,"=42913476",GP28:GP49),2)</f>
        <v>0</v>
      </c>
      <c r="FW51" s="4">
        <f>DU51-FP51</f>
        <v>29905.84</v>
      </c>
      <c r="FX51" s="4">
        <f>DU51-FQ51</f>
        <v>29905.84</v>
      </c>
      <c r="FY51" s="4">
        <f>FP51-FR51</f>
        <v>0</v>
      </c>
      <c r="FZ51" s="4">
        <f>DU51-FP51-FQ51+FR51</f>
        <v>29905.84</v>
      </c>
      <c r="GA51" s="4">
        <f>FQ51-FR51</f>
        <v>0</v>
      </c>
      <c r="GB51" s="4">
        <f>ROUND(SUMIF(AA28:AA49,"=42913476",GX28:GX49),2)</f>
        <v>0</v>
      </c>
      <c r="GC51" s="4">
        <f>ROUND(SUMIF(AA28:AA49,"=42913476",GY28:GY49),2)</f>
        <v>0</v>
      </c>
      <c r="GD51" s="4">
        <f>ROUND(SUMIF(AA28:AA49,"=42913476",GZ28:GZ49),2)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67894.25</v>
      </c>
      <c r="G53" s="5" t="s">
        <v>78</v>
      </c>
      <c r="H53" s="5" t="s">
        <v>79</v>
      </c>
      <c r="I53" s="5"/>
      <c r="J53" s="5"/>
      <c r="K53" s="5">
        <v>201</v>
      </c>
      <c r="L53" s="5">
        <v>1</v>
      </c>
      <c r="M53" s="5">
        <v>3</v>
      </c>
      <c r="N53" s="5" t="s">
        <v>3</v>
      </c>
      <c r="O53" s="5">
        <v>2</v>
      </c>
      <c r="P53" s="5">
        <f>ROUND(Source!DG51,O53)</f>
        <v>528896.38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3838.99</v>
      </c>
      <c r="G54" s="5" t="s">
        <v>80</v>
      </c>
      <c r="H54" s="5" t="s">
        <v>81</v>
      </c>
      <c r="I54" s="5"/>
      <c r="J54" s="5"/>
      <c r="K54" s="5">
        <v>202</v>
      </c>
      <c r="L54" s="5">
        <v>2</v>
      </c>
      <c r="M54" s="5">
        <v>3</v>
      </c>
      <c r="N54" s="5" t="s">
        <v>3</v>
      </c>
      <c r="O54" s="5">
        <v>2</v>
      </c>
      <c r="P54" s="5">
        <f>ROUND(Source!DH51,O54)</f>
        <v>29905.84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82</v>
      </c>
      <c r="H55" s="5" t="s">
        <v>83</v>
      </c>
      <c r="I55" s="5"/>
      <c r="J55" s="5"/>
      <c r="K55" s="5">
        <v>222</v>
      </c>
      <c r="L55" s="5">
        <v>3</v>
      </c>
      <c r="M55" s="5">
        <v>3</v>
      </c>
      <c r="N55" s="5" t="s">
        <v>3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3838.99</v>
      </c>
      <c r="G56" s="5" t="s">
        <v>84</v>
      </c>
      <c r="H56" s="5" t="s">
        <v>85</v>
      </c>
      <c r="I56" s="5"/>
      <c r="J56" s="5"/>
      <c r="K56" s="5">
        <v>225</v>
      </c>
      <c r="L56" s="5">
        <v>4</v>
      </c>
      <c r="M56" s="5">
        <v>3</v>
      </c>
      <c r="N56" s="5" t="s">
        <v>3</v>
      </c>
      <c r="O56" s="5">
        <v>2</v>
      </c>
      <c r="P56" s="5">
        <f>ROUND(Source!EN51,O56)</f>
        <v>29905.84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3838.99</v>
      </c>
      <c r="G57" s="5" t="s">
        <v>86</v>
      </c>
      <c r="H57" s="5" t="s">
        <v>87</v>
      </c>
      <c r="I57" s="5"/>
      <c r="J57" s="5"/>
      <c r="K57" s="5">
        <v>226</v>
      </c>
      <c r="L57" s="5">
        <v>5</v>
      </c>
      <c r="M57" s="5">
        <v>3</v>
      </c>
      <c r="N57" s="5" t="s">
        <v>3</v>
      </c>
      <c r="O57" s="5">
        <v>2</v>
      </c>
      <c r="P57" s="5">
        <f>ROUND(Source!EO51,O57)</f>
        <v>29905.84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88</v>
      </c>
      <c r="H58" s="5" t="s">
        <v>89</v>
      </c>
      <c r="I58" s="5"/>
      <c r="J58" s="5"/>
      <c r="K58" s="5">
        <v>227</v>
      </c>
      <c r="L58" s="5">
        <v>6</v>
      </c>
      <c r="M58" s="5">
        <v>3</v>
      </c>
      <c r="N58" s="5" t="s">
        <v>3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3838.99</v>
      </c>
      <c r="G59" s="5" t="s">
        <v>90</v>
      </c>
      <c r="H59" s="5" t="s">
        <v>91</v>
      </c>
      <c r="I59" s="5"/>
      <c r="J59" s="5"/>
      <c r="K59" s="5">
        <v>228</v>
      </c>
      <c r="L59" s="5">
        <v>7</v>
      </c>
      <c r="M59" s="5">
        <v>3</v>
      </c>
      <c r="N59" s="5" t="s">
        <v>3</v>
      </c>
      <c r="O59" s="5">
        <v>2</v>
      </c>
      <c r="P59" s="5">
        <f>ROUND(Source!EQ51,O59)</f>
        <v>29905.84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92</v>
      </c>
      <c r="H60" s="5" t="s">
        <v>93</v>
      </c>
      <c r="I60" s="5"/>
      <c r="J60" s="5"/>
      <c r="K60" s="5">
        <v>216</v>
      </c>
      <c r="L60" s="5">
        <v>8</v>
      </c>
      <c r="M60" s="5">
        <v>3</v>
      </c>
      <c r="N60" s="5" t="s">
        <v>3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94</v>
      </c>
      <c r="H61" s="5" t="s">
        <v>95</v>
      </c>
      <c r="I61" s="5"/>
      <c r="J61" s="5"/>
      <c r="K61" s="5">
        <v>223</v>
      </c>
      <c r="L61" s="5">
        <v>9</v>
      </c>
      <c r="M61" s="5">
        <v>3</v>
      </c>
      <c r="N61" s="5" t="s">
        <v>3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96</v>
      </c>
      <c r="H62" s="5" t="s">
        <v>97</v>
      </c>
      <c r="I62" s="5"/>
      <c r="J62" s="5"/>
      <c r="K62" s="5">
        <v>229</v>
      </c>
      <c r="L62" s="5">
        <v>10</v>
      </c>
      <c r="M62" s="5">
        <v>3</v>
      </c>
      <c r="N62" s="5" t="s">
        <v>3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50920.88</v>
      </c>
      <c r="G63" s="5" t="s">
        <v>98</v>
      </c>
      <c r="H63" s="5" t="s">
        <v>99</v>
      </c>
      <c r="I63" s="5"/>
      <c r="J63" s="5"/>
      <c r="K63" s="5">
        <v>203</v>
      </c>
      <c r="L63" s="5">
        <v>11</v>
      </c>
      <c r="M63" s="5">
        <v>3</v>
      </c>
      <c r="N63" s="5" t="s">
        <v>3</v>
      </c>
      <c r="O63" s="5">
        <v>2</v>
      </c>
      <c r="P63" s="5">
        <f>ROUND(Source!DI51,O63)</f>
        <v>396673.68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100</v>
      </c>
      <c r="H64" s="5" t="s">
        <v>101</v>
      </c>
      <c r="I64" s="5"/>
      <c r="J64" s="5"/>
      <c r="K64" s="5">
        <v>231</v>
      </c>
      <c r="L64" s="5">
        <v>12</v>
      </c>
      <c r="M64" s="5">
        <v>3</v>
      </c>
      <c r="N64" s="5" t="s">
        <v>3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5486.65</v>
      </c>
      <c r="G65" s="5" t="s">
        <v>102</v>
      </c>
      <c r="H65" s="5" t="s">
        <v>103</v>
      </c>
      <c r="I65" s="5"/>
      <c r="J65" s="5"/>
      <c r="K65" s="5">
        <v>204</v>
      </c>
      <c r="L65" s="5">
        <v>13</v>
      </c>
      <c r="M65" s="5">
        <v>3</v>
      </c>
      <c r="N65" s="5" t="s">
        <v>3</v>
      </c>
      <c r="O65" s="5">
        <v>2</v>
      </c>
      <c r="P65" s="5">
        <f>ROUND(Source!DJ51,O65)</f>
        <v>42740.91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13134.38</v>
      </c>
      <c r="G66" s="5" t="s">
        <v>104</v>
      </c>
      <c r="H66" s="5" t="s">
        <v>105</v>
      </c>
      <c r="I66" s="5"/>
      <c r="J66" s="5"/>
      <c r="K66" s="5">
        <v>205</v>
      </c>
      <c r="L66" s="5">
        <v>14</v>
      </c>
      <c r="M66" s="5">
        <v>3</v>
      </c>
      <c r="N66" s="5" t="s">
        <v>3</v>
      </c>
      <c r="O66" s="5">
        <v>2</v>
      </c>
      <c r="P66" s="5">
        <f>ROUND(Source!DK51,O66)</f>
        <v>102316.86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106</v>
      </c>
      <c r="H67" s="5" t="s">
        <v>107</v>
      </c>
      <c r="I67" s="5"/>
      <c r="J67" s="5"/>
      <c r="K67" s="5">
        <v>232</v>
      </c>
      <c r="L67" s="5">
        <v>15</v>
      </c>
      <c r="M67" s="5">
        <v>3</v>
      </c>
      <c r="N67" s="5" t="s">
        <v>3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62878.07</v>
      </c>
      <c r="G68" s="5" t="s">
        <v>108</v>
      </c>
      <c r="H68" s="5" t="s">
        <v>109</v>
      </c>
      <c r="I68" s="5"/>
      <c r="J68" s="5"/>
      <c r="K68" s="5">
        <v>214</v>
      </c>
      <c r="L68" s="5">
        <v>16</v>
      </c>
      <c r="M68" s="5">
        <v>3</v>
      </c>
      <c r="N68" s="5" t="s">
        <v>3</v>
      </c>
      <c r="O68" s="5">
        <v>2</v>
      </c>
      <c r="P68" s="5">
        <f>ROUND(Source!EK51,O68)</f>
        <v>489820.3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33309.919999999998</v>
      </c>
      <c r="G69" s="5" t="s">
        <v>110</v>
      </c>
      <c r="H69" s="5" t="s">
        <v>111</v>
      </c>
      <c r="I69" s="5"/>
      <c r="J69" s="5"/>
      <c r="K69" s="5">
        <v>215</v>
      </c>
      <c r="L69" s="5">
        <v>17</v>
      </c>
      <c r="M69" s="5">
        <v>3</v>
      </c>
      <c r="N69" s="5" t="s">
        <v>3</v>
      </c>
      <c r="O69" s="5">
        <v>2</v>
      </c>
      <c r="P69" s="5">
        <f>ROUND(Source!EL51,O69)</f>
        <v>259484.2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112</v>
      </c>
      <c r="H70" s="5" t="s">
        <v>113</v>
      </c>
      <c r="I70" s="5"/>
      <c r="J70" s="5"/>
      <c r="K70" s="5">
        <v>217</v>
      </c>
      <c r="L70" s="5">
        <v>18</v>
      </c>
      <c r="M70" s="5">
        <v>3</v>
      </c>
      <c r="N70" s="5" t="s">
        <v>3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114</v>
      </c>
      <c r="H71" s="5" t="s">
        <v>115</v>
      </c>
      <c r="I71" s="5"/>
      <c r="J71" s="5"/>
      <c r="K71" s="5">
        <v>230</v>
      </c>
      <c r="L71" s="5">
        <v>19</v>
      </c>
      <c r="M71" s="5">
        <v>3</v>
      </c>
      <c r="N71" s="5" t="s">
        <v>3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116</v>
      </c>
      <c r="H72" s="5" t="s">
        <v>117</v>
      </c>
      <c r="I72" s="5"/>
      <c r="J72" s="5"/>
      <c r="K72" s="5">
        <v>206</v>
      </c>
      <c r="L72" s="5">
        <v>20</v>
      </c>
      <c r="M72" s="5">
        <v>3</v>
      </c>
      <c r="N72" s="5" t="s">
        <v>3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1849.2897599999999</v>
      </c>
      <c r="G73" s="5" t="s">
        <v>118</v>
      </c>
      <c r="H73" s="5" t="s">
        <v>119</v>
      </c>
      <c r="I73" s="5"/>
      <c r="J73" s="5"/>
      <c r="K73" s="5">
        <v>207</v>
      </c>
      <c r="L73" s="5">
        <v>21</v>
      </c>
      <c r="M73" s="5">
        <v>3</v>
      </c>
      <c r="N73" s="5" t="s">
        <v>3</v>
      </c>
      <c r="O73" s="5">
        <v>-1</v>
      </c>
      <c r="P73" s="5">
        <f>Source!DM51</f>
        <v>1849.2897599999999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645.43967999999995</v>
      </c>
      <c r="G74" s="5" t="s">
        <v>120</v>
      </c>
      <c r="H74" s="5" t="s">
        <v>121</v>
      </c>
      <c r="I74" s="5"/>
      <c r="J74" s="5"/>
      <c r="K74" s="5">
        <v>208</v>
      </c>
      <c r="L74" s="5">
        <v>22</v>
      </c>
      <c r="M74" s="5">
        <v>3</v>
      </c>
      <c r="N74" s="5" t="s">
        <v>3</v>
      </c>
      <c r="O74" s="5">
        <v>-1</v>
      </c>
      <c r="P74" s="5">
        <f>Source!DN51</f>
        <v>645.43967999999995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122</v>
      </c>
      <c r="H75" s="5" t="s">
        <v>123</v>
      </c>
      <c r="I75" s="5"/>
      <c r="J75" s="5"/>
      <c r="K75" s="5">
        <v>209</v>
      </c>
      <c r="L75" s="5">
        <v>23</v>
      </c>
      <c r="M75" s="5">
        <v>3</v>
      </c>
      <c r="N75" s="5" t="s">
        <v>3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15327.57</v>
      </c>
      <c r="G76" s="5" t="s">
        <v>124</v>
      </c>
      <c r="H76" s="5" t="s">
        <v>125</v>
      </c>
      <c r="I76" s="5"/>
      <c r="J76" s="5"/>
      <c r="K76" s="5">
        <v>210</v>
      </c>
      <c r="L76" s="5">
        <v>24</v>
      </c>
      <c r="M76" s="5">
        <v>3</v>
      </c>
      <c r="N76" s="5" t="s">
        <v>3</v>
      </c>
      <c r="O76" s="5">
        <v>2</v>
      </c>
      <c r="P76" s="5">
        <f>ROUND(Source!DP51,O76)</f>
        <v>119401.65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12966.17</v>
      </c>
      <c r="G77" s="5" t="s">
        <v>126</v>
      </c>
      <c r="H77" s="5" t="s">
        <v>127</v>
      </c>
      <c r="I77" s="5"/>
      <c r="J77" s="5"/>
      <c r="K77" s="5">
        <v>211</v>
      </c>
      <c r="L77" s="5">
        <v>25</v>
      </c>
      <c r="M77" s="5">
        <v>3</v>
      </c>
      <c r="N77" s="5" t="s">
        <v>3</v>
      </c>
      <c r="O77" s="5">
        <v>2</v>
      </c>
      <c r="P77" s="5">
        <f>ROUND(Source!DQ51,O77)</f>
        <v>101006.47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96187.99</v>
      </c>
      <c r="G78" s="5" t="s">
        <v>128</v>
      </c>
      <c r="H78" s="5" t="s">
        <v>129</v>
      </c>
      <c r="I78" s="5"/>
      <c r="J78" s="5"/>
      <c r="K78" s="5">
        <v>224</v>
      </c>
      <c r="L78" s="5">
        <v>26</v>
      </c>
      <c r="M78" s="5">
        <v>3</v>
      </c>
      <c r="N78" s="5" t="s">
        <v>3</v>
      </c>
      <c r="O78" s="5">
        <v>2</v>
      </c>
      <c r="P78" s="5">
        <f>ROUND(Source!EJ51,O78)</f>
        <v>749304.5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ROW(A113)</f>
        <v>113</v>
      </c>
      <c r="E80" s="1"/>
      <c r="F80" s="1" t="s">
        <v>11</v>
      </c>
      <c r="G80" s="1" t="s">
        <v>130</v>
      </c>
      <c r="H80" s="1" t="s">
        <v>3</v>
      </c>
      <c r="I80" s="1">
        <v>0</v>
      </c>
      <c r="J80" s="1"/>
      <c r="K80" s="1">
        <v>-1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3</v>
      </c>
      <c r="V80" s="1">
        <v>0</v>
      </c>
      <c r="W80" s="1"/>
      <c r="X80" s="1"/>
      <c r="Y80" s="1"/>
      <c r="Z80" s="1"/>
      <c r="AA80" s="1"/>
      <c r="AB80" s="1" t="s">
        <v>3</v>
      </c>
      <c r="AC80" s="1" t="s">
        <v>3</v>
      </c>
      <c r="AD80" s="1" t="s">
        <v>3</v>
      </c>
      <c r="AE80" s="1" t="s">
        <v>3</v>
      </c>
      <c r="AF80" s="1" t="s">
        <v>3</v>
      </c>
      <c r="AG80" s="1" t="s">
        <v>3</v>
      </c>
      <c r="AH80" s="1"/>
      <c r="AI80" s="1"/>
      <c r="AJ80" s="1"/>
      <c r="AK80" s="1"/>
      <c r="AL80" s="1"/>
      <c r="AM80" s="1"/>
      <c r="AN80" s="1"/>
      <c r="AO80" s="1"/>
      <c r="AP80" s="1" t="s">
        <v>3</v>
      </c>
      <c r="AQ80" s="1" t="s">
        <v>3</v>
      </c>
      <c r="AR80" s="1" t="s">
        <v>3</v>
      </c>
      <c r="AS80" s="1"/>
      <c r="AT80" s="1"/>
      <c r="AU80" s="1"/>
      <c r="AV80" s="1"/>
      <c r="AW80" s="1"/>
      <c r="AX80" s="1"/>
      <c r="AY80" s="1"/>
      <c r="AZ80" s="1" t="s">
        <v>3</v>
      </c>
      <c r="BA80" s="1"/>
      <c r="BB80" s="1" t="s">
        <v>3</v>
      </c>
      <c r="BC80" s="1" t="s">
        <v>3</v>
      </c>
      <c r="BD80" s="1" t="s">
        <v>3</v>
      </c>
      <c r="BE80" s="1" t="s">
        <v>3</v>
      </c>
      <c r="BF80" s="1" t="s">
        <v>3</v>
      </c>
      <c r="BG80" s="1" t="s">
        <v>3</v>
      </c>
      <c r="BH80" s="1" t="s">
        <v>3</v>
      </c>
      <c r="BI80" s="1" t="s">
        <v>3</v>
      </c>
      <c r="BJ80" s="1" t="s">
        <v>3</v>
      </c>
      <c r="BK80" s="1" t="s">
        <v>3</v>
      </c>
      <c r="BL80" s="1" t="s">
        <v>3</v>
      </c>
      <c r="BM80" s="1" t="s">
        <v>3</v>
      </c>
      <c r="BN80" s="1" t="s">
        <v>3</v>
      </c>
      <c r="BO80" s="1" t="s">
        <v>3</v>
      </c>
      <c r="BP80" s="1" t="s">
        <v>3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4">B113</f>
        <v>1</v>
      </c>
      <c r="C82" s="3">
        <f t="shared" si="64"/>
        <v>4</v>
      </c>
      <c r="D82" s="3">
        <f t="shared" si="64"/>
        <v>80</v>
      </c>
      <c r="E82" s="3">
        <f t="shared" si="64"/>
        <v>0</v>
      </c>
      <c r="F82" s="3" t="str">
        <f t="shared" si="64"/>
        <v>Новый раздел</v>
      </c>
      <c r="G82" s="3" t="str">
        <f t="shared" si="64"/>
        <v>Материалы, не учтенные в расценках</v>
      </c>
      <c r="H82" s="3"/>
      <c r="I82" s="3"/>
      <c r="J82" s="3"/>
      <c r="K82" s="3"/>
      <c r="L82" s="3"/>
      <c r="M82" s="3"/>
      <c r="N82" s="3"/>
      <c r="O82" s="3">
        <f t="shared" ref="O82:AT82" si="65">O113</f>
        <v>2046794.54</v>
      </c>
      <c r="P82" s="3">
        <f t="shared" si="65"/>
        <v>2046794.54</v>
      </c>
      <c r="Q82" s="3">
        <f t="shared" si="65"/>
        <v>0</v>
      </c>
      <c r="R82" s="3">
        <f t="shared" si="65"/>
        <v>0</v>
      </c>
      <c r="S82" s="3">
        <f t="shared" si="65"/>
        <v>0</v>
      </c>
      <c r="T82" s="3">
        <f t="shared" si="65"/>
        <v>0</v>
      </c>
      <c r="U82" s="3">
        <f t="shared" si="65"/>
        <v>0</v>
      </c>
      <c r="V82" s="3">
        <f t="shared" si="65"/>
        <v>0</v>
      </c>
      <c r="W82" s="3">
        <f t="shared" si="65"/>
        <v>0</v>
      </c>
      <c r="X82" s="3">
        <f t="shared" si="65"/>
        <v>0</v>
      </c>
      <c r="Y82" s="3">
        <f t="shared" si="65"/>
        <v>0</v>
      </c>
      <c r="Z82" s="3">
        <f t="shared" si="65"/>
        <v>0</v>
      </c>
      <c r="AA82" s="3">
        <f t="shared" si="65"/>
        <v>0</v>
      </c>
      <c r="AB82" s="3">
        <f t="shared" si="65"/>
        <v>2046794.54</v>
      </c>
      <c r="AC82" s="3">
        <f t="shared" si="65"/>
        <v>2046794.54</v>
      </c>
      <c r="AD82" s="3">
        <f t="shared" si="65"/>
        <v>0</v>
      </c>
      <c r="AE82" s="3">
        <f t="shared" si="65"/>
        <v>0</v>
      </c>
      <c r="AF82" s="3">
        <f t="shared" si="65"/>
        <v>0</v>
      </c>
      <c r="AG82" s="3">
        <f t="shared" si="65"/>
        <v>0</v>
      </c>
      <c r="AH82" s="3">
        <f t="shared" si="65"/>
        <v>0</v>
      </c>
      <c r="AI82" s="3">
        <f t="shared" si="65"/>
        <v>0</v>
      </c>
      <c r="AJ82" s="3">
        <f t="shared" si="65"/>
        <v>0</v>
      </c>
      <c r="AK82" s="3">
        <f t="shared" si="65"/>
        <v>0</v>
      </c>
      <c r="AL82" s="3">
        <f t="shared" si="65"/>
        <v>0</v>
      </c>
      <c r="AM82" s="3">
        <f t="shared" si="65"/>
        <v>0</v>
      </c>
      <c r="AN82" s="3">
        <f t="shared" si="65"/>
        <v>0</v>
      </c>
      <c r="AO82" s="3">
        <f t="shared" si="65"/>
        <v>0</v>
      </c>
      <c r="AP82" s="3">
        <f t="shared" si="65"/>
        <v>2046794.54</v>
      </c>
      <c r="AQ82" s="3">
        <f t="shared" si="65"/>
        <v>0</v>
      </c>
      <c r="AR82" s="3">
        <f t="shared" si="65"/>
        <v>2046794.54</v>
      </c>
      <c r="AS82" s="3">
        <f t="shared" si="65"/>
        <v>0</v>
      </c>
      <c r="AT82" s="3">
        <f t="shared" si="65"/>
        <v>0</v>
      </c>
      <c r="AU82" s="3">
        <f t="shared" ref="AU82:BZ82" si="66">AU113</f>
        <v>0</v>
      </c>
      <c r="AV82" s="3">
        <f t="shared" si="66"/>
        <v>2046794.54</v>
      </c>
      <c r="AW82" s="3">
        <f t="shared" si="66"/>
        <v>0</v>
      </c>
      <c r="AX82" s="3">
        <f t="shared" si="66"/>
        <v>0</v>
      </c>
      <c r="AY82" s="3">
        <f t="shared" si="66"/>
        <v>0</v>
      </c>
      <c r="AZ82" s="3">
        <f t="shared" si="66"/>
        <v>2046794.54</v>
      </c>
      <c r="BA82" s="3">
        <f t="shared" si="66"/>
        <v>0</v>
      </c>
      <c r="BB82" s="3">
        <f t="shared" si="66"/>
        <v>0</v>
      </c>
      <c r="BC82" s="3">
        <f t="shared" si="66"/>
        <v>0</v>
      </c>
      <c r="BD82" s="3">
        <f t="shared" si="66"/>
        <v>0</v>
      </c>
      <c r="BE82" s="3">
        <f t="shared" si="66"/>
        <v>0</v>
      </c>
      <c r="BF82" s="3">
        <f t="shared" si="66"/>
        <v>0</v>
      </c>
      <c r="BG82" s="3">
        <f t="shared" si="66"/>
        <v>0</v>
      </c>
      <c r="BH82" s="3">
        <f t="shared" si="66"/>
        <v>0</v>
      </c>
      <c r="BI82" s="3">
        <f t="shared" si="66"/>
        <v>0</v>
      </c>
      <c r="BJ82" s="3">
        <f t="shared" si="66"/>
        <v>0</v>
      </c>
      <c r="BK82" s="3">
        <f t="shared" si="66"/>
        <v>0</v>
      </c>
      <c r="BL82" s="3">
        <f t="shared" si="66"/>
        <v>0</v>
      </c>
      <c r="BM82" s="3">
        <f t="shared" si="66"/>
        <v>0</v>
      </c>
      <c r="BN82" s="3">
        <f t="shared" si="66"/>
        <v>0</v>
      </c>
      <c r="BO82" s="3">
        <f t="shared" si="66"/>
        <v>0</v>
      </c>
      <c r="BP82" s="3">
        <f t="shared" si="66"/>
        <v>0</v>
      </c>
      <c r="BQ82" s="3">
        <f t="shared" si="66"/>
        <v>0</v>
      </c>
      <c r="BR82" s="3">
        <f t="shared" si="66"/>
        <v>0</v>
      </c>
      <c r="BS82" s="3">
        <f t="shared" si="66"/>
        <v>0</v>
      </c>
      <c r="BT82" s="3">
        <f t="shared" si="66"/>
        <v>0</v>
      </c>
      <c r="BU82" s="3">
        <f t="shared" si="66"/>
        <v>0</v>
      </c>
      <c r="BV82" s="3">
        <f t="shared" si="66"/>
        <v>0</v>
      </c>
      <c r="BW82" s="3">
        <f t="shared" si="66"/>
        <v>0</v>
      </c>
      <c r="BX82" s="3">
        <f t="shared" si="66"/>
        <v>0</v>
      </c>
      <c r="BY82" s="3">
        <f t="shared" si="66"/>
        <v>2046794.54</v>
      </c>
      <c r="BZ82" s="3">
        <f t="shared" si="66"/>
        <v>0</v>
      </c>
      <c r="CA82" s="3">
        <f t="shared" ref="CA82:DF82" si="67">CA113</f>
        <v>2046794.54</v>
      </c>
      <c r="CB82" s="3">
        <f t="shared" si="67"/>
        <v>0</v>
      </c>
      <c r="CC82" s="3">
        <f t="shared" si="67"/>
        <v>0</v>
      </c>
      <c r="CD82" s="3">
        <f t="shared" si="67"/>
        <v>0</v>
      </c>
      <c r="CE82" s="3">
        <f t="shared" si="67"/>
        <v>2046794.54</v>
      </c>
      <c r="CF82" s="3">
        <f t="shared" si="67"/>
        <v>0</v>
      </c>
      <c r="CG82" s="3">
        <f t="shared" si="67"/>
        <v>0</v>
      </c>
      <c r="CH82" s="3">
        <f t="shared" si="67"/>
        <v>0</v>
      </c>
      <c r="CI82" s="3">
        <f t="shared" si="67"/>
        <v>2046794.54</v>
      </c>
      <c r="CJ82" s="3">
        <f t="shared" si="67"/>
        <v>0</v>
      </c>
      <c r="CK82" s="3">
        <f t="shared" si="67"/>
        <v>0</v>
      </c>
      <c r="CL82" s="3">
        <f t="shared" si="67"/>
        <v>0</v>
      </c>
      <c r="CM82" s="3">
        <f t="shared" si="67"/>
        <v>0</v>
      </c>
      <c r="CN82" s="3">
        <f t="shared" si="67"/>
        <v>0</v>
      </c>
      <c r="CO82" s="3">
        <f t="shared" si="67"/>
        <v>0</v>
      </c>
      <c r="CP82" s="3">
        <f t="shared" si="67"/>
        <v>0</v>
      </c>
      <c r="CQ82" s="3">
        <f t="shared" si="67"/>
        <v>0</v>
      </c>
      <c r="CR82" s="3">
        <f t="shared" si="67"/>
        <v>0</v>
      </c>
      <c r="CS82" s="3">
        <f t="shared" si="67"/>
        <v>0</v>
      </c>
      <c r="CT82" s="3">
        <f t="shared" si="67"/>
        <v>0</v>
      </c>
      <c r="CU82" s="3">
        <f t="shared" si="67"/>
        <v>0</v>
      </c>
      <c r="CV82" s="3">
        <f t="shared" si="67"/>
        <v>0</v>
      </c>
      <c r="CW82" s="3">
        <f t="shared" si="67"/>
        <v>0</v>
      </c>
      <c r="CX82" s="3">
        <f t="shared" si="67"/>
        <v>0</v>
      </c>
      <c r="CY82" s="3">
        <f t="shared" si="67"/>
        <v>0</v>
      </c>
      <c r="CZ82" s="3">
        <f t="shared" si="67"/>
        <v>0</v>
      </c>
      <c r="DA82" s="3">
        <f t="shared" si="67"/>
        <v>0</v>
      </c>
      <c r="DB82" s="3">
        <f t="shared" si="67"/>
        <v>0</v>
      </c>
      <c r="DC82" s="3">
        <f t="shared" si="67"/>
        <v>0</v>
      </c>
      <c r="DD82" s="3">
        <f t="shared" si="67"/>
        <v>0</v>
      </c>
      <c r="DE82" s="3">
        <f t="shared" si="67"/>
        <v>0</v>
      </c>
      <c r="DF82" s="3">
        <f t="shared" si="67"/>
        <v>0</v>
      </c>
      <c r="DG82" s="4">
        <f t="shared" ref="DG82:EL82" si="68">DG113</f>
        <v>2046794.54</v>
      </c>
      <c r="DH82" s="4">
        <f t="shared" si="68"/>
        <v>2046794.54</v>
      </c>
      <c r="DI82" s="4">
        <f t="shared" si="68"/>
        <v>0</v>
      </c>
      <c r="DJ82" s="4">
        <f t="shared" si="68"/>
        <v>0</v>
      </c>
      <c r="DK82" s="4">
        <f t="shared" si="68"/>
        <v>0</v>
      </c>
      <c r="DL82" s="4">
        <f t="shared" si="68"/>
        <v>0</v>
      </c>
      <c r="DM82" s="4">
        <f t="shared" si="68"/>
        <v>0</v>
      </c>
      <c r="DN82" s="4">
        <f t="shared" si="68"/>
        <v>0</v>
      </c>
      <c r="DO82" s="4">
        <f t="shared" si="68"/>
        <v>0</v>
      </c>
      <c r="DP82" s="4">
        <f t="shared" si="68"/>
        <v>0</v>
      </c>
      <c r="DQ82" s="4">
        <f t="shared" si="68"/>
        <v>0</v>
      </c>
      <c r="DR82" s="4">
        <f t="shared" si="68"/>
        <v>0</v>
      </c>
      <c r="DS82" s="4">
        <f t="shared" si="68"/>
        <v>0</v>
      </c>
      <c r="DT82" s="4">
        <f t="shared" si="68"/>
        <v>2046794.54</v>
      </c>
      <c r="DU82" s="4">
        <f t="shared" si="68"/>
        <v>2046794.54</v>
      </c>
      <c r="DV82" s="4">
        <f t="shared" si="68"/>
        <v>0</v>
      </c>
      <c r="DW82" s="4">
        <f t="shared" si="68"/>
        <v>0</v>
      </c>
      <c r="DX82" s="4">
        <f t="shared" si="68"/>
        <v>0</v>
      </c>
      <c r="DY82" s="4">
        <f t="shared" si="68"/>
        <v>0</v>
      </c>
      <c r="DZ82" s="4">
        <f t="shared" si="68"/>
        <v>0</v>
      </c>
      <c r="EA82" s="4">
        <f t="shared" si="68"/>
        <v>0</v>
      </c>
      <c r="EB82" s="4">
        <f t="shared" si="68"/>
        <v>0</v>
      </c>
      <c r="EC82" s="4">
        <f t="shared" si="68"/>
        <v>0</v>
      </c>
      <c r="ED82" s="4">
        <f t="shared" si="68"/>
        <v>0</v>
      </c>
      <c r="EE82" s="4">
        <f t="shared" si="68"/>
        <v>0</v>
      </c>
      <c r="EF82" s="4">
        <f t="shared" si="68"/>
        <v>0</v>
      </c>
      <c r="EG82" s="4">
        <f t="shared" si="68"/>
        <v>0</v>
      </c>
      <c r="EH82" s="4">
        <f t="shared" si="68"/>
        <v>2046794.54</v>
      </c>
      <c r="EI82" s="4">
        <f t="shared" si="68"/>
        <v>0</v>
      </c>
      <c r="EJ82" s="4">
        <f t="shared" si="68"/>
        <v>2046794.54</v>
      </c>
      <c r="EK82" s="4">
        <f t="shared" si="68"/>
        <v>0</v>
      </c>
      <c r="EL82" s="4">
        <f t="shared" si="68"/>
        <v>0</v>
      </c>
      <c r="EM82" s="4">
        <f t="shared" ref="EM82:FR82" si="69">EM113</f>
        <v>0</v>
      </c>
      <c r="EN82" s="4">
        <f t="shared" si="69"/>
        <v>2046794.54</v>
      </c>
      <c r="EO82" s="4">
        <f t="shared" si="69"/>
        <v>0</v>
      </c>
      <c r="EP82" s="4">
        <f t="shared" si="69"/>
        <v>0</v>
      </c>
      <c r="EQ82" s="4">
        <f t="shared" si="69"/>
        <v>0</v>
      </c>
      <c r="ER82" s="4">
        <f t="shared" si="69"/>
        <v>2046794.54</v>
      </c>
      <c r="ES82" s="4">
        <f t="shared" si="69"/>
        <v>0</v>
      </c>
      <c r="ET82" s="4">
        <f t="shared" si="69"/>
        <v>0</v>
      </c>
      <c r="EU82" s="4">
        <f t="shared" si="69"/>
        <v>0</v>
      </c>
      <c r="EV82" s="4">
        <f t="shared" si="69"/>
        <v>0</v>
      </c>
      <c r="EW82" s="4">
        <f t="shared" si="69"/>
        <v>0</v>
      </c>
      <c r="EX82" s="4">
        <f t="shared" si="69"/>
        <v>0</v>
      </c>
      <c r="EY82" s="4">
        <f t="shared" si="69"/>
        <v>0</v>
      </c>
      <c r="EZ82" s="4">
        <f t="shared" si="69"/>
        <v>0</v>
      </c>
      <c r="FA82" s="4">
        <f t="shared" si="69"/>
        <v>0</v>
      </c>
      <c r="FB82" s="4">
        <f t="shared" si="69"/>
        <v>0</v>
      </c>
      <c r="FC82" s="4">
        <f t="shared" si="69"/>
        <v>0</v>
      </c>
      <c r="FD82" s="4">
        <f t="shared" si="69"/>
        <v>0</v>
      </c>
      <c r="FE82" s="4">
        <f t="shared" si="69"/>
        <v>0</v>
      </c>
      <c r="FF82" s="4">
        <f t="shared" si="69"/>
        <v>0</v>
      </c>
      <c r="FG82" s="4">
        <f t="shared" si="69"/>
        <v>0</v>
      </c>
      <c r="FH82" s="4">
        <f t="shared" si="69"/>
        <v>0</v>
      </c>
      <c r="FI82" s="4">
        <f t="shared" si="69"/>
        <v>0</v>
      </c>
      <c r="FJ82" s="4">
        <f t="shared" si="69"/>
        <v>0</v>
      </c>
      <c r="FK82" s="4">
        <f t="shared" si="69"/>
        <v>0</v>
      </c>
      <c r="FL82" s="4">
        <f t="shared" si="69"/>
        <v>0</v>
      </c>
      <c r="FM82" s="4">
        <f t="shared" si="69"/>
        <v>0</v>
      </c>
      <c r="FN82" s="4">
        <f t="shared" si="69"/>
        <v>0</v>
      </c>
      <c r="FO82" s="4">
        <f t="shared" si="69"/>
        <v>0</v>
      </c>
      <c r="FP82" s="4">
        <f t="shared" si="69"/>
        <v>0</v>
      </c>
      <c r="FQ82" s="4">
        <f t="shared" si="69"/>
        <v>2046794.54</v>
      </c>
      <c r="FR82" s="4">
        <f t="shared" si="69"/>
        <v>0</v>
      </c>
      <c r="FS82" s="4">
        <f t="shared" ref="FS82:GX82" si="70">FS113</f>
        <v>2046794.54</v>
      </c>
      <c r="FT82" s="4">
        <f t="shared" si="70"/>
        <v>0</v>
      </c>
      <c r="FU82" s="4">
        <f t="shared" si="70"/>
        <v>0</v>
      </c>
      <c r="FV82" s="4">
        <f t="shared" si="70"/>
        <v>0</v>
      </c>
      <c r="FW82" s="4">
        <f t="shared" si="70"/>
        <v>2046794.54</v>
      </c>
      <c r="FX82" s="4">
        <f t="shared" si="70"/>
        <v>0</v>
      </c>
      <c r="FY82" s="4">
        <f t="shared" si="70"/>
        <v>0</v>
      </c>
      <c r="FZ82" s="4">
        <f t="shared" si="70"/>
        <v>0</v>
      </c>
      <c r="GA82" s="4">
        <f t="shared" si="70"/>
        <v>2046794.54</v>
      </c>
      <c r="GB82" s="4">
        <f t="shared" si="70"/>
        <v>0</v>
      </c>
      <c r="GC82" s="4">
        <f t="shared" si="70"/>
        <v>0</v>
      </c>
      <c r="GD82" s="4">
        <f t="shared" si="70"/>
        <v>0</v>
      </c>
      <c r="GE82" s="4">
        <f t="shared" si="70"/>
        <v>0</v>
      </c>
      <c r="GF82" s="4">
        <f t="shared" si="70"/>
        <v>0</v>
      </c>
      <c r="GG82" s="4">
        <f t="shared" si="70"/>
        <v>0</v>
      </c>
      <c r="GH82" s="4">
        <f t="shared" si="70"/>
        <v>0</v>
      </c>
      <c r="GI82" s="4">
        <f t="shared" si="70"/>
        <v>0</v>
      </c>
      <c r="GJ82" s="4">
        <f t="shared" si="70"/>
        <v>0</v>
      </c>
      <c r="GK82" s="4">
        <f t="shared" si="70"/>
        <v>0</v>
      </c>
      <c r="GL82" s="4">
        <f t="shared" si="70"/>
        <v>0</v>
      </c>
      <c r="GM82" s="4">
        <f t="shared" si="70"/>
        <v>0</v>
      </c>
      <c r="GN82" s="4">
        <f t="shared" si="70"/>
        <v>0</v>
      </c>
      <c r="GO82" s="4">
        <f t="shared" si="70"/>
        <v>0</v>
      </c>
      <c r="GP82" s="4">
        <f t="shared" si="70"/>
        <v>0</v>
      </c>
      <c r="GQ82" s="4">
        <f t="shared" si="70"/>
        <v>0</v>
      </c>
      <c r="GR82" s="4">
        <f t="shared" si="70"/>
        <v>0</v>
      </c>
      <c r="GS82" s="4">
        <f t="shared" si="70"/>
        <v>0</v>
      </c>
      <c r="GT82" s="4">
        <f t="shared" si="70"/>
        <v>0</v>
      </c>
      <c r="GU82" s="4">
        <f t="shared" si="70"/>
        <v>0</v>
      </c>
      <c r="GV82" s="4">
        <f t="shared" si="70"/>
        <v>0</v>
      </c>
      <c r="GW82" s="4">
        <f t="shared" si="70"/>
        <v>0</v>
      </c>
      <c r="GX82" s="4">
        <f t="shared" si="70"/>
        <v>0</v>
      </c>
    </row>
    <row r="84" spans="1:255" x14ac:dyDescent="0.2">
      <c r="A84" s="2">
        <v>17</v>
      </c>
      <c r="B84" s="2">
        <v>1</v>
      </c>
      <c r="C84" s="2"/>
      <c r="D84" s="2"/>
      <c r="E84" s="2" t="s">
        <v>13</v>
      </c>
      <c r="F84" s="2" t="s">
        <v>131</v>
      </c>
      <c r="G84" s="2" t="s">
        <v>132</v>
      </c>
      <c r="H84" s="2" t="s">
        <v>133</v>
      </c>
      <c r="I84" s="2">
        <v>24</v>
      </c>
      <c r="J84" s="2">
        <v>0</v>
      </c>
      <c r="K84" s="2"/>
      <c r="L84" s="2"/>
      <c r="M84" s="2"/>
      <c r="N84" s="2"/>
      <c r="O84" s="2">
        <f t="shared" ref="O84:O111" si="71">ROUND(CP84,2)</f>
        <v>768076.08</v>
      </c>
      <c r="P84" s="2">
        <f t="shared" ref="P84:P111" si="72">ROUND(CQ84*I84,2)</f>
        <v>768076.08</v>
      </c>
      <c r="Q84" s="2">
        <f t="shared" ref="Q84:Q111" si="73">ROUND(CR84*I84,2)</f>
        <v>0</v>
      </c>
      <c r="R84" s="2">
        <f t="shared" ref="R84:R111" si="74">ROUND(CS84*I84,2)</f>
        <v>0</v>
      </c>
      <c r="S84" s="2">
        <f t="shared" ref="S84:S111" si="75">ROUND(CT84*I84,2)</f>
        <v>0</v>
      </c>
      <c r="T84" s="2">
        <f t="shared" ref="T84:T111" si="76">ROUND(CU84*I84,2)</f>
        <v>0</v>
      </c>
      <c r="U84" s="2">
        <f t="shared" ref="U84:U111" si="77">CV84*I84</f>
        <v>0</v>
      </c>
      <c r="V84" s="2">
        <f t="shared" ref="V84:V111" si="78">CW84*I84</f>
        <v>0</v>
      </c>
      <c r="W84" s="2">
        <f t="shared" ref="W84:W111" si="79">ROUND(CX84*I84,2)</f>
        <v>0</v>
      </c>
      <c r="X84" s="2">
        <f t="shared" ref="X84:X111" si="80">ROUND(CY84,2)</f>
        <v>0</v>
      </c>
      <c r="Y84" s="2">
        <f t="shared" ref="Y84:Y111" si="81">ROUND(CZ84,2)</f>
        <v>0</v>
      </c>
      <c r="Z84" s="2"/>
      <c r="AA84" s="2">
        <v>42913475</v>
      </c>
      <c r="AB84" s="2">
        <f t="shared" ref="AB84:AB111" si="82">ROUND((AC84+AD84+AF84),6)</f>
        <v>32003.1702</v>
      </c>
      <c r="AC84" s="2">
        <f t="shared" ref="AC84:AC111" si="83">ROUND(((ES84*1.06)),6)</f>
        <v>32003.1702</v>
      </c>
      <c r="AD84" s="2">
        <f t="shared" ref="AD84:AD111" si="84">ROUND((((ET84)-(EU84))+AE84),6)</f>
        <v>0</v>
      </c>
      <c r="AE84" s="2">
        <f t="shared" ref="AE84:AE111" si="85">ROUND((EU84),6)</f>
        <v>0</v>
      </c>
      <c r="AF84" s="2">
        <f t="shared" ref="AF84:AF111" si="86">ROUND((EV84),6)</f>
        <v>0</v>
      </c>
      <c r="AG84" s="2">
        <f t="shared" ref="AG84:AG111" si="87">ROUND((AP84),6)</f>
        <v>0</v>
      </c>
      <c r="AH84" s="2">
        <f t="shared" ref="AH84:AH111" si="88">(EW84)</f>
        <v>0</v>
      </c>
      <c r="AI84" s="2">
        <f t="shared" ref="AI84:AI111" si="89">(EX84)</f>
        <v>0</v>
      </c>
      <c r="AJ84" s="2">
        <f t="shared" ref="AJ84:AJ111" si="90">(AS84)</f>
        <v>0</v>
      </c>
      <c r="AK84" s="2">
        <v>30191.67</v>
      </c>
      <c r="AL84" s="2">
        <v>30191.67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3</v>
      </c>
      <c r="BJ84" s="2" t="s">
        <v>3</v>
      </c>
      <c r="BK84" s="2"/>
      <c r="BL84" s="2"/>
      <c r="BM84" s="2">
        <v>100</v>
      </c>
      <c r="BN84" s="2">
        <v>0</v>
      </c>
      <c r="BO84" s="2" t="s">
        <v>3</v>
      </c>
      <c r="BP84" s="2">
        <v>0</v>
      </c>
      <c r="BQ84" s="2">
        <v>5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0</v>
      </c>
      <c r="CA84" s="2">
        <v>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</v>
      </c>
      <c r="CO84" s="2">
        <v>0</v>
      </c>
      <c r="CP84" s="2">
        <f t="shared" ref="CP84:CP111" si="91">(P84+Q84+S84)</f>
        <v>768076.08</v>
      </c>
      <c r="CQ84" s="2">
        <f t="shared" ref="CQ84:CQ111" si="92">AC84*BC84</f>
        <v>32003.1702</v>
      </c>
      <c r="CR84" s="2">
        <f t="shared" ref="CR84:CR111" si="93">AD84*BB84</f>
        <v>0</v>
      </c>
      <c r="CS84" s="2">
        <f t="shared" ref="CS84:CS111" si="94">AE84*BS84</f>
        <v>0</v>
      </c>
      <c r="CT84" s="2">
        <f t="shared" ref="CT84:CT111" si="95">AF84*BA84</f>
        <v>0</v>
      </c>
      <c r="CU84" s="2">
        <f t="shared" ref="CU84:CU111" si="96">AG84</f>
        <v>0</v>
      </c>
      <c r="CV84" s="2">
        <f t="shared" ref="CV84:CV111" si="97">AH84</f>
        <v>0</v>
      </c>
      <c r="CW84" s="2">
        <f t="shared" ref="CW84:CW111" si="98">AI84</f>
        <v>0</v>
      </c>
      <c r="CX84" s="2">
        <f t="shared" ref="CX84:CX111" si="99">AJ84</f>
        <v>0</v>
      </c>
      <c r="CY84" s="2">
        <f>0</f>
        <v>0</v>
      </c>
      <c r="CZ84" s="2">
        <f>0</f>
        <v>0</v>
      </c>
      <c r="DA84" s="2"/>
      <c r="DB84" s="2"/>
      <c r="DC84" s="2" t="s">
        <v>3</v>
      </c>
      <c r="DD84" s="2" t="s">
        <v>134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1010</v>
      </c>
      <c r="DV84" s="2" t="s">
        <v>133</v>
      </c>
      <c r="DW84" s="2" t="s">
        <v>133</v>
      </c>
      <c r="DX84" s="2">
        <v>1</v>
      </c>
      <c r="DY84" s="2"/>
      <c r="DZ84" s="2"/>
      <c r="EA84" s="2"/>
      <c r="EB84" s="2"/>
      <c r="EC84" s="2"/>
      <c r="ED84" s="2"/>
      <c r="EE84" s="2">
        <v>42913108</v>
      </c>
      <c r="EF84" s="2">
        <v>5</v>
      </c>
      <c r="EG84" s="2" t="s">
        <v>135</v>
      </c>
      <c r="EH84" s="2">
        <v>0</v>
      </c>
      <c r="EI84" s="2" t="s">
        <v>3</v>
      </c>
      <c r="EJ84" s="2">
        <v>3</v>
      </c>
      <c r="EK84" s="2">
        <v>100</v>
      </c>
      <c r="EL84" s="2" t="s">
        <v>136</v>
      </c>
      <c r="EM84" s="2" t="s">
        <v>137</v>
      </c>
      <c r="EN84" s="2"/>
      <c r="EO84" s="2" t="s">
        <v>138</v>
      </c>
      <c r="EP84" s="2"/>
      <c r="EQ84" s="2">
        <v>0</v>
      </c>
      <c r="ER84" s="2">
        <v>0</v>
      </c>
      <c r="ES84" s="2">
        <v>30191.67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111" si="100">ROUND(IF(AND(BH84=3,BI84=3),P84,0),2)</f>
        <v>768076.08</v>
      </c>
      <c r="FS84" s="2">
        <v>0</v>
      </c>
      <c r="FT84" s="2"/>
      <c r="FU84" s="2"/>
      <c r="FV84" s="2"/>
      <c r="FW84" s="2"/>
      <c r="FX84" s="2">
        <v>0</v>
      </c>
      <c r="FY84" s="2">
        <v>0</v>
      </c>
      <c r="FZ84" s="2"/>
      <c r="GA84" s="2" t="s">
        <v>139</v>
      </c>
      <c r="GB84" s="2"/>
      <c r="GC84" s="2"/>
      <c r="GD84" s="2">
        <v>1</v>
      </c>
      <c r="GE84" s="2"/>
      <c r="GF84" s="2">
        <v>-24534846</v>
      </c>
      <c r="GG84" s="2">
        <v>2</v>
      </c>
      <c r="GH84" s="2">
        <v>4</v>
      </c>
      <c r="GI84" s="2">
        <v>-2</v>
      </c>
      <c r="GJ84" s="2">
        <v>0</v>
      </c>
      <c r="GK84" s="2">
        <v>0</v>
      </c>
      <c r="GL84" s="2">
        <f t="shared" ref="GL84:GL111" si="101">ROUND(IF(AND(BH84=3,BI84=3,FS84&lt;&gt;0),P84,0),2)</f>
        <v>0</v>
      </c>
      <c r="GM84" s="2">
        <f t="shared" ref="GM84:GM111" si="102">ROUND(O84+X84+Y84,2)+GX84</f>
        <v>768076.08</v>
      </c>
      <c r="GN84" s="2">
        <f t="shared" ref="GN84:GN111" si="103">IF(OR(BI84=0,BI84=1),ROUND(O84+X84+Y84,2),0)</f>
        <v>0</v>
      </c>
      <c r="GO84" s="2">
        <f t="shared" ref="GO84:GO111" si="104">IF(BI84=2,ROUND(O84+X84+Y84,2),0)</f>
        <v>0</v>
      </c>
      <c r="GP84" s="2">
        <f t="shared" ref="GP84:GP111" si="105">IF(BI84=4,ROUND(O84+X84+Y84,2)+GX84,0)</f>
        <v>0</v>
      </c>
      <c r="GQ84" s="2"/>
      <c r="GR84" s="2">
        <v>0</v>
      </c>
      <c r="GS84" s="2">
        <v>2</v>
      </c>
      <c r="GT84" s="2">
        <v>0</v>
      </c>
      <c r="GU84" s="2" t="s">
        <v>3</v>
      </c>
      <c r="GV84" s="2">
        <f t="shared" ref="GV84:GV111" si="106">ROUND((GT84),6)</f>
        <v>0</v>
      </c>
      <c r="GW84" s="2">
        <v>1</v>
      </c>
      <c r="GX84" s="2">
        <f t="shared" ref="GX84:GX111" si="107">ROUND(HC84*I84,2)</f>
        <v>0</v>
      </c>
      <c r="GY84" s="2"/>
      <c r="GZ84" s="2"/>
      <c r="HA84" s="2">
        <v>0</v>
      </c>
      <c r="HB84" s="2">
        <v>0</v>
      </c>
      <c r="HC84" s="2">
        <f t="shared" ref="HC84:HC111" si="108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E85" t="s">
        <v>13</v>
      </c>
      <c r="F85" t="s">
        <v>131</v>
      </c>
      <c r="G85" t="s">
        <v>132</v>
      </c>
      <c r="H85" t="s">
        <v>133</v>
      </c>
      <c r="I85">
        <v>24</v>
      </c>
      <c r="J85">
        <v>0</v>
      </c>
      <c r="O85">
        <f t="shared" si="71"/>
        <v>768076.08</v>
      </c>
      <c r="P85">
        <f t="shared" si="72"/>
        <v>768076.08</v>
      </c>
      <c r="Q85">
        <f t="shared" si="73"/>
        <v>0</v>
      </c>
      <c r="R85">
        <f t="shared" si="74"/>
        <v>0</v>
      </c>
      <c r="S85">
        <f t="shared" si="75"/>
        <v>0</v>
      </c>
      <c r="T85">
        <f t="shared" si="76"/>
        <v>0</v>
      </c>
      <c r="U85">
        <f t="shared" si="77"/>
        <v>0</v>
      </c>
      <c r="V85">
        <f t="shared" si="78"/>
        <v>0</v>
      </c>
      <c r="W85">
        <f t="shared" si="79"/>
        <v>0</v>
      </c>
      <c r="X85">
        <f t="shared" si="80"/>
        <v>0</v>
      </c>
      <c r="Y85">
        <f t="shared" si="81"/>
        <v>0</v>
      </c>
      <c r="AA85">
        <v>42913476</v>
      </c>
      <c r="AB85">
        <f t="shared" si="82"/>
        <v>32003.1702</v>
      </c>
      <c r="AC85">
        <f t="shared" si="83"/>
        <v>32003.1702</v>
      </c>
      <c r="AD85">
        <f t="shared" si="84"/>
        <v>0</v>
      </c>
      <c r="AE85">
        <f t="shared" si="85"/>
        <v>0</v>
      </c>
      <c r="AF85">
        <f t="shared" si="86"/>
        <v>0</v>
      </c>
      <c r="AG85">
        <f t="shared" si="87"/>
        <v>0</v>
      </c>
      <c r="AH85">
        <f t="shared" si="88"/>
        <v>0</v>
      </c>
      <c r="AI85">
        <f t="shared" si="89"/>
        <v>0</v>
      </c>
      <c r="AJ85">
        <f t="shared" si="90"/>
        <v>0</v>
      </c>
      <c r="AK85">
        <v>30191.67</v>
      </c>
      <c r="AL85">
        <v>30191.67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3</v>
      </c>
      <c r="BJ85" t="s">
        <v>3</v>
      </c>
      <c r="BM85">
        <v>100</v>
      </c>
      <c r="BN85">
        <v>0</v>
      </c>
      <c r="BO85" t="s">
        <v>3</v>
      </c>
      <c r="BP85">
        <v>0</v>
      </c>
      <c r="BQ85">
        <v>5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0</v>
      </c>
      <c r="CA85">
        <v>0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91"/>
        <v>768076.08</v>
      </c>
      <c r="CQ85">
        <f t="shared" si="92"/>
        <v>32003.1702</v>
      </c>
      <c r="CR85">
        <f t="shared" si="93"/>
        <v>0</v>
      </c>
      <c r="CS85">
        <f t="shared" si="94"/>
        <v>0</v>
      </c>
      <c r="CT85">
        <f t="shared" si="95"/>
        <v>0</v>
      </c>
      <c r="CU85">
        <f t="shared" si="96"/>
        <v>0</v>
      </c>
      <c r="CV85">
        <f t="shared" si="97"/>
        <v>0</v>
      </c>
      <c r="CW85">
        <f t="shared" si="98"/>
        <v>0</v>
      </c>
      <c r="CX85">
        <f t="shared" si="99"/>
        <v>0</v>
      </c>
      <c r="CY85">
        <f>0</f>
        <v>0</v>
      </c>
      <c r="CZ85">
        <f>0</f>
        <v>0</v>
      </c>
      <c r="DC85" t="s">
        <v>3</v>
      </c>
      <c r="DD85" t="s">
        <v>134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1010</v>
      </c>
      <c r="DV85" t="s">
        <v>133</v>
      </c>
      <c r="DW85" t="s">
        <v>133</v>
      </c>
      <c r="DX85">
        <v>1</v>
      </c>
      <c r="EE85">
        <v>42913108</v>
      </c>
      <c r="EF85">
        <v>5</v>
      </c>
      <c r="EG85" t="s">
        <v>135</v>
      </c>
      <c r="EH85">
        <v>0</v>
      </c>
      <c r="EI85" t="s">
        <v>3</v>
      </c>
      <c r="EJ85">
        <v>3</v>
      </c>
      <c r="EK85">
        <v>100</v>
      </c>
      <c r="EL85" t="s">
        <v>136</v>
      </c>
      <c r="EM85" t="s">
        <v>137</v>
      </c>
      <c r="EO85" t="s">
        <v>138</v>
      </c>
      <c r="EQ85">
        <v>0</v>
      </c>
      <c r="ER85">
        <v>30191.67</v>
      </c>
      <c r="ES85">
        <v>30191.67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5</v>
      </c>
      <c r="FC85">
        <v>1</v>
      </c>
      <c r="FD85">
        <v>18</v>
      </c>
      <c r="FF85">
        <v>36230</v>
      </c>
      <c r="FQ85">
        <v>0</v>
      </c>
      <c r="FR85">
        <f t="shared" si="100"/>
        <v>768076.08</v>
      </c>
      <c r="FS85">
        <v>0</v>
      </c>
      <c r="FX85">
        <v>0</v>
      </c>
      <c r="FY85">
        <v>0</v>
      </c>
      <c r="GA85" t="s">
        <v>139</v>
      </c>
      <c r="GD85">
        <v>1</v>
      </c>
      <c r="GF85">
        <v>-24534846</v>
      </c>
      <c r="GG85">
        <v>2</v>
      </c>
      <c r="GH85">
        <v>3</v>
      </c>
      <c r="GI85">
        <v>-2</v>
      </c>
      <c r="GJ85">
        <v>0</v>
      </c>
      <c r="GK85">
        <v>0</v>
      </c>
      <c r="GL85">
        <f t="shared" si="101"/>
        <v>0</v>
      </c>
      <c r="GM85">
        <f t="shared" si="102"/>
        <v>768076.08</v>
      </c>
      <c r="GN85">
        <f t="shared" si="103"/>
        <v>0</v>
      </c>
      <c r="GO85">
        <f t="shared" si="104"/>
        <v>0</v>
      </c>
      <c r="GP85">
        <f t="shared" si="105"/>
        <v>0</v>
      </c>
      <c r="GR85">
        <v>1</v>
      </c>
      <c r="GS85">
        <v>1</v>
      </c>
      <c r="GT85">
        <v>0</v>
      </c>
      <c r="GU85" t="s">
        <v>3</v>
      </c>
      <c r="GV85">
        <f t="shared" si="106"/>
        <v>0</v>
      </c>
      <c r="GW85">
        <v>1</v>
      </c>
      <c r="GX85">
        <f t="shared" si="107"/>
        <v>0</v>
      </c>
      <c r="HA85">
        <v>0</v>
      </c>
      <c r="HB85">
        <v>0</v>
      </c>
      <c r="HC85">
        <f t="shared" si="108"/>
        <v>0</v>
      </c>
      <c r="IK85">
        <v>0</v>
      </c>
    </row>
    <row r="86" spans="1:255" x14ac:dyDescent="0.2">
      <c r="A86" s="2">
        <v>17</v>
      </c>
      <c r="B86" s="2">
        <v>1</v>
      </c>
      <c r="C86" s="2"/>
      <c r="D86" s="2"/>
      <c r="E86" s="2" t="s">
        <v>30</v>
      </c>
      <c r="F86" s="2" t="s">
        <v>131</v>
      </c>
      <c r="G86" s="2" t="s">
        <v>140</v>
      </c>
      <c r="H86" s="2" t="s">
        <v>133</v>
      </c>
      <c r="I86" s="2">
        <v>26</v>
      </c>
      <c r="J86" s="2">
        <v>0</v>
      </c>
      <c r="K86" s="2"/>
      <c r="L86" s="2"/>
      <c r="M86" s="2"/>
      <c r="N86" s="2"/>
      <c r="O86" s="2">
        <f t="shared" si="71"/>
        <v>165360</v>
      </c>
      <c r="P86" s="2">
        <f t="shared" si="72"/>
        <v>165360</v>
      </c>
      <c r="Q86" s="2">
        <f t="shared" si="73"/>
        <v>0</v>
      </c>
      <c r="R86" s="2">
        <f t="shared" si="74"/>
        <v>0</v>
      </c>
      <c r="S86" s="2">
        <f t="shared" si="75"/>
        <v>0</v>
      </c>
      <c r="T86" s="2">
        <f t="shared" si="76"/>
        <v>0</v>
      </c>
      <c r="U86" s="2">
        <f t="shared" si="77"/>
        <v>0</v>
      </c>
      <c r="V86" s="2">
        <f t="shared" si="78"/>
        <v>0</v>
      </c>
      <c r="W86" s="2">
        <f t="shared" si="79"/>
        <v>0</v>
      </c>
      <c r="X86" s="2">
        <f t="shared" si="80"/>
        <v>0</v>
      </c>
      <c r="Y86" s="2">
        <f t="shared" si="81"/>
        <v>0</v>
      </c>
      <c r="Z86" s="2"/>
      <c r="AA86" s="2">
        <v>42913475</v>
      </c>
      <c r="AB86" s="2">
        <f t="shared" si="82"/>
        <v>6360</v>
      </c>
      <c r="AC86" s="2">
        <f t="shared" si="83"/>
        <v>6360</v>
      </c>
      <c r="AD86" s="2">
        <f t="shared" si="84"/>
        <v>0</v>
      </c>
      <c r="AE86" s="2">
        <f t="shared" si="85"/>
        <v>0</v>
      </c>
      <c r="AF86" s="2">
        <f t="shared" si="86"/>
        <v>0</v>
      </c>
      <c r="AG86" s="2">
        <f t="shared" si="87"/>
        <v>0</v>
      </c>
      <c r="AH86" s="2">
        <f t="shared" si="88"/>
        <v>0</v>
      </c>
      <c r="AI86" s="2">
        <f t="shared" si="89"/>
        <v>0</v>
      </c>
      <c r="AJ86" s="2">
        <f t="shared" si="90"/>
        <v>0</v>
      </c>
      <c r="AK86" s="2">
        <v>6000</v>
      </c>
      <c r="AL86" s="2">
        <v>6000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3</v>
      </c>
      <c r="BJ86" s="2" t="s">
        <v>3</v>
      </c>
      <c r="BK86" s="2"/>
      <c r="BL86" s="2"/>
      <c r="BM86" s="2">
        <v>100</v>
      </c>
      <c r="BN86" s="2">
        <v>0</v>
      </c>
      <c r="BO86" s="2" t="s">
        <v>3</v>
      </c>
      <c r="BP86" s="2">
        <v>0</v>
      </c>
      <c r="BQ86" s="2">
        <v>5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0</v>
      </c>
      <c r="CA86" s="2">
        <v>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3</v>
      </c>
      <c r="CO86" s="2">
        <v>0</v>
      </c>
      <c r="CP86" s="2">
        <f t="shared" si="91"/>
        <v>165360</v>
      </c>
      <c r="CQ86" s="2">
        <f t="shared" si="92"/>
        <v>6360</v>
      </c>
      <c r="CR86" s="2">
        <f t="shared" si="93"/>
        <v>0</v>
      </c>
      <c r="CS86" s="2">
        <f t="shared" si="94"/>
        <v>0</v>
      </c>
      <c r="CT86" s="2">
        <f t="shared" si="95"/>
        <v>0</v>
      </c>
      <c r="CU86" s="2">
        <f t="shared" si="96"/>
        <v>0</v>
      </c>
      <c r="CV86" s="2">
        <f t="shared" si="97"/>
        <v>0</v>
      </c>
      <c r="CW86" s="2">
        <f t="shared" si="98"/>
        <v>0</v>
      </c>
      <c r="CX86" s="2">
        <f t="shared" si="99"/>
        <v>0</v>
      </c>
      <c r="CY86" s="2">
        <f>0</f>
        <v>0</v>
      </c>
      <c r="CZ86" s="2">
        <f>0</f>
        <v>0</v>
      </c>
      <c r="DA86" s="2"/>
      <c r="DB86" s="2"/>
      <c r="DC86" s="2" t="s">
        <v>3</v>
      </c>
      <c r="DD86" s="2" t="s">
        <v>134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1010</v>
      </c>
      <c r="DV86" s="2" t="s">
        <v>133</v>
      </c>
      <c r="DW86" s="2" t="s">
        <v>133</v>
      </c>
      <c r="DX86" s="2">
        <v>1</v>
      </c>
      <c r="DY86" s="2"/>
      <c r="DZ86" s="2"/>
      <c r="EA86" s="2"/>
      <c r="EB86" s="2"/>
      <c r="EC86" s="2"/>
      <c r="ED86" s="2"/>
      <c r="EE86" s="2">
        <v>42913108</v>
      </c>
      <c r="EF86" s="2">
        <v>5</v>
      </c>
      <c r="EG86" s="2" t="s">
        <v>135</v>
      </c>
      <c r="EH86" s="2">
        <v>0</v>
      </c>
      <c r="EI86" s="2" t="s">
        <v>3</v>
      </c>
      <c r="EJ86" s="2">
        <v>3</v>
      </c>
      <c r="EK86" s="2">
        <v>100</v>
      </c>
      <c r="EL86" s="2" t="s">
        <v>136</v>
      </c>
      <c r="EM86" s="2" t="s">
        <v>137</v>
      </c>
      <c r="EN86" s="2"/>
      <c r="EO86" s="2" t="s">
        <v>138</v>
      </c>
      <c r="EP86" s="2"/>
      <c r="EQ86" s="2">
        <v>0</v>
      </c>
      <c r="ER86" s="2">
        <v>0</v>
      </c>
      <c r="ES86" s="2">
        <v>6000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0"/>
        <v>165360</v>
      </c>
      <c r="FS86" s="2">
        <v>0</v>
      </c>
      <c r="FT86" s="2"/>
      <c r="FU86" s="2"/>
      <c r="FV86" s="2"/>
      <c r="FW86" s="2"/>
      <c r="FX86" s="2">
        <v>0</v>
      </c>
      <c r="FY86" s="2">
        <v>0</v>
      </c>
      <c r="FZ86" s="2"/>
      <c r="GA86" s="2" t="s">
        <v>141</v>
      </c>
      <c r="GB86" s="2"/>
      <c r="GC86" s="2"/>
      <c r="GD86" s="2">
        <v>1</v>
      </c>
      <c r="GE86" s="2"/>
      <c r="GF86" s="2">
        <v>-670379093</v>
      </c>
      <c r="GG86" s="2">
        <v>2</v>
      </c>
      <c r="GH86" s="2">
        <v>4</v>
      </c>
      <c r="GI86" s="2">
        <v>-2</v>
      </c>
      <c r="GJ86" s="2">
        <v>0</v>
      </c>
      <c r="GK86" s="2">
        <v>0</v>
      </c>
      <c r="GL86" s="2">
        <f t="shared" si="101"/>
        <v>0</v>
      </c>
      <c r="GM86" s="2">
        <f t="shared" si="102"/>
        <v>165360</v>
      </c>
      <c r="GN86" s="2">
        <f t="shared" si="103"/>
        <v>0</v>
      </c>
      <c r="GO86" s="2">
        <f t="shared" si="104"/>
        <v>0</v>
      </c>
      <c r="GP86" s="2">
        <f t="shared" si="105"/>
        <v>0</v>
      </c>
      <c r="GQ86" s="2"/>
      <c r="GR86" s="2">
        <v>0</v>
      </c>
      <c r="GS86" s="2">
        <v>2</v>
      </c>
      <c r="GT86" s="2">
        <v>0</v>
      </c>
      <c r="GU86" s="2" t="s">
        <v>3</v>
      </c>
      <c r="GV86" s="2">
        <f t="shared" si="106"/>
        <v>0</v>
      </c>
      <c r="GW86" s="2">
        <v>1</v>
      </c>
      <c r="GX86" s="2">
        <f t="shared" si="107"/>
        <v>0</v>
      </c>
      <c r="GY86" s="2"/>
      <c r="GZ86" s="2"/>
      <c r="HA86" s="2">
        <v>0</v>
      </c>
      <c r="HB86" s="2">
        <v>0</v>
      </c>
      <c r="HC86" s="2">
        <f t="shared" si="108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E87" t="s">
        <v>30</v>
      </c>
      <c r="F87" t="s">
        <v>131</v>
      </c>
      <c r="G87" t="s">
        <v>140</v>
      </c>
      <c r="H87" t="s">
        <v>133</v>
      </c>
      <c r="I87">
        <v>26</v>
      </c>
      <c r="J87">
        <v>0</v>
      </c>
      <c r="O87">
        <f t="shared" si="71"/>
        <v>165360</v>
      </c>
      <c r="P87">
        <f t="shared" si="72"/>
        <v>165360</v>
      </c>
      <c r="Q87">
        <f t="shared" si="73"/>
        <v>0</v>
      </c>
      <c r="R87">
        <f t="shared" si="74"/>
        <v>0</v>
      </c>
      <c r="S87">
        <f t="shared" si="75"/>
        <v>0</v>
      </c>
      <c r="T87">
        <f t="shared" si="76"/>
        <v>0</v>
      </c>
      <c r="U87">
        <f t="shared" si="77"/>
        <v>0</v>
      </c>
      <c r="V87">
        <f t="shared" si="78"/>
        <v>0</v>
      </c>
      <c r="W87">
        <f t="shared" si="79"/>
        <v>0</v>
      </c>
      <c r="X87">
        <f t="shared" si="80"/>
        <v>0</v>
      </c>
      <c r="Y87">
        <f t="shared" si="81"/>
        <v>0</v>
      </c>
      <c r="AA87">
        <v>42913476</v>
      </c>
      <c r="AB87">
        <f t="shared" si="82"/>
        <v>6360</v>
      </c>
      <c r="AC87">
        <f t="shared" si="83"/>
        <v>6360</v>
      </c>
      <c r="AD87">
        <f t="shared" si="84"/>
        <v>0</v>
      </c>
      <c r="AE87">
        <f t="shared" si="85"/>
        <v>0</v>
      </c>
      <c r="AF87">
        <f t="shared" si="86"/>
        <v>0</v>
      </c>
      <c r="AG87">
        <f t="shared" si="87"/>
        <v>0</v>
      </c>
      <c r="AH87">
        <f t="shared" si="88"/>
        <v>0</v>
      </c>
      <c r="AI87">
        <f t="shared" si="89"/>
        <v>0</v>
      </c>
      <c r="AJ87">
        <f t="shared" si="90"/>
        <v>0</v>
      </c>
      <c r="AK87">
        <v>6000</v>
      </c>
      <c r="AL87">
        <v>6000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3</v>
      </c>
      <c r="BJ87" t="s">
        <v>3</v>
      </c>
      <c r="BM87">
        <v>100</v>
      </c>
      <c r="BN87">
        <v>0</v>
      </c>
      <c r="BO87" t="s">
        <v>3</v>
      </c>
      <c r="BP87">
        <v>0</v>
      </c>
      <c r="BQ87">
        <v>5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0</v>
      </c>
      <c r="CA87">
        <v>0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91"/>
        <v>165360</v>
      </c>
      <c r="CQ87">
        <f t="shared" si="92"/>
        <v>6360</v>
      </c>
      <c r="CR87">
        <f t="shared" si="93"/>
        <v>0</v>
      </c>
      <c r="CS87">
        <f t="shared" si="94"/>
        <v>0</v>
      </c>
      <c r="CT87">
        <f t="shared" si="95"/>
        <v>0</v>
      </c>
      <c r="CU87">
        <f t="shared" si="96"/>
        <v>0</v>
      </c>
      <c r="CV87">
        <f t="shared" si="97"/>
        <v>0</v>
      </c>
      <c r="CW87">
        <f t="shared" si="98"/>
        <v>0</v>
      </c>
      <c r="CX87">
        <f t="shared" si="99"/>
        <v>0</v>
      </c>
      <c r="CY87">
        <f>0</f>
        <v>0</v>
      </c>
      <c r="CZ87">
        <f>0</f>
        <v>0</v>
      </c>
      <c r="DC87" t="s">
        <v>3</v>
      </c>
      <c r="DD87" t="s">
        <v>134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1010</v>
      </c>
      <c r="DV87" t="s">
        <v>133</v>
      </c>
      <c r="DW87" t="s">
        <v>133</v>
      </c>
      <c r="DX87">
        <v>1</v>
      </c>
      <c r="EE87">
        <v>42913108</v>
      </c>
      <c r="EF87">
        <v>5</v>
      </c>
      <c r="EG87" t="s">
        <v>135</v>
      </c>
      <c r="EH87">
        <v>0</v>
      </c>
      <c r="EI87" t="s">
        <v>3</v>
      </c>
      <c r="EJ87">
        <v>3</v>
      </c>
      <c r="EK87">
        <v>100</v>
      </c>
      <c r="EL87" t="s">
        <v>136</v>
      </c>
      <c r="EM87" t="s">
        <v>137</v>
      </c>
      <c r="EO87" t="s">
        <v>138</v>
      </c>
      <c r="EQ87">
        <v>0</v>
      </c>
      <c r="ER87">
        <v>6000</v>
      </c>
      <c r="ES87">
        <v>6000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5</v>
      </c>
      <c r="FC87">
        <v>1</v>
      </c>
      <c r="FD87">
        <v>18</v>
      </c>
      <c r="FF87">
        <v>7200</v>
      </c>
      <c r="FQ87">
        <v>0</v>
      </c>
      <c r="FR87">
        <f t="shared" si="100"/>
        <v>165360</v>
      </c>
      <c r="FS87">
        <v>0</v>
      </c>
      <c r="FX87">
        <v>0</v>
      </c>
      <c r="FY87">
        <v>0</v>
      </c>
      <c r="GA87" t="s">
        <v>141</v>
      </c>
      <c r="GD87">
        <v>1</v>
      </c>
      <c r="GF87">
        <v>-670379093</v>
      </c>
      <c r="GG87">
        <v>2</v>
      </c>
      <c r="GH87">
        <v>3</v>
      </c>
      <c r="GI87">
        <v>-2</v>
      </c>
      <c r="GJ87">
        <v>0</v>
      </c>
      <c r="GK87">
        <v>0</v>
      </c>
      <c r="GL87">
        <f t="shared" si="101"/>
        <v>0</v>
      </c>
      <c r="GM87">
        <f t="shared" si="102"/>
        <v>165360</v>
      </c>
      <c r="GN87">
        <f t="shared" si="103"/>
        <v>0</v>
      </c>
      <c r="GO87">
        <f t="shared" si="104"/>
        <v>0</v>
      </c>
      <c r="GP87">
        <f t="shared" si="105"/>
        <v>0</v>
      </c>
      <c r="GR87">
        <v>1</v>
      </c>
      <c r="GS87">
        <v>1</v>
      </c>
      <c r="GT87">
        <v>0</v>
      </c>
      <c r="GU87" t="s">
        <v>3</v>
      </c>
      <c r="GV87">
        <f t="shared" si="106"/>
        <v>0</v>
      </c>
      <c r="GW87">
        <v>1</v>
      </c>
      <c r="GX87">
        <f t="shared" si="107"/>
        <v>0</v>
      </c>
      <c r="HA87">
        <v>0</v>
      </c>
      <c r="HB87">
        <v>0</v>
      </c>
      <c r="HC87">
        <f t="shared" si="108"/>
        <v>0</v>
      </c>
      <c r="IK87">
        <v>0</v>
      </c>
    </row>
    <row r="88" spans="1:255" x14ac:dyDescent="0.2">
      <c r="A88" s="2">
        <v>17</v>
      </c>
      <c r="B88" s="2">
        <v>1</v>
      </c>
      <c r="C88" s="2"/>
      <c r="D88" s="2"/>
      <c r="E88" s="2" t="s">
        <v>44</v>
      </c>
      <c r="F88" s="2" t="s">
        <v>131</v>
      </c>
      <c r="G88" s="2" t="s">
        <v>142</v>
      </c>
      <c r="H88" s="2" t="s">
        <v>133</v>
      </c>
      <c r="I88" s="2">
        <v>26</v>
      </c>
      <c r="J88" s="2">
        <v>0</v>
      </c>
      <c r="K88" s="2"/>
      <c r="L88" s="2"/>
      <c r="M88" s="2"/>
      <c r="N88" s="2"/>
      <c r="O88" s="2">
        <f t="shared" si="71"/>
        <v>128843</v>
      </c>
      <c r="P88" s="2">
        <f t="shared" si="72"/>
        <v>128843</v>
      </c>
      <c r="Q88" s="2">
        <f t="shared" si="73"/>
        <v>0</v>
      </c>
      <c r="R88" s="2">
        <f t="shared" si="74"/>
        <v>0</v>
      </c>
      <c r="S88" s="2">
        <f t="shared" si="75"/>
        <v>0</v>
      </c>
      <c r="T88" s="2">
        <f t="shared" si="76"/>
        <v>0</v>
      </c>
      <c r="U88" s="2">
        <f t="shared" si="77"/>
        <v>0</v>
      </c>
      <c r="V88" s="2">
        <f t="shared" si="78"/>
        <v>0</v>
      </c>
      <c r="W88" s="2">
        <f t="shared" si="79"/>
        <v>0</v>
      </c>
      <c r="X88" s="2">
        <f t="shared" si="80"/>
        <v>0</v>
      </c>
      <c r="Y88" s="2">
        <f t="shared" si="81"/>
        <v>0</v>
      </c>
      <c r="Z88" s="2"/>
      <c r="AA88" s="2">
        <v>42913475</v>
      </c>
      <c r="AB88" s="2">
        <f t="shared" si="82"/>
        <v>4955.5</v>
      </c>
      <c r="AC88" s="2">
        <f t="shared" si="83"/>
        <v>4955.5</v>
      </c>
      <c r="AD88" s="2">
        <f t="shared" si="84"/>
        <v>0</v>
      </c>
      <c r="AE88" s="2">
        <f t="shared" si="85"/>
        <v>0</v>
      </c>
      <c r="AF88" s="2">
        <f t="shared" si="86"/>
        <v>0</v>
      </c>
      <c r="AG88" s="2">
        <f t="shared" si="87"/>
        <v>0</v>
      </c>
      <c r="AH88" s="2">
        <f t="shared" si="88"/>
        <v>0</v>
      </c>
      <c r="AI88" s="2">
        <f t="shared" si="89"/>
        <v>0</v>
      </c>
      <c r="AJ88" s="2">
        <f t="shared" si="90"/>
        <v>0</v>
      </c>
      <c r="AK88" s="2">
        <v>4675</v>
      </c>
      <c r="AL88" s="2">
        <v>4675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3</v>
      </c>
      <c r="BJ88" s="2" t="s">
        <v>3</v>
      </c>
      <c r="BK88" s="2"/>
      <c r="BL88" s="2"/>
      <c r="BM88" s="2">
        <v>100</v>
      </c>
      <c r="BN88" s="2">
        <v>0</v>
      </c>
      <c r="BO88" s="2" t="s">
        <v>3</v>
      </c>
      <c r="BP88" s="2">
        <v>0</v>
      </c>
      <c r="BQ88" s="2">
        <v>5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0</v>
      </c>
      <c r="CA88" s="2">
        <v>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</v>
      </c>
      <c r="CO88" s="2">
        <v>0</v>
      </c>
      <c r="CP88" s="2">
        <f t="shared" si="91"/>
        <v>128843</v>
      </c>
      <c r="CQ88" s="2">
        <f t="shared" si="92"/>
        <v>4955.5</v>
      </c>
      <c r="CR88" s="2">
        <f t="shared" si="93"/>
        <v>0</v>
      </c>
      <c r="CS88" s="2">
        <f t="shared" si="94"/>
        <v>0</v>
      </c>
      <c r="CT88" s="2">
        <f t="shared" si="95"/>
        <v>0</v>
      </c>
      <c r="CU88" s="2">
        <f t="shared" si="96"/>
        <v>0</v>
      </c>
      <c r="CV88" s="2">
        <f t="shared" si="97"/>
        <v>0</v>
      </c>
      <c r="CW88" s="2">
        <f t="shared" si="98"/>
        <v>0</v>
      </c>
      <c r="CX88" s="2">
        <f t="shared" si="99"/>
        <v>0</v>
      </c>
      <c r="CY88" s="2">
        <f>0</f>
        <v>0</v>
      </c>
      <c r="CZ88" s="2">
        <f>0</f>
        <v>0</v>
      </c>
      <c r="DA88" s="2"/>
      <c r="DB88" s="2"/>
      <c r="DC88" s="2" t="s">
        <v>3</v>
      </c>
      <c r="DD88" s="2" t="s">
        <v>134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1010</v>
      </c>
      <c r="DV88" s="2" t="s">
        <v>133</v>
      </c>
      <c r="DW88" s="2" t="s">
        <v>133</v>
      </c>
      <c r="DX88" s="2">
        <v>1</v>
      </c>
      <c r="DY88" s="2"/>
      <c r="DZ88" s="2"/>
      <c r="EA88" s="2"/>
      <c r="EB88" s="2"/>
      <c r="EC88" s="2"/>
      <c r="ED88" s="2"/>
      <c r="EE88" s="2">
        <v>42913108</v>
      </c>
      <c r="EF88" s="2">
        <v>5</v>
      </c>
      <c r="EG88" s="2" t="s">
        <v>135</v>
      </c>
      <c r="EH88" s="2">
        <v>0</v>
      </c>
      <c r="EI88" s="2" t="s">
        <v>3</v>
      </c>
      <c r="EJ88" s="2">
        <v>3</v>
      </c>
      <c r="EK88" s="2">
        <v>100</v>
      </c>
      <c r="EL88" s="2" t="s">
        <v>136</v>
      </c>
      <c r="EM88" s="2" t="s">
        <v>137</v>
      </c>
      <c r="EN88" s="2"/>
      <c r="EO88" s="2" t="s">
        <v>138</v>
      </c>
      <c r="EP88" s="2"/>
      <c r="EQ88" s="2">
        <v>0</v>
      </c>
      <c r="ER88" s="2">
        <v>0</v>
      </c>
      <c r="ES88" s="2">
        <v>4675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0"/>
        <v>128843</v>
      </c>
      <c r="FS88" s="2">
        <v>0</v>
      </c>
      <c r="FT88" s="2"/>
      <c r="FU88" s="2"/>
      <c r="FV88" s="2"/>
      <c r="FW88" s="2"/>
      <c r="FX88" s="2">
        <v>0</v>
      </c>
      <c r="FY88" s="2">
        <v>0</v>
      </c>
      <c r="FZ88" s="2"/>
      <c r="GA88" s="2" t="s">
        <v>143</v>
      </c>
      <c r="GB88" s="2"/>
      <c r="GC88" s="2"/>
      <c r="GD88" s="2">
        <v>1</v>
      </c>
      <c r="GE88" s="2"/>
      <c r="GF88" s="2">
        <v>375471175</v>
      </c>
      <c r="GG88" s="2">
        <v>2</v>
      </c>
      <c r="GH88" s="2">
        <v>4</v>
      </c>
      <c r="GI88" s="2">
        <v>-2</v>
      </c>
      <c r="GJ88" s="2">
        <v>0</v>
      </c>
      <c r="GK88" s="2">
        <v>0</v>
      </c>
      <c r="GL88" s="2">
        <f t="shared" si="101"/>
        <v>0</v>
      </c>
      <c r="GM88" s="2">
        <f t="shared" si="102"/>
        <v>128843</v>
      </c>
      <c r="GN88" s="2">
        <f t="shared" si="103"/>
        <v>0</v>
      </c>
      <c r="GO88" s="2">
        <f t="shared" si="104"/>
        <v>0</v>
      </c>
      <c r="GP88" s="2">
        <f t="shared" si="105"/>
        <v>0</v>
      </c>
      <c r="GQ88" s="2"/>
      <c r="GR88" s="2">
        <v>0</v>
      </c>
      <c r="GS88" s="2">
        <v>2</v>
      </c>
      <c r="GT88" s="2">
        <v>0</v>
      </c>
      <c r="GU88" s="2" t="s">
        <v>3</v>
      </c>
      <c r="GV88" s="2">
        <f t="shared" si="106"/>
        <v>0</v>
      </c>
      <c r="GW88" s="2">
        <v>1</v>
      </c>
      <c r="GX88" s="2">
        <f t="shared" si="107"/>
        <v>0</v>
      </c>
      <c r="GY88" s="2"/>
      <c r="GZ88" s="2"/>
      <c r="HA88" s="2">
        <v>0</v>
      </c>
      <c r="HB88" s="2">
        <v>0</v>
      </c>
      <c r="HC88" s="2">
        <f t="shared" si="108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E89" t="s">
        <v>44</v>
      </c>
      <c r="F89" t="s">
        <v>131</v>
      </c>
      <c r="G89" t="s">
        <v>142</v>
      </c>
      <c r="H89" t="s">
        <v>133</v>
      </c>
      <c r="I89">
        <v>26</v>
      </c>
      <c r="J89">
        <v>0</v>
      </c>
      <c r="O89">
        <f t="shared" si="71"/>
        <v>128843</v>
      </c>
      <c r="P89">
        <f t="shared" si="72"/>
        <v>128843</v>
      </c>
      <c r="Q89">
        <f t="shared" si="73"/>
        <v>0</v>
      </c>
      <c r="R89">
        <f t="shared" si="74"/>
        <v>0</v>
      </c>
      <c r="S89">
        <f t="shared" si="75"/>
        <v>0</v>
      </c>
      <c r="T89">
        <f t="shared" si="76"/>
        <v>0</v>
      </c>
      <c r="U89">
        <f t="shared" si="77"/>
        <v>0</v>
      </c>
      <c r="V89">
        <f t="shared" si="78"/>
        <v>0</v>
      </c>
      <c r="W89">
        <f t="shared" si="79"/>
        <v>0</v>
      </c>
      <c r="X89">
        <f t="shared" si="80"/>
        <v>0</v>
      </c>
      <c r="Y89">
        <f t="shared" si="81"/>
        <v>0</v>
      </c>
      <c r="AA89">
        <v>42913476</v>
      </c>
      <c r="AB89">
        <f t="shared" si="82"/>
        <v>4955.5</v>
      </c>
      <c r="AC89">
        <f t="shared" si="83"/>
        <v>4955.5</v>
      </c>
      <c r="AD89">
        <f t="shared" si="84"/>
        <v>0</v>
      </c>
      <c r="AE89">
        <f t="shared" si="85"/>
        <v>0</v>
      </c>
      <c r="AF89">
        <f t="shared" si="86"/>
        <v>0</v>
      </c>
      <c r="AG89">
        <f t="shared" si="87"/>
        <v>0</v>
      </c>
      <c r="AH89">
        <f t="shared" si="88"/>
        <v>0</v>
      </c>
      <c r="AI89">
        <f t="shared" si="89"/>
        <v>0</v>
      </c>
      <c r="AJ89">
        <f t="shared" si="90"/>
        <v>0</v>
      </c>
      <c r="AK89">
        <v>4675</v>
      </c>
      <c r="AL89">
        <v>4675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3</v>
      </c>
      <c r="BJ89" t="s">
        <v>3</v>
      </c>
      <c r="BM89">
        <v>100</v>
      </c>
      <c r="BN89">
        <v>0</v>
      </c>
      <c r="BO89" t="s">
        <v>3</v>
      </c>
      <c r="BP89">
        <v>0</v>
      </c>
      <c r="BQ89">
        <v>5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0</v>
      </c>
      <c r="CA89">
        <v>0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91"/>
        <v>128843</v>
      </c>
      <c r="CQ89">
        <f t="shared" si="92"/>
        <v>4955.5</v>
      </c>
      <c r="CR89">
        <f t="shared" si="93"/>
        <v>0</v>
      </c>
      <c r="CS89">
        <f t="shared" si="94"/>
        <v>0</v>
      </c>
      <c r="CT89">
        <f t="shared" si="95"/>
        <v>0</v>
      </c>
      <c r="CU89">
        <f t="shared" si="96"/>
        <v>0</v>
      </c>
      <c r="CV89">
        <f t="shared" si="97"/>
        <v>0</v>
      </c>
      <c r="CW89">
        <f t="shared" si="98"/>
        <v>0</v>
      </c>
      <c r="CX89">
        <f t="shared" si="99"/>
        <v>0</v>
      </c>
      <c r="CY89">
        <f>0</f>
        <v>0</v>
      </c>
      <c r="CZ89">
        <f>0</f>
        <v>0</v>
      </c>
      <c r="DC89" t="s">
        <v>3</v>
      </c>
      <c r="DD89" t="s">
        <v>134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1010</v>
      </c>
      <c r="DV89" t="s">
        <v>133</v>
      </c>
      <c r="DW89" t="s">
        <v>133</v>
      </c>
      <c r="DX89">
        <v>1</v>
      </c>
      <c r="EE89">
        <v>42913108</v>
      </c>
      <c r="EF89">
        <v>5</v>
      </c>
      <c r="EG89" t="s">
        <v>135</v>
      </c>
      <c r="EH89">
        <v>0</v>
      </c>
      <c r="EI89" t="s">
        <v>3</v>
      </c>
      <c r="EJ89">
        <v>3</v>
      </c>
      <c r="EK89">
        <v>100</v>
      </c>
      <c r="EL89" t="s">
        <v>136</v>
      </c>
      <c r="EM89" t="s">
        <v>137</v>
      </c>
      <c r="EO89" t="s">
        <v>138</v>
      </c>
      <c r="EQ89">
        <v>0</v>
      </c>
      <c r="ER89">
        <v>4675</v>
      </c>
      <c r="ES89">
        <v>4675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5</v>
      </c>
      <c r="FC89">
        <v>1</v>
      </c>
      <c r="FD89">
        <v>18</v>
      </c>
      <c r="FF89">
        <v>5610</v>
      </c>
      <c r="FQ89">
        <v>0</v>
      </c>
      <c r="FR89">
        <f t="shared" si="100"/>
        <v>128843</v>
      </c>
      <c r="FS89">
        <v>0</v>
      </c>
      <c r="FX89">
        <v>0</v>
      </c>
      <c r="FY89">
        <v>0</v>
      </c>
      <c r="GA89" t="s">
        <v>143</v>
      </c>
      <c r="GD89">
        <v>1</v>
      </c>
      <c r="GF89">
        <v>375471175</v>
      </c>
      <c r="GG89">
        <v>2</v>
      </c>
      <c r="GH89">
        <v>3</v>
      </c>
      <c r="GI89">
        <v>-2</v>
      </c>
      <c r="GJ89">
        <v>0</v>
      </c>
      <c r="GK89">
        <v>0</v>
      </c>
      <c r="GL89">
        <f t="shared" si="101"/>
        <v>0</v>
      </c>
      <c r="GM89">
        <f t="shared" si="102"/>
        <v>128843</v>
      </c>
      <c r="GN89">
        <f t="shared" si="103"/>
        <v>0</v>
      </c>
      <c r="GO89">
        <f t="shared" si="104"/>
        <v>0</v>
      </c>
      <c r="GP89">
        <f t="shared" si="105"/>
        <v>0</v>
      </c>
      <c r="GR89">
        <v>1</v>
      </c>
      <c r="GS89">
        <v>1</v>
      </c>
      <c r="GT89">
        <v>0</v>
      </c>
      <c r="GU89" t="s">
        <v>3</v>
      </c>
      <c r="GV89">
        <f t="shared" si="106"/>
        <v>0</v>
      </c>
      <c r="GW89">
        <v>1</v>
      </c>
      <c r="GX89">
        <f t="shared" si="107"/>
        <v>0</v>
      </c>
      <c r="HA89">
        <v>0</v>
      </c>
      <c r="HB89">
        <v>0</v>
      </c>
      <c r="HC89">
        <f t="shared" si="108"/>
        <v>0</v>
      </c>
      <c r="IK89">
        <v>0</v>
      </c>
    </row>
    <row r="90" spans="1:255" x14ac:dyDescent="0.2">
      <c r="A90" s="2">
        <v>17</v>
      </c>
      <c r="B90" s="2">
        <v>1</v>
      </c>
      <c r="C90" s="2"/>
      <c r="D90" s="2"/>
      <c r="E90" s="2" t="s">
        <v>56</v>
      </c>
      <c r="F90" s="2" t="s">
        <v>131</v>
      </c>
      <c r="G90" s="2" t="s">
        <v>144</v>
      </c>
      <c r="H90" s="2" t="s">
        <v>133</v>
      </c>
      <c r="I90" s="2">
        <v>4</v>
      </c>
      <c r="J90" s="2">
        <v>0</v>
      </c>
      <c r="K90" s="2"/>
      <c r="L90" s="2"/>
      <c r="M90" s="2"/>
      <c r="N90" s="2"/>
      <c r="O90" s="2">
        <f t="shared" si="71"/>
        <v>2120</v>
      </c>
      <c r="P90" s="2">
        <f t="shared" si="72"/>
        <v>2120</v>
      </c>
      <c r="Q90" s="2">
        <f t="shared" si="73"/>
        <v>0</v>
      </c>
      <c r="R90" s="2">
        <f t="shared" si="74"/>
        <v>0</v>
      </c>
      <c r="S90" s="2">
        <f t="shared" si="75"/>
        <v>0</v>
      </c>
      <c r="T90" s="2">
        <f t="shared" si="76"/>
        <v>0</v>
      </c>
      <c r="U90" s="2">
        <f t="shared" si="77"/>
        <v>0</v>
      </c>
      <c r="V90" s="2">
        <f t="shared" si="78"/>
        <v>0</v>
      </c>
      <c r="W90" s="2">
        <f t="shared" si="79"/>
        <v>0</v>
      </c>
      <c r="X90" s="2">
        <f t="shared" si="80"/>
        <v>0</v>
      </c>
      <c r="Y90" s="2">
        <f t="shared" si="81"/>
        <v>0</v>
      </c>
      <c r="Z90" s="2"/>
      <c r="AA90" s="2">
        <v>42913475</v>
      </c>
      <c r="AB90" s="2">
        <f t="shared" si="82"/>
        <v>530</v>
      </c>
      <c r="AC90" s="2">
        <f t="shared" si="83"/>
        <v>530</v>
      </c>
      <c r="AD90" s="2">
        <f t="shared" si="84"/>
        <v>0</v>
      </c>
      <c r="AE90" s="2">
        <f t="shared" si="85"/>
        <v>0</v>
      </c>
      <c r="AF90" s="2">
        <f t="shared" si="86"/>
        <v>0</v>
      </c>
      <c r="AG90" s="2">
        <f t="shared" si="87"/>
        <v>0</v>
      </c>
      <c r="AH90" s="2">
        <f t="shared" si="88"/>
        <v>0</v>
      </c>
      <c r="AI90" s="2">
        <f t="shared" si="89"/>
        <v>0</v>
      </c>
      <c r="AJ90" s="2">
        <f t="shared" si="90"/>
        <v>0</v>
      </c>
      <c r="AK90" s="2">
        <v>500</v>
      </c>
      <c r="AL90" s="2">
        <v>500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3</v>
      </c>
      <c r="BJ90" s="2" t="s">
        <v>3</v>
      </c>
      <c r="BK90" s="2"/>
      <c r="BL90" s="2"/>
      <c r="BM90" s="2">
        <v>100</v>
      </c>
      <c r="BN90" s="2">
        <v>0</v>
      </c>
      <c r="BO90" s="2" t="s">
        <v>3</v>
      </c>
      <c r="BP90" s="2">
        <v>0</v>
      </c>
      <c r="BQ90" s="2">
        <v>5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0</v>
      </c>
      <c r="CA90" s="2">
        <v>0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</v>
      </c>
      <c r="CO90" s="2">
        <v>0</v>
      </c>
      <c r="CP90" s="2">
        <f t="shared" si="91"/>
        <v>2120</v>
      </c>
      <c r="CQ90" s="2">
        <f t="shared" si="92"/>
        <v>530</v>
      </c>
      <c r="CR90" s="2">
        <f t="shared" si="93"/>
        <v>0</v>
      </c>
      <c r="CS90" s="2">
        <f t="shared" si="94"/>
        <v>0</v>
      </c>
      <c r="CT90" s="2">
        <f t="shared" si="95"/>
        <v>0</v>
      </c>
      <c r="CU90" s="2">
        <f t="shared" si="96"/>
        <v>0</v>
      </c>
      <c r="CV90" s="2">
        <f t="shared" si="97"/>
        <v>0</v>
      </c>
      <c r="CW90" s="2">
        <f t="shared" si="98"/>
        <v>0</v>
      </c>
      <c r="CX90" s="2">
        <f t="shared" si="99"/>
        <v>0</v>
      </c>
      <c r="CY90" s="2">
        <f>0</f>
        <v>0</v>
      </c>
      <c r="CZ90" s="2">
        <f>0</f>
        <v>0</v>
      </c>
      <c r="DA90" s="2"/>
      <c r="DB90" s="2"/>
      <c r="DC90" s="2" t="s">
        <v>3</v>
      </c>
      <c r="DD90" s="2" t="s">
        <v>134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1010</v>
      </c>
      <c r="DV90" s="2" t="s">
        <v>133</v>
      </c>
      <c r="DW90" s="2" t="s">
        <v>133</v>
      </c>
      <c r="DX90" s="2">
        <v>1</v>
      </c>
      <c r="DY90" s="2"/>
      <c r="DZ90" s="2"/>
      <c r="EA90" s="2"/>
      <c r="EB90" s="2"/>
      <c r="EC90" s="2"/>
      <c r="ED90" s="2"/>
      <c r="EE90" s="2">
        <v>42913108</v>
      </c>
      <c r="EF90" s="2">
        <v>5</v>
      </c>
      <c r="EG90" s="2" t="s">
        <v>135</v>
      </c>
      <c r="EH90" s="2">
        <v>0</v>
      </c>
      <c r="EI90" s="2" t="s">
        <v>3</v>
      </c>
      <c r="EJ90" s="2">
        <v>3</v>
      </c>
      <c r="EK90" s="2">
        <v>100</v>
      </c>
      <c r="EL90" s="2" t="s">
        <v>136</v>
      </c>
      <c r="EM90" s="2" t="s">
        <v>137</v>
      </c>
      <c r="EN90" s="2"/>
      <c r="EO90" s="2" t="s">
        <v>138</v>
      </c>
      <c r="EP90" s="2"/>
      <c r="EQ90" s="2">
        <v>0</v>
      </c>
      <c r="ER90" s="2">
        <v>0</v>
      </c>
      <c r="ES90" s="2">
        <v>500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0"/>
        <v>2120</v>
      </c>
      <c r="FS90" s="2">
        <v>0</v>
      </c>
      <c r="FT90" s="2"/>
      <c r="FU90" s="2"/>
      <c r="FV90" s="2"/>
      <c r="FW90" s="2"/>
      <c r="FX90" s="2">
        <v>0</v>
      </c>
      <c r="FY90" s="2">
        <v>0</v>
      </c>
      <c r="FZ90" s="2"/>
      <c r="GA90" s="2" t="s">
        <v>145</v>
      </c>
      <c r="GB90" s="2"/>
      <c r="GC90" s="2"/>
      <c r="GD90" s="2">
        <v>1</v>
      </c>
      <c r="GE90" s="2"/>
      <c r="GF90" s="2">
        <v>-2050467264</v>
      </c>
      <c r="GG90" s="2">
        <v>2</v>
      </c>
      <c r="GH90" s="2">
        <v>4</v>
      </c>
      <c r="GI90" s="2">
        <v>-2</v>
      </c>
      <c r="GJ90" s="2">
        <v>0</v>
      </c>
      <c r="GK90" s="2">
        <v>0</v>
      </c>
      <c r="GL90" s="2">
        <f t="shared" si="101"/>
        <v>0</v>
      </c>
      <c r="GM90" s="2">
        <f t="shared" si="102"/>
        <v>2120</v>
      </c>
      <c r="GN90" s="2">
        <f t="shared" si="103"/>
        <v>0</v>
      </c>
      <c r="GO90" s="2">
        <f t="shared" si="104"/>
        <v>0</v>
      </c>
      <c r="GP90" s="2">
        <f t="shared" si="105"/>
        <v>0</v>
      </c>
      <c r="GQ90" s="2"/>
      <c r="GR90" s="2">
        <v>0</v>
      </c>
      <c r="GS90" s="2">
        <v>2</v>
      </c>
      <c r="GT90" s="2">
        <v>0</v>
      </c>
      <c r="GU90" s="2" t="s">
        <v>3</v>
      </c>
      <c r="GV90" s="2">
        <f t="shared" si="106"/>
        <v>0</v>
      </c>
      <c r="GW90" s="2">
        <v>1</v>
      </c>
      <c r="GX90" s="2">
        <f t="shared" si="107"/>
        <v>0</v>
      </c>
      <c r="GY90" s="2"/>
      <c r="GZ90" s="2"/>
      <c r="HA90" s="2">
        <v>0</v>
      </c>
      <c r="HB90" s="2">
        <v>0</v>
      </c>
      <c r="HC90" s="2">
        <f t="shared" si="108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E91" t="s">
        <v>56</v>
      </c>
      <c r="F91" t="s">
        <v>131</v>
      </c>
      <c r="G91" t="s">
        <v>144</v>
      </c>
      <c r="H91" t="s">
        <v>133</v>
      </c>
      <c r="I91">
        <v>4</v>
      </c>
      <c r="J91">
        <v>0</v>
      </c>
      <c r="O91">
        <f t="shared" si="71"/>
        <v>2120</v>
      </c>
      <c r="P91">
        <f t="shared" si="72"/>
        <v>2120</v>
      </c>
      <c r="Q91">
        <f t="shared" si="73"/>
        <v>0</v>
      </c>
      <c r="R91">
        <f t="shared" si="74"/>
        <v>0</v>
      </c>
      <c r="S91">
        <f t="shared" si="75"/>
        <v>0</v>
      </c>
      <c r="T91">
        <f t="shared" si="76"/>
        <v>0</v>
      </c>
      <c r="U91">
        <f t="shared" si="77"/>
        <v>0</v>
      </c>
      <c r="V91">
        <f t="shared" si="78"/>
        <v>0</v>
      </c>
      <c r="W91">
        <f t="shared" si="79"/>
        <v>0</v>
      </c>
      <c r="X91">
        <f t="shared" si="80"/>
        <v>0</v>
      </c>
      <c r="Y91">
        <f t="shared" si="81"/>
        <v>0</v>
      </c>
      <c r="AA91">
        <v>42913476</v>
      </c>
      <c r="AB91">
        <f t="shared" si="82"/>
        <v>530</v>
      </c>
      <c r="AC91">
        <f t="shared" si="83"/>
        <v>530</v>
      </c>
      <c r="AD91">
        <f t="shared" si="84"/>
        <v>0</v>
      </c>
      <c r="AE91">
        <f t="shared" si="85"/>
        <v>0</v>
      </c>
      <c r="AF91">
        <f t="shared" si="86"/>
        <v>0</v>
      </c>
      <c r="AG91">
        <f t="shared" si="87"/>
        <v>0</v>
      </c>
      <c r="AH91">
        <f t="shared" si="88"/>
        <v>0</v>
      </c>
      <c r="AI91">
        <f t="shared" si="89"/>
        <v>0</v>
      </c>
      <c r="AJ91">
        <f t="shared" si="90"/>
        <v>0</v>
      </c>
      <c r="AK91">
        <v>500</v>
      </c>
      <c r="AL91">
        <v>500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3</v>
      </c>
      <c r="BJ91" t="s">
        <v>3</v>
      </c>
      <c r="BM91">
        <v>100</v>
      </c>
      <c r="BN91">
        <v>0</v>
      </c>
      <c r="BO91" t="s">
        <v>3</v>
      </c>
      <c r="BP91">
        <v>0</v>
      </c>
      <c r="BQ91">
        <v>5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0</v>
      </c>
      <c r="CA91">
        <v>0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91"/>
        <v>2120</v>
      </c>
      <c r="CQ91">
        <f t="shared" si="92"/>
        <v>530</v>
      </c>
      <c r="CR91">
        <f t="shared" si="93"/>
        <v>0</v>
      </c>
      <c r="CS91">
        <f t="shared" si="94"/>
        <v>0</v>
      </c>
      <c r="CT91">
        <f t="shared" si="95"/>
        <v>0</v>
      </c>
      <c r="CU91">
        <f t="shared" si="96"/>
        <v>0</v>
      </c>
      <c r="CV91">
        <f t="shared" si="97"/>
        <v>0</v>
      </c>
      <c r="CW91">
        <f t="shared" si="98"/>
        <v>0</v>
      </c>
      <c r="CX91">
        <f t="shared" si="99"/>
        <v>0</v>
      </c>
      <c r="CY91">
        <f>0</f>
        <v>0</v>
      </c>
      <c r="CZ91">
        <f>0</f>
        <v>0</v>
      </c>
      <c r="DC91" t="s">
        <v>3</v>
      </c>
      <c r="DD91" t="s">
        <v>134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1010</v>
      </c>
      <c r="DV91" t="s">
        <v>133</v>
      </c>
      <c r="DW91" t="s">
        <v>133</v>
      </c>
      <c r="DX91">
        <v>1</v>
      </c>
      <c r="EE91">
        <v>42913108</v>
      </c>
      <c r="EF91">
        <v>5</v>
      </c>
      <c r="EG91" t="s">
        <v>135</v>
      </c>
      <c r="EH91">
        <v>0</v>
      </c>
      <c r="EI91" t="s">
        <v>3</v>
      </c>
      <c r="EJ91">
        <v>3</v>
      </c>
      <c r="EK91">
        <v>100</v>
      </c>
      <c r="EL91" t="s">
        <v>136</v>
      </c>
      <c r="EM91" t="s">
        <v>137</v>
      </c>
      <c r="EO91" t="s">
        <v>138</v>
      </c>
      <c r="EQ91">
        <v>0</v>
      </c>
      <c r="ER91">
        <v>500</v>
      </c>
      <c r="ES91">
        <v>500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5</v>
      </c>
      <c r="FC91">
        <v>1</v>
      </c>
      <c r="FD91">
        <v>18</v>
      </c>
      <c r="FF91">
        <v>600</v>
      </c>
      <c r="FQ91">
        <v>0</v>
      </c>
      <c r="FR91">
        <f t="shared" si="100"/>
        <v>2120</v>
      </c>
      <c r="FS91">
        <v>0</v>
      </c>
      <c r="FX91">
        <v>0</v>
      </c>
      <c r="FY91">
        <v>0</v>
      </c>
      <c r="GA91" t="s">
        <v>145</v>
      </c>
      <c r="GD91">
        <v>1</v>
      </c>
      <c r="GF91">
        <v>-2050467264</v>
      </c>
      <c r="GG91">
        <v>2</v>
      </c>
      <c r="GH91">
        <v>3</v>
      </c>
      <c r="GI91">
        <v>-2</v>
      </c>
      <c r="GJ91">
        <v>0</v>
      </c>
      <c r="GK91">
        <v>0</v>
      </c>
      <c r="GL91">
        <f t="shared" si="101"/>
        <v>0</v>
      </c>
      <c r="GM91">
        <f t="shared" si="102"/>
        <v>2120</v>
      </c>
      <c r="GN91">
        <f t="shared" si="103"/>
        <v>0</v>
      </c>
      <c r="GO91">
        <f t="shared" si="104"/>
        <v>0</v>
      </c>
      <c r="GP91">
        <f t="shared" si="105"/>
        <v>0</v>
      </c>
      <c r="GR91">
        <v>1</v>
      </c>
      <c r="GS91">
        <v>1</v>
      </c>
      <c r="GT91">
        <v>0</v>
      </c>
      <c r="GU91" t="s">
        <v>3</v>
      </c>
      <c r="GV91">
        <f t="shared" si="106"/>
        <v>0</v>
      </c>
      <c r="GW91">
        <v>1</v>
      </c>
      <c r="GX91">
        <f t="shared" si="107"/>
        <v>0</v>
      </c>
      <c r="HA91">
        <v>0</v>
      </c>
      <c r="HB91">
        <v>0</v>
      </c>
      <c r="HC91">
        <f t="shared" si="108"/>
        <v>0</v>
      </c>
      <c r="IK91">
        <v>0</v>
      </c>
    </row>
    <row r="92" spans="1:255" x14ac:dyDescent="0.2">
      <c r="A92" s="2">
        <v>17</v>
      </c>
      <c r="B92" s="2">
        <v>1</v>
      </c>
      <c r="C92" s="2"/>
      <c r="D92" s="2"/>
      <c r="E92" s="2" t="s">
        <v>67</v>
      </c>
      <c r="F92" s="2" t="s">
        <v>131</v>
      </c>
      <c r="G92" s="2" t="s">
        <v>146</v>
      </c>
      <c r="H92" s="2" t="s">
        <v>133</v>
      </c>
      <c r="I92" s="2">
        <v>6</v>
      </c>
      <c r="J92" s="2">
        <v>0</v>
      </c>
      <c r="K92" s="2"/>
      <c r="L92" s="2"/>
      <c r="M92" s="2"/>
      <c r="N92" s="2"/>
      <c r="O92" s="2">
        <f t="shared" si="71"/>
        <v>89040</v>
      </c>
      <c r="P92" s="2">
        <f t="shared" si="72"/>
        <v>89040</v>
      </c>
      <c r="Q92" s="2">
        <f t="shared" si="73"/>
        <v>0</v>
      </c>
      <c r="R92" s="2">
        <f t="shared" si="74"/>
        <v>0</v>
      </c>
      <c r="S92" s="2">
        <f t="shared" si="75"/>
        <v>0</v>
      </c>
      <c r="T92" s="2">
        <f t="shared" si="76"/>
        <v>0</v>
      </c>
      <c r="U92" s="2">
        <f t="shared" si="77"/>
        <v>0</v>
      </c>
      <c r="V92" s="2">
        <f t="shared" si="78"/>
        <v>0</v>
      </c>
      <c r="W92" s="2">
        <f t="shared" si="79"/>
        <v>0</v>
      </c>
      <c r="X92" s="2">
        <f t="shared" si="80"/>
        <v>0</v>
      </c>
      <c r="Y92" s="2">
        <f t="shared" si="81"/>
        <v>0</v>
      </c>
      <c r="Z92" s="2"/>
      <c r="AA92" s="2">
        <v>42913475</v>
      </c>
      <c r="AB92" s="2">
        <f t="shared" si="82"/>
        <v>14840</v>
      </c>
      <c r="AC92" s="2">
        <f t="shared" si="83"/>
        <v>14840</v>
      </c>
      <c r="AD92" s="2">
        <f t="shared" si="84"/>
        <v>0</v>
      </c>
      <c r="AE92" s="2">
        <f t="shared" si="85"/>
        <v>0</v>
      </c>
      <c r="AF92" s="2">
        <f t="shared" si="86"/>
        <v>0</v>
      </c>
      <c r="AG92" s="2">
        <f t="shared" si="87"/>
        <v>0</v>
      </c>
      <c r="AH92" s="2">
        <f t="shared" si="88"/>
        <v>0</v>
      </c>
      <c r="AI92" s="2">
        <f t="shared" si="89"/>
        <v>0</v>
      </c>
      <c r="AJ92" s="2">
        <f t="shared" si="90"/>
        <v>0</v>
      </c>
      <c r="AK92" s="2">
        <v>14000</v>
      </c>
      <c r="AL92" s="2">
        <v>14000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3</v>
      </c>
      <c r="BI92" s="2">
        <v>3</v>
      </c>
      <c r="BJ92" s="2" t="s">
        <v>3</v>
      </c>
      <c r="BK92" s="2"/>
      <c r="BL92" s="2"/>
      <c r="BM92" s="2">
        <v>100</v>
      </c>
      <c r="BN92" s="2">
        <v>0</v>
      </c>
      <c r="BO92" s="2" t="s">
        <v>3</v>
      </c>
      <c r="BP92" s="2">
        <v>0</v>
      </c>
      <c r="BQ92" s="2">
        <v>5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0</v>
      </c>
      <c r="CA92" s="2">
        <v>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3</v>
      </c>
      <c r="CO92" s="2">
        <v>0</v>
      </c>
      <c r="CP92" s="2">
        <f t="shared" si="91"/>
        <v>89040</v>
      </c>
      <c r="CQ92" s="2">
        <f t="shared" si="92"/>
        <v>14840</v>
      </c>
      <c r="CR92" s="2">
        <f t="shared" si="93"/>
        <v>0</v>
      </c>
      <c r="CS92" s="2">
        <f t="shared" si="94"/>
        <v>0</v>
      </c>
      <c r="CT92" s="2">
        <f t="shared" si="95"/>
        <v>0</v>
      </c>
      <c r="CU92" s="2">
        <f t="shared" si="96"/>
        <v>0</v>
      </c>
      <c r="CV92" s="2">
        <f t="shared" si="97"/>
        <v>0</v>
      </c>
      <c r="CW92" s="2">
        <f t="shared" si="98"/>
        <v>0</v>
      </c>
      <c r="CX92" s="2">
        <f t="shared" si="99"/>
        <v>0</v>
      </c>
      <c r="CY92" s="2">
        <f>0</f>
        <v>0</v>
      </c>
      <c r="CZ92" s="2">
        <f>0</f>
        <v>0</v>
      </c>
      <c r="DA92" s="2"/>
      <c r="DB92" s="2"/>
      <c r="DC92" s="2" t="s">
        <v>3</v>
      </c>
      <c r="DD92" s="2" t="s">
        <v>134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1010</v>
      </c>
      <c r="DV92" s="2" t="s">
        <v>133</v>
      </c>
      <c r="DW92" s="2" t="s">
        <v>133</v>
      </c>
      <c r="DX92" s="2">
        <v>1</v>
      </c>
      <c r="DY92" s="2"/>
      <c r="DZ92" s="2"/>
      <c r="EA92" s="2"/>
      <c r="EB92" s="2"/>
      <c r="EC92" s="2"/>
      <c r="ED92" s="2"/>
      <c r="EE92" s="2">
        <v>42913108</v>
      </c>
      <c r="EF92" s="2">
        <v>5</v>
      </c>
      <c r="EG92" s="2" t="s">
        <v>135</v>
      </c>
      <c r="EH92" s="2">
        <v>0</v>
      </c>
      <c r="EI92" s="2" t="s">
        <v>3</v>
      </c>
      <c r="EJ92" s="2">
        <v>3</v>
      </c>
      <c r="EK92" s="2">
        <v>100</v>
      </c>
      <c r="EL92" s="2" t="s">
        <v>136</v>
      </c>
      <c r="EM92" s="2" t="s">
        <v>137</v>
      </c>
      <c r="EN92" s="2"/>
      <c r="EO92" s="2" t="s">
        <v>138</v>
      </c>
      <c r="EP92" s="2"/>
      <c r="EQ92" s="2">
        <v>0</v>
      </c>
      <c r="ER92" s="2">
        <v>0</v>
      </c>
      <c r="ES92" s="2">
        <v>14000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0"/>
        <v>89040</v>
      </c>
      <c r="FS92" s="2">
        <v>0</v>
      </c>
      <c r="FT92" s="2"/>
      <c r="FU92" s="2"/>
      <c r="FV92" s="2"/>
      <c r="FW92" s="2"/>
      <c r="FX92" s="2">
        <v>0</v>
      </c>
      <c r="FY92" s="2">
        <v>0</v>
      </c>
      <c r="FZ92" s="2"/>
      <c r="GA92" s="2" t="s">
        <v>147</v>
      </c>
      <c r="GB92" s="2"/>
      <c r="GC92" s="2"/>
      <c r="GD92" s="2">
        <v>1</v>
      </c>
      <c r="GE92" s="2"/>
      <c r="GF92" s="2">
        <v>164666091</v>
      </c>
      <c r="GG92" s="2">
        <v>2</v>
      </c>
      <c r="GH92" s="2">
        <v>4</v>
      </c>
      <c r="GI92" s="2">
        <v>-2</v>
      </c>
      <c r="GJ92" s="2">
        <v>0</v>
      </c>
      <c r="GK92" s="2">
        <v>0</v>
      </c>
      <c r="GL92" s="2">
        <f t="shared" si="101"/>
        <v>0</v>
      </c>
      <c r="GM92" s="2">
        <f t="shared" si="102"/>
        <v>89040</v>
      </c>
      <c r="GN92" s="2">
        <f t="shared" si="103"/>
        <v>0</v>
      </c>
      <c r="GO92" s="2">
        <f t="shared" si="104"/>
        <v>0</v>
      </c>
      <c r="GP92" s="2">
        <f t="shared" si="105"/>
        <v>0</v>
      </c>
      <c r="GQ92" s="2"/>
      <c r="GR92" s="2">
        <v>0</v>
      </c>
      <c r="GS92" s="2">
        <v>2</v>
      </c>
      <c r="GT92" s="2">
        <v>0</v>
      </c>
      <c r="GU92" s="2" t="s">
        <v>3</v>
      </c>
      <c r="GV92" s="2">
        <f t="shared" si="106"/>
        <v>0</v>
      </c>
      <c r="GW92" s="2">
        <v>1</v>
      </c>
      <c r="GX92" s="2">
        <f t="shared" si="107"/>
        <v>0</v>
      </c>
      <c r="GY92" s="2"/>
      <c r="GZ92" s="2"/>
      <c r="HA92" s="2">
        <v>0</v>
      </c>
      <c r="HB92" s="2">
        <v>0</v>
      </c>
      <c r="HC92" s="2">
        <f t="shared" si="108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E93" t="s">
        <v>67</v>
      </c>
      <c r="F93" t="s">
        <v>131</v>
      </c>
      <c r="G93" t="s">
        <v>146</v>
      </c>
      <c r="H93" t="s">
        <v>133</v>
      </c>
      <c r="I93">
        <v>6</v>
      </c>
      <c r="J93">
        <v>0</v>
      </c>
      <c r="O93">
        <f t="shared" si="71"/>
        <v>89040</v>
      </c>
      <c r="P93">
        <f t="shared" si="72"/>
        <v>89040</v>
      </c>
      <c r="Q93">
        <f t="shared" si="73"/>
        <v>0</v>
      </c>
      <c r="R93">
        <f t="shared" si="74"/>
        <v>0</v>
      </c>
      <c r="S93">
        <f t="shared" si="75"/>
        <v>0</v>
      </c>
      <c r="T93">
        <f t="shared" si="76"/>
        <v>0</v>
      </c>
      <c r="U93">
        <f t="shared" si="77"/>
        <v>0</v>
      </c>
      <c r="V93">
        <f t="shared" si="78"/>
        <v>0</v>
      </c>
      <c r="W93">
        <f t="shared" si="79"/>
        <v>0</v>
      </c>
      <c r="X93">
        <f t="shared" si="80"/>
        <v>0</v>
      </c>
      <c r="Y93">
        <f t="shared" si="81"/>
        <v>0</v>
      </c>
      <c r="AA93">
        <v>42913476</v>
      </c>
      <c r="AB93">
        <f t="shared" si="82"/>
        <v>14840</v>
      </c>
      <c r="AC93">
        <f t="shared" si="83"/>
        <v>14840</v>
      </c>
      <c r="AD93">
        <f t="shared" si="84"/>
        <v>0</v>
      </c>
      <c r="AE93">
        <f t="shared" si="85"/>
        <v>0</v>
      </c>
      <c r="AF93">
        <f t="shared" si="86"/>
        <v>0</v>
      </c>
      <c r="AG93">
        <f t="shared" si="87"/>
        <v>0</v>
      </c>
      <c r="AH93">
        <f t="shared" si="88"/>
        <v>0</v>
      </c>
      <c r="AI93">
        <f t="shared" si="89"/>
        <v>0</v>
      </c>
      <c r="AJ93">
        <f t="shared" si="90"/>
        <v>0</v>
      </c>
      <c r="AK93">
        <v>14000</v>
      </c>
      <c r="AL93">
        <v>14000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3</v>
      </c>
      <c r="BJ93" t="s">
        <v>3</v>
      </c>
      <c r="BM93">
        <v>100</v>
      </c>
      <c r="BN93">
        <v>0</v>
      </c>
      <c r="BO93" t="s">
        <v>3</v>
      </c>
      <c r="BP93">
        <v>0</v>
      </c>
      <c r="BQ93">
        <v>5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0</v>
      </c>
      <c r="CA93">
        <v>0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91"/>
        <v>89040</v>
      </c>
      <c r="CQ93">
        <f t="shared" si="92"/>
        <v>14840</v>
      </c>
      <c r="CR93">
        <f t="shared" si="93"/>
        <v>0</v>
      </c>
      <c r="CS93">
        <f t="shared" si="94"/>
        <v>0</v>
      </c>
      <c r="CT93">
        <f t="shared" si="95"/>
        <v>0</v>
      </c>
      <c r="CU93">
        <f t="shared" si="96"/>
        <v>0</v>
      </c>
      <c r="CV93">
        <f t="shared" si="97"/>
        <v>0</v>
      </c>
      <c r="CW93">
        <f t="shared" si="98"/>
        <v>0</v>
      </c>
      <c r="CX93">
        <f t="shared" si="99"/>
        <v>0</v>
      </c>
      <c r="CY93">
        <f>0</f>
        <v>0</v>
      </c>
      <c r="CZ93">
        <f>0</f>
        <v>0</v>
      </c>
      <c r="DC93" t="s">
        <v>3</v>
      </c>
      <c r="DD93" t="s">
        <v>134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1010</v>
      </c>
      <c r="DV93" t="s">
        <v>133</v>
      </c>
      <c r="DW93" t="s">
        <v>133</v>
      </c>
      <c r="DX93">
        <v>1</v>
      </c>
      <c r="EE93">
        <v>42913108</v>
      </c>
      <c r="EF93">
        <v>5</v>
      </c>
      <c r="EG93" t="s">
        <v>135</v>
      </c>
      <c r="EH93">
        <v>0</v>
      </c>
      <c r="EI93" t="s">
        <v>3</v>
      </c>
      <c r="EJ93">
        <v>3</v>
      </c>
      <c r="EK93">
        <v>100</v>
      </c>
      <c r="EL93" t="s">
        <v>136</v>
      </c>
      <c r="EM93" t="s">
        <v>137</v>
      </c>
      <c r="EO93" t="s">
        <v>138</v>
      </c>
      <c r="EQ93">
        <v>0</v>
      </c>
      <c r="ER93">
        <v>14000</v>
      </c>
      <c r="ES93">
        <v>14000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5</v>
      </c>
      <c r="FC93">
        <v>1</v>
      </c>
      <c r="FD93">
        <v>18</v>
      </c>
      <c r="FF93">
        <v>16800</v>
      </c>
      <c r="FQ93">
        <v>0</v>
      </c>
      <c r="FR93">
        <f t="shared" si="100"/>
        <v>89040</v>
      </c>
      <c r="FS93">
        <v>0</v>
      </c>
      <c r="FX93">
        <v>0</v>
      </c>
      <c r="FY93">
        <v>0</v>
      </c>
      <c r="GA93" t="s">
        <v>147</v>
      </c>
      <c r="GD93">
        <v>1</v>
      </c>
      <c r="GF93">
        <v>164666091</v>
      </c>
      <c r="GG93">
        <v>2</v>
      </c>
      <c r="GH93">
        <v>3</v>
      </c>
      <c r="GI93">
        <v>-2</v>
      </c>
      <c r="GJ93">
        <v>0</v>
      </c>
      <c r="GK93">
        <v>0</v>
      </c>
      <c r="GL93">
        <f t="shared" si="101"/>
        <v>0</v>
      </c>
      <c r="GM93">
        <f t="shared" si="102"/>
        <v>89040</v>
      </c>
      <c r="GN93">
        <f t="shared" si="103"/>
        <v>0</v>
      </c>
      <c r="GO93">
        <f t="shared" si="104"/>
        <v>0</v>
      </c>
      <c r="GP93">
        <f t="shared" si="105"/>
        <v>0</v>
      </c>
      <c r="GR93">
        <v>1</v>
      </c>
      <c r="GS93">
        <v>1</v>
      </c>
      <c r="GT93">
        <v>0</v>
      </c>
      <c r="GU93" t="s">
        <v>3</v>
      </c>
      <c r="GV93">
        <f t="shared" si="106"/>
        <v>0</v>
      </c>
      <c r="GW93">
        <v>1</v>
      </c>
      <c r="GX93">
        <f t="shared" si="107"/>
        <v>0</v>
      </c>
      <c r="HA93">
        <v>0</v>
      </c>
      <c r="HB93">
        <v>0</v>
      </c>
      <c r="HC93">
        <f t="shared" si="108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74</v>
      </c>
      <c r="F94" s="2" t="s">
        <v>131</v>
      </c>
      <c r="G94" s="2" t="s">
        <v>148</v>
      </c>
      <c r="H94" s="2" t="s">
        <v>133</v>
      </c>
      <c r="I94" s="2">
        <v>2</v>
      </c>
      <c r="J94" s="2">
        <v>0</v>
      </c>
      <c r="K94" s="2"/>
      <c r="L94" s="2"/>
      <c r="M94" s="2"/>
      <c r="N94" s="2"/>
      <c r="O94" s="2">
        <f t="shared" si="71"/>
        <v>2985.66</v>
      </c>
      <c r="P94" s="2">
        <f t="shared" si="72"/>
        <v>2985.66</v>
      </c>
      <c r="Q94" s="2">
        <f t="shared" si="73"/>
        <v>0</v>
      </c>
      <c r="R94" s="2">
        <f t="shared" si="74"/>
        <v>0</v>
      </c>
      <c r="S94" s="2">
        <f t="shared" si="75"/>
        <v>0</v>
      </c>
      <c r="T94" s="2">
        <f t="shared" si="76"/>
        <v>0</v>
      </c>
      <c r="U94" s="2">
        <f t="shared" si="77"/>
        <v>0</v>
      </c>
      <c r="V94" s="2">
        <f t="shared" si="78"/>
        <v>0</v>
      </c>
      <c r="W94" s="2">
        <f t="shared" si="79"/>
        <v>0</v>
      </c>
      <c r="X94" s="2">
        <f t="shared" si="80"/>
        <v>0</v>
      </c>
      <c r="Y94" s="2">
        <f t="shared" si="81"/>
        <v>0</v>
      </c>
      <c r="Z94" s="2"/>
      <c r="AA94" s="2">
        <v>42913475</v>
      </c>
      <c r="AB94" s="2">
        <f t="shared" si="82"/>
        <v>1492.8298</v>
      </c>
      <c r="AC94" s="2">
        <f t="shared" si="83"/>
        <v>1492.8298</v>
      </c>
      <c r="AD94" s="2">
        <f t="shared" si="84"/>
        <v>0</v>
      </c>
      <c r="AE94" s="2">
        <f t="shared" si="85"/>
        <v>0</v>
      </c>
      <c r="AF94" s="2">
        <f t="shared" si="86"/>
        <v>0</v>
      </c>
      <c r="AG94" s="2">
        <f t="shared" si="87"/>
        <v>0</v>
      </c>
      <c r="AH94" s="2">
        <f t="shared" si="88"/>
        <v>0</v>
      </c>
      <c r="AI94" s="2">
        <f t="shared" si="89"/>
        <v>0</v>
      </c>
      <c r="AJ94" s="2">
        <f t="shared" si="90"/>
        <v>0</v>
      </c>
      <c r="AK94" s="2">
        <v>1408.33</v>
      </c>
      <c r="AL94" s="2">
        <v>1408.33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3</v>
      </c>
      <c r="BJ94" s="2" t="s">
        <v>3</v>
      </c>
      <c r="BK94" s="2"/>
      <c r="BL94" s="2"/>
      <c r="BM94" s="2">
        <v>100</v>
      </c>
      <c r="BN94" s="2">
        <v>0</v>
      </c>
      <c r="BO94" s="2" t="s">
        <v>3</v>
      </c>
      <c r="BP94" s="2">
        <v>0</v>
      </c>
      <c r="BQ94" s="2">
        <v>5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</v>
      </c>
      <c r="CO94" s="2">
        <v>0</v>
      </c>
      <c r="CP94" s="2">
        <f t="shared" si="91"/>
        <v>2985.66</v>
      </c>
      <c r="CQ94" s="2">
        <f t="shared" si="92"/>
        <v>1492.8298</v>
      </c>
      <c r="CR94" s="2">
        <f t="shared" si="93"/>
        <v>0</v>
      </c>
      <c r="CS94" s="2">
        <f t="shared" si="94"/>
        <v>0</v>
      </c>
      <c r="CT94" s="2">
        <f t="shared" si="95"/>
        <v>0</v>
      </c>
      <c r="CU94" s="2">
        <f t="shared" si="96"/>
        <v>0</v>
      </c>
      <c r="CV94" s="2">
        <f t="shared" si="97"/>
        <v>0</v>
      </c>
      <c r="CW94" s="2">
        <f t="shared" si="98"/>
        <v>0</v>
      </c>
      <c r="CX94" s="2">
        <f t="shared" si="99"/>
        <v>0</v>
      </c>
      <c r="CY94" s="2">
        <f>0</f>
        <v>0</v>
      </c>
      <c r="CZ94" s="2">
        <f>0</f>
        <v>0</v>
      </c>
      <c r="DA94" s="2"/>
      <c r="DB94" s="2"/>
      <c r="DC94" s="2" t="s">
        <v>3</v>
      </c>
      <c r="DD94" s="2" t="s">
        <v>134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1010</v>
      </c>
      <c r="DV94" s="2" t="s">
        <v>133</v>
      </c>
      <c r="DW94" s="2" t="s">
        <v>133</v>
      </c>
      <c r="DX94" s="2">
        <v>1</v>
      </c>
      <c r="DY94" s="2"/>
      <c r="DZ94" s="2"/>
      <c r="EA94" s="2"/>
      <c r="EB94" s="2"/>
      <c r="EC94" s="2"/>
      <c r="ED94" s="2"/>
      <c r="EE94" s="2">
        <v>42913108</v>
      </c>
      <c r="EF94" s="2">
        <v>5</v>
      </c>
      <c r="EG94" s="2" t="s">
        <v>135</v>
      </c>
      <c r="EH94" s="2">
        <v>0</v>
      </c>
      <c r="EI94" s="2" t="s">
        <v>3</v>
      </c>
      <c r="EJ94" s="2">
        <v>3</v>
      </c>
      <c r="EK94" s="2">
        <v>100</v>
      </c>
      <c r="EL94" s="2" t="s">
        <v>136</v>
      </c>
      <c r="EM94" s="2" t="s">
        <v>137</v>
      </c>
      <c r="EN94" s="2"/>
      <c r="EO94" s="2" t="s">
        <v>138</v>
      </c>
      <c r="EP94" s="2"/>
      <c r="EQ94" s="2">
        <v>0</v>
      </c>
      <c r="ER94" s="2">
        <v>0</v>
      </c>
      <c r="ES94" s="2">
        <v>1408.33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0"/>
        <v>2985.66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149</v>
      </c>
      <c r="GB94" s="2"/>
      <c r="GC94" s="2"/>
      <c r="GD94" s="2">
        <v>1</v>
      </c>
      <c r="GE94" s="2"/>
      <c r="GF94" s="2">
        <v>-1344525685</v>
      </c>
      <c r="GG94" s="2">
        <v>2</v>
      </c>
      <c r="GH94" s="2">
        <v>4</v>
      </c>
      <c r="GI94" s="2">
        <v>-2</v>
      </c>
      <c r="GJ94" s="2">
        <v>0</v>
      </c>
      <c r="GK94" s="2">
        <v>0</v>
      </c>
      <c r="GL94" s="2">
        <f t="shared" si="101"/>
        <v>0</v>
      </c>
      <c r="GM94" s="2">
        <f t="shared" si="102"/>
        <v>2985.66</v>
      </c>
      <c r="GN94" s="2">
        <f t="shared" si="103"/>
        <v>0</v>
      </c>
      <c r="GO94" s="2">
        <f t="shared" si="104"/>
        <v>0</v>
      </c>
      <c r="GP94" s="2">
        <f t="shared" si="105"/>
        <v>0</v>
      </c>
      <c r="GQ94" s="2"/>
      <c r="GR94" s="2">
        <v>0</v>
      </c>
      <c r="GS94" s="2">
        <v>2</v>
      </c>
      <c r="GT94" s="2">
        <v>0</v>
      </c>
      <c r="GU94" s="2" t="s">
        <v>3</v>
      </c>
      <c r="GV94" s="2">
        <f t="shared" si="106"/>
        <v>0</v>
      </c>
      <c r="GW94" s="2">
        <v>1</v>
      </c>
      <c r="GX94" s="2">
        <f t="shared" si="107"/>
        <v>0</v>
      </c>
      <c r="GY94" s="2"/>
      <c r="GZ94" s="2"/>
      <c r="HA94" s="2">
        <v>0</v>
      </c>
      <c r="HB94" s="2">
        <v>0</v>
      </c>
      <c r="HC94" s="2">
        <f t="shared" si="108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74</v>
      </c>
      <c r="F95" t="s">
        <v>131</v>
      </c>
      <c r="G95" t="s">
        <v>148</v>
      </c>
      <c r="H95" t="s">
        <v>133</v>
      </c>
      <c r="I95">
        <v>2</v>
      </c>
      <c r="J95">
        <v>0</v>
      </c>
      <c r="O95">
        <f t="shared" si="71"/>
        <v>2985.66</v>
      </c>
      <c r="P95">
        <f t="shared" si="72"/>
        <v>2985.66</v>
      </c>
      <c r="Q95">
        <f t="shared" si="73"/>
        <v>0</v>
      </c>
      <c r="R95">
        <f t="shared" si="74"/>
        <v>0</v>
      </c>
      <c r="S95">
        <f t="shared" si="75"/>
        <v>0</v>
      </c>
      <c r="T95">
        <f t="shared" si="76"/>
        <v>0</v>
      </c>
      <c r="U95">
        <f t="shared" si="77"/>
        <v>0</v>
      </c>
      <c r="V95">
        <f t="shared" si="78"/>
        <v>0</v>
      </c>
      <c r="W95">
        <f t="shared" si="79"/>
        <v>0</v>
      </c>
      <c r="X95">
        <f t="shared" si="80"/>
        <v>0</v>
      </c>
      <c r="Y95">
        <f t="shared" si="81"/>
        <v>0</v>
      </c>
      <c r="AA95">
        <v>42913476</v>
      </c>
      <c r="AB95">
        <f t="shared" si="82"/>
        <v>1492.8298</v>
      </c>
      <c r="AC95">
        <f t="shared" si="83"/>
        <v>1492.8298</v>
      </c>
      <c r="AD95">
        <f t="shared" si="84"/>
        <v>0</v>
      </c>
      <c r="AE95">
        <f t="shared" si="85"/>
        <v>0</v>
      </c>
      <c r="AF95">
        <f t="shared" si="86"/>
        <v>0</v>
      </c>
      <c r="AG95">
        <f t="shared" si="87"/>
        <v>0</v>
      </c>
      <c r="AH95">
        <f t="shared" si="88"/>
        <v>0</v>
      </c>
      <c r="AI95">
        <f t="shared" si="89"/>
        <v>0</v>
      </c>
      <c r="AJ95">
        <f t="shared" si="90"/>
        <v>0</v>
      </c>
      <c r="AK95">
        <v>1408.33</v>
      </c>
      <c r="AL95">
        <v>1408.33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3</v>
      </c>
      <c r="BJ95" t="s">
        <v>3</v>
      </c>
      <c r="BM95">
        <v>100</v>
      </c>
      <c r="BN95">
        <v>0</v>
      </c>
      <c r="BO95" t="s">
        <v>3</v>
      </c>
      <c r="BP95">
        <v>0</v>
      </c>
      <c r="BQ95">
        <v>5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91"/>
        <v>2985.66</v>
      </c>
      <c r="CQ95">
        <f t="shared" si="92"/>
        <v>1492.8298</v>
      </c>
      <c r="CR95">
        <f t="shared" si="93"/>
        <v>0</v>
      </c>
      <c r="CS95">
        <f t="shared" si="94"/>
        <v>0</v>
      </c>
      <c r="CT95">
        <f t="shared" si="95"/>
        <v>0</v>
      </c>
      <c r="CU95">
        <f t="shared" si="96"/>
        <v>0</v>
      </c>
      <c r="CV95">
        <f t="shared" si="97"/>
        <v>0</v>
      </c>
      <c r="CW95">
        <f t="shared" si="98"/>
        <v>0</v>
      </c>
      <c r="CX95">
        <f t="shared" si="99"/>
        <v>0</v>
      </c>
      <c r="CY95">
        <f>0</f>
        <v>0</v>
      </c>
      <c r="CZ95">
        <f>0</f>
        <v>0</v>
      </c>
      <c r="DC95" t="s">
        <v>3</v>
      </c>
      <c r="DD95" t="s">
        <v>134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1010</v>
      </c>
      <c r="DV95" t="s">
        <v>133</v>
      </c>
      <c r="DW95" t="s">
        <v>133</v>
      </c>
      <c r="DX95">
        <v>1</v>
      </c>
      <c r="EE95">
        <v>42913108</v>
      </c>
      <c r="EF95">
        <v>5</v>
      </c>
      <c r="EG95" t="s">
        <v>135</v>
      </c>
      <c r="EH95">
        <v>0</v>
      </c>
      <c r="EI95" t="s">
        <v>3</v>
      </c>
      <c r="EJ95">
        <v>3</v>
      </c>
      <c r="EK95">
        <v>100</v>
      </c>
      <c r="EL95" t="s">
        <v>136</v>
      </c>
      <c r="EM95" t="s">
        <v>137</v>
      </c>
      <c r="EO95" t="s">
        <v>138</v>
      </c>
      <c r="EQ95">
        <v>0</v>
      </c>
      <c r="ER95">
        <v>1408.33</v>
      </c>
      <c r="ES95">
        <v>1408.33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5</v>
      </c>
      <c r="FC95">
        <v>1</v>
      </c>
      <c r="FD95">
        <v>18</v>
      </c>
      <c r="FF95">
        <v>1690</v>
      </c>
      <c r="FQ95">
        <v>0</v>
      </c>
      <c r="FR95">
        <f t="shared" si="100"/>
        <v>2985.66</v>
      </c>
      <c r="FS95">
        <v>0</v>
      </c>
      <c r="FX95">
        <v>0</v>
      </c>
      <c r="FY95">
        <v>0</v>
      </c>
      <c r="GA95" t="s">
        <v>149</v>
      </c>
      <c r="GD95">
        <v>1</v>
      </c>
      <c r="GF95">
        <v>-1344525685</v>
      </c>
      <c r="GG95">
        <v>2</v>
      </c>
      <c r="GH95">
        <v>3</v>
      </c>
      <c r="GI95">
        <v>-2</v>
      </c>
      <c r="GJ95">
        <v>0</v>
      </c>
      <c r="GK95">
        <v>0</v>
      </c>
      <c r="GL95">
        <f t="shared" si="101"/>
        <v>0</v>
      </c>
      <c r="GM95">
        <f t="shared" si="102"/>
        <v>2985.66</v>
      </c>
      <c r="GN95">
        <f t="shared" si="103"/>
        <v>0</v>
      </c>
      <c r="GO95">
        <f t="shared" si="104"/>
        <v>0</v>
      </c>
      <c r="GP95">
        <f t="shared" si="105"/>
        <v>0</v>
      </c>
      <c r="GR95">
        <v>1</v>
      </c>
      <c r="GS95">
        <v>1</v>
      </c>
      <c r="GT95">
        <v>0</v>
      </c>
      <c r="GU95" t="s">
        <v>3</v>
      </c>
      <c r="GV95">
        <f t="shared" si="106"/>
        <v>0</v>
      </c>
      <c r="GW95">
        <v>1</v>
      </c>
      <c r="GX95">
        <f t="shared" si="107"/>
        <v>0</v>
      </c>
      <c r="HA95">
        <v>0</v>
      </c>
      <c r="HB95">
        <v>0</v>
      </c>
      <c r="HC95">
        <f t="shared" si="108"/>
        <v>0</v>
      </c>
      <c r="IK95">
        <v>0</v>
      </c>
    </row>
    <row r="96" spans="1:255" x14ac:dyDescent="0.2">
      <c r="A96" s="2">
        <v>17</v>
      </c>
      <c r="B96" s="2">
        <v>1</v>
      </c>
      <c r="C96" s="2"/>
      <c r="D96" s="2"/>
      <c r="E96" s="2" t="s">
        <v>150</v>
      </c>
      <c r="F96" s="2" t="s">
        <v>131</v>
      </c>
      <c r="G96" s="2" t="s">
        <v>151</v>
      </c>
      <c r="H96" s="2" t="s">
        <v>133</v>
      </c>
      <c r="I96" s="2">
        <v>6</v>
      </c>
      <c r="J96" s="2">
        <v>0</v>
      </c>
      <c r="K96" s="2"/>
      <c r="L96" s="2"/>
      <c r="M96" s="2"/>
      <c r="N96" s="2"/>
      <c r="O96" s="2">
        <f t="shared" si="71"/>
        <v>94870.02</v>
      </c>
      <c r="P96" s="2">
        <f t="shared" si="72"/>
        <v>94870.02</v>
      </c>
      <c r="Q96" s="2">
        <f t="shared" si="73"/>
        <v>0</v>
      </c>
      <c r="R96" s="2">
        <f t="shared" si="74"/>
        <v>0</v>
      </c>
      <c r="S96" s="2">
        <f t="shared" si="75"/>
        <v>0</v>
      </c>
      <c r="T96" s="2">
        <f t="shared" si="76"/>
        <v>0</v>
      </c>
      <c r="U96" s="2">
        <f t="shared" si="77"/>
        <v>0</v>
      </c>
      <c r="V96" s="2">
        <f t="shared" si="78"/>
        <v>0</v>
      </c>
      <c r="W96" s="2">
        <f t="shared" si="79"/>
        <v>0</v>
      </c>
      <c r="X96" s="2">
        <f t="shared" si="80"/>
        <v>0</v>
      </c>
      <c r="Y96" s="2">
        <f t="shared" si="81"/>
        <v>0</v>
      </c>
      <c r="Z96" s="2"/>
      <c r="AA96" s="2">
        <v>42913475</v>
      </c>
      <c r="AB96" s="2">
        <f t="shared" si="82"/>
        <v>15811.6702</v>
      </c>
      <c r="AC96" s="2">
        <f t="shared" si="83"/>
        <v>15811.6702</v>
      </c>
      <c r="AD96" s="2">
        <f t="shared" si="84"/>
        <v>0</v>
      </c>
      <c r="AE96" s="2">
        <f t="shared" si="85"/>
        <v>0</v>
      </c>
      <c r="AF96" s="2">
        <f t="shared" si="86"/>
        <v>0</v>
      </c>
      <c r="AG96" s="2">
        <f t="shared" si="87"/>
        <v>0</v>
      </c>
      <c r="AH96" s="2">
        <f t="shared" si="88"/>
        <v>0</v>
      </c>
      <c r="AI96" s="2">
        <f t="shared" si="89"/>
        <v>0</v>
      </c>
      <c r="AJ96" s="2">
        <f t="shared" si="90"/>
        <v>0</v>
      </c>
      <c r="AK96" s="2">
        <v>14916.67</v>
      </c>
      <c r="AL96" s="2">
        <v>14916.67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3</v>
      </c>
      <c r="BJ96" s="2" t="s">
        <v>3</v>
      </c>
      <c r="BK96" s="2"/>
      <c r="BL96" s="2"/>
      <c r="BM96" s="2">
        <v>100</v>
      </c>
      <c r="BN96" s="2">
        <v>0</v>
      </c>
      <c r="BO96" s="2" t="s">
        <v>3</v>
      </c>
      <c r="BP96" s="2">
        <v>0</v>
      </c>
      <c r="BQ96" s="2">
        <v>5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0</v>
      </c>
      <c r="CA96" s="2">
        <v>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</v>
      </c>
      <c r="CO96" s="2">
        <v>0</v>
      </c>
      <c r="CP96" s="2">
        <f t="shared" si="91"/>
        <v>94870.02</v>
      </c>
      <c r="CQ96" s="2">
        <f t="shared" si="92"/>
        <v>15811.6702</v>
      </c>
      <c r="CR96" s="2">
        <f t="shared" si="93"/>
        <v>0</v>
      </c>
      <c r="CS96" s="2">
        <f t="shared" si="94"/>
        <v>0</v>
      </c>
      <c r="CT96" s="2">
        <f t="shared" si="95"/>
        <v>0</v>
      </c>
      <c r="CU96" s="2">
        <f t="shared" si="96"/>
        <v>0</v>
      </c>
      <c r="CV96" s="2">
        <f t="shared" si="97"/>
        <v>0</v>
      </c>
      <c r="CW96" s="2">
        <f t="shared" si="98"/>
        <v>0</v>
      </c>
      <c r="CX96" s="2">
        <f t="shared" si="99"/>
        <v>0</v>
      </c>
      <c r="CY96" s="2">
        <f>0</f>
        <v>0</v>
      </c>
      <c r="CZ96" s="2">
        <f>0</f>
        <v>0</v>
      </c>
      <c r="DA96" s="2"/>
      <c r="DB96" s="2"/>
      <c r="DC96" s="2" t="s">
        <v>3</v>
      </c>
      <c r="DD96" s="2" t="s">
        <v>134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1010</v>
      </c>
      <c r="DV96" s="2" t="s">
        <v>133</v>
      </c>
      <c r="DW96" s="2" t="s">
        <v>133</v>
      </c>
      <c r="DX96" s="2">
        <v>1</v>
      </c>
      <c r="DY96" s="2"/>
      <c r="DZ96" s="2"/>
      <c r="EA96" s="2"/>
      <c r="EB96" s="2"/>
      <c r="EC96" s="2"/>
      <c r="ED96" s="2"/>
      <c r="EE96" s="2">
        <v>42913108</v>
      </c>
      <c r="EF96" s="2">
        <v>5</v>
      </c>
      <c r="EG96" s="2" t="s">
        <v>135</v>
      </c>
      <c r="EH96" s="2">
        <v>0</v>
      </c>
      <c r="EI96" s="2" t="s">
        <v>3</v>
      </c>
      <c r="EJ96" s="2">
        <v>3</v>
      </c>
      <c r="EK96" s="2">
        <v>100</v>
      </c>
      <c r="EL96" s="2" t="s">
        <v>136</v>
      </c>
      <c r="EM96" s="2" t="s">
        <v>137</v>
      </c>
      <c r="EN96" s="2"/>
      <c r="EO96" s="2" t="s">
        <v>138</v>
      </c>
      <c r="EP96" s="2"/>
      <c r="EQ96" s="2">
        <v>0</v>
      </c>
      <c r="ER96" s="2">
        <v>0</v>
      </c>
      <c r="ES96" s="2">
        <v>14916.67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0"/>
        <v>94870.02</v>
      </c>
      <c r="FS96" s="2">
        <v>0</v>
      </c>
      <c r="FT96" s="2"/>
      <c r="FU96" s="2"/>
      <c r="FV96" s="2"/>
      <c r="FW96" s="2"/>
      <c r="FX96" s="2">
        <v>0</v>
      </c>
      <c r="FY96" s="2">
        <v>0</v>
      </c>
      <c r="FZ96" s="2"/>
      <c r="GA96" s="2" t="s">
        <v>152</v>
      </c>
      <c r="GB96" s="2"/>
      <c r="GC96" s="2"/>
      <c r="GD96" s="2">
        <v>1</v>
      </c>
      <c r="GE96" s="2"/>
      <c r="GF96" s="2">
        <v>784483542</v>
      </c>
      <c r="GG96" s="2">
        <v>2</v>
      </c>
      <c r="GH96" s="2">
        <v>4</v>
      </c>
      <c r="GI96" s="2">
        <v>-2</v>
      </c>
      <c r="GJ96" s="2">
        <v>0</v>
      </c>
      <c r="GK96" s="2">
        <v>0</v>
      </c>
      <c r="GL96" s="2">
        <f t="shared" si="101"/>
        <v>0</v>
      </c>
      <c r="GM96" s="2">
        <f t="shared" si="102"/>
        <v>94870.02</v>
      </c>
      <c r="GN96" s="2">
        <f t="shared" si="103"/>
        <v>0</v>
      </c>
      <c r="GO96" s="2">
        <f t="shared" si="104"/>
        <v>0</v>
      </c>
      <c r="GP96" s="2">
        <f t="shared" si="105"/>
        <v>0</v>
      </c>
      <c r="GQ96" s="2"/>
      <c r="GR96" s="2">
        <v>0</v>
      </c>
      <c r="GS96" s="2">
        <v>2</v>
      </c>
      <c r="GT96" s="2">
        <v>0</v>
      </c>
      <c r="GU96" s="2" t="s">
        <v>3</v>
      </c>
      <c r="GV96" s="2">
        <f t="shared" si="106"/>
        <v>0</v>
      </c>
      <c r="GW96" s="2">
        <v>1</v>
      </c>
      <c r="GX96" s="2">
        <f t="shared" si="107"/>
        <v>0</v>
      </c>
      <c r="GY96" s="2"/>
      <c r="GZ96" s="2"/>
      <c r="HA96" s="2">
        <v>0</v>
      </c>
      <c r="HB96" s="2">
        <v>0</v>
      </c>
      <c r="HC96" s="2">
        <f t="shared" si="108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E97" t="s">
        <v>150</v>
      </c>
      <c r="F97" t="s">
        <v>131</v>
      </c>
      <c r="G97" t="s">
        <v>151</v>
      </c>
      <c r="H97" t="s">
        <v>133</v>
      </c>
      <c r="I97">
        <v>6</v>
      </c>
      <c r="J97">
        <v>0</v>
      </c>
      <c r="O97">
        <f t="shared" si="71"/>
        <v>94870.02</v>
      </c>
      <c r="P97">
        <f t="shared" si="72"/>
        <v>94870.02</v>
      </c>
      <c r="Q97">
        <f t="shared" si="73"/>
        <v>0</v>
      </c>
      <c r="R97">
        <f t="shared" si="74"/>
        <v>0</v>
      </c>
      <c r="S97">
        <f t="shared" si="75"/>
        <v>0</v>
      </c>
      <c r="T97">
        <f t="shared" si="76"/>
        <v>0</v>
      </c>
      <c r="U97">
        <f t="shared" si="77"/>
        <v>0</v>
      </c>
      <c r="V97">
        <f t="shared" si="78"/>
        <v>0</v>
      </c>
      <c r="W97">
        <f t="shared" si="79"/>
        <v>0</v>
      </c>
      <c r="X97">
        <f t="shared" si="80"/>
        <v>0</v>
      </c>
      <c r="Y97">
        <f t="shared" si="81"/>
        <v>0</v>
      </c>
      <c r="AA97">
        <v>42913476</v>
      </c>
      <c r="AB97">
        <f t="shared" si="82"/>
        <v>15811.6702</v>
      </c>
      <c r="AC97">
        <f t="shared" si="83"/>
        <v>15811.6702</v>
      </c>
      <c r="AD97">
        <f t="shared" si="84"/>
        <v>0</v>
      </c>
      <c r="AE97">
        <f t="shared" si="85"/>
        <v>0</v>
      </c>
      <c r="AF97">
        <f t="shared" si="86"/>
        <v>0</v>
      </c>
      <c r="AG97">
        <f t="shared" si="87"/>
        <v>0</v>
      </c>
      <c r="AH97">
        <f t="shared" si="88"/>
        <v>0</v>
      </c>
      <c r="AI97">
        <f t="shared" si="89"/>
        <v>0</v>
      </c>
      <c r="AJ97">
        <f t="shared" si="90"/>
        <v>0</v>
      </c>
      <c r="AK97">
        <v>14916.67</v>
      </c>
      <c r="AL97">
        <v>14916.67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3</v>
      </c>
      <c r="BJ97" t="s">
        <v>3</v>
      </c>
      <c r="BM97">
        <v>100</v>
      </c>
      <c r="BN97">
        <v>0</v>
      </c>
      <c r="BO97" t="s">
        <v>3</v>
      </c>
      <c r="BP97">
        <v>0</v>
      </c>
      <c r="BQ97">
        <v>5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0</v>
      </c>
      <c r="CA97">
        <v>0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91"/>
        <v>94870.02</v>
      </c>
      <c r="CQ97">
        <f t="shared" si="92"/>
        <v>15811.6702</v>
      </c>
      <c r="CR97">
        <f t="shared" si="93"/>
        <v>0</v>
      </c>
      <c r="CS97">
        <f t="shared" si="94"/>
        <v>0</v>
      </c>
      <c r="CT97">
        <f t="shared" si="95"/>
        <v>0</v>
      </c>
      <c r="CU97">
        <f t="shared" si="96"/>
        <v>0</v>
      </c>
      <c r="CV97">
        <f t="shared" si="97"/>
        <v>0</v>
      </c>
      <c r="CW97">
        <f t="shared" si="98"/>
        <v>0</v>
      </c>
      <c r="CX97">
        <f t="shared" si="99"/>
        <v>0</v>
      </c>
      <c r="CY97">
        <f>0</f>
        <v>0</v>
      </c>
      <c r="CZ97">
        <f>0</f>
        <v>0</v>
      </c>
      <c r="DC97" t="s">
        <v>3</v>
      </c>
      <c r="DD97" t="s">
        <v>134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1010</v>
      </c>
      <c r="DV97" t="s">
        <v>133</v>
      </c>
      <c r="DW97" t="s">
        <v>133</v>
      </c>
      <c r="DX97">
        <v>1</v>
      </c>
      <c r="EE97">
        <v>42913108</v>
      </c>
      <c r="EF97">
        <v>5</v>
      </c>
      <c r="EG97" t="s">
        <v>135</v>
      </c>
      <c r="EH97">
        <v>0</v>
      </c>
      <c r="EI97" t="s">
        <v>3</v>
      </c>
      <c r="EJ97">
        <v>3</v>
      </c>
      <c r="EK97">
        <v>100</v>
      </c>
      <c r="EL97" t="s">
        <v>136</v>
      </c>
      <c r="EM97" t="s">
        <v>137</v>
      </c>
      <c r="EO97" t="s">
        <v>138</v>
      </c>
      <c r="EQ97">
        <v>0</v>
      </c>
      <c r="ER97">
        <v>14916.67</v>
      </c>
      <c r="ES97">
        <v>14916.67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5</v>
      </c>
      <c r="FC97">
        <v>1</v>
      </c>
      <c r="FD97">
        <v>18</v>
      </c>
      <c r="FF97">
        <v>17900</v>
      </c>
      <c r="FQ97">
        <v>0</v>
      </c>
      <c r="FR97">
        <f t="shared" si="100"/>
        <v>94870.02</v>
      </c>
      <c r="FS97">
        <v>0</v>
      </c>
      <c r="FX97">
        <v>0</v>
      </c>
      <c r="FY97">
        <v>0</v>
      </c>
      <c r="GA97" t="s">
        <v>152</v>
      </c>
      <c r="GD97">
        <v>1</v>
      </c>
      <c r="GF97">
        <v>784483542</v>
      </c>
      <c r="GG97">
        <v>2</v>
      </c>
      <c r="GH97">
        <v>3</v>
      </c>
      <c r="GI97">
        <v>-2</v>
      </c>
      <c r="GJ97">
        <v>0</v>
      </c>
      <c r="GK97">
        <v>0</v>
      </c>
      <c r="GL97">
        <f t="shared" si="101"/>
        <v>0</v>
      </c>
      <c r="GM97">
        <f t="shared" si="102"/>
        <v>94870.02</v>
      </c>
      <c r="GN97">
        <f t="shared" si="103"/>
        <v>0</v>
      </c>
      <c r="GO97">
        <f t="shared" si="104"/>
        <v>0</v>
      </c>
      <c r="GP97">
        <f t="shared" si="105"/>
        <v>0</v>
      </c>
      <c r="GR97">
        <v>1</v>
      </c>
      <c r="GS97">
        <v>1</v>
      </c>
      <c r="GT97">
        <v>0</v>
      </c>
      <c r="GU97" t="s">
        <v>3</v>
      </c>
      <c r="GV97">
        <f t="shared" si="106"/>
        <v>0</v>
      </c>
      <c r="GW97">
        <v>1</v>
      </c>
      <c r="GX97">
        <f t="shared" si="107"/>
        <v>0</v>
      </c>
      <c r="HA97">
        <v>0</v>
      </c>
      <c r="HB97">
        <v>0</v>
      </c>
      <c r="HC97">
        <f t="shared" si="108"/>
        <v>0</v>
      </c>
      <c r="IK97">
        <v>0</v>
      </c>
    </row>
    <row r="98" spans="1:255" x14ac:dyDescent="0.2">
      <c r="A98" s="2">
        <v>17</v>
      </c>
      <c r="B98" s="2">
        <v>1</v>
      </c>
      <c r="C98" s="2"/>
      <c r="D98" s="2"/>
      <c r="E98" s="2" t="s">
        <v>153</v>
      </c>
      <c r="F98" s="2" t="s">
        <v>131</v>
      </c>
      <c r="G98" s="2" t="s">
        <v>154</v>
      </c>
      <c r="H98" s="2" t="s">
        <v>133</v>
      </c>
      <c r="I98" s="2">
        <v>22</v>
      </c>
      <c r="J98" s="2">
        <v>0</v>
      </c>
      <c r="K98" s="2"/>
      <c r="L98" s="2"/>
      <c r="M98" s="2"/>
      <c r="N98" s="2"/>
      <c r="O98" s="2">
        <f t="shared" si="71"/>
        <v>24486</v>
      </c>
      <c r="P98" s="2">
        <f t="shared" si="72"/>
        <v>24486</v>
      </c>
      <c r="Q98" s="2">
        <f t="shared" si="73"/>
        <v>0</v>
      </c>
      <c r="R98" s="2">
        <f t="shared" si="74"/>
        <v>0</v>
      </c>
      <c r="S98" s="2">
        <f t="shared" si="75"/>
        <v>0</v>
      </c>
      <c r="T98" s="2">
        <f t="shared" si="76"/>
        <v>0</v>
      </c>
      <c r="U98" s="2">
        <f t="shared" si="77"/>
        <v>0</v>
      </c>
      <c r="V98" s="2">
        <f t="shared" si="78"/>
        <v>0</v>
      </c>
      <c r="W98" s="2">
        <f t="shared" si="79"/>
        <v>0</v>
      </c>
      <c r="X98" s="2">
        <f t="shared" si="80"/>
        <v>0</v>
      </c>
      <c r="Y98" s="2">
        <f t="shared" si="81"/>
        <v>0</v>
      </c>
      <c r="Z98" s="2"/>
      <c r="AA98" s="2">
        <v>42913475</v>
      </c>
      <c r="AB98" s="2">
        <f t="shared" si="82"/>
        <v>1113</v>
      </c>
      <c r="AC98" s="2">
        <f t="shared" si="83"/>
        <v>1113</v>
      </c>
      <c r="AD98" s="2">
        <f t="shared" si="84"/>
        <v>0</v>
      </c>
      <c r="AE98" s="2">
        <f t="shared" si="85"/>
        <v>0</v>
      </c>
      <c r="AF98" s="2">
        <f t="shared" si="86"/>
        <v>0</v>
      </c>
      <c r="AG98" s="2">
        <f t="shared" si="87"/>
        <v>0</v>
      </c>
      <c r="AH98" s="2">
        <f t="shared" si="88"/>
        <v>0</v>
      </c>
      <c r="AI98" s="2">
        <f t="shared" si="89"/>
        <v>0</v>
      </c>
      <c r="AJ98" s="2">
        <f t="shared" si="90"/>
        <v>0</v>
      </c>
      <c r="AK98" s="2">
        <v>1050</v>
      </c>
      <c r="AL98" s="2">
        <v>1050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3</v>
      </c>
      <c r="BJ98" s="2" t="s">
        <v>3</v>
      </c>
      <c r="BK98" s="2"/>
      <c r="BL98" s="2"/>
      <c r="BM98" s="2">
        <v>100</v>
      </c>
      <c r="BN98" s="2">
        <v>0</v>
      </c>
      <c r="BO98" s="2" t="s">
        <v>3</v>
      </c>
      <c r="BP98" s="2">
        <v>0</v>
      </c>
      <c r="BQ98" s="2">
        <v>5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0</v>
      </c>
      <c r="CA98" s="2">
        <v>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</v>
      </c>
      <c r="CO98" s="2">
        <v>0</v>
      </c>
      <c r="CP98" s="2">
        <f t="shared" si="91"/>
        <v>24486</v>
      </c>
      <c r="CQ98" s="2">
        <f t="shared" si="92"/>
        <v>1113</v>
      </c>
      <c r="CR98" s="2">
        <f t="shared" si="93"/>
        <v>0</v>
      </c>
      <c r="CS98" s="2">
        <f t="shared" si="94"/>
        <v>0</v>
      </c>
      <c r="CT98" s="2">
        <f t="shared" si="95"/>
        <v>0</v>
      </c>
      <c r="CU98" s="2">
        <f t="shared" si="96"/>
        <v>0</v>
      </c>
      <c r="CV98" s="2">
        <f t="shared" si="97"/>
        <v>0</v>
      </c>
      <c r="CW98" s="2">
        <f t="shared" si="98"/>
        <v>0</v>
      </c>
      <c r="CX98" s="2">
        <f t="shared" si="99"/>
        <v>0</v>
      </c>
      <c r="CY98" s="2">
        <f>0</f>
        <v>0</v>
      </c>
      <c r="CZ98" s="2">
        <f>0</f>
        <v>0</v>
      </c>
      <c r="DA98" s="2"/>
      <c r="DB98" s="2"/>
      <c r="DC98" s="2" t="s">
        <v>3</v>
      </c>
      <c r="DD98" s="2" t="s">
        <v>134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1010</v>
      </c>
      <c r="DV98" s="2" t="s">
        <v>133</v>
      </c>
      <c r="DW98" s="2" t="s">
        <v>133</v>
      </c>
      <c r="DX98" s="2">
        <v>1</v>
      </c>
      <c r="DY98" s="2"/>
      <c r="DZ98" s="2"/>
      <c r="EA98" s="2"/>
      <c r="EB98" s="2"/>
      <c r="EC98" s="2"/>
      <c r="ED98" s="2"/>
      <c r="EE98" s="2">
        <v>42913108</v>
      </c>
      <c r="EF98" s="2">
        <v>5</v>
      </c>
      <c r="EG98" s="2" t="s">
        <v>135</v>
      </c>
      <c r="EH98" s="2">
        <v>0</v>
      </c>
      <c r="EI98" s="2" t="s">
        <v>3</v>
      </c>
      <c r="EJ98" s="2">
        <v>3</v>
      </c>
      <c r="EK98" s="2">
        <v>100</v>
      </c>
      <c r="EL98" s="2" t="s">
        <v>136</v>
      </c>
      <c r="EM98" s="2" t="s">
        <v>137</v>
      </c>
      <c r="EN98" s="2"/>
      <c r="EO98" s="2" t="s">
        <v>138</v>
      </c>
      <c r="EP98" s="2"/>
      <c r="EQ98" s="2">
        <v>0</v>
      </c>
      <c r="ER98" s="2">
        <v>0</v>
      </c>
      <c r="ES98" s="2">
        <v>1050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0"/>
        <v>24486</v>
      </c>
      <c r="FS98" s="2">
        <v>0</v>
      </c>
      <c r="FT98" s="2"/>
      <c r="FU98" s="2"/>
      <c r="FV98" s="2"/>
      <c r="FW98" s="2"/>
      <c r="FX98" s="2">
        <v>0</v>
      </c>
      <c r="FY98" s="2">
        <v>0</v>
      </c>
      <c r="FZ98" s="2"/>
      <c r="GA98" s="2" t="s">
        <v>155</v>
      </c>
      <c r="GB98" s="2"/>
      <c r="GC98" s="2"/>
      <c r="GD98" s="2">
        <v>1</v>
      </c>
      <c r="GE98" s="2"/>
      <c r="GF98" s="2">
        <v>1325621754</v>
      </c>
      <c r="GG98" s="2">
        <v>2</v>
      </c>
      <c r="GH98" s="2">
        <v>4</v>
      </c>
      <c r="GI98" s="2">
        <v>-2</v>
      </c>
      <c r="GJ98" s="2">
        <v>0</v>
      </c>
      <c r="GK98" s="2">
        <v>0</v>
      </c>
      <c r="GL98" s="2">
        <f t="shared" si="101"/>
        <v>0</v>
      </c>
      <c r="GM98" s="2">
        <f t="shared" si="102"/>
        <v>24486</v>
      </c>
      <c r="GN98" s="2">
        <f t="shared" si="103"/>
        <v>0</v>
      </c>
      <c r="GO98" s="2">
        <f t="shared" si="104"/>
        <v>0</v>
      </c>
      <c r="GP98" s="2">
        <f t="shared" si="105"/>
        <v>0</v>
      </c>
      <c r="GQ98" s="2"/>
      <c r="GR98" s="2">
        <v>0</v>
      </c>
      <c r="GS98" s="2">
        <v>2</v>
      </c>
      <c r="GT98" s="2">
        <v>0</v>
      </c>
      <c r="GU98" s="2" t="s">
        <v>3</v>
      </c>
      <c r="GV98" s="2">
        <f t="shared" si="106"/>
        <v>0</v>
      </c>
      <c r="GW98" s="2">
        <v>1</v>
      </c>
      <c r="GX98" s="2">
        <f t="shared" si="107"/>
        <v>0</v>
      </c>
      <c r="GY98" s="2"/>
      <c r="GZ98" s="2"/>
      <c r="HA98" s="2">
        <v>0</v>
      </c>
      <c r="HB98" s="2">
        <v>0</v>
      </c>
      <c r="HC98" s="2">
        <f t="shared" si="108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E99" t="s">
        <v>153</v>
      </c>
      <c r="F99" t="s">
        <v>131</v>
      </c>
      <c r="G99" t="s">
        <v>154</v>
      </c>
      <c r="H99" t="s">
        <v>133</v>
      </c>
      <c r="I99">
        <v>22</v>
      </c>
      <c r="J99">
        <v>0</v>
      </c>
      <c r="O99">
        <f t="shared" si="71"/>
        <v>24486</v>
      </c>
      <c r="P99">
        <f t="shared" si="72"/>
        <v>24486</v>
      </c>
      <c r="Q99">
        <f t="shared" si="73"/>
        <v>0</v>
      </c>
      <c r="R99">
        <f t="shared" si="74"/>
        <v>0</v>
      </c>
      <c r="S99">
        <f t="shared" si="75"/>
        <v>0</v>
      </c>
      <c r="T99">
        <f t="shared" si="76"/>
        <v>0</v>
      </c>
      <c r="U99">
        <f t="shared" si="77"/>
        <v>0</v>
      </c>
      <c r="V99">
        <f t="shared" si="78"/>
        <v>0</v>
      </c>
      <c r="W99">
        <f t="shared" si="79"/>
        <v>0</v>
      </c>
      <c r="X99">
        <f t="shared" si="80"/>
        <v>0</v>
      </c>
      <c r="Y99">
        <f t="shared" si="81"/>
        <v>0</v>
      </c>
      <c r="AA99">
        <v>42913476</v>
      </c>
      <c r="AB99">
        <f t="shared" si="82"/>
        <v>1113</v>
      </c>
      <c r="AC99">
        <f t="shared" si="83"/>
        <v>1113</v>
      </c>
      <c r="AD99">
        <f t="shared" si="84"/>
        <v>0</v>
      </c>
      <c r="AE99">
        <f t="shared" si="85"/>
        <v>0</v>
      </c>
      <c r="AF99">
        <f t="shared" si="86"/>
        <v>0</v>
      </c>
      <c r="AG99">
        <f t="shared" si="87"/>
        <v>0</v>
      </c>
      <c r="AH99">
        <f t="shared" si="88"/>
        <v>0</v>
      </c>
      <c r="AI99">
        <f t="shared" si="89"/>
        <v>0</v>
      </c>
      <c r="AJ99">
        <f t="shared" si="90"/>
        <v>0</v>
      </c>
      <c r="AK99">
        <v>1050</v>
      </c>
      <c r="AL99">
        <v>1050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3</v>
      </c>
      <c r="BJ99" t="s">
        <v>3</v>
      </c>
      <c r="BM99">
        <v>100</v>
      </c>
      <c r="BN99">
        <v>0</v>
      </c>
      <c r="BO99" t="s">
        <v>3</v>
      </c>
      <c r="BP99">
        <v>0</v>
      </c>
      <c r="BQ99">
        <v>5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0</v>
      </c>
      <c r="CA99">
        <v>0</v>
      </c>
      <c r="CE99">
        <v>0</v>
      </c>
      <c r="CF99">
        <v>0</v>
      </c>
      <c r="CG99">
        <v>0</v>
      </c>
      <c r="CM99">
        <v>0</v>
      </c>
      <c r="CN99" t="s">
        <v>3</v>
      </c>
      <c r="CO99">
        <v>0</v>
      </c>
      <c r="CP99">
        <f t="shared" si="91"/>
        <v>24486</v>
      </c>
      <c r="CQ99">
        <f t="shared" si="92"/>
        <v>1113</v>
      </c>
      <c r="CR99">
        <f t="shared" si="93"/>
        <v>0</v>
      </c>
      <c r="CS99">
        <f t="shared" si="94"/>
        <v>0</v>
      </c>
      <c r="CT99">
        <f t="shared" si="95"/>
        <v>0</v>
      </c>
      <c r="CU99">
        <f t="shared" si="96"/>
        <v>0</v>
      </c>
      <c r="CV99">
        <f t="shared" si="97"/>
        <v>0</v>
      </c>
      <c r="CW99">
        <f t="shared" si="98"/>
        <v>0</v>
      </c>
      <c r="CX99">
        <f t="shared" si="99"/>
        <v>0</v>
      </c>
      <c r="CY99">
        <f>0</f>
        <v>0</v>
      </c>
      <c r="CZ99">
        <f>0</f>
        <v>0</v>
      </c>
      <c r="DC99" t="s">
        <v>3</v>
      </c>
      <c r="DD99" t="s">
        <v>134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1010</v>
      </c>
      <c r="DV99" t="s">
        <v>133</v>
      </c>
      <c r="DW99" t="s">
        <v>133</v>
      </c>
      <c r="DX99">
        <v>1</v>
      </c>
      <c r="EE99">
        <v>42913108</v>
      </c>
      <c r="EF99">
        <v>5</v>
      </c>
      <c r="EG99" t="s">
        <v>135</v>
      </c>
      <c r="EH99">
        <v>0</v>
      </c>
      <c r="EI99" t="s">
        <v>3</v>
      </c>
      <c r="EJ99">
        <v>3</v>
      </c>
      <c r="EK99">
        <v>100</v>
      </c>
      <c r="EL99" t="s">
        <v>136</v>
      </c>
      <c r="EM99" t="s">
        <v>137</v>
      </c>
      <c r="EO99" t="s">
        <v>138</v>
      </c>
      <c r="EQ99">
        <v>0</v>
      </c>
      <c r="ER99">
        <v>1050</v>
      </c>
      <c r="ES99">
        <v>1050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5</v>
      </c>
      <c r="FC99">
        <v>0</v>
      </c>
      <c r="FD99">
        <v>18</v>
      </c>
      <c r="FF99">
        <v>1050</v>
      </c>
      <c r="FQ99">
        <v>0</v>
      </c>
      <c r="FR99">
        <f t="shared" si="100"/>
        <v>24486</v>
      </c>
      <c r="FS99">
        <v>0</v>
      </c>
      <c r="FX99">
        <v>0</v>
      </c>
      <c r="FY99">
        <v>0</v>
      </c>
      <c r="GA99" t="s">
        <v>155</v>
      </c>
      <c r="GD99">
        <v>1</v>
      </c>
      <c r="GF99">
        <v>1325621754</v>
      </c>
      <c r="GG99">
        <v>2</v>
      </c>
      <c r="GH99">
        <v>3</v>
      </c>
      <c r="GI99">
        <v>-2</v>
      </c>
      <c r="GJ99">
        <v>0</v>
      </c>
      <c r="GK99">
        <v>0</v>
      </c>
      <c r="GL99">
        <f t="shared" si="101"/>
        <v>0</v>
      </c>
      <c r="GM99">
        <f t="shared" si="102"/>
        <v>24486</v>
      </c>
      <c r="GN99">
        <f t="shared" si="103"/>
        <v>0</v>
      </c>
      <c r="GO99">
        <f t="shared" si="104"/>
        <v>0</v>
      </c>
      <c r="GP99">
        <f t="shared" si="105"/>
        <v>0</v>
      </c>
      <c r="GR99">
        <v>1</v>
      </c>
      <c r="GS99">
        <v>1</v>
      </c>
      <c r="GT99">
        <v>0</v>
      </c>
      <c r="GU99" t="s">
        <v>3</v>
      </c>
      <c r="GV99">
        <f t="shared" si="106"/>
        <v>0</v>
      </c>
      <c r="GW99">
        <v>1</v>
      </c>
      <c r="GX99">
        <f t="shared" si="107"/>
        <v>0</v>
      </c>
      <c r="HA99">
        <v>0</v>
      </c>
      <c r="HB99">
        <v>0</v>
      </c>
      <c r="HC99">
        <f t="shared" si="108"/>
        <v>0</v>
      </c>
      <c r="IK99">
        <v>0</v>
      </c>
    </row>
    <row r="100" spans="1:255" x14ac:dyDescent="0.2">
      <c r="A100" s="2">
        <v>17</v>
      </c>
      <c r="B100" s="2">
        <v>1</v>
      </c>
      <c r="C100" s="2"/>
      <c r="D100" s="2"/>
      <c r="E100" s="2" t="s">
        <v>156</v>
      </c>
      <c r="F100" s="2" t="s">
        <v>131</v>
      </c>
      <c r="G100" s="2" t="s">
        <v>157</v>
      </c>
      <c r="H100" s="2" t="s">
        <v>133</v>
      </c>
      <c r="I100" s="2">
        <v>2</v>
      </c>
      <c r="J100" s="2">
        <v>0</v>
      </c>
      <c r="K100" s="2"/>
      <c r="L100" s="2"/>
      <c r="M100" s="2"/>
      <c r="N100" s="2"/>
      <c r="O100" s="2">
        <f t="shared" si="71"/>
        <v>70472.34</v>
      </c>
      <c r="P100" s="2">
        <f t="shared" si="72"/>
        <v>70472.34</v>
      </c>
      <c r="Q100" s="2">
        <f t="shared" si="73"/>
        <v>0</v>
      </c>
      <c r="R100" s="2">
        <f t="shared" si="74"/>
        <v>0</v>
      </c>
      <c r="S100" s="2">
        <f t="shared" si="75"/>
        <v>0</v>
      </c>
      <c r="T100" s="2">
        <f t="shared" si="76"/>
        <v>0</v>
      </c>
      <c r="U100" s="2">
        <f t="shared" si="77"/>
        <v>0</v>
      </c>
      <c r="V100" s="2">
        <f t="shared" si="78"/>
        <v>0</v>
      </c>
      <c r="W100" s="2">
        <f t="shared" si="79"/>
        <v>0</v>
      </c>
      <c r="X100" s="2">
        <f t="shared" si="80"/>
        <v>0</v>
      </c>
      <c r="Y100" s="2">
        <f t="shared" si="81"/>
        <v>0</v>
      </c>
      <c r="Z100" s="2"/>
      <c r="AA100" s="2">
        <v>42913475</v>
      </c>
      <c r="AB100" s="2">
        <f t="shared" si="82"/>
        <v>35236.1702</v>
      </c>
      <c r="AC100" s="2">
        <f t="shared" si="83"/>
        <v>35236.1702</v>
      </c>
      <c r="AD100" s="2">
        <f t="shared" si="84"/>
        <v>0</v>
      </c>
      <c r="AE100" s="2">
        <f t="shared" si="85"/>
        <v>0</v>
      </c>
      <c r="AF100" s="2">
        <f t="shared" si="86"/>
        <v>0</v>
      </c>
      <c r="AG100" s="2">
        <f t="shared" si="87"/>
        <v>0</v>
      </c>
      <c r="AH100" s="2">
        <f t="shared" si="88"/>
        <v>0</v>
      </c>
      <c r="AI100" s="2">
        <f t="shared" si="89"/>
        <v>0</v>
      </c>
      <c r="AJ100" s="2">
        <f t="shared" si="90"/>
        <v>0</v>
      </c>
      <c r="AK100" s="2">
        <v>33241.67</v>
      </c>
      <c r="AL100" s="2">
        <v>33241.67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3</v>
      </c>
      <c r="BJ100" s="2" t="s">
        <v>3</v>
      </c>
      <c r="BK100" s="2"/>
      <c r="BL100" s="2"/>
      <c r="BM100" s="2">
        <v>100</v>
      </c>
      <c r="BN100" s="2">
        <v>0</v>
      </c>
      <c r="BO100" s="2" t="s">
        <v>3</v>
      </c>
      <c r="BP100" s="2">
        <v>0</v>
      </c>
      <c r="BQ100" s="2">
        <v>5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0</v>
      </c>
      <c r="CA100" s="2">
        <v>0</v>
      </c>
      <c r="CB100" s="2"/>
      <c r="CC100" s="2"/>
      <c r="CD100" s="2"/>
      <c r="CE100" s="2">
        <v>0</v>
      </c>
      <c r="CF100" s="2">
        <v>0</v>
      </c>
      <c r="CG100" s="2">
        <v>0</v>
      </c>
      <c r="CH100" s="2"/>
      <c r="CI100" s="2"/>
      <c r="CJ100" s="2"/>
      <c r="CK100" s="2"/>
      <c r="CL100" s="2"/>
      <c r="CM100" s="2">
        <v>0</v>
      </c>
      <c r="CN100" s="2" t="s">
        <v>3</v>
      </c>
      <c r="CO100" s="2">
        <v>0</v>
      </c>
      <c r="CP100" s="2">
        <f t="shared" si="91"/>
        <v>70472.34</v>
      </c>
      <c r="CQ100" s="2">
        <f t="shared" si="92"/>
        <v>35236.1702</v>
      </c>
      <c r="CR100" s="2">
        <f t="shared" si="93"/>
        <v>0</v>
      </c>
      <c r="CS100" s="2">
        <f t="shared" si="94"/>
        <v>0</v>
      </c>
      <c r="CT100" s="2">
        <f t="shared" si="95"/>
        <v>0</v>
      </c>
      <c r="CU100" s="2">
        <f t="shared" si="96"/>
        <v>0</v>
      </c>
      <c r="CV100" s="2">
        <f t="shared" si="97"/>
        <v>0</v>
      </c>
      <c r="CW100" s="2">
        <f t="shared" si="98"/>
        <v>0</v>
      </c>
      <c r="CX100" s="2">
        <f t="shared" si="99"/>
        <v>0</v>
      </c>
      <c r="CY100" s="2">
        <f>0</f>
        <v>0</v>
      </c>
      <c r="CZ100" s="2">
        <f>0</f>
        <v>0</v>
      </c>
      <c r="DA100" s="2"/>
      <c r="DB100" s="2"/>
      <c r="DC100" s="2" t="s">
        <v>3</v>
      </c>
      <c r="DD100" s="2" t="s">
        <v>134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1010</v>
      </c>
      <c r="DV100" s="2" t="s">
        <v>133</v>
      </c>
      <c r="DW100" s="2" t="s">
        <v>133</v>
      </c>
      <c r="DX100" s="2">
        <v>1</v>
      </c>
      <c r="DY100" s="2"/>
      <c r="DZ100" s="2"/>
      <c r="EA100" s="2"/>
      <c r="EB100" s="2"/>
      <c r="EC100" s="2"/>
      <c r="ED100" s="2"/>
      <c r="EE100" s="2">
        <v>42913108</v>
      </c>
      <c r="EF100" s="2">
        <v>5</v>
      </c>
      <c r="EG100" s="2" t="s">
        <v>135</v>
      </c>
      <c r="EH100" s="2">
        <v>0</v>
      </c>
      <c r="EI100" s="2" t="s">
        <v>3</v>
      </c>
      <c r="EJ100" s="2">
        <v>3</v>
      </c>
      <c r="EK100" s="2">
        <v>100</v>
      </c>
      <c r="EL100" s="2" t="s">
        <v>136</v>
      </c>
      <c r="EM100" s="2" t="s">
        <v>137</v>
      </c>
      <c r="EN100" s="2"/>
      <c r="EO100" s="2" t="s">
        <v>138</v>
      </c>
      <c r="EP100" s="2"/>
      <c r="EQ100" s="2">
        <v>0</v>
      </c>
      <c r="ER100" s="2">
        <v>0</v>
      </c>
      <c r="ES100" s="2">
        <v>33241.67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00"/>
        <v>70472.34</v>
      </c>
      <c r="FS100" s="2">
        <v>0</v>
      </c>
      <c r="FT100" s="2"/>
      <c r="FU100" s="2"/>
      <c r="FV100" s="2"/>
      <c r="FW100" s="2"/>
      <c r="FX100" s="2">
        <v>0</v>
      </c>
      <c r="FY100" s="2">
        <v>0</v>
      </c>
      <c r="FZ100" s="2"/>
      <c r="GA100" s="2" t="s">
        <v>158</v>
      </c>
      <c r="GB100" s="2"/>
      <c r="GC100" s="2"/>
      <c r="GD100" s="2">
        <v>1</v>
      </c>
      <c r="GE100" s="2"/>
      <c r="GF100" s="2">
        <v>-539532301</v>
      </c>
      <c r="GG100" s="2">
        <v>2</v>
      </c>
      <c r="GH100" s="2">
        <v>4</v>
      </c>
      <c r="GI100" s="2">
        <v>-2</v>
      </c>
      <c r="GJ100" s="2">
        <v>0</v>
      </c>
      <c r="GK100" s="2">
        <v>0</v>
      </c>
      <c r="GL100" s="2">
        <f t="shared" si="101"/>
        <v>0</v>
      </c>
      <c r="GM100" s="2">
        <f t="shared" si="102"/>
        <v>70472.34</v>
      </c>
      <c r="GN100" s="2">
        <f t="shared" si="103"/>
        <v>0</v>
      </c>
      <c r="GO100" s="2">
        <f t="shared" si="104"/>
        <v>0</v>
      </c>
      <c r="GP100" s="2">
        <f t="shared" si="105"/>
        <v>0</v>
      </c>
      <c r="GQ100" s="2"/>
      <c r="GR100" s="2">
        <v>0</v>
      </c>
      <c r="GS100" s="2">
        <v>2</v>
      </c>
      <c r="GT100" s="2">
        <v>0</v>
      </c>
      <c r="GU100" s="2" t="s">
        <v>3</v>
      </c>
      <c r="GV100" s="2">
        <f t="shared" si="106"/>
        <v>0</v>
      </c>
      <c r="GW100" s="2">
        <v>1</v>
      </c>
      <c r="GX100" s="2">
        <f t="shared" si="107"/>
        <v>0</v>
      </c>
      <c r="GY100" s="2"/>
      <c r="GZ100" s="2"/>
      <c r="HA100" s="2">
        <v>0</v>
      </c>
      <c r="HB100" s="2">
        <v>0</v>
      </c>
      <c r="HC100" s="2">
        <f t="shared" si="108"/>
        <v>0</v>
      </c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17</v>
      </c>
      <c r="B101">
        <v>1</v>
      </c>
      <c r="E101" t="s">
        <v>156</v>
      </c>
      <c r="F101" t="s">
        <v>131</v>
      </c>
      <c r="G101" t="s">
        <v>157</v>
      </c>
      <c r="H101" t="s">
        <v>133</v>
      </c>
      <c r="I101">
        <v>2</v>
      </c>
      <c r="J101">
        <v>0</v>
      </c>
      <c r="O101">
        <f t="shared" si="71"/>
        <v>70472.34</v>
      </c>
      <c r="P101">
        <f t="shared" si="72"/>
        <v>70472.34</v>
      </c>
      <c r="Q101">
        <f t="shared" si="73"/>
        <v>0</v>
      </c>
      <c r="R101">
        <f t="shared" si="74"/>
        <v>0</v>
      </c>
      <c r="S101">
        <f t="shared" si="75"/>
        <v>0</v>
      </c>
      <c r="T101">
        <f t="shared" si="76"/>
        <v>0</v>
      </c>
      <c r="U101">
        <f t="shared" si="77"/>
        <v>0</v>
      </c>
      <c r="V101">
        <f t="shared" si="78"/>
        <v>0</v>
      </c>
      <c r="W101">
        <f t="shared" si="79"/>
        <v>0</v>
      </c>
      <c r="X101">
        <f t="shared" si="80"/>
        <v>0</v>
      </c>
      <c r="Y101">
        <f t="shared" si="81"/>
        <v>0</v>
      </c>
      <c r="AA101">
        <v>42913476</v>
      </c>
      <c r="AB101">
        <f t="shared" si="82"/>
        <v>35236.1702</v>
      </c>
      <c r="AC101">
        <f t="shared" si="83"/>
        <v>35236.1702</v>
      </c>
      <c r="AD101">
        <f t="shared" si="84"/>
        <v>0</v>
      </c>
      <c r="AE101">
        <f t="shared" si="85"/>
        <v>0</v>
      </c>
      <c r="AF101">
        <f t="shared" si="86"/>
        <v>0</v>
      </c>
      <c r="AG101">
        <f t="shared" si="87"/>
        <v>0</v>
      </c>
      <c r="AH101">
        <f t="shared" si="88"/>
        <v>0</v>
      </c>
      <c r="AI101">
        <f t="shared" si="89"/>
        <v>0</v>
      </c>
      <c r="AJ101">
        <f t="shared" si="90"/>
        <v>0</v>
      </c>
      <c r="AK101">
        <v>33241.67</v>
      </c>
      <c r="AL101">
        <v>33241.67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3</v>
      </c>
      <c r="BJ101" t="s">
        <v>3</v>
      </c>
      <c r="BM101">
        <v>100</v>
      </c>
      <c r="BN101">
        <v>0</v>
      </c>
      <c r="BO101" t="s">
        <v>3</v>
      </c>
      <c r="BP101">
        <v>0</v>
      </c>
      <c r="BQ101">
        <v>5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0</v>
      </c>
      <c r="CA101">
        <v>0</v>
      </c>
      <c r="CE101">
        <v>0</v>
      </c>
      <c r="CF101">
        <v>0</v>
      </c>
      <c r="CG101">
        <v>0</v>
      </c>
      <c r="CM101">
        <v>0</v>
      </c>
      <c r="CN101" t="s">
        <v>3</v>
      </c>
      <c r="CO101">
        <v>0</v>
      </c>
      <c r="CP101">
        <f t="shared" si="91"/>
        <v>70472.34</v>
      </c>
      <c r="CQ101">
        <f t="shared" si="92"/>
        <v>35236.1702</v>
      </c>
      <c r="CR101">
        <f t="shared" si="93"/>
        <v>0</v>
      </c>
      <c r="CS101">
        <f t="shared" si="94"/>
        <v>0</v>
      </c>
      <c r="CT101">
        <f t="shared" si="95"/>
        <v>0</v>
      </c>
      <c r="CU101">
        <f t="shared" si="96"/>
        <v>0</v>
      </c>
      <c r="CV101">
        <f t="shared" si="97"/>
        <v>0</v>
      </c>
      <c r="CW101">
        <f t="shared" si="98"/>
        <v>0</v>
      </c>
      <c r="CX101">
        <f t="shared" si="99"/>
        <v>0</v>
      </c>
      <c r="CY101">
        <f>0</f>
        <v>0</v>
      </c>
      <c r="CZ101">
        <f>0</f>
        <v>0</v>
      </c>
      <c r="DC101" t="s">
        <v>3</v>
      </c>
      <c r="DD101" t="s">
        <v>134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1010</v>
      </c>
      <c r="DV101" t="s">
        <v>133</v>
      </c>
      <c r="DW101" t="s">
        <v>133</v>
      </c>
      <c r="DX101">
        <v>1</v>
      </c>
      <c r="EE101">
        <v>42913108</v>
      </c>
      <c r="EF101">
        <v>5</v>
      </c>
      <c r="EG101" t="s">
        <v>135</v>
      </c>
      <c r="EH101">
        <v>0</v>
      </c>
      <c r="EI101" t="s">
        <v>3</v>
      </c>
      <c r="EJ101">
        <v>3</v>
      </c>
      <c r="EK101">
        <v>100</v>
      </c>
      <c r="EL101" t="s">
        <v>136</v>
      </c>
      <c r="EM101" t="s">
        <v>137</v>
      </c>
      <c r="EO101" t="s">
        <v>138</v>
      </c>
      <c r="EQ101">
        <v>0</v>
      </c>
      <c r="ER101">
        <v>33241.67</v>
      </c>
      <c r="ES101">
        <v>33241.67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5</v>
      </c>
      <c r="FC101">
        <v>1</v>
      </c>
      <c r="FD101">
        <v>18</v>
      </c>
      <c r="FF101">
        <v>39890</v>
      </c>
      <c r="FQ101">
        <v>0</v>
      </c>
      <c r="FR101">
        <f t="shared" si="100"/>
        <v>70472.34</v>
      </c>
      <c r="FS101">
        <v>0</v>
      </c>
      <c r="FX101">
        <v>0</v>
      </c>
      <c r="FY101">
        <v>0</v>
      </c>
      <c r="GA101" t="s">
        <v>158</v>
      </c>
      <c r="GD101">
        <v>1</v>
      </c>
      <c r="GF101">
        <v>-539532301</v>
      </c>
      <c r="GG101">
        <v>2</v>
      </c>
      <c r="GH101">
        <v>3</v>
      </c>
      <c r="GI101">
        <v>-2</v>
      </c>
      <c r="GJ101">
        <v>0</v>
      </c>
      <c r="GK101">
        <v>0</v>
      </c>
      <c r="GL101">
        <f t="shared" si="101"/>
        <v>0</v>
      </c>
      <c r="GM101">
        <f t="shared" si="102"/>
        <v>70472.34</v>
      </c>
      <c r="GN101">
        <f t="shared" si="103"/>
        <v>0</v>
      </c>
      <c r="GO101">
        <f t="shared" si="104"/>
        <v>0</v>
      </c>
      <c r="GP101">
        <f t="shared" si="105"/>
        <v>0</v>
      </c>
      <c r="GR101">
        <v>1</v>
      </c>
      <c r="GS101">
        <v>1</v>
      </c>
      <c r="GT101">
        <v>0</v>
      </c>
      <c r="GU101" t="s">
        <v>3</v>
      </c>
      <c r="GV101">
        <f t="shared" si="106"/>
        <v>0</v>
      </c>
      <c r="GW101">
        <v>1</v>
      </c>
      <c r="GX101">
        <f t="shared" si="107"/>
        <v>0</v>
      </c>
      <c r="HA101">
        <v>0</v>
      </c>
      <c r="HB101">
        <v>0</v>
      </c>
      <c r="HC101">
        <f t="shared" si="108"/>
        <v>0</v>
      </c>
      <c r="IK101">
        <v>0</v>
      </c>
    </row>
    <row r="102" spans="1:255" x14ac:dyDescent="0.2">
      <c r="A102" s="2">
        <v>17</v>
      </c>
      <c r="B102" s="2">
        <v>1</v>
      </c>
      <c r="C102" s="2"/>
      <c r="D102" s="2"/>
      <c r="E102" s="2" t="s">
        <v>159</v>
      </c>
      <c r="F102" s="2" t="s">
        <v>131</v>
      </c>
      <c r="G102" s="2" t="s">
        <v>160</v>
      </c>
      <c r="H102" s="2" t="s">
        <v>133</v>
      </c>
      <c r="I102" s="2">
        <v>13</v>
      </c>
      <c r="J102" s="2">
        <v>0</v>
      </c>
      <c r="K102" s="2"/>
      <c r="L102" s="2"/>
      <c r="M102" s="2"/>
      <c r="N102" s="2"/>
      <c r="O102" s="2">
        <f t="shared" si="71"/>
        <v>689000</v>
      </c>
      <c r="P102" s="2">
        <f t="shared" si="72"/>
        <v>689000</v>
      </c>
      <c r="Q102" s="2">
        <f t="shared" si="73"/>
        <v>0</v>
      </c>
      <c r="R102" s="2">
        <f t="shared" si="74"/>
        <v>0</v>
      </c>
      <c r="S102" s="2">
        <f t="shared" si="75"/>
        <v>0</v>
      </c>
      <c r="T102" s="2">
        <f t="shared" si="76"/>
        <v>0</v>
      </c>
      <c r="U102" s="2">
        <f t="shared" si="77"/>
        <v>0</v>
      </c>
      <c r="V102" s="2">
        <f t="shared" si="78"/>
        <v>0</v>
      </c>
      <c r="W102" s="2">
        <f t="shared" si="79"/>
        <v>0</v>
      </c>
      <c r="X102" s="2">
        <f t="shared" si="80"/>
        <v>0</v>
      </c>
      <c r="Y102" s="2">
        <f t="shared" si="81"/>
        <v>0</v>
      </c>
      <c r="Z102" s="2"/>
      <c r="AA102" s="2">
        <v>42913475</v>
      </c>
      <c r="AB102" s="2">
        <f t="shared" si="82"/>
        <v>53000</v>
      </c>
      <c r="AC102" s="2">
        <f t="shared" si="83"/>
        <v>53000</v>
      </c>
      <c r="AD102" s="2">
        <f t="shared" si="84"/>
        <v>0</v>
      </c>
      <c r="AE102" s="2">
        <f t="shared" si="85"/>
        <v>0</v>
      </c>
      <c r="AF102" s="2">
        <f t="shared" si="86"/>
        <v>0</v>
      </c>
      <c r="AG102" s="2">
        <f t="shared" si="87"/>
        <v>0</v>
      </c>
      <c r="AH102" s="2">
        <f t="shared" si="88"/>
        <v>0</v>
      </c>
      <c r="AI102" s="2">
        <f t="shared" si="89"/>
        <v>0</v>
      </c>
      <c r="AJ102" s="2">
        <f t="shared" si="90"/>
        <v>0</v>
      </c>
      <c r="AK102" s="2">
        <v>50000</v>
      </c>
      <c r="AL102" s="2">
        <v>50000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3</v>
      </c>
      <c r="BJ102" s="2" t="s">
        <v>3</v>
      </c>
      <c r="BK102" s="2"/>
      <c r="BL102" s="2"/>
      <c r="BM102" s="2">
        <v>100</v>
      </c>
      <c r="BN102" s="2">
        <v>0</v>
      </c>
      <c r="BO102" s="2" t="s">
        <v>3</v>
      </c>
      <c r="BP102" s="2">
        <v>0</v>
      </c>
      <c r="BQ102" s="2">
        <v>5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0</v>
      </c>
      <c r="CA102" s="2">
        <v>0</v>
      </c>
      <c r="CB102" s="2"/>
      <c r="CC102" s="2"/>
      <c r="CD102" s="2"/>
      <c r="CE102" s="2">
        <v>0</v>
      </c>
      <c r="CF102" s="2">
        <v>0</v>
      </c>
      <c r="CG102" s="2">
        <v>0</v>
      </c>
      <c r="CH102" s="2"/>
      <c r="CI102" s="2"/>
      <c r="CJ102" s="2"/>
      <c r="CK102" s="2"/>
      <c r="CL102" s="2"/>
      <c r="CM102" s="2">
        <v>0</v>
      </c>
      <c r="CN102" s="2" t="s">
        <v>3</v>
      </c>
      <c r="CO102" s="2">
        <v>0</v>
      </c>
      <c r="CP102" s="2">
        <f t="shared" si="91"/>
        <v>689000</v>
      </c>
      <c r="CQ102" s="2">
        <f t="shared" si="92"/>
        <v>53000</v>
      </c>
      <c r="CR102" s="2">
        <f t="shared" si="93"/>
        <v>0</v>
      </c>
      <c r="CS102" s="2">
        <f t="shared" si="94"/>
        <v>0</v>
      </c>
      <c r="CT102" s="2">
        <f t="shared" si="95"/>
        <v>0</v>
      </c>
      <c r="CU102" s="2">
        <f t="shared" si="96"/>
        <v>0</v>
      </c>
      <c r="CV102" s="2">
        <f t="shared" si="97"/>
        <v>0</v>
      </c>
      <c r="CW102" s="2">
        <f t="shared" si="98"/>
        <v>0</v>
      </c>
      <c r="CX102" s="2">
        <f t="shared" si="99"/>
        <v>0</v>
      </c>
      <c r="CY102" s="2">
        <f>0</f>
        <v>0</v>
      </c>
      <c r="CZ102" s="2">
        <f>0</f>
        <v>0</v>
      </c>
      <c r="DA102" s="2"/>
      <c r="DB102" s="2"/>
      <c r="DC102" s="2" t="s">
        <v>3</v>
      </c>
      <c r="DD102" s="2" t="s">
        <v>134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1010</v>
      </c>
      <c r="DV102" s="2" t="s">
        <v>133</v>
      </c>
      <c r="DW102" s="2" t="s">
        <v>133</v>
      </c>
      <c r="DX102" s="2">
        <v>1</v>
      </c>
      <c r="DY102" s="2"/>
      <c r="DZ102" s="2"/>
      <c r="EA102" s="2"/>
      <c r="EB102" s="2"/>
      <c r="EC102" s="2"/>
      <c r="ED102" s="2"/>
      <c r="EE102" s="2">
        <v>42913108</v>
      </c>
      <c r="EF102" s="2">
        <v>5</v>
      </c>
      <c r="EG102" s="2" t="s">
        <v>135</v>
      </c>
      <c r="EH102" s="2">
        <v>0</v>
      </c>
      <c r="EI102" s="2" t="s">
        <v>3</v>
      </c>
      <c r="EJ102" s="2">
        <v>3</v>
      </c>
      <c r="EK102" s="2">
        <v>100</v>
      </c>
      <c r="EL102" s="2" t="s">
        <v>136</v>
      </c>
      <c r="EM102" s="2" t="s">
        <v>137</v>
      </c>
      <c r="EN102" s="2"/>
      <c r="EO102" s="2" t="s">
        <v>138</v>
      </c>
      <c r="EP102" s="2"/>
      <c r="EQ102" s="2">
        <v>0</v>
      </c>
      <c r="ER102" s="2">
        <v>0</v>
      </c>
      <c r="ES102" s="2">
        <v>50000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00"/>
        <v>689000</v>
      </c>
      <c r="FS102" s="2">
        <v>0</v>
      </c>
      <c r="FT102" s="2"/>
      <c r="FU102" s="2"/>
      <c r="FV102" s="2"/>
      <c r="FW102" s="2"/>
      <c r="FX102" s="2">
        <v>0</v>
      </c>
      <c r="FY102" s="2">
        <v>0</v>
      </c>
      <c r="FZ102" s="2"/>
      <c r="GA102" s="2" t="s">
        <v>161</v>
      </c>
      <c r="GB102" s="2"/>
      <c r="GC102" s="2"/>
      <c r="GD102" s="2">
        <v>1</v>
      </c>
      <c r="GE102" s="2"/>
      <c r="GF102" s="2">
        <v>66104166</v>
      </c>
      <c r="GG102" s="2">
        <v>2</v>
      </c>
      <c r="GH102" s="2">
        <v>4</v>
      </c>
      <c r="GI102" s="2">
        <v>-2</v>
      </c>
      <c r="GJ102" s="2">
        <v>0</v>
      </c>
      <c r="GK102" s="2">
        <v>0</v>
      </c>
      <c r="GL102" s="2">
        <f t="shared" si="101"/>
        <v>0</v>
      </c>
      <c r="GM102" s="2">
        <f t="shared" si="102"/>
        <v>689000</v>
      </c>
      <c r="GN102" s="2">
        <f t="shared" si="103"/>
        <v>0</v>
      </c>
      <c r="GO102" s="2">
        <f t="shared" si="104"/>
        <v>0</v>
      </c>
      <c r="GP102" s="2">
        <f t="shared" si="105"/>
        <v>0</v>
      </c>
      <c r="GQ102" s="2"/>
      <c r="GR102" s="2">
        <v>0</v>
      </c>
      <c r="GS102" s="2">
        <v>2</v>
      </c>
      <c r="GT102" s="2">
        <v>0</v>
      </c>
      <c r="GU102" s="2" t="s">
        <v>3</v>
      </c>
      <c r="GV102" s="2">
        <f t="shared" si="106"/>
        <v>0</v>
      </c>
      <c r="GW102" s="2">
        <v>1</v>
      </c>
      <c r="GX102" s="2">
        <f t="shared" si="107"/>
        <v>0</v>
      </c>
      <c r="GY102" s="2"/>
      <c r="GZ102" s="2"/>
      <c r="HA102" s="2">
        <v>0</v>
      </c>
      <c r="HB102" s="2">
        <v>0</v>
      </c>
      <c r="HC102" s="2">
        <f t="shared" si="108"/>
        <v>0</v>
      </c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17</v>
      </c>
      <c r="B103">
        <v>1</v>
      </c>
      <c r="E103" t="s">
        <v>159</v>
      </c>
      <c r="F103" t="s">
        <v>131</v>
      </c>
      <c r="G103" t="s">
        <v>160</v>
      </c>
      <c r="H103" t="s">
        <v>133</v>
      </c>
      <c r="I103">
        <v>13</v>
      </c>
      <c r="J103">
        <v>0</v>
      </c>
      <c r="O103">
        <f t="shared" si="71"/>
        <v>689000</v>
      </c>
      <c r="P103">
        <f t="shared" si="72"/>
        <v>689000</v>
      </c>
      <c r="Q103">
        <f t="shared" si="73"/>
        <v>0</v>
      </c>
      <c r="R103">
        <f t="shared" si="74"/>
        <v>0</v>
      </c>
      <c r="S103">
        <f t="shared" si="75"/>
        <v>0</v>
      </c>
      <c r="T103">
        <f t="shared" si="76"/>
        <v>0</v>
      </c>
      <c r="U103">
        <f t="shared" si="77"/>
        <v>0</v>
      </c>
      <c r="V103">
        <f t="shared" si="78"/>
        <v>0</v>
      </c>
      <c r="W103">
        <f t="shared" si="79"/>
        <v>0</v>
      </c>
      <c r="X103">
        <f t="shared" si="80"/>
        <v>0</v>
      </c>
      <c r="Y103">
        <f t="shared" si="81"/>
        <v>0</v>
      </c>
      <c r="AA103">
        <v>42913476</v>
      </c>
      <c r="AB103">
        <f t="shared" si="82"/>
        <v>53000</v>
      </c>
      <c r="AC103">
        <f t="shared" si="83"/>
        <v>53000</v>
      </c>
      <c r="AD103">
        <f t="shared" si="84"/>
        <v>0</v>
      </c>
      <c r="AE103">
        <f t="shared" si="85"/>
        <v>0</v>
      </c>
      <c r="AF103">
        <f t="shared" si="86"/>
        <v>0</v>
      </c>
      <c r="AG103">
        <f t="shared" si="87"/>
        <v>0</v>
      </c>
      <c r="AH103">
        <f t="shared" si="88"/>
        <v>0</v>
      </c>
      <c r="AI103">
        <f t="shared" si="89"/>
        <v>0</v>
      </c>
      <c r="AJ103">
        <f t="shared" si="90"/>
        <v>0</v>
      </c>
      <c r="AK103">
        <v>50000</v>
      </c>
      <c r="AL103">
        <v>50000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3</v>
      </c>
      <c r="BJ103" t="s">
        <v>3</v>
      </c>
      <c r="BM103">
        <v>100</v>
      </c>
      <c r="BN103">
        <v>0</v>
      </c>
      <c r="BO103" t="s">
        <v>3</v>
      </c>
      <c r="BP103">
        <v>0</v>
      </c>
      <c r="BQ103">
        <v>5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0</v>
      </c>
      <c r="CA103">
        <v>0</v>
      </c>
      <c r="CE103">
        <v>0</v>
      </c>
      <c r="CF103">
        <v>0</v>
      </c>
      <c r="CG103">
        <v>0</v>
      </c>
      <c r="CM103">
        <v>0</v>
      </c>
      <c r="CN103" t="s">
        <v>3</v>
      </c>
      <c r="CO103">
        <v>0</v>
      </c>
      <c r="CP103">
        <f t="shared" si="91"/>
        <v>689000</v>
      </c>
      <c r="CQ103">
        <f t="shared" si="92"/>
        <v>53000</v>
      </c>
      <c r="CR103">
        <f t="shared" si="93"/>
        <v>0</v>
      </c>
      <c r="CS103">
        <f t="shared" si="94"/>
        <v>0</v>
      </c>
      <c r="CT103">
        <f t="shared" si="95"/>
        <v>0</v>
      </c>
      <c r="CU103">
        <f t="shared" si="96"/>
        <v>0</v>
      </c>
      <c r="CV103">
        <f t="shared" si="97"/>
        <v>0</v>
      </c>
      <c r="CW103">
        <f t="shared" si="98"/>
        <v>0</v>
      </c>
      <c r="CX103">
        <f t="shared" si="99"/>
        <v>0</v>
      </c>
      <c r="CY103">
        <f>0</f>
        <v>0</v>
      </c>
      <c r="CZ103">
        <f>0</f>
        <v>0</v>
      </c>
      <c r="DC103" t="s">
        <v>3</v>
      </c>
      <c r="DD103" t="s">
        <v>134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1010</v>
      </c>
      <c r="DV103" t="s">
        <v>133</v>
      </c>
      <c r="DW103" t="s">
        <v>133</v>
      </c>
      <c r="DX103">
        <v>1</v>
      </c>
      <c r="EE103">
        <v>42913108</v>
      </c>
      <c r="EF103">
        <v>5</v>
      </c>
      <c r="EG103" t="s">
        <v>135</v>
      </c>
      <c r="EH103">
        <v>0</v>
      </c>
      <c r="EI103" t="s">
        <v>3</v>
      </c>
      <c r="EJ103">
        <v>3</v>
      </c>
      <c r="EK103">
        <v>100</v>
      </c>
      <c r="EL103" t="s">
        <v>136</v>
      </c>
      <c r="EM103" t="s">
        <v>137</v>
      </c>
      <c r="EO103" t="s">
        <v>138</v>
      </c>
      <c r="EQ103">
        <v>0</v>
      </c>
      <c r="ER103">
        <v>50000</v>
      </c>
      <c r="ES103">
        <v>50000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5</v>
      </c>
      <c r="FC103">
        <v>1</v>
      </c>
      <c r="FD103">
        <v>18</v>
      </c>
      <c r="FF103">
        <v>60000</v>
      </c>
      <c r="FQ103">
        <v>0</v>
      </c>
      <c r="FR103">
        <f t="shared" si="100"/>
        <v>689000</v>
      </c>
      <c r="FS103">
        <v>0</v>
      </c>
      <c r="FX103">
        <v>0</v>
      </c>
      <c r="FY103">
        <v>0</v>
      </c>
      <c r="GA103" t="s">
        <v>161</v>
      </c>
      <c r="GD103">
        <v>1</v>
      </c>
      <c r="GF103">
        <v>66104166</v>
      </c>
      <c r="GG103">
        <v>2</v>
      </c>
      <c r="GH103">
        <v>3</v>
      </c>
      <c r="GI103">
        <v>-2</v>
      </c>
      <c r="GJ103">
        <v>0</v>
      </c>
      <c r="GK103">
        <v>0</v>
      </c>
      <c r="GL103">
        <f t="shared" si="101"/>
        <v>0</v>
      </c>
      <c r="GM103">
        <f t="shared" si="102"/>
        <v>689000</v>
      </c>
      <c r="GN103">
        <f t="shared" si="103"/>
        <v>0</v>
      </c>
      <c r="GO103">
        <f t="shared" si="104"/>
        <v>0</v>
      </c>
      <c r="GP103">
        <f t="shared" si="105"/>
        <v>0</v>
      </c>
      <c r="GR103">
        <v>1</v>
      </c>
      <c r="GS103">
        <v>1</v>
      </c>
      <c r="GT103">
        <v>0</v>
      </c>
      <c r="GU103" t="s">
        <v>3</v>
      </c>
      <c r="GV103">
        <f t="shared" si="106"/>
        <v>0</v>
      </c>
      <c r="GW103">
        <v>1</v>
      </c>
      <c r="GX103">
        <f t="shared" si="107"/>
        <v>0</v>
      </c>
      <c r="HA103">
        <v>0</v>
      </c>
      <c r="HB103">
        <v>0</v>
      </c>
      <c r="HC103">
        <f t="shared" si="108"/>
        <v>0</v>
      </c>
      <c r="IK103">
        <v>0</v>
      </c>
    </row>
    <row r="104" spans="1:255" x14ac:dyDescent="0.2">
      <c r="A104" s="2">
        <v>17</v>
      </c>
      <c r="B104" s="2">
        <v>1</v>
      </c>
      <c r="C104" s="2"/>
      <c r="D104" s="2"/>
      <c r="E104" s="2" t="s">
        <v>162</v>
      </c>
      <c r="F104" s="2" t="s">
        <v>131</v>
      </c>
      <c r="G104" s="2" t="s">
        <v>163</v>
      </c>
      <c r="H104" s="2" t="s">
        <v>133</v>
      </c>
      <c r="I104" s="2">
        <v>65</v>
      </c>
      <c r="J104" s="2">
        <v>0</v>
      </c>
      <c r="K104" s="2"/>
      <c r="L104" s="2"/>
      <c r="M104" s="2"/>
      <c r="N104" s="2"/>
      <c r="O104" s="2">
        <f t="shared" si="71"/>
        <v>4306.25</v>
      </c>
      <c r="P104" s="2">
        <f t="shared" si="72"/>
        <v>4306.25</v>
      </c>
      <c r="Q104" s="2">
        <f t="shared" si="73"/>
        <v>0</v>
      </c>
      <c r="R104" s="2">
        <f t="shared" si="74"/>
        <v>0</v>
      </c>
      <c r="S104" s="2">
        <f t="shared" si="75"/>
        <v>0</v>
      </c>
      <c r="T104" s="2">
        <f t="shared" si="76"/>
        <v>0</v>
      </c>
      <c r="U104" s="2">
        <f t="shared" si="77"/>
        <v>0</v>
      </c>
      <c r="V104" s="2">
        <f t="shared" si="78"/>
        <v>0</v>
      </c>
      <c r="W104" s="2">
        <f t="shared" si="79"/>
        <v>0</v>
      </c>
      <c r="X104" s="2">
        <f t="shared" si="80"/>
        <v>0</v>
      </c>
      <c r="Y104" s="2">
        <f t="shared" si="81"/>
        <v>0</v>
      </c>
      <c r="Z104" s="2"/>
      <c r="AA104" s="2">
        <v>42913475</v>
      </c>
      <c r="AB104" s="2">
        <f t="shared" si="82"/>
        <v>66.25</v>
      </c>
      <c r="AC104" s="2">
        <f t="shared" si="83"/>
        <v>66.25</v>
      </c>
      <c r="AD104" s="2">
        <f t="shared" si="84"/>
        <v>0</v>
      </c>
      <c r="AE104" s="2">
        <f t="shared" si="85"/>
        <v>0</v>
      </c>
      <c r="AF104" s="2">
        <f t="shared" si="86"/>
        <v>0</v>
      </c>
      <c r="AG104" s="2">
        <f t="shared" si="87"/>
        <v>0</v>
      </c>
      <c r="AH104" s="2">
        <f t="shared" si="88"/>
        <v>0</v>
      </c>
      <c r="AI104" s="2">
        <f t="shared" si="89"/>
        <v>0</v>
      </c>
      <c r="AJ104" s="2">
        <f t="shared" si="90"/>
        <v>0</v>
      </c>
      <c r="AK104" s="2">
        <v>62.5</v>
      </c>
      <c r="AL104" s="2">
        <v>62.5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3</v>
      </c>
      <c r="BJ104" s="2" t="s">
        <v>3</v>
      </c>
      <c r="BK104" s="2"/>
      <c r="BL104" s="2"/>
      <c r="BM104" s="2">
        <v>100</v>
      </c>
      <c r="BN104" s="2">
        <v>0</v>
      </c>
      <c r="BO104" s="2" t="s">
        <v>3</v>
      </c>
      <c r="BP104" s="2">
        <v>0</v>
      </c>
      <c r="BQ104" s="2">
        <v>5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0</v>
      </c>
      <c r="CA104" s="2">
        <v>0</v>
      </c>
      <c r="CB104" s="2"/>
      <c r="CC104" s="2"/>
      <c r="CD104" s="2"/>
      <c r="CE104" s="2">
        <v>0</v>
      </c>
      <c r="CF104" s="2">
        <v>0</v>
      </c>
      <c r="CG104" s="2">
        <v>0</v>
      </c>
      <c r="CH104" s="2"/>
      <c r="CI104" s="2"/>
      <c r="CJ104" s="2"/>
      <c r="CK104" s="2"/>
      <c r="CL104" s="2"/>
      <c r="CM104" s="2">
        <v>0</v>
      </c>
      <c r="CN104" s="2" t="s">
        <v>3</v>
      </c>
      <c r="CO104" s="2">
        <v>0</v>
      </c>
      <c r="CP104" s="2">
        <f t="shared" si="91"/>
        <v>4306.25</v>
      </c>
      <c r="CQ104" s="2">
        <f t="shared" si="92"/>
        <v>66.25</v>
      </c>
      <c r="CR104" s="2">
        <f t="shared" si="93"/>
        <v>0</v>
      </c>
      <c r="CS104" s="2">
        <f t="shared" si="94"/>
        <v>0</v>
      </c>
      <c r="CT104" s="2">
        <f t="shared" si="95"/>
        <v>0</v>
      </c>
      <c r="CU104" s="2">
        <f t="shared" si="96"/>
        <v>0</v>
      </c>
      <c r="CV104" s="2">
        <f t="shared" si="97"/>
        <v>0</v>
      </c>
      <c r="CW104" s="2">
        <f t="shared" si="98"/>
        <v>0</v>
      </c>
      <c r="CX104" s="2">
        <f t="shared" si="99"/>
        <v>0</v>
      </c>
      <c r="CY104" s="2">
        <f>0</f>
        <v>0</v>
      </c>
      <c r="CZ104" s="2">
        <f>0</f>
        <v>0</v>
      </c>
      <c r="DA104" s="2"/>
      <c r="DB104" s="2"/>
      <c r="DC104" s="2" t="s">
        <v>3</v>
      </c>
      <c r="DD104" s="2" t="s">
        <v>134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1010</v>
      </c>
      <c r="DV104" s="2" t="s">
        <v>133</v>
      </c>
      <c r="DW104" s="2" t="s">
        <v>133</v>
      </c>
      <c r="DX104" s="2">
        <v>1</v>
      </c>
      <c r="DY104" s="2"/>
      <c r="DZ104" s="2"/>
      <c r="EA104" s="2"/>
      <c r="EB104" s="2"/>
      <c r="EC104" s="2"/>
      <c r="ED104" s="2"/>
      <c r="EE104" s="2">
        <v>42913108</v>
      </c>
      <c r="EF104" s="2">
        <v>5</v>
      </c>
      <c r="EG104" s="2" t="s">
        <v>135</v>
      </c>
      <c r="EH104" s="2">
        <v>0</v>
      </c>
      <c r="EI104" s="2" t="s">
        <v>3</v>
      </c>
      <c r="EJ104" s="2">
        <v>3</v>
      </c>
      <c r="EK104" s="2">
        <v>100</v>
      </c>
      <c r="EL104" s="2" t="s">
        <v>136</v>
      </c>
      <c r="EM104" s="2" t="s">
        <v>137</v>
      </c>
      <c r="EN104" s="2"/>
      <c r="EO104" s="2" t="s">
        <v>138</v>
      </c>
      <c r="EP104" s="2"/>
      <c r="EQ104" s="2">
        <v>0</v>
      </c>
      <c r="ER104" s="2">
        <v>0</v>
      </c>
      <c r="ES104" s="2">
        <v>62.5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00"/>
        <v>4306.25</v>
      </c>
      <c r="FS104" s="2">
        <v>0</v>
      </c>
      <c r="FT104" s="2"/>
      <c r="FU104" s="2"/>
      <c r="FV104" s="2"/>
      <c r="FW104" s="2"/>
      <c r="FX104" s="2">
        <v>0</v>
      </c>
      <c r="FY104" s="2">
        <v>0</v>
      </c>
      <c r="FZ104" s="2"/>
      <c r="GA104" s="2" t="s">
        <v>164</v>
      </c>
      <c r="GB104" s="2"/>
      <c r="GC104" s="2"/>
      <c r="GD104" s="2">
        <v>1</v>
      </c>
      <c r="GE104" s="2"/>
      <c r="GF104" s="2">
        <v>-2087867196</v>
      </c>
      <c r="GG104" s="2">
        <v>2</v>
      </c>
      <c r="GH104" s="2">
        <v>4</v>
      </c>
      <c r="GI104" s="2">
        <v>-2</v>
      </c>
      <c r="GJ104" s="2">
        <v>0</v>
      </c>
      <c r="GK104" s="2">
        <v>0</v>
      </c>
      <c r="GL104" s="2">
        <f t="shared" si="101"/>
        <v>0</v>
      </c>
      <c r="GM104" s="2">
        <f t="shared" si="102"/>
        <v>4306.25</v>
      </c>
      <c r="GN104" s="2">
        <f t="shared" si="103"/>
        <v>0</v>
      </c>
      <c r="GO104" s="2">
        <f t="shared" si="104"/>
        <v>0</v>
      </c>
      <c r="GP104" s="2">
        <f t="shared" si="105"/>
        <v>0</v>
      </c>
      <c r="GQ104" s="2"/>
      <c r="GR104" s="2">
        <v>0</v>
      </c>
      <c r="GS104" s="2">
        <v>2</v>
      </c>
      <c r="GT104" s="2">
        <v>0</v>
      </c>
      <c r="GU104" s="2" t="s">
        <v>3</v>
      </c>
      <c r="GV104" s="2">
        <f t="shared" si="106"/>
        <v>0</v>
      </c>
      <c r="GW104" s="2">
        <v>1</v>
      </c>
      <c r="GX104" s="2">
        <f t="shared" si="107"/>
        <v>0</v>
      </c>
      <c r="GY104" s="2"/>
      <c r="GZ104" s="2"/>
      <c r="HA104" s="2">
        <v>0</v>
      </c>
      <c r="HB104" s="2">
        <v>0</v>
      </c>
      <c r="HC104" s="2">
        <f t="shared" si="108"/>
        <v>0</v>
      </c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17</v>
      </c>
      <c r="B105">
        <v>1</v>
      </c>
      <c r="E105" t="s">
        <v>162</v>
      </c>
      <c r="F105" t="s">
        <v>131</v>
      </c>
      <c r="G105" t="s">
        <v>163</v>
      </c>
      <c r="H105" t="s">
        <v>133</v>
      </c>
      <c r="I105">
        <v>65</v>
      </c>
      <c r="J105">
        <v>0</v>
      </c>
      <c r="O105">
        <f t="shared" si="71"/>
        <v>4306.25</v>
      </c>
      <c r="P105">
        <f t="shared" si="72"/>
        <v>4306.25</v>
      </c>
      <c r="Q105">
        <f t="shared" si="73"/>
        <v>0</v>
      </c>
      <c r="R105">
        <f t="shared" si="74"/>
        <v>0</v>
      </c>
      <c r="S105">
        <f t="shared" si="75"/>
        <v>0</v>
      </c>
      <c r="T105">
        <f t="shared" si="76"/>
        <v>0</v>
      </c>
      <c r="U105">
        <f t="shared" si="77"/>
        <v>0</v>
      </c>
      <c r="V105">
        <f t="shared" si="78"/>
        <v>0</v>
      </c>
      <c r="W105">
        <f t="shared" si="79"/>
        <v>0</v>
      </c>
      <c r="X105">
        <f t="shared" si="80"/>
        <v>0</v>
      </c>
      <c r="Y105">
        <f t="shared" si="81"/>
        <v>0</v>
      </c>
      <c r="AA105">
        <v>42913476</v>
      </c>
      <c r="AB105">
        <f t="shared" si="82"/>
        <v>66.25</v>
      </c>
      <c r="AC105">
        <f t="shared" si="83"/>
        <v>66.25</v>
      </c>
      <c r="AD105">
        <f t="shared" si="84"/>
        <v>0</v>
      </c>
      <c r="AE105">
        <f t="shared" si="85"/>
        <v>0</v>
      </c>
      <c r="AF105">
        <f t="shared" si="86"/>
        <v>0</v>
      </c>
      <c r="AG105">
        <f t="shared" si="87"/>
        <v>0</v>
      </c>
      <c r="AH105">
        <f t="shared" si="88"/>
        <v>0</v>
      </c>
      <c r="AI105">
        <f t="shared" si="89"/>
        <v>0</v>
      </c>
      <c r="AJ105">
        <f t="shared" si="90"/>
        <v>0</v>
      </c>
      <c r="AK105">
        <v>62.5</v>
      </c>
      <c r="AL105">
        <v>62.5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3</v>
      </c>
      <c r="BJ105" t="s">
        <v>3</v>
      </c>
      <c r="BM105">
        <v>100</v>
      </c>
      <c r="BN105">
        <v>0</v>
      </c>
      <c r="BO105" t="s">
        <v>3</v>
      </c>
      <c r="BP105">
        <v>0</v>
      </c>
      <c r="BQ105">
        <v>5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0</v>
      </c>
      <c r="CA105">
        <v>0</v>
      </c>
      <c r="CE105">
        <v>0</v>
      </c>
      <c r="CF105">
        <v>0</v>
      </c>
      <c r="CG105">
        <v>0</v>
      </c>
      <c r="CM105">
        <v>0</v>
      </c>
      <c r="CN105" t="s">
        <v>3</v>
      </c>
      <c r="CO105">
        <v>0</v>
      </c>
      <c r="CP105">
        <f t="shared" si="91"/>
        <v>4306.25</v>
      </c>
      <c r="CQ105">
        <f t="shared" si="92"/>
        <v>66.25</v>
      </c>
      <c r="CR105">
        <f t="shared" si="93"/>
        <v>0</v>
      </c>
      <c r="CS105">
        <f t="shared" si="94"/>
        <v>0</v>
      </c>
      <c r="CT105">
        <f t="shared" si="95"/>
        <v>0</v>
      </c>
      <c r="CU105">
        <f t="shared" si="96"/>
        <v>0</v>
      </c>
      <c r="CV105">
        <f t="shared" si="97"/>
        <v>0</v>
      </c>
      <c r="CW105">
        <f t="shared" si="98"/>
        <v>0</v>
      </c>
      <c r="CX105">
        <f t="shared" si="99"/>
        <v>0</v>
      </c>
      <c r="CY105">
        <f>0</f>
        <v>0</v>
      </c>
      <c r="CZ105">
        <f>0</f>
        <v>0</v>
      </c>
      <c r="DC105" t="s">
        <v>3</v>
      </c>
      <c r="DD105" t="s">
        <v>134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1010</v>
      </c>
      <c r="DV105" t="s">
        <v>133</v>
      </c>
      <c r="DW105" t="s">
        <v>133</v>
      </c>
      <c r="DX105">
        <v>1</v>
      </c>
      <c r="EE105">
        <v>42913108</v>
      </c>
      <c r="EF105">
        <v>5</v>
      </c>
      <c r="EG105" t="s">
        <v>135</v>
      </c>
      <c r="EH105">
        <v>0</v>
      </c>
      <c r="EI105" t="s">
        <v>3</v>
      </c>
      <c r="EJ105">
        <v>3</v>
      </c>
      <c r="EK105">
        <v>100</v>
      </c>
      <c r="EL105" t="s">
        <v>136</v>
      </c>
      <c r="EM105" t="s">
        <v>137</v>
      </c>
      <c r="EO105" t="s">
        <v>138</v>
      </c>
      <c r="EQ105">
        <v>0</v>
      </c>
      <c r="ER105">
        <v>62.5</v>
      </c>
      <c r="ES105">
        <v>62.5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5</v>
      </c>
      <c r="FC105">
        <v>1</v>
      </c>
      <c r="FD105">
        <v>18</v>
      </c>
      <c r="FF105">
        <v>75</v>
      </c>
      <c r="FQ105">
        <v>0</v>
      </c>
      <c r="FR105">
        <f t="shared" si="100"/>
        <v>4306.25</v>
      </c>
      <c r="FS105">
        <v>0</v>
      </c>
      <c r="FX105">
        <v>0</v>
      </c>
      <c r="FY105">
        <v>0</v>
      </c>
      <c r="GA105" t="s">
        <v>164</v>
      </c>
      <c r="GD105">
        <v>1</v>
      </c>
      <c r="GF105">
        <v>-2087867196</v>
      </c>
      <c r="GG105">
        <v>2</v>
      </c>
      <c r="GH105">
        <v>3</v>
      </c>
      <c r="GI105">
        <v>-2</v>
      </c>
      <c r="GJ105">
        <v>0</v>
      </c>
      <c r="GK105">
        <v>0</v>
      </c>
      <c r="GL105">
        <f t="shared" si="101"/>
        <v>0</v>
      </c>
      <c r="GM105">
        <f t="shared" si="102"/>
        <v>4306.25</v>
      </c>
      <c r="GN105">
        <f t="shared" si="103"/>
        <v>0</v>
      </c>
      <c r="GO105">
        <f t="shared" si="104"/>
        <v>0</v>
      </c>
      <c r="GP105">
        <f t="shared" si="105"/>
        <v>0</v>
      </c>
      <c r="GR105">
        <v>1</v>
      </c>
      <c r="GS105">
        <v>1</v>
      </c>
      <c r="GT105">
        <v>0</v>
      </c>
      <c r="GU105" t="s">
        <v>3</v>
      </c>
      <c r="GV105">
        <f t="shared" si="106"/>
        <v>0</v>
      </c>
      <c r="GW105">
        <v>1</v>
      </c>
      <c r="GX105">
        <f t="shared" si="107"/>
        <v>0</v>
      </c>
      <c r="HA105">
        <v>0</v>
      </c>
      <c r="HB105">
        <v>0</v>
      </c>
      <c r="HC105">
        <f t="shared" si="108"/>
        <v>0</v>
      </c>
      <c r="IK105">
        <v>0</v>
      </c>
    </row>
    <row r="106" spans="1:255" x14ac:dyDescent="0.2">
      <c r="A106" s="2">
        <v>17</v>
      </c>
      <c r="B106" s="2">
        <v>1</v>
      </c>
      <c r="C106" s="2"/>
      <c r="D106" s="2"/>
      <c r="E106" s="2" t="s">
        <v>165</v>
      </c>
      <c r="F106" s="2" t="s">
        <v>131</v>
      </c>
      <c r="G106" s="2" t="s">
        <v>163</v>
      </c>
      <c r="H106" s="2" t="s">
        <v>133</v>
      </c>
      <c r="I106" s="2">
        <v>65</v>
      </c>
      <c r="J106" s="2">
        <v>0</v>
      </c>
      <c r="K106" s="2"/>
      <c r="L106" s="2"/>
      <c r="M106" s="2"/>
      <c r="N106" s="2"/>
      <c r="O106" s="2">
        <f t="shared" si="71"/>
        <v>5741.44</v>
      </c>
      <c r="P106" s="2">
        <f t="shared" si="72"/>
        <v>5741.44</v>
      </c>
      <c r="Q106" s="2">
        <f t="shared" si="73"/>
        <v>0</v>
      </c>
      <c r="R106" s="2">
        <f t="shared" si="74"/>
        <v>0</v>
      </c>
      <c r="S106" s="2">
        <f t="shared" si="75"/>
        <v>0</v>
      </c>
      <c r="T106" s="2">
        <f t="shared" si="76"/>
        <v>0</v>
      </c>
      <c r="U106" s="2">
        <f t="shared" si="77"/>
        <v>0</v>
      </c>
      <c r="V106" s="2">
        <f t="shared" si="78"/>
        <v>0</v>
      </c>
      <c r="W106" s="2">
        <f t="shared" si="79"/>
        <v>0</v>
      </c>
      <c r="X106" s="2">
        <f t="shared" si="80"/>
        <v>0</v>
      </c>
      <c r="Y106" s="2">
        <f t="shared" si="81"/>
        <v>0</v>
      </c>
      <c r="Z106" s="2"/>
      <c r="AA106" s="2">
        <v>42913475</v>
      </c>
      <c r="AB106" s="2">
        <f t="shared" si="82"/>
        <v>88.329800000000006</v>
      </c>
      <c r="AC106" s="2">
        <f t="shared" si="83"/>
        <v>88.329800000000006</v>
      </c>
      <c r="AD106" s="2">
        <f t="shared" si="84"/>
        <v>0</v>
      </c>
      <c r="AE106" s="2">
        <f t="shared" si="85"/>
        <v>0</v>
      </c>
      <c r="AF106" s="2">
        <f t="shared" si="86"/>
        <v>0</v>
      </c>
      <c r="AG106" s="2">
        <f t="shared" si="87"/>
        <v>0</v>
      </c>
      <c r="AH106" s="2">
        <f t="shared" si="88"/>
        <v>0</v>
      </c>
      <c r="AI106" s="2">
        <f t="shared" si="89"/>
        <v>0</v>
      </c>
      <c r="AJ106" s="2">
        <f t="shared" si="90"/>
        <v>0</v>
      </c>
      <c r="AK106" s="2">
        <v>83.33</v>
      </c>
      <c r="AL106" s="2">
        <v>83.33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3</v>
      </c>
      <c r="BJ106" s="2" t="s">
        <v>3</v>
      </c>
      <c r="BK106" s="2"/>
      <c r="BL106" s="2"/>
      <c r="BM106" s="2">
        <v>100</v>
      </c>
      <c r="BN106" s="2">
        <v>0</v>
      </c>
      <c r="BO106" s="2" t="s">
        <v>3</v>
      </c>
      <c r="BP106" s="2">
        <v>0</v>
      </c>
      <c r="BQ106" s="2">
        <v>5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0</v>
      </c>
      <c r="CA106" s="2">
        <v>0</v>
      </c>
      <c r="CB106" s="2"/>
      <c r="CC106" s="2"/>
      <c r="CD106" s="2"/>
      <c r="CE106" s="2">
        <v>0</v>
      </c>
      <c r="CF106" s="2">
        <v>0</v>
      </c>
      <c r="CG106" s="2">
        <v>0</v>
      </c>
      <c r="CH106" s="2"/>
      <c r="CI106" s="2"/>
      <c r="CJ106" s="2"/>
      <c r="CK106" s="2"/>
      <c r="CL106" s="2"/>
      <c r="CM106" s="2">
        <v>0</v>
      </c>
      <c r="CN106" s="2" t="s">
        <v>3</v>
      </c>
      <c r="CO106" s="2">
        <v>0</v>
      </c>
      <c r="CP106" s="2">
        <f t="shared" si="91"/>
        <v>5741.44</v>
      </c>
      <c r="CQ106" s="2">
        <f t="shared" si="92"/>
        <v>88.329800000000006</v>
      </c>
      <c r="CR106" s="2">
        <f t="shared" si="93"/>
        <v>0</v>
      </c>
      <c r="CS106" s="2">
        <f t="shared" si="94"/>
        <v>0</v>
      </c>
      <c r="CT106" s="2">
        <f t="shared" si="95"/>
        <v>0</v>
      </c>
      <c r="CU106" s="2">
        <f t="shared" si="96"/>
        <v>0</v>
      </c>
      <c r="CV106" s="2">
        <f t="shared" si="97"/>
        <v>0</v>
      </c>
      <c r="CW106" s="2">
        <f t="shared" si="98"/>
        <v>0</v>
      </c>
      <c r="CX106" s="2">
        <f t="shared" si="99"/>
        <v>0</v>
      </c>
      <c r="CY106" s="2">
        <f>0</f>
        <v>0</v>
      </c>
      <c r="CZ106" s="2">
        <f>0</f>
        <v>0</v>
      </c>
      <c r="DA106" s="2"/>
      <c r="DB106" s="2"/>
      <c r="DC106" s="2" t="s">
        <v>3</v>
      </c>
      <c r="DD106" s="2" t="s">
        <v>134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1010</v>
      </c>
      <c r="DV106" s="2" t="s">
        <v>133</v>
      </c>
      <c r="DW106" s="2" t="s">
        <v>133</v>
      </c>
      <c r="DX106" s="2">
        <v>1</v>
      </c>
      <c r="DY106" s="2"/>
      <c r="DZ106" s="2"/>
      <c r="EA106" s="2"/>
      <c r="EB106" s="2"/>
      <c r="EC106" s="2"/>
      <c r="ED106" s="2"/>
      <c r="EE106" s="2">
        <v>42913108</v>
      </c>
      <c r="EF106" s="2">
        <v>5</v>
      </c>
      <c r="EG106" s="2" t="s">
        <v>135</v>
      </c>
      <c r="EH106" s="2">
        <v>0</v>
      </c>
      <c r="EI106" s="2" t="s">
        <v>3</v>
      </c>
      <c r="EJ106" s="2">
        <v>3</v>
      </c>
      <c r="EK106" s="2">
        <v>100</v>
      </c>
      <c r="EL106" s="2" t="s">
        <v>136</v>
      </c>
      <c r="EM106" s="2" t="s">
        <v>137</v>
      </c>
      <c r="EN106" s="2"/>
      <c r="EO106" s="2" t="s">
        <v>138</v>
      </c>
      <c r="EP106" s="2"/>
      <c r="EQ106" s="2">
        <v>0</v>
      </c>
      <c r="ER106" s="2">
        <v>0</v>
      </c>
      <c r="ES106" s="2">
        <v>83.33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00"/>
        <v>5741.44</v>
      </c>
      <c r="FS106" s="2">
        <v>0</v>
      </c>
      <c r="FT106" s="2"/>
      <c r="FU106" s="2"/>
      <c r="FV106" s="2"/>
      <c r="FW106" s="2"/>
      <c r="FX106" s="2">
        <v>0</v>
      </c>
      <c r="FY106" s="2">
        <v>0</v>
      </c>
      <c r="FZ106" s="2"/>
      <c r="GA106" s="2" t="s">
        <v>166</v>
      </c>
      <c r="GB106" s="2"/>
      <c r="GC106" s="2"/>
      <c r="GD106" s="2">
        <v>1</v>
      </c>
      <c r="GE106" s="2"/>
      <c r="GF106" s="2">
        <v>-2087867196</v>
      </c>
      <c r="GG106" s="2">
        <v>2</v>
      </c>
      <c r="GH106" s="2">
        <v>4</v>
      </c>
      <c r="GI106" s="2">
        <v>-2</v>
      </c>
      <c r="GJ106" s="2">
        <v>0</v>
      </c>
      <c r="GK106" s="2">
        <v>0</v>
      </c>
      <c r="GL106" s="2">
        <f t="shared" si="101"/>
        <v>0</v>
      </c>
      <c r="GM106" s="2">
        <f t="shared" si="102"/>
        <v>5741.44</v>
      </c>
      <c r="GN106" s="2">
        <f t="shared" si="103"/>
        <v>0</v>
      </c>
      <c r="GO106" s="2">
        <f t="shared" si="104"/>
        <v>0</v>
      </c>
      <c r="GP106" s="2">
        <f t="shared" si="105"/>
        <v>0</v>
      </c>
      <c r="GQ106" s="2"/>
      <c r="GR106" s="2">
        <v>0</v>
      </c>
      <c r="GS106" s="2">
        <v>2</v>
      </c>
      <c r="GT106" s="2">
        <v>0</v>
      </c>
      <c r="GU106" s="2" t="s">
        <v>3</v>
      </c>
      <c r="GV106" s="2">
        <f t="shared" si="106"/>
        <v>0</v>
      </c>
      <c r="GW106" s="2">
        <v>1</v>
      </c>
      <c r="GX106" s="2">
        <f t="shared" si="107"/>
        <v>0</v>
      </c>
      <c r="GY106" s="2"/>
      <c r="GZ106" s="2"/>
      <c r="HA106" s="2">
        <v>0</v>
      </c>
      <c r="HB106" s="2">
        <v>0</v>
      </c>
      <c r="HC106" s="2">
        <f t="shared" si="108"/>
        <v>0</v>
      </c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17</v>
      </c>
      <c r="B107">
        <v>1</v>
      </c>
      <c r="E107" t="s">
        <v>165</v>
      </c>
      <c r="F107" t="s">
        <v>131</v>
      </c>
      <c r="G107" t="s">
        <v>163</v>
      </c>
      <c r="H107" t="s">
        <v>133</v>
      </c>
      <c r="I107">
        <v>65</v>
      </c>
      <c r="J107">
        <v>0</v>
      </c>
      <c r="O107">
        <f t="shared" si="71"/>
        <v>5741.44</v>
      </c>
      <c r="P107">
        <f t="shared" si="72"/>
        <v>5741.44</v>
      </c>
      <c r="Q107">
        <f t="shared" si="73"/>
        <v>0</v>
      </c>
      <c r="R107">
        <f t="shared" si="74"/>
        <v>0</v>
      </c>
      <c r="S107">
        <f t="shared" si="75"/>
        <v>0</v>
      </c>
      <c r="T107">
        <f t="shared" si="76"/>
        <v>0</v>
      </c>
      <c r="U107">
        <f t="shared" si="77"/>
        <v>0</v>
      </c>
      <c r="V107">
        <f t="shared" si="78"/>
        <v>0</v>
      </c>
      <c r="W107">
        <f t="shared" si="79"/>
        <v>0</v>
      </c>
      <c r="X107">
        <f t="shared" si="80"/>
        <v>0</v>
      </c>
      <c r="Y107">
        <f t="shared" si="81"/>
        <v>0</v>
      </c>
      <c r="AA107">
        <v>42913476</v>
      </c>
      <c r="AB107">
        <f t="shared" si="82"/>
        <v>88.329800000000006</v>
      </c>
      <c r="AC107">
        <f t="shared" si="83"/>
        <v>88.329800000000006</v>
      </c>
      <c r="AD107">
        <f t="shared" si="84"/>
        <v>0</v>
      </c>
      <c r="AE107">
        <f t="shared" si="85"/>
        <v>0</v>
      </c>
      <c r="AF107">
        <f t="shared" si="86"/>
        <v>0</v>
      </c>
      <c r="AG107">
        <f t="shared" si="87"/>
        <v>0</v>
      </c>
      <c r="AH107">
        <f t="shared" si="88"/>
        <v>0</v>
      </c>
      <c r="AI107">
        <f t="shared" si="89"/>
        <v>0</v>
      </c>
      <c r="AJ107">
        <f t="shared" si="90"/>
        <v>0</v>
      </c>
      <c r="AK107">
        <v>83.33</v>
      </c>
      <c r="AL107">
        <v>83.33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3</v>
      </c>
      <c r="BJ107" t="s">
        <v>3</v>
      </c>
      <c r="BM107">
        <v>100</v>
      </c>
      <c r="BN107">
        <v>0</v>
      </c>
      <c r="BO107" t="s">
        <v>3</v>
      </c>
      <c r="BP107">
        <v>0</v>
      </c>
      <c r="BQ107">
        <v>5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0</v>
      </c>
      <c r="CA107">
        <v>0</v>
      </c>
      <c r="CE107">
        <v>0</v>
      </c>
      <c r="CF107">
        <v>0</v>
      </c>
      <c r="CG107">
        <v>0</v>
      </c>
      <c r="CM107">
        <v>0</v>
      </c>
      <c r="CN107" t="s">
        <v>3</v>
      </c>
      <c r="CO107">
        <v>0</v>
      </c>
      <c r="CP107">
        <f t="shared" si="91"/>
        <v>5741.44</v>
      </c>
      <c r="CQ107">
        <f t="shared" si="92"/>
        <v>88.329800000000006</v>
      </c>
      <c r="CR107">
        <f t="shared" si="93"/>
        <v>0</v>
      </c>
      <c r="CS107">
        <f t="shared" si="94"/>
        <v>0</v>
      </c>
      <c r="CT107">
        <f t="shared" si="95"/>
        <v>0</v>
      </c>
      <c r="CU107">
        <f t="shared" si="96"/>
        <v>0</v>
      </c>
      <c r="CV107">
        <f t="shared" si="97"/>
        <v>0</v>
      </c>
      <c r="CW107">
        <f t="shared" si="98"/>
        <v>0</v>
      </c>
      <c r="CX107">
        <f t="shared" si="99"/>
        <v>0</v>
      </c>
      <c r="CY107">
        <f>0</f>
        <v>0</v>
      </c>
      <c r="CZ107">
        <f>0</f>
        <v>0</v>
      </c>
      <c r="DC107" t="s">
        <v>3</v>
      </c>
      <c r="DD107" t="s">
        <v>134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1010</v>
      </c>
      <c r="DV107" t="s">
        <v>133</v>
      </c>
      <c r="DW107" t="s">
        <v>133</v>
      </c>
      <c r="DX107">
        <v>1</v>
      </c>
      <c r="EE107">
        <v>42913108</v>
      </c>
      <c r="EF107">
        <v>5</v>
      </c>
      <c r="EG107" t="s">
        <v>135</v>
      </c>
      <c r="EH107">
        <v>0</v>
      </c>
      <c r="EI107" t="s">
        <v>3</v>
      </c>
      <c r="EJ107">
        <v>3</v>
      </c>
      <c r="EK107">
        <v>100</v>
      </c>
      <c r="EL107" t="s">
        <v>136</v>
      </c>
      <c r="EM107" t="s">
        <v>137</v>
      </c>
      <c r="EO107" t="s">
        <v>138</v>
      </c>
      <c r="EQ107">
        <v>0</v>
      </c>
      <c r="ER107">
        <v>83.33</v>
      </c>
      <c r="ES107">
        <v>83.33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5</v>
      </c>
      <c r="FC107">
        <v>1</v>
      </c>
      <c r="FD107">
        <v>18</v>
      </c>
      <c r="FF107">
        <v>100</v>
      </c>
      <c r="FQ107">
        <v>0</v>
      </c>
      <c r="FR107">
        <f t="shared" si="100"/>
        <v>5741.44</v>
      </c>
      <c r="FS107">
        <v>0</v>
      </c>
      <c r="FX107">
        <v>0</v>
      </c>
      <c r="FY107">
        <v>0</v>
      </c>
      <c r="GA107" t="s">
        <v>166</v>
      </c>
      <c r="GD107">
        <v>1</v>
      </c>
      <c r="GF107">
        <v>-2087867196</v>
      </c>
      <c r="GG107">
        <v>2</v>
      </c>
      <c r="GH107">
        <v>3</v>
      </c>
      <c r="GI107">
        <v>-2</v>
      </c>
      <c r="GJ107">
        <v>0</v>
      </c>
      <c r="GK107">
        <v>0</v>
      </c>
      <c r="GL107">
        <f t="shared" si="101"/>
        <v>0</v>
      </c>
      <c r="GM107">
        <f t="shared" si="102"/>
        <v>5741.44</v>
      </c>
      <c r="GN107">
        <f t="shared" si="103"/>
        <v>0</v>
      </c>
      <c r="GO107">
        <f t="shared" si="104"/>
        <v>0</v>
      </c>
      <c r="GP107">
        <f t="shared" si="105"/>
        <v>0</v>
      </c>
      <c r="GR107">
        <v>1</v>
      </c>
      <c r="GS107">
        <v>1</v>
      </c>
      <c r="GT107">
        <v>0</v>
      </c>
      <c r="GU107" t="s">
        <v>3</v>
      </c>
      <c r="GV107">
        <f t="shared" si="106"/>
        <v>0</v>
      </c>
      <c r="GW107">
        <v>1</v>
      </c>
      <c r="GX107">
        <f t="shared" si="107"/>
        <v>0</v>
      </c>
      <c r="HA107">
        <v>0</v>
      </c>
      <c r="HB107">
        <v>0</v>
      </c>
      <c r="HC107">
        <f t="shared" si="108"/>
        <v>0</v>
      </c>
      <c r="IK107">
        <v>0</v>
      </c>
    </row>
    <row r="108" spans="1:255" x14ac:dyDescent="0.2">
      <c r="A108" s="2">
        <v>17</v>
      </c>
      <c r="B108" s="2">
        <v>1</v>
      </c>
      <c r="C108" s="2"/>
      <c r="D108" s="2"/>
      <c r="E108" s="2" t="s">
        <v>167</v>
      </c>
      <c r="F108" s="2" t="s">
        <v>131</v>
      </c>
      <c r="G108" s="2" t="s">
        <v>168</v>
      </c>
      <c r="H108" s="2" t="s">
        <v>133</v>
      </c>
      <c r="I108" s="2">
        <v>130</v>
      </c>
      <c r="J108" s="2">
        <v>0</v>
      </c>
      <c r="K108" s="2"/>
      <c r="L108" s="2"/>
      <c r="M108" s="2"/>
      <c r="N108" s="2"/>
      <c r="O108" s="2">
        <f t="shared" si="71"/>
        <v>344.5</v>
      </c>
      <c r="P108" s="2">
        <f t="shared" si="72"/>
        <v>344.5</v>
      </c>
      <c r="Q108" s="2">
        <f t="shared" si="73"/>
        <v>0</v>
      </c>
      <c r="R108" s="2">
        <f t="shared" si="74"/>
        <v>0</v>
      </c>
      <c r="S108" s="2">
        <f t="shared" si="75"/>
        <v>0</v>
      </c>
      <c r="T108" s="2">
        <f t="shared" si="76"/>
        <v>0</v>
      </c>
      <c r="U108" s="2">
        <f t="shared" si="77"/>
        <v>0</v>
      </c>
      <c r="V108" s="2">
        <f t="shared" si="78"/>
        <v>0</v>
      </c>
      <c r="W108" s="2">
        <f t="shared" si="79"/>
        <v>0</v>
      </c>
      <c r="X108" s="2">
        <f t="shared" si="80"/>
        <v>0</v>
      </c>
      <c r="Y108" s="2">
        <f t="shared" si="81"/>
        <v>0</v>
      </c>
      <c r="Z108" s="2"/>
      <c r="AA108" s="2">
        <v>42913475</v>
      </c>
      <c r="AB108" s="2">
        <f t="shared" si="82"/>
        <v>2.65</v>
      </c>
      <c r="AC108" s="2">
        <f t="shared" si="83"/>
        <v>2.65</v>
      </c>
      <c r="AD108" s="2">
        <f t="shared" si="84"/>
        <v>0</v>
      </c>
      <c r="AE108" s="2">
        <f t="shared" si="85"/>
        <v>0</v>
      </c>
      <c r="AF108" s="2">
        <f t="shared" si="86"/>
        <v>0</v>
      </c>
      <c r="AG108" s="2">
        <f t="shared" si="87"/>
        <v>0</v>
      </c>
      <c r="AH108" s="2">
        <f t="shared" si="88"/>
        <v>0</v>
      </c>
      <c r="AI108" s="2">
        <f t="shared" si="89"/>
        <v>0</v>
      </c>
      <c r="AJ108" s="2">
        <f t="shared" si="90"/>
        <v>0</v>
      </c>
      <c r="AK108" s="2">
        <v>2.5</v>
      </c>
      <c r="AL108" s="2">
        <v>2.5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3</v>
      </c>
      <c r="BJ108" s="2" t="s">
        <v>3</v>
      </c>
      <c r="BK108" s="2"/>
      <c r="BL108" s="2"/>
      <c r="BM108" s="2">
        <v>100</v>
      </c>
      <c r="BN108" s="2">
        <v>0</v>
      </c>
      <c r="BO108" s="2" t="s">
        <v>3</v>
      </c>
      <c r="BP108" s="2">
        <v>0</v>
      </c>
      <c r="BQ108" s="2">
        <v>5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0</v>
      </c>
      <c r="CA108" s="2">
        <v>0</v>
      </c>
      <c r="CB108" s="2"/>
      <c r="CC108" s="2"/>
      <c r="CD108" s="2"/>
      <c r="CE108" s="2">
        <v>0</v>
      </c>
      <c r="CF108" s="2">
        <v>0</v>
      </c>
      <c r="CG108" s="2">
        <v>0</v>
      </c>
      <c r="CH108" s="2"/>
      <c r="CI108" s="2"/>
      <c r="CJ108" s="2"/>
      <c r="CK108" s="2"/>
      <c r="CL108" s="2"/>
      <c r="CM108" s="2">
        <v>0</v>
      </c>
      <c r="CN108" s="2" t="s">
        <v>3</v>
      </c>
      <c r="CO108" s="2">
        <v>0</v>
      </c>
      <c r="CP108" s="2">
        <f t="shared" si="91"/>
        <v>344.5</v>
      </c>
      <c r="CQ108" s="2">
        <f t="shared" si="92"/>
        <v>2.65</v>
      </c>
      <c r="CR108" s="2">
        <f t="shared" si="93"/>
        <v>0</v>
      </c>
      <c r="CS108" s="2">
        <f t="shared" si="94"/>
        <v>0</v>
      </c>
      <c r="CT108" s="2">
        <f t="shared" si="95"/>
        <v>0</v>
      </c>
      <c r="CU108" s="2">
        <f t="shared" si="96"/>
        <v>0</v>
      </c>
      <c r="CV108" s="2">
        <f t="shared" si="97"/>
        <v>0</v>
      </c>
      <c r="CW108" s="2">
        <f t="shared" si="98"/>
        <v>0</v>
      </c>
      <c r="CX108" s="2">
        <f t="shared" si="99"/>
        <v>0</v>
      </c>
      <c r="CY108" s="2">
        <f>0</f>
        <v>0</v>
      </c>
      <c r="CZ108" s="2">
        <f>0</f>
        <v>0</v>
      </c>
      <c r="DA108" s="2"/>
      <c r="DB108" s="2"/>
      <c r="DC108" s="2" t="s">
        <v>3</v>
      </c>
      <c r="DD108" s="2" t="s">
        <v>134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R108" s="2"/>
      <c r="DS108" s="2"/>
      <c r="DT108" s="2"/>
      <c r="DU108" s="2">
        <v>1010</v>
      </c>
      <c r="DV108" s="2" t="s">
        <v>133</v>
      </c>
      <c r="DW108" s="2" t="s">
        <v>133</v>
      </c>
      <c r="DX108" s="2">
        <v>1</v>
      </c>
      <c r="DY108" s="2"/>
      <c r="DZ108" s="2"/>
      <c r="EA108" s="2"/>
      <c r="EB108" s="2"/>
      <c r="EC108" s="2"/>
      <c r="ED108" s="2"/>
      <c r="EE108" s="2">
        <v>42913108</v>
      </c>
      <c r="EF108" s="2">
        <v>5</v>
      </c>
      <c r="EG108" s="2" t="s">
        <v>135</v>
      </c>
      <c r="EH108" s="2">
        <v>0</v>
      </c>
      <c r="EI108" s="2" t="s">
        <v>3</v>
      </c>
      <c r="EJ108" s="2">
        <v>3</v>
      </c>
      <c r="EK108" s="2">
        <v>100</v>
      </c>
      <c r="EL108" s="2" t="s">
        <v>136</v>
      </c>
      <c r="EM108" s="2" t="s">
        <v>137</v>
      </c>
      <c r="EN108" s="2"/>
      <c r="EO108" s="2" t="s">
        <v>138</v>
      </c>
      <c r="EP108" s="2"/>
      <c r="EQ108" s="2">
        <v>0</v>
      </c>
      <c r="ER108" s="2">
        <v>0</v>
      </c>
      <c r="ES108" s="2">
        <v>2.5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00"/>
        <v>344.5</v>
      </c>
      <c r="FS108" s="2">
        <v>0</v>
      </c>
      <c r="FT108" s="2"/>
      <c r="FU108" s="2"/>
      <c r="FV108" s="2"/>
      <c r="FW108" s="2"/>
      <c r="FX108" s="2">
        <v>0</v>
      </c>
      <c r="FY108" s="2">
        <v>0</v>
      </c>
      <c r="FZ108" s="2"/>
      <c r="GA108" s="2" t="s">
        <v>169</v>
      </c>
      <c r="GB108" s="2"/>
      <c r="GC108" s="2"/>
      <c r="GD108" s="2">
        <v>1</v>
      </c>
      <c r="GE108" s="2"/>
      <c r="GF108" s="2">
        <v>-1754381740</v>
      </c>
      <c r="GG108" s="2">
        <v>2</v>
      </c>
      <c r="GH108" s="2">
        <v>4</v>
      </c>
      <c r="GI108" s="2">
        <v>-2</v>
      </c>
      <c r="GJ108" s="2">
        <v>0</v>
      </c>
      <c r="GK108" s="2">
        <v>0</v>
      </c>
      <c r="GL108" s="2">
        <f t="shared" si="101"/>
        <v>0</v>
      </c>
      <c r="GM108" s="2">
        <f t="shared" si="102"/>
        <v>344.5</v>
      </c>
      <c r="GN108" s="2">
        <f t="shared" si="103"/>
        <v>0</v>
      </c>
      <c r="GO108" s="2">
        <f t="shared" si="104"/>
        <v>0</v>
      </c>
      <c r="GP108" s="2">
        <f t="shared" si="105"/>
        <v>0</v>
      </c>
      <c r="GQ108" s="2"/>
      <c r="GR108" s="2">
        <v>0</v>
      </c>
      <c r="GS108" s="2">
        <v>2</v>
      </c>
      <c r="GT108" s="2">
        <v>0</v>
      </c>
      <c r="GU108" s="2" t="s">
        <v>3</v>
      </c>
      <c r="GV108" s="2">
        <f t="shared" si="106"/>
        <v>0</v>
      </c>
      <c r="GW108" s="2">
        <v>1</v>
      </c>
      <c r="GX108" s="2">
        <f t="shared" si="107"/>
        <v>0</v>
      </c>
      <c r="GY108" s="2"/>
      <c r="GZ108" s="2"/>
      <c r="HA108" s="2">
        <v>0</v>
      </c>
      <c r="HB108" s="2">
        <v>0</v>
      </c>
      <c r="HC108" s="2">
        <f t="shared" si="108"/>
        <v>0</v>
      </c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17</v>
      </c>
      <c r="B109">
        <v>1</v>
      </c>
      <c r="E109" t="s">
        <v>167</v>
      </c>
      <c r="F109" t="s">
        <v>131</v>
      </c>
      <c r="G109" t="s">
        <v>168</v>
      </c>
      <c r="H109" t="s">
        <v>133</v>
      </c>
      <c r="I109">
        <v>130</v>
      </c>
      <c r="J109">
        <v>0</v>
      </c>
      <c r="O109">
        <f t="shared" si="71"/>
        <v>344.5</v>
      </c>
      <c r="P109">
        <f t="shared" si="72"/>
        <v>344.5</v>
      </c>
      <c r="Q109">
        <f t="shared" si="73"/>
        <v>0</v>
      </c>
      <c r="R109">
        <f t="shared" si="74"/>
        <v>0</v>
      </c>
      <c r="S109">
        <f t="shared" si="75"/>
        <v>0</v>
      </c>
      <c r="T109">
        <f t="shared" si="76"/>
        <v>0</v>
      </c>
      <c r="U109">
        <f t="shared" si="77"/>
        <v>0</v>
      </c>
      <c r="V109">
        <f t="shared" si="78"/>
        <v>0</v>
      </c>
      <c r="W109">
        <f t="shared" si="79"/>
        <v>0</v>
      </c>
      <c r="X109">
        <f t="shared" si="80"/>
        <v>0</v>
      </c>
      <c r="Y109">
        <f t="shared" si="81"/>
        <v>0</v>
      </c>
      <c r="AA109">
        <v>42913476</v>
      </c>
      <c r="AB109">
        <f t="shared" si="82"/>
        <v>2.65</v>
      </c>
      <c r="AC109">
        <f t="shared" si="83"/>
        <v>2.65</v>
      </c>
      <c r="AD109">
        <f t="shared" si="84"/>
        <v>0</v>
      </c>
      <c r="AE109">
        <f t="shared" si="85"/>
        <v>0</v>
      </c>
      <c r="AF109">
        <f t="shared" si="86"/>
        <v>0</v>
      </c>
      <c r="AG109">
        <f t="shared" si="87"/>
        <v>0</v>
      </c>
      <c r="AH109">
        <f t="shared" si="88"/>
        <v>0</v>
      </c>
      <c r="AI109">
        <f t="shared" si="89"/>
        <v>0</v>
      </c>
      <c r="AJ109">
        <f t="shared" si="90"/>
        <v>0</v>
      </c>
      <c r="AK109">
        <v>2.5</v>
      </c>
      <c r="AL109">
        <v>2.5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3</v>
      </c>
      <c r="BJ109" t="s">
        <v>3</v>
      </c>
      <c r="BM109">
        <v>100</v>
      </c>
      <c r="BN109">
        <v>0</v>
      </c>
      <c r="BO109" t="s">
        <v>3</v>
      </c>
      <c r="BP109">
        <v>0</v>
      </c>
      <c r="BQ109">
        <v>5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0</v>
      </c>
      <c r="CA109">
        <v>0</v>
      </c>
      <c r="CE109">
        <v>0</v>
      </c>
      <c r="CF109">
        <v>0</v>
      </c>
      <c r="CG109">
        <v>0</v>
      </c>
      <c r="CM109">
        <v>0</v>
      </c>
      <c r="CN109" t="s">
        <v>3</v>
      </c>
      <c r="CO109">
        <v>0</v>
      </c>
      <c r="CP109">
        <f t="shared" si="91"/>
        <v>344.5</v>
      </c>
      <c r="CQ109">
        <f t="shared" si="92"/>
        <v>2.65</v>
      </c>
      <c r="CR109">
        <f t="shared" si="93"/>
        <v>0</v>
      </c>
      <c r="CS109">
        <f t="shared" si="94"/>
        <v>0</v>
      </c>
      <c r="CT109">
        <f t="shared" si="95"/>
        <v>0</v>
      </c>
      <c r="CU109">
        <f t="shared" si="96"/>
        <v>0</v>
      </c>
      <c r="CV109">
        <f t="shared" si="97"/>
        <v>0</v>
      </c>
      <c r="CW109">
        <f t="shared" si="98"/>
        <v>0</v>
      </c>
      <c r="CX109">
        <f t="shared" si="99"/>
        <v>0</v>
      </c>
      <c r="CY109">
        <f>0</f>
        <v>0</v>
      </c>
      <c r="CZ109">
        <f>0</f>
        <v>0</v>
      </c>
      <c r="DC109" t="s">
        <v>3</v>
      </c>
      <c r="DD109" t="s">
        <v>134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1010</v>
      </c>
      <c r="DV109" t="s">
        <v>133</v>
      </c>
      <c r="DW109" t="s">
        <v>133</v>
      </c>
      <c r="DX109">
        <v>1</v>
      </c>
      <c r="EE109">
        <v>42913108</v>
      </c>
      <c r="EF109">
        <v>5</v>
      </c>
      <c r="EG109" t="s">
        <v>135</v>
      </c>
      <c r="EH109">
        <v>0</v>
      </c>
      <c r="EI109" t="s">
        <v>3</v>
      </c>
      <c r="EJ109">
        <v>3</v>
      </c>
      <c r="EK109">
        <v>100</v>
      </c>
      <c r="EL109" t="s">
        <v>136</v>
      </c>
      <c r="EM109" t="s">
        <v>137</v>
      </c>
      <c r="EO109" t="s">
        <v>138</v>
      </c>
      <c r="EQ109">
        <v>0</v>
      </c>
      <c r="ER109">
        <v>2.5</v>
      </c>
      <c r="ES109">
        <v>2.5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5</v>
      </c>
      <c r="FC109">
        <v>1</v>
      </c>
      <c r="FD109">
        <v>18</v>
      </c>
      <c r="FF109">
        <v>3</v>
      </c>
      <c r="FQ109">
        <v>0</v>
      </c>
      <c r="FR109">
        <f t="shared" si="100"/>
        <v>344.5</v>
      </c>
      <c r="FS109">
        <v>0</v>
      </c>
      <c r="FX109">
        <v>0</v>
      </c>
      <c r="FY109">
        <v>0</v>
      </c>
      <c r="GA109" t="s">
        <v>169</v>
      </c>
      <c r="GD109">
        <v>1</v>
      </c>
      <c r="GF109">
        <v>-1754381740</v>
      </c>
      <c r="GG109">
        <v>2</v>
      </c>
      <c r="GH109">
        <v>3</v>
      </c>
      <c r="GI109">
        <v>-2</v>
      </c>
      <c r="GJ109">
        <v>0</v>
      </c>
      <c r="GK109">
        <v>0</v>
      </c>
      <c r="GL109">
        <f t="shared" si="101"/>
        <v>0</v>
      </c>
      <c r="GM109">
        <f t="shared" si="102"/>
        <v>344.5</v>
      </c>
      <c r="GN109">
        <f t="shared" si="103"/>
        <v>0</v>
      </c>
      <c r="GO109">
        <f t="shared" si="104"/>
        <v>0</v>
      </c>
      <c r="GP109">
        <f t="shared" si="105"/>
        <v>0</v>
      </c>
      <c r="GR109">
        <v>1</v>
      </c>
      <c r="GS109">
        <v>1</v>
      </c>
      <c r="GT109">
        <v>0</v>
      </c>
      <c r="GU109" t="s">
        <v>3</v>
      </c>
      <c r="GV109">
        <f t="shared" si="106"/>
        <v>0</v>
      </c>
      <c r="GW109">
        <v>1</v>
      </c>
      <c r="GX109">
        <f t="shared" si="107"/>
        <v>0</v>
      </c>
      <c r="HA109">
        <v>0</v>
      </c>
      <c r="HB109">
        <v>0</v>
      </c>
      <c r="HC109">
        <f t="shared" si="108"/>
        <v>0</v>
      </c>
      <c r="IK109">
        <v>0</v>
      </c>
    </row>
    <row r="110" spans="1:255" x14ac:dyDescent="0.2">
      <c r="A110" s="2">
        <v>17</v>
      </c>
      <c r="B110" s="2">
        <v>1</v>
      </c>
      <c r="C110" s="2"/>
      <c r="D110" s="2"/>
      <c r="E110" s="2" t="s">
        <v>170</v>
      </c>
      <c r="F110" s="2" t="s">
        <v>131</v>
      </c>
      <c r="G110" s="2" t="s">
        <v>171</v>
      </c>
      <c r="H110" s="2" t="s">
        <v>133</v>
      </c>
      <c r="I110" s="2">
        <v>260</v>
      </c>
      <c r="J110" s="2">
        <v>0</v>
      </c>
      <c r="K110" s="2"/>
      <c r="L110" s="2"/>
      <c r="M110" s="2"/>
      <c r="N110" s="2"/>
      <c r="O110" s="2">
        <f t="shared" si="71"/>
        <v>1149.25</v>
      </c>
      <c r="P110" s="2">
        <f t="shared" si="72"/>
        <v>1149.25</v>
      </c>
      <c r="Q110" s="2">
        <f t="shared" si="73"/>
        <v>0</v>
      </c>
      <c r="R110" s="2">
        <f t="shared" si="74"/>
        <v>0</v>
      </c>
      <c r="S110" s="2">
        <f t="shared" si="75"/>
        <v>0</v>
      </c>
      <c r="T110" s="2">
        <f t="shared" si="76"/>
        <v>0</v>
      </c>
      <c r="U110" s="2">
        <f t="shared" si="77"/>
        <v>0</v>
      </c>
      <c r="V110" s="2">
        <f t="shared" si="78"/>
        <v>0</v>
      </c>
      <c r="W110" s="2">
        <f t="shared" si="79"/>
        <v>0</v>
      </c>
      <c r="X110" s="2">
        <f t="shared" si="80"/>
        <v>0</v>
      </c>
      <c r="Y110" s="2">
        <f t="shared" si="81"/>
        <v>0</v>
      </c>
      <c r="Z110" s="2"/>
      <c r="AA110" s="2">
        <v>42913475</v>
      </c>
      <c r="AB110" s="2">
        <f t="shared" si="82"/>
        <v>4.4202000000000004</v>
      </c>
      <c r="AC110" s="2">
        <f t="shared" si="83"/>
        <v>4.4202000000000004</v>
      </c>
      <c r="AD110" s="2">
        <f t="shared" si="84"/>
        <v>0</v>
      </c>
      <c r="AE110" s="2">
        <f t="shared" si="85"/>
        <v>0</v>
      </c>
      <c r="AF110" s="2">
        <f t="shared" si="86"/>
        <v>0</v>
      </c>
      <c r="AG110" s="2">
        <f t="shared" si="87"/>
        <v>0</v>
      </c>
      <c r="AH110" s="2">
        <f t="shared" si="88"/>
        <v>0</v>
      </c>
      <c r="AI110" s="2">
        <f t="shared" si="89"/>
        <v>0</v>
      </c>
      <c r="AJ110" s="2">
        <f t="shared" si="90"/>
        <v>0</v>
      </c>
      <c r="AK110" s="2">
        <v>4.17</v>
      </c>
      <c r="AL110" s="2">
        <v>4.17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3</v>
      </c>
      <c r="BI110" s="2">
        <v>3</v>
      </c>
      <c r="BJ110" s="2" t="s">
        <v>3</v>
      </c>
      <c r="BK110" s="2"/>
      <c r="BL110" s="2"/>
      <c r="BM110" s="2">
        <v>100</v>
      </c>
      <c r="BN110" s="2">
        <v>0</v>
      </c>
      <c r="BO110" s="2" t="s">
        <v>3</v>
      </c>
      <c r="BP110" s="2">
        <v>0</v>
      </c>
      <c r="BQ110" s="2">
        <v>5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0</v>
      </c>
      <c r="CA110" s="2">
        <v>0</v>
      </c>
      <c r="CB110" s="2"/>
      <c r="CC110" s="2"/>
      <c r="CD110" s="2"/>
      <c r="CE110" s="2">
        <v>0</v>
      </c>
      <c r="CF110" s="2">
        <v>0</v>
      </c>
      <c r="CG110" s="2">
        <v>0</v>
      </c>
      <c r="CH110" s="2"/>
      <c r="CI110" s="2"/>
      <c r="CJ110" s="2"/>
      <c r="CK110" s="2"/>
      <c r="CL110" s="2"/>
      <c r="CM110" s="2">
        <v>0</v>
      </c>
      <c r="CN110" s="2" t="s">
        <v>3</v>
      </c>
      <c r="CO110" s="2">
        <v>0</v>
      </c>
      <c r="CP110" s="2">
        <f t="shared" si="91"/>
        <v>1149.25</v>
      </c>
      <c r="CQ110" s="2">
        <f t="shared" si="92"/>
        <v>4.4202000000000004</v>
      </c>
      <c r="CR110" s="2">
        <f t="shared" si="93"/>
        <v>0</v>
      </c>
      <c r="CS110" s="2">
        <f t="shared" si="94"/>
        <v>0</v>
      </c>
      <c r="CT110" s="2">
        <f t="shared" si="95"/>
        <v>0</v>
      </c>
      <c r="CU110" s="2">
        <f t="shared" si="96"/>
        <v>0</v>
      </c>
      <c r="CV110" s="2">
        <f t="shared" si="97"/>
        <v>0</v>
      </c>
      <c r="CW110" s="2">
        <f t="shared" si="98"/>
        <v>0</v>
      </c>
      <c r="CX110" s="2">
        <f t="shared" si="99"/>
        <v>0</v>
      </c>
      <c r="CY110" s="2">
        <f>0</f>
        <v>0</v>
      </c>
      <c r="CZ110" s="2">
        <f>0</f>
        <v>0</v>
      </c>
      <c r="DA110" s="2"/>
      <c r="DB110" s="2"/>
      <c r="DC110" s="2" t="s">
        <v>3</v>
      </c>
      <c r="DD110" s="2" t="s">
        <v>134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R110" s="2"/>
      <c r="DS110" s="2"/>
      <c r="DT110" s="2"/>
      <c r="DU110" s="2">
        <v>1010</v>
      </c>
      <c r="DV110" s="2" t="s">
        <v>133</v>
      </c>
      <c r="DW110" s="2" t="s">
        <v>133</v>
      </c>
      <c r="DX110" s="2">
        <v>1</v>
      </c>
      <c r="DY110" s="2"/>
      <c r="DZ110" s="2"/>
      <c r="EA110" s="2"/>
      <c r="EB110" s="2"/>
      <c r="EC110" s="2"/>
      <c r="ED110" s="2"/>
      <c r="EE110" s="2">
        <v>42913108</v>
      </c>
      <c r="EF110" s="2">
        <v>5</v>
      </c>
      <c r="EG110" s="2" t="s">
        <v>135</v>
      </c>
      <c r="EH110" s="2">
        <v>0</v>
      </c>
      <c r="EI110" s="2" t="s">
        <v>3</v>
      </c>
      <c r="EJ110" s="2">
        <v>3</v>
      </c>
      <c r="EK110" s="2">
        <v>100</v>
      </c>
      <c r="EL110" s="2" t="s">
        <v>136</v>
      </c>
      <c r="EM110" s="2" t="s">
        <v>137</v>
      </c>
      <c r="EN110" s="2"/>
      <c r="EO110" s="2" t="s">
        <v>138</v>
      </c>
      <c r="EP110" s="2"/>
      <c r="EQ110" s="2">
        <v>0</v>
      </c>
      <c r="ER110" s="2">
        <v>0</v>
      </c>
      <c r="ES110" s="2">
        <v>4.17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00"/>
        <v>1149.25</v>
      </c>
      <c r="FS110" s="2">
        <v>0</v>
      </c>
      <c r="FT110" s="2"/>
      <c r="FU110" s="2"/>
      <c r="FV110" s="2"/>
      <c r="FW110" s="2"/>
      <c r="FX110" s="2">
        <v>0</v>
      </c>
      <c r="FY110" s="2">
        <v>0</v>
      </c>
      <c r="FZ110" s="2"/>
      <c r="GA110" s="2" t="s">
        <v>172</v>
      </c>
      <c r="GB110" s="2"/>
      <c r="GC110" s="2"/>
      <c r="GD110" s="2">
        <v>1</v>
      </c>
      <c r="GE110" s="2"/>
      <c r="GF110" s="2">
        <v>4585982</v>
      </c>
      <c r="GG110" s="2">
        <v>2</v>
      </c>
      <c r="GH110" s="2">
        <v>4</v>
      </c>
      <c r="GI110" s="2">
        <v>-2</v>
      </c>
      <c r="GJ110" s="2">
        <v>0</v>
      </c>
      <c r="GK110" s="2">
        <v>0</v>
      </c>
      <c r="GL110" s="2">
        <f t="shared" si="101"/>
        <v>0</v>
      </c>
      <c r="GM110" s="2">
        <f t="shared" si="102"/>
        <v>1149.25</v>
      </c>
      <c r="GN110" s="2">
        <f t="shared" si="103"/>
        <v>0</v>
      </c>
      <c r="GO110" s="2">
        <f t="shared" si="104"/>
        <v>0</v>
      </c>
      <c r="GP110" s="2">
        <f t="shared" si="105"/>
        <v>0</v>
      </c>
      <c r="GQ110" s="2"/>
      <c r="GR110" s="2">
        <v>0</v>
      </c>
      <c r="GS110" s="2">
        <v>2</v>
      </c>
      <c r="GT110" s="2">
        <v>0</v>
      </c>
      <c r="GU110" s="2" t="s">
        <v>3</v>
      </c>
      <c r="GV110" s="2">
        <f t="shared" si="106"/>
        <v>0</v>
      </c>
      <c r="GW110" s="2">
        <v>1</v>
      </c>
      <c r="GX110" s="2">
        <f t="shared" si="107"/>
        <v>0</v>
      </c>
      <c r="GY110" s="2"/>
      <c r="GZ110" s="2"/>
      <c r="HA110" s="2">
        <v>0</v>
      </c>
      <c r="HB110" s="2">
        <v>0</v>
      </c>
      <c r="HC110" s="2">
        <f t="shared" si="108"/>
        <v>0</v>
      </c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17</v>
      </c>
      <c r="B111">
        <v>1</v>
      </c>
      <c r="E111" t="s">
        <v>170</v>
      </c>
      <c r="F111" t="s">
        <v>131</v>
      </c>
      <c r="G111" t="s">
        <v>171</v>
      </c>
      <c r="H111" t="s">
        <v>133</v>
      </c>
      <c r="I111">
        <v>260</v>
      </c>
      <c r="J111">
        <v>0</v>
      </c>
      <c r="O111">
        <f t="shared" si="71"/>
        <v>1149.25</v>
      </c>
      <c r="P111">
        <f t="shared" si="72"/>
        <v>1149.25</v>
      </c>
      <c r="Q111">
        <f t="shared" si="73"/>
        <v>0</v>
      </c>
      <c r="R111">
        <f t="shared" si="74"/>
        <v>0</v>
      </c>
      <c r="S111">
        <f t="shared" si="75"/>
        <v>0</v>
      </c>
      <c r="T111">
        <f t="shared" si="76"/>
        <v>0</v>
      </c>
      <c r="U111">
        <f t="shared" si="77"/>
        <v>0</v>
      </c>
      <c r="V111">
        <f t="shared" si="78"/>
        <v>0</v>
      </c>
      <c r="W111">
        <f t="shared" si="79"/>
        <v>0</v>
      </c>
      <c r="X111">
        <f t="shared" si="80"/>
        <v>0</v>
      </c>
      <c r="Y111">
        <f t="shared" si="81"/>
        <v>0</v>
      </c>
      <c r="AA111">
        <v>42913476</v>
      </c>
      <c r="AB111">
        <f t="shared" si="82"/>
        <v>4.4202000000000004</v>
      </c>
      <c r="AC111">
        <f t="shared" si="83"/>
        <v>4.4202000000000004</v>
      </c>
      <c r="AD111">
        <f t="shared" si="84"/>
        <v>0</v>
      </c>
      <c r="AE111">
        <f t="shared" si="85"/>
        <v>0</v>
      </c>
      <c r="AF111">
        <f t="shared" si="86"/>
        <v>0</v>
      </c>
      <c r="AG111">
        <f t="shared" si="87"/>
        <v>0</v>
      </c>
      <c r="AH111">
        <f t="shared" si="88"/>
        <v>0</v>
      </c>
      <c r="AI111">
        <f t="shared" si="89"/>
        <v>0</v>
      </c>
      <c r="AJ111">
        <f t="shared" si="90"/>
        <v>0</v>
      </c>
      <c r="AK111">
        <v>4.17</v>
      </c>
      <c r="AL111">
        <v>4.17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3</v>
      </c>
      <c r="BJ111" t="s">
        <v>3</v>
      </c>
      <c r="BM111">
        <v>100</v>
      </c>
      <c r="BN111">
        <v>0</v>
      </c>
      <c r="BO111" t="s">
        <v>3</v>
      </c>
      <c r="BP111">
        <v>0</v>
      </c>
      <c r="BQ111">
        <v>5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0</v>
      </c>
      <c r="CA111">
        <v>0</v>
      </c>
      <c r="CE111">
        <v>0</v>
      </c>
      <c r="CF111">
        <v>0</v>
      </c>
      <c r="CG111">
        <v>0</v>
      </c>
      <c r="CM111">
        <v>0</v>
      </c>
      <c r="CN111" t="s">
        <v>3</v>
      </c>
      <c r="CO111">
        <v>0</v>
      </c>
      <c r="CP111">
        <f t="shared" si="91"/>
        <v>1149.25</v>
      </c>
      <c r="CQ111">
        <f t="shared" si="92"/>
        <v>4.4202000000000004</v>
      </c>
      <c r="CR111">
        <f t="shared" si="93"/>
        <v>0</v>
      </c>
      <c r="CS111">
        <f t="shared" si="94"/>
        <v>0</v>
      </c>
      <c r="CT111">
        <f t="shared" si="95"/>
        <v>0</v>
      </c>
      <c r="CU111">
        <f t="shared" si="96"/>
        <v>0</v>
      </c>
      <c r="CV111">
        <f t="shared" si="97"/>
        <v>0</v>
      </c>
      <c r="CW111">
        <f t="shared" si="98"/>
        <v>0</v>
      </c>
      <c r="CX111">
        <f t="shared" si="99"/>
        <v>0</v>
      </c>
      <c r="CY111">
        <f>0</f>
        <v>0</v>
      </c>
      <c r="CZ111">
        <f>0</f>
        <v>0</v>
      </c>
      <c r="DC111" t="s">
        <v>3</v>
      </c>
      <c r="DD111" t="s">
        <v>134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1010</v>
      </c>
      <c r="DV111" t="s">
        <v>133</v>
      </c>
      <c r="DW111" t="s">
        <v>133</v>
      </c>
      <c r="DX111">
        <v>1</v>
      </c>
      <c r="EE111">
        <v>42913108</v>
      </c>
      <c r="EF111">
        <v>5</v>
      </c>
      <c r="EG111" t="s">
        <v>135</v>
      </c>
      <c r="EH111">
        <v>0</v>
      </c>
      <c r="EI111" t="s">
        <v>3</v>
      </c>
      <c r="EJ111">
        <v>3</v>
      </c>
      <c r="EK111">
        <v>100</v>
      </c>
      <c r="EL111" t="s">
        <v>136</v>
      </c>
      <c r="EM111" t="s">
        <v>137</v>
      </c>
      <c r="EO111" t="s">
        <v>138</v>
      </c>
      <c r="EQ111">
        <v>0</v>
      </c>
      <c r="ER111">
        <v>4.17</v>
      </c>
      <c r="ES111">
        <v>4.17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5</v>
      </c>
      <c r="FC111">
        <v>1</v>
      </c>
      <c r="FD111">
        <v>18</v>
      </c>
      <c r="FF111">
        <v>5</v>
      </c>
      <c r="FQ111">
        <v>0</v>
      </c>
      <c r="FR111">
        <f t="shared" si="100"/>
        <v>1149.25</v>
      </c>
      <c r="FS111">
        <v>0</v>
      </c>
      <c r="FX111">
        <v>0</v>
      </c>
      <c r="FY111">
        <v>0</v>
      </c>
      <c r="GA111" t="s">
        <v>172</v>
      </c>
      <c r="GD111">
        <v>1</v>
      </c>
      <c r="GF111">
        <v>4585982</v>
      </c>
      <c r="GG111">
        <v>2</v>
      </c>
      <c r="GH111">
        <v>3</v>
      </c>
      <c r="GI111">
        <v>-2</v>
      </c>
      <c r="GJ111">
        <v>0</v>
      </c>
      <c r="GK111">
        <v>0</v>
      </c>
      <c r="GL111">
        <f t="shared" si="101"/>
        <v>0</v>
      </c>
      <c r="GM111">
        <f t="shared" si="102"/>
        <v>1149.25</v>
      </c>
      <c r="GN111">
        <f t="shared" si="103"/>
        <v>0</v>
      </c>
      <c r="GO111">
        <f t="shared" si="104"/>
        <v>0</v>
      </c>
      <c r="GP111">
        <f t="shared" si="105"/>
        <v>0</v>
      </c>
      <c r="GR111">
        <v>1</v>
      </c>
      <c r="GS111">
        <v>1</v>
      </c>
      <c r="GT111">
        <v>0</v>
      </c>
      <c r="GU111" t="s">
        <v>3</v>
      </c>
      <c r="GV111">
        <f t="shared" si="106"/>
        <v>0</v>
      </c>
      <c r="GW111">
        <v>1</v>
      </c>
      <c r="GX111">
        <f t="shared" si="107"/>
        <v>0</v>
      </c>
      <c r="HA111">
        <v>0</v>
      </c>
      <c r="HB111">
        <v>0</v>
      </c>
      <c r="HC111">
        <f t="shared" si="108"/>
        <v>0</v>
      </c>
      <c r="IK111">
        <v>0</v>
      </c>
    </row>
    <row r="113" spans="1:206" x14ac:dyDescent="0.2">
      <c r="A113" s="3">
        <v>51</v>
      </c>
      <c r="B113" s="3">
        <f>B80</f>
        <v>1</v>
      </c>
      <c r="C113" s="3">
        <f>A80</f>
        <v>4</v>
      </c>
      <c r="D113" s="3">
        <f>ROW(A80)</f>
        <v>80</v>
      </c>
      <c r="E113" s="3"/>
      <c r="F113" s="3" t="str">
        <f>IF(F80&lt;&gt;"",F80,"")</f>
        <v>Новый раздел</v>
      </c>
      <c r="G113" s="3" t="str">
        <f>IF(G80&lt;&gt;"",G80,"")</f>
        <v>Материалы, не учтенные в расценках</v>
      </c>
      <c r="H113" s="3">
        <v>0</v>
      </c>
      <c r="I113" s="3"/>
      <c r="J113" s="3"/>
      <c r="K113" s="3"/>
      <c r="L113" s="3"/>
      <c r="M113" s="3"/>
      <c r="N113" s="3"/>
      <c r="O113" s="3">
        <f t="shared" ref="O113:T113" si="109">ROUND(AB113,2)</f>
        <v>2046794.54</v>
      </c>
      <c r="P113" s="3">
        <f t="shared" si="109"/>
        <v>2046794.54</v>
      </c>
      <c r="Q113" s="3">
        <f t="shared" si="109"/>
        <v>0</v>
      </c>
      <c r="R113" s="3">
        <f t="shared" si="109"/>
        <v>0</v>
      </c>
      <c r="S113" s="3">
        <f t="shared" si="109"/>
        <v>0</v>
      </c>
      <c r="T113" s="3">
        <f t="shared" si="109"/>
        <v>0</v>
      </c>
      <c r="U113" s="3">
        <f>AH113</f>
        <v>0</v>
      </c>
      <c r="V113" s="3">
        <f>AI113</f>
        <v>0</v>
      </c>
      <c r="W113" s="3">
        <f>ROUND(AJ113,2)</f>
        <v>0</v>
      </c>
      <c r="X113" s="3">
        <f>ROUND(AK113,2)</f>
        <v>0</v>
      </c>
      <c r="Y113" s="3">
        <f>ROUND(AL113,2)</f>
        <v>0</v>
      </c>
      <c r="Z113" s="3"/>
      <c r="AA113" s="3"/>
      <c r="AB113" s="3">
        <f>ROUND(SUMIF(AA84:AA111,"=42913475",O84:O111),2)</f>
        <v>2046794.54</v>
      </c>
      <c r="AC113" s="3">
        <f>ROUND(SUMIF(AA84:AA111,"=42913475",P84:P111),2)</f>
        <v>2046794.54</v>
      </c>
      <c r="AD113" s="3">
        <f>ROUND(SUMIF(AA84:AA111,"=42913475",Q84:Q111),2)</f>
        <v>0</v>
      </c>
      <c r="AE113" s="3">
        <f>ROUND(SUMIF(AA84:AA111,"=42913475",R84:R111),2)</f>
        <v>0</v>
      </c>
      <c r="AF113" s="3">
        <f>ROUND(SUMIF(AA84:AA111,"=42913475",S84:S111),2)</f>
        <v>0</v>
      </c>
      <c r="AG113" s="3">
        <f>ROUND(SUMIF(AA84:AA111,"=42913475",T84:T111),2)</f>
        <v>0</v>
      </c>
      <c r="AH113" s="3">
        <f>SUMIF(AA84:AA111,"=42913475",U84:U111)</f>
        <v>0</v>
      </c>
      <c r="AI113" s="3">
        <f>SUMIF(AA84:AA111,"=42913475",V84:V111)</f>
        <v>0</v>
      </c>
      <c r="AJ113" s="3">
        <f>ROUND(SUMIF(AA84:AA111,"=42913475",W84:W111),2)</f>
        <v>0</v>
      </c>
      <c r="AK113" s="3">
        <f>ROUND(SUMIF(AA84:AA111,"=42913475",X84:X111),2)</f>
        <v>0</v>
      </c>
      <c r="AL113" s="3">
        <f>ROUND(SUMIF(AA84:AA111,"=42913475",Y84:Y111),2)</f>
        <v>0</v>
      </c>
      <c r="AM113" s="3"/>
      <c r="AN113" s="3"/>
      <c r="AO113" s="3">
        <f t="shared" ref="AO113:BC113" si="110">ROUND(BX113,2)</f>
        <v>0</v>
      </c>
      <c r="AP113" s="3">
        <f t="shared" si="110"/>
        <v>2046794.54</v>
      </c>
      <c r="AQ113" s="3">
        <f t="shared" si="110"/>
        <v>0</v>
      </c>
      <c r="AR113" s="3">
        <f t="shared" si="110"/>
        <v>2046794.54</v>
      </c>
      <c r="AS113" s="3">
        <f t="shared" si="110"/>
        <v>0</v>
      </c>
      <c r="AT113" s="3">
        <f t="shared" si="110"/>
        <v>0</v>
      </c>
      <c r="AU113" s="3">
        <f t="shared" si="110"/>
        <v>0</v>
      </c>
      <c r="AV113" s="3">
        <f t="shared" si="110"/>
        <v>2046794.54</v>
      </c>
      <c r="AW113" s="3">
        <f t="shared" si="110"/>
        <v>0</v>
      </c>
      <c r="AX113" s="3">
        <f t="shared" si="110"/>
        <v>0</v>
      </c>
      <c r="AY113" s="3">
        <f t="shared" si="110"/>
        <v>0</v>
      </c>
      <c r="AZ113" s="3">
        <f t="shared" si="110"/>
        <v>2046794.54</v>
      </c>
      <c r="BA113" s="3">
        <f t="shared" si="110"/>
        <v>0</v>
      </c>
      <c r="BB113" s="3">
        <f t="shared" si="110"/>
        <v>0</v>
      </c>
      <c r="BC113" s="3">
        <f t="shared" si="110"/>
        <v>0</v>
      </c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>
        <f>ROUND(SUMIF(AA84:AA111,"=42913475",FQ84:FQ111),2)</f>
        <v>0</v>
      </c>
      <c r="BY113" s="3">
        <f>ROUND(SUMIF(AA84:AA111,"=42913475",FR84:FR111),2)</f>
        <v>2046794.54</v>
      </c>
      <c r="BZ113" s="3">
        <f>ROUND(SUMIF(AA84:AA111,"=42913475",GL84:GL111),2)</f>
        <v>0</v>
      </c>
      <c r="CA113" s="3">
        <f>ROUND(SUMIF(AA84:AA111,"=42913475",GM84:GM111),2)</f>
        <v>2046794.54</v>
      </c>
      <c r="CB113" s="3">
        <f>ROUND(SUMIF(AA84:AA111,"=42913475",GN84:GN111),2)</f>
        <v>0</v>
      </c>
      <c r="CC113" s="3">
        <f>ROUND(SUMIF(AA84:AA111,"=42913475",GO84:GO111),2)</f>
        <v>0</v>
      </c>
      <c r="CD113" s="3">
        <f>ROUND(SUMIF(AA84:AA111,"=42913475",GP84:GP111),2)</f>
        <v>0</v>
      </c>
      <c r="CE113" s="3">
        <f>AC113-BX113</f>
        <v>2046794.54</v>
      </c>
      <c r="CF113" s="3">
        <f>AC113-BY113</f>
        <v>0</v>
      </c>
      <c r="CG113" s="3">
        <f>BX113-BZ113</f>
        <v>0</v>
      </c>
      <c r="CH113" s="3">
        <f>AC113-BX113-BY113+BZ113</f>
        <v>0</v>
      </c>
      <c r="CI113" s="3">
        <f>BY113-BZ113</f>
        <v>2046794.54</v>
      </c>
      <c r="CJ113" s="3">
        <f>ROUND(SUMIF(AA84:AA111,"=42913475",GX84:GX111),2)</f>
        <v>0</v>
      </c>
      <c r="CK113" s="3">
        <f>ROUND(SUMIF(AA84:AA111,"=42913475",GY84:GY111),2)</f>
        <v>0</v>
      </c>
      <c r="CL113" s="3">
        <f>ROUND(SUMIF(AA84:AA111,"=42913475",GZ84:GZ111),2)</f>
        <v>0</v>
      </c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4">
        <f t="shared" ref="DG113:DL113" si="111">ROUND(DT113,2)</f>
        <v>2046794.54</v>
      </c>
      <c r="DH113" s="4">
        <f t="shared" si="111"/>
        <v>2046794.54</v>
      </c>
      <c r="DI113" s="4">
        <f t="shared" si="111"/>
        <v>0</v>
      </c>
      <c r="DJ113" s="4">
        <f t="shared" si="111"/>
        <v>0</v>
      </c>
      <c r="DK113" s="4">
        <f t="shared" si="111"/>
        <v>0</v>
      </c>
      <c r="DL113" s="4">
        <f t="shared" si="111"/>
        <v>0</v>
      </c>
      <c r="DM113" s="4">
        <f>DZ113</f>
        <v>0</v>
      </c>
      <c r="DN113" s="4">
        <f>EA113</f>
        <v>0</v>
      </c>
      <c r="DO113" s="4">
        <f>ROUND(EB113,2)</f>
        <v>0</v>
      </c>
      <c r="DP113" s="4">
        <f>ROUND(EC113,2)</f>
        <v>0</v>
      </c>
      <c r="DQ113" s="4">
        <f>ROUND(ED113,2)</f>
        <v>0</v>
      </c>
      <c r="DR113" s="4"/>
      <c r="DS113" s="4"/>
      <c r="DT113" s="4">
        <f>ROUND(SUMIF(AA84:AA111,"=42913476",O84:O111),2)</f>
        <v>2046794.54</v>
      </c>
      <c r="DU113" s="4">
        <f>ROUND(SUMIF(AA84:AA111,"=42913476",P84:P111),2)</f>
        <v>2046794.54</v>
      </c>
      <c r="DV113" s="4">
        <f>ROUND(SUMIF(AA84:AA111,"=42913476",Q84:Q111),2)</f>
        <v>0</v>
      </c>
      <c r="DW113" s="4">
        <f>ROUND(SUMIF(AA84:AA111,"=42913476",R84:R111),2)</f>
        <v>0</v>
      </c>
      <c r="DX113" s="4">
        <f>ROUND(SUMIF(AA84:AA111,"=42913476",S84:S111),2)</f>
        <v>0</v>
      </c>
      <c r="DY113" s="4">
        <f>ROUND(SUMIF(AA84:AA111,"=42913476",T84:T111),2)</f>
        <v>0</v>
      </c>
      <c r="DZ113" s="4">
        <f>SUMIF(AA84:AA111,"=42913476",U84:U111)</f>
        <v>0</v>
      </c>
      <c r="EA113" s="4">
        <f>SUMIF(AA84:AA111,"=42913476",V84:V111)</f>
        <v>0</v>
      </c>
      <c r="EB113" s="4">
        <f>ROUND(SUMIF(AA84:AA111,"=42913476",W84:W111),2)</f>
        <v>0</v>
      </c>
      <c r="EC113" s="4">
        <f>ROUND(SUMIF(AA84:AA111,"=42913476",X84:X111),2)</f>
        <v>0</v>
      </c>
      <c r="ED113" s="4">
        <f>ROUND(SUMIF(AA84:AA111,"=42913476",Y84:Y111),2)</f>
        <v>0</v>
      </c>
      <c r="EE113" s="4"/>
      <c r="EF113" s="4"/>
      <c r="EG113" s="4">
        <f t="shared" ref="EG113:EU113" si="112">ROUND(FP113,2)</f>
        <v>0</v>
      </c>
      <c r="EH113" s="4">
        <f t="shared" si="112"/>
        <v>2046794.54</v>
      </c>
      <c r="EI113" s="4">
        <f t="shared" si="112"/>
        <v>0</v>
      </c>
      <c r="EJ113" s="4">
        <f t="shared" si="112"/>
        <v>2046794.54</v>
      </c>
      <c r="EK113" s="4">
        <f t="shared" si="112"/>
        <v>0</v>
      </c>
      <c r="EL113" s="4">
        <f t="shared" si="112"/>
        <v>0</v>
      </c>
      <c r="EM113" s="4">
        <f t="shared" si="112"/>
        <v>0</v>
      </c>
      <c r="EN113" s="4">
        <f t="shared" si="112"/>
        <v>2046794.54</v>
      </c>
      <c r="EO113" s="4">
        <f t="shared" si="112"/>
        <v>0</v>
      </c>
      <c r="EP113" s="4">
        <f t="shared" si="112"/>
        <v>0</v>
      </c>
      <c r="EQ113" s="4">
        <f t="shared" si="112"/>
        <v>0</v>
      </c>
      <c r="ER113" s="4">
        <f t="shared" si="112"/>
        <v>2046794.54</v>
      </c>
      <c r="ES113" s="4">
        <f t="shared" si="112"/>
        <v>0</v>
      </c>
      <c r="ET113" s="4">
        <f t="shared" si="112"/>
        <v>0</v>
      </c>
      <c r="EU113" s="4">
        <f t="shared" si="112"/>
        <v>0</v>
      </c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>
        <f>ROUND(SUMIF(AA84:AA111,"=42913476",FQ84:FQ111),2)</f>
        <v>0</v>
      </c>
      <c r="FQ113" s="4">
        <f>ROUND(SUMIF(AA84:AA111,"=42913476",FR84:FR111),2)</f>
        <v>2046794.54</v>
      </c>
      <c r="FR113" s="4">
        <f>ROUND(SUMIF(AA84:AA111,"=42913476",GL84:GL111),2)</f>
        <v>0</v>
      </c>
      <c r="FS113" s="4">
        <f>ROUND(SUMIF(AA84:AA111,"=42913476",GM84:GM111),2)</f>
        <v>2046794.54</v>
      </c>
      <c r="FT113" s="4">
        <f>ROUND(SUMIF(AA84:AA111,"=42913476",GN84:GN111),2)</f>
        <v>0</v>
      </c>
      <c r="FU113" s="4">
        <f>ROUND(SUMIF(AA84:AA111,"=42913476",GO84:GO111),2)</f>
        <v>0</v>
      </c>
      <c r="FV113" s="4">
        <f>ROUND(SUMIF(AA84:AA111,"=42913476",GP84:GP111),2)</f>
        <v>0</v>
      </c>
      <c r="FW113" s="4">
        <f>DU113-FP113</f>
        <v>2046794.54</v>
      </c>
      <c r="FX113" s="4">
        <f>DU113-FQ113</f>
        <v>0</v>
      </c>
      <c r="FY113" s="4">
        <f>FP113-FR113</f>
        <v>0</v>
      </c>
      <c r="FZ113" s="4">
        <f>DU113-FP113-FQ113+FR113</f>
        <v>0</v>
      </c>
      <c r="GA113" s="4">
        <f>FQ113-FR113</f>
        <v>2046794.54</v>
      </c>
      <c r="GB113" s="4">
        <f>ROUND(SUMIF(AA84:AA111,"=42913476",GX84:GX111),2)</f>
        <v>0</v>
      </c>
      <c r="GC113" s="4">
        <f>ROUND(SUMIF(AA84:AA111,"=42913476",GY84:GY111),2)</f>
        <v>0</v>
      </c>
      <c r="GD113" s="4">
        <f>ROUND(SUMIF(AA84:AA111,"=42913476",GZ84:GZ111),2)</f>
        <v>0</v>
      </c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>
        <v>0</v>
      </c>
    </row>
    <row r="115" spans="1:206" x14ac:dyDescent="0.2">
      <c r="A115" s="5">
        <v>50</v>
      </c>
      <c r="B115" s="5">
        <v>0</v>
      </c>
      <c r="C115" s="5">
        <v>0</v>
      </c>
      <c r="D115" s="5">
        <v>1</v>
      </c>
      <c r="E115" s="5">
        <v>201</v>
      </c>
      <c r="F115" s="5">
        <f>ROUND(Source!O113,O115)</f>
        <v>2046794.54</v>
      </c>
      <c r="G115" s="5" t="s">
        <v>78</v>
      </c>
      <c r="H115" s="5" t="s">
        <v>79</v>
      </c>
      <c r="I115" s="5"/>
      <c r="J115" s="5"/>
      <c r="K115" s="5">
        <v>201</v>
      </c>
      <c r="L115" s="5">
        <v>1</v>
      </c>
      <c r="M115" s="5">
        <v>3</v>
      </c>
      <c r="N115" s="5" t="s">
        <v>3</v>
      </c>
      <c r="O115" s="5">
        <v>2</v>
      </c>
      <c r="P115" s="5">
        <f>ROUND(Source!DG113,O115)</f>
        <v>2046794.54</v>
      </c>
      <c r="Q115" s="5"/>
      <c r="R115" s="5"/>
      <c r="S115" s="5"/>
      <c r="T115" s="5"/>
      <c r="U115" s="5"/>
      <c r="V115" s="5"/>
      <c r="W115" s="5"/>
    </row>
    <row r="116" spans="1:206" x14ac:dyDescent="0.2">
      <c r="A116" s="5">
        <v>50</v>
      </c>
      <c r="B116" s="5">
        <v>0</v>
      </c>
      <c r="C116" s="5">
        <v>0</v>
      </c>
      <c r="D116" s="5">
        <v>1</v>
      </c>
      <c r="E116" s="5">
        <v>202</v>
      </c>
      <c r="F116" s="5">
        <f>ROUND(Source!P113,O116)</f>
        <v>2046794.54</v>
      </c>
      <c r="G116" s="5" t="s">
        <v>80</v>
      </c>
      <c r="H116" s="5" t="s">
        <v>81</v>
      </c>
      <c r="I116" s="5"/>
      <c r="J116" s="5"/>
      <c r="K116" s="5">
        <v>202</v>
      </c>
      <c r="L116" s="5">
        <v>2</v>
      </c>
      <c r="M116" s="5">
        <v>3</v>
      </c>
      <c r="N116" s="5" t="s">
        <v>3</v>
      </c>
      <c r="O116" s="5">
        <v>2</v>
      </c>
      <c r="P116" s="5">
        <f>ROUND(Source!DH113,O116)</f>
        <v>2046794.54</v>
      </c>
      <c r="Q116" s="5"/>
      <c r="R116" s="5"/>
      <c r="S116" s="5"/>
      <c r="T116" s="5"/>
      <c r="U116" s="5"/>
      <c r="V116" s="5"/>
      <c r="W116" s="5"/>
    </row>
    <row r="117" spans="1:206" x14ac:dyDescent="0.2">
      <c r="A117" s="5">
        <v>50</v>
      </c>
      <c r="B117" s="5">
        <v>0</v>
      </c>
      <c r="C117" s="5">
        <v>0</v>
      </c>
      <c r="D117" s="5">
        <v>1</v>
      </c>
      <c r="E117" s="5">
        <v>222</v>
      </c>
      <c r="F117" s="5">
        <f>ROUND(Source!AO113,O117)</f>
        <v>0</v>
      </c>
      <c r="G117" s="5" t="s">
        <v>82</v>
      </c>
      <c r="H117" s="5" t="s">
        <v>83</v>
      </c>
      <c r="I117" s="5"/>
      <c r="J117" s="5"/>
      <c r="K117" s="5">
        <v>222</v>
      </c>
      <c r="L117" s="5">
        <v>3</v>
      </c>
      <c r="M117" s="5">
        <v>3</v>
      </c>
      <c r="N117" s="5" t="s">
        <v>3</v>
      </c>
      <c r="O117" s="5">
        <v>2</v>
      </c>
      <c r="P117" s="5">
        <f>ROUND(Source!EG113,O117)</f>
        <v>0</v>
      </c>
      <c r="Q117" s="5"/>
      <c r="R117" s="5"/>
      <c r="S117" s="5"/>
      <c r="T117" s="5"/>
      <c r="U117" s="5"/>
      <c r="V117" s="5"/>
      <c r="W117" s="5"/>
    </row>
    <row r="118" spans="1:206" x14ac:dyDescent="0.2">
      <c r="A118" s="5">
        <v>50</v>
      </c>
      <c r="B118" s="5">
        <v>0</v>
      </c>
      <c r="C118" s="5">
        <v>0</v>
      </c>
      <c r="D118" s="5">
        <v>1</v>
      </c>
      <c r="E118" s="5">
        <v>225</v>
      </c>
      <c r="F118" s="5">
        <f>ROUND(Source!AV113,O118)</f>
        <v>2046794.54</v>
      </c>
      <c r="G118" s="5" t="s">
        <v>84</v>
      </c>
      <c r="H118" s="5" t="s">
        <v>85</v>
      </c>
      <c r="I118" s="5"/>
      <c r="J118" s="5"/>
      <c r="K118" s="5">
        <v>225</v>
      </c>
      <c r="L118" s="5">
        <v>4</v>
      </c>
      <c r="M118" s="5">
        <v>3</v>
      </c>
      <c r="N118" s="5" t="s">
        <v>3</v>
      </c>
      <c r="O118" s="5">
        <v>2</v>
      </c>
      <c r="P118" s="5">
        <f>ROUND(Source!EN113,O118)</f>
        <v>2046794.54</v>
      </c>
      <c r="Q118" s="5"/>
      <c r="R118" s="5"/>
      <c r="S118" s="5"/>
      <c r="T118" s="5"/>
      <c r="U118" s="5"/>
      <c r="V118" s="5"/>
      <c r="W118" s="5"/>
    </row>
    <row r="119" spans="1:206" x14ac:dyDescent="0.2">
      <c r="A119" s="5">
        <v>50</v>
      </c>
      <c r="B119" s="5">
        <v>0</v>
      </c>
      <c r="C119" s="5">
        <v>0</v>
      </c>
      <c r="D119" s="5">
        <v>1</v>
      </c>
      <c r="E119" s="5">
        <v>226</v>
      </c>
      <c r="F119" s="5">
        <f>ROUND(Source!AW113,O119)</f>
        <v>0</v>
      </c>
      <c r="G119" s="5" t="s">
        <v>86</v>
      </c>
      <c r="H119" s="5" t="s">
        <v>87</v>
      </c>
      <c r="I119" s="5"/>
      <c r="J119" s="5"/>
      <c r="K119" s="5">
        <v>226</v>
      </c>
      <c r="L119" s="5">
        <v>5</v>
      </c>
      <c r="M119" s="5">
        <v>3</v>
      </c>
      <c r="N119" s="5" t="s">
        <v>3</v>
      </c>
      <c r="O119" s="5">
        <v>2</v>
      </c>
      <c r="P119" s="5">
        <f>ROUND(Source!EO113,O119)</f>
        <v>0</v>
      </c>
      <c r="Q119" s="5"/>
      <c r="R119" s="5"/>
      <c r="S119" s="5"/>
      <c r="T119" s="5"/>
      <c r="U119" s="5"/>
      <c r="V119" s="5"/>
      <c r="W119" s="5"/>
    </row>
    <row r="120" spans="1:206" x14ac:dyDescent="0.2">
      <c r="A120" s="5">
        <v>50</v>
      </c>
      <c r="B120" s="5">
        <v>0</v>
      </c>
      <c r="C120" s="5">
        <v>0</v>
      </c>
      <c r="D120" s="5">
        <v>1</v>
      </c>
      <c r="E120" s="5">
        <v>227</v>
      </c>
      <c r="F120" s="5">
        <f>ROUND(Source!AX113,O120)</f>
        <v>0</v>
      </c>
      <c r="G120" s="5" t="s">
        <v>88</v>
      </c>
      <c r="H120" s="5" t="s">
        <v>89</v>
      </c>
      <c r="I120" s="5"/>
      <c r="J120" s="5"/>
      <c r="K120" s="5">
        <v>227</v>
      </c>
      <c r="L120" s="5">
        <v>6</v>
      </c>
      <c r="M120" s="5">
        <v>3</v>
      </c>
      <c r="N120" s="5" t="s">
        <v>3</v>
      </c>
      <c r="O120" s="5">
        <v>2</v>
      </c>
      <c r="P120" s="5">
        <f>ROUND(Source!EP113,O120)</f>
        <v>0</v>
      </c>
      <c r="Q120" s="5"/>
      <c r="R120" s="5"/>
      <c r="S120" s="5"/>
      <c r="T120" s="5"/>
      <c r="U120" s="5"/>
      <c r="V120" s="5"/>
      <c r="W120" s="5"/>
    </row>
    <row r="121" spans="1:206" x14ac:dyDescent="0.2">
      <c r="A121" s="5">
        <v>50</v>
      </c>
      <c r="B121" s="5">
        <v>0</v>
      </c>
      <c r="C121" s="5">
        <v>0</v>
      </c>
      <c r="D121" s="5">
        <v>1</v>
      </c>
      <c r="E121" s="5">
        <v>228</v>
      </c>
      <c r="F121" s="5">
        <f>ROUND(Source!AY113,O121)</f>
        <v>0</v>
      </c>
      <c r="G121" s="5" t="s">
        <v>90</v>
      </c>
      <c r="H121" s="5" t="s">
        <v>91</v>
      </c>
      <c r="I121" s="5"/>
      <c r="J121" s="5"/>
      <c r="K121" s="5">
        <v>228</v>
      </c>
      <c r="L121" s="5">
        <v>7</v>
      </c>
      <c r="M121" s="5">
        <v>3</v>
      </c>
      <c r="N121" s="5" t="s">
        <v>3</v>
      </c>
      <c r="O121" s="5">
        <v>2</v>
      </c>
      <c r="P121" s="5">
        <f>ROUND(Source!EQ113,O121)</f>
        <v>0</v>
      </c>
      <c r="Q121" s="5"/>
      <c r="R121" s="5"/>
      <c r="S121" s="5"/>
      <c r="T121" s="5"/>
      <c r="U121" s="5"/>
      <c r="V121" s="5"/>
      <c r="W121" s="5"/>
    </row>
    <row r="122" spans="1:206" x14ac:dyDescent="0.2">
      <c r="A122" s="5">
        <v>50</v>
      </c>
      <c r="B122" s="5">
        <v>0</v>
      </c>
      <c r="C122" s="5">
        <v>0</v>
      </c>
      <c r="D122" s="5">
        <v>1</v>
      </c>
      <c r="E122" s="5">
        <v>216</v>
      </c>
      <c r="F122" s="5">
        <f>ROUND(Source!AP113,O122)</f>
        <v>2046794.54</v>
      </c>
      <c r="G122" s="5" t="s">
        <v>92</v>
      </c>
      <c r="H122" s="5" t="s">
        <v>93</v>
      </c>
      <c r="I122" s="5"/>
      <c r="J122" s="5"/>
      <c r="K122" s="5">
        <v>216</v>
      </c>
      <c r="L122" s="5">
        <v>8</v>
      </c>
      <c r="M122" s="5">
        <v>3</v>
      </c>
      <c r="N122" s="5" t="s">
        <v>3</v>
      </c>
      <c r="O122" s="5">
        <v>2</v>
      </c>
      <c r="P122" s="5">
        <f>ROUND(Source!EH113,O122)</f>
        <v>2046794.54</v>
      </c>
      <c r="Q122" s="5"/>
      <c r="R122" s="5"/>
      <c r="S122" s="5"/>
      <c r="T122" s="5"/>
      <c r="U122" s="5"/>
      <c r="V122" s="5"/>
      <c r="W122" s="5"/>
    </row>
    <row r="123" spans="1:206" x14ac:dyDescent="0.2">
      <c r="A123" s="5">
        <v>50</v>
      </c>
      <c r="B123" s="5">
        <v>0</v>
      </c>
      <c r="C123" s="5">
        <v>0</v>
      </c>
      <c r="D123" s="5">
        <v>1</v>
      </c>
      <c r="E123" s="5">
        <v>223</v>
      </c>
      <c r="F123" s="5">
        <f>ROUND(Source!AQ113,O123)</f>
        <v>0</v>
      </c>
      <c r="G123" s="5" t="s">
        <v>94</v>
      </c>
      <c r="H123" s="5" t="s">
        <v>95</v>
      </c>
      <c r="I123" s="5"/>
      <c r="J123" s="5"/>
      <c r="K123" s="5">
        <v>223</v>
      </c>
      <c r="L123" s="5">
        <v>9</v>
      </c>
      <c r="M123" s="5">
        <v>3</v>
      </c>
      <c r="N123" s="5" t="s">
        <v>3</v>
      </c>
      <c r="O123" s="5">
        <v>2</v>
      </c>
      <c r="P123" s="5">
        <f>ROUND(Source!EI113,O123)</f>
        <v>0</v>
      </c>
      <c r="Q123" s="5"/>
      <c r="R123" s="5"/>
      <c r="S123" s="5"/>
      <c r="T123" s="5"/>
      <c r="U123" s="5"/>
      <c r="V123" s="5"/>
      <c r="W123" s="5"/>
    </row>
    <row r="124" spans="1:206" x14ac:dyDescent="0.2">
      <c r="A124" s="5">
        <v>50</v>
      </c>
      <c r="B124" s="5">
        <v>0</v>
      </c>
      <c r="C124" s="5">
        <v>0</v>
      </c>
      <c r="D124" s="5">
        <v>1</v>
      </c>
      <c r="E124" s="5">
        <v>229</v>
      </c>
      <c r="F124" s="5">
        <f>ROUND(Source!AZ113,O124)</f>
        <v>2046794.54</v>
      </c>
      <c r="G124" s="5" t="s">
        <v>96</v>
      </c>
      <c r="H124" s="5" t="s">
        <v>97</v>
      </c>
      <c r="I124" s="5"/>
      <c r="J124" s="5"/>
      <c r="K124" s="5">
        <v>229</v>
      </c>
      <c r="L124" s="5">
        <v>10</v>
      </c>
      <c r="M124" s="5">
        <v>3</v>
      </c>
      <c r="N124" s="5" t="s">
        <v>3</v>
      </c>
      <c r="O124" s="5">
        <v>2</v>
      </c>
      <c r="P124" s="5">
        <f>ROUND(Source!ER113,O124)</f>
        <v>2046794.54</v>
      </c>
      <c r="Q124" s="5"/>
      <c r="R124" s="5"/>
      <c r="S124" s="5"/>
      <c r="T124" s="5"/>
      <c r="U124" s="5"/>
      <c r="V124" s="5"/>
      <c r="W124" s="5"/>
    </row>
    <row r="125" spans="1:206" x14ac:dyDescent="0.2">
      <c r="A125" s="5">
        <v>50</v>
      </c>
      <c r="B125" s="5">
        <v>0</v>
      </c>
      <c r="C125" s="5">
        <v>0</v>
      </c>
      <c r="D125" s="5">
        <v>1</v>
      </c>
      <c r="E125" s="5">
        <v>203</v>
      </c>
      <c r="F125" s="5">
        <f>ROUND(Source!Q113,O125)</f>
        <v>0</v>
      </c>
      <c r="G125" s="5" t="s">
        <v>98</v>
      </c>
      <c r="H125" s="5" t="s">
        <v>99</v>
      </c>
      <c r="I125" s="5"/>
      <c r="J125" s="5"/>
      <c r="K125" s="5">
        <v>203</v>
      </c>
      <c r="L125" s="5">
        <v>11</v>
      </c>
      <c r="M125" s="5">
        <v>3</v>
      </c>
      <c r="N125" s="5" t="s">
        <v>3</v>
      </c>
      <c r="O125" s="5">
        <v>2</v>
      </c>
      <c r="P125" s="5">
        <f>ROUND(Source!DI113,O125)</f>
        <v>0</v>
      </c>
      <c r="Q125" s="5"/>
      <c r="R125" s="5"/>
      <c r="S125" s="5"/>
      <c r="T125" s="5"/>
      <c r="U125" s="5"/>
      <c r="V125" s="5"/>
      <c r="W125" s="5"/>
    </row>
    <row r="126" spans="1:206" x14ac:dyDescent="0.2">
      <c r="A126" s="5">
        <v>50</v>
      </c>
      <c r="B126" s="5">
        <v>0</v>
      </c>
      <c r="C126" s="5">
        <v>0</v>
      </c>
      <c r="D126" s="5">
        <v>1</v>
      </c>
      <c r="E126" s="5">
        <v>231</v>
      </c>
      <c r="F126" s="5">
        <f>ROUND(Source!BB113,O126)</f>
        <v>0</v>
      </c>
      <c r="G126" s="5" t="s">
        <v>100</v>
      </c>
      <c r="H126" s="5" t="s">
        <v>101</v>
      </c>
      <c r="I126" s="5"/>
      <c r="J126" s="5"/>
      <c r="K126" s="5">
        <v>231</v>
      </c>
      <c r="L126" s="5">
        <v>12</v>
      </c>
      <c r="M126" s="5">
        <v>3</v>
      </c>
      <c r="N126" s="5" t="s">
        <v>3</v>
      </c>
      <c r="O126" s="5">
        <v>2</v>
      </c>
      <c r="P126" s="5">
        <f>ROUND(Source!ET113,O126)</f>
        <v>0</v>
      </c>
      <c r="Q126" s="5"/>
      <c r="R126" s="5"/>
      <c r="S126" s="5"/>
      <c r="T126" s="5"/>
      <c r="U126" s="5"/>
      <c r="V126" s="5"/>
      <c r="W126" s="5"/>
    </row>
    <row r="127" spans="1:206" x14ac:dyDescent="0.2">
      <c r="A127" s="5">
        <v>50</v>
      </c>
      <c r="B127" s="5">
        <v>0</v>
      </c>
      <c r="C127" s="5">
        <v>0</v>
      </c>
      <c r="D127" s="5">
        <v>1</v>
      </c>
      <c r="E127" s="5">
        <v>204</v>
      </c>
      <c r="F127" s="5">
        <f>ROUND(Source!R113,O127)</f>
        <v>0</v>
      </c>
      <c r="G127" s="5" t="s">
        <v>102</v>
      </c>
      <c r="H127" s="5" t="s">
        <v>103</v>
      </c>
      <c r="I127" s="5"/>
      <c r="J127" s="5"/>
      <c r="K127" s="5">
        <v>204</v>
      </c>
      <c r="L127" s="5">
        <v>13</v>
      </c>
      <c r="M127" s="5">
        <v>3</v>
      </c>
      <c r="N127" s="5" t="s">
        <v>3</v>
      </c>
      <c r="O127" s="5">
        <v>2</v>
      </c>
      <c r="P127" s="5">
        <f>ROUND(Source!DJ113,O127)</f>
        <v>0</v>
      </c>
      <c r="Q127" s="5"/>
      <c r="R127" s="5"/>
      <c r="S127" s="5"/>
      <c r="T127" s="5"/>
      <c r="U127" s="5"/>
      <c r="V127" s="5"/>
      <c r="W127" s="5"/>
    </row>
    <row r="128" spans="1:206" x14ac:dyDescent="0.2">
      <c r="A128" s="5">
        <v>50</v>
      </c>
      <c r="B128" s="5">
        <v>0</v>
      </c>
      <c r="C128" s="5">
        <v>0</v>
      </c>
      <c r="D128" s="5">
        <v>1</v>
      </c>
      <c r="E128" s="5">
        <v>205</v>
      </c>
      <c r="F128" s="5">
        <f>ROUND(Source!S113,O128)</f>
        <v>0</v>
      </c>
      <c r="G128" s="5" t="s">
        <v>104</v>
      </c>
      <c r="H128" s="5" t="s">
        <v>105</v>
      </c>
      <c r="I128" s="5"/>
      <c r="J128" s="5"/>
      <c r="K128" s="5">
        <v>205</v>
      </c>
      <c r="L128" s="5">
        <v>14</v>
      </c>
      <c r="M128" s="5">
        <v>3</v>
      </c>
      <c r="N128" s="5" t="s">
        <v>3</v>
      </c>
      <c r="O128" s="5">
        <v>2</v>
      </c>
      <c r="P128" s="5">
        <f>ROUND(Source!DK113,O128)</f>
        <v>0</v>
      </c>
      <c r="Q128" s="5"/>
      <c r="R128" s="5"/>
      <c r="S128" s="5"/>
      <c r="T128" s="5"/>
      <c r="U128" s="5"/>
      <c r="V128" s="5"/>
      <c r="W128" s="5"/>
    </row>
    <row r="129" spans="1:206" x14ac:dyDescent="0.2">
      <c r="A129" s="5">
        <v>50</v>
      </c>
      <c r="B129" s="5">
        <v>0</v>
      </c>
      <c r="C129" s="5">
        <v>0</v>
      </c>
      <c r="D129" s="5">
        <v>1</v>
      </c>
      <c r="E129" s="5">
        <v>232</v>
      </c>
      <c r="F129" s="5">
        <f>ROUND(Source!BC113,O129)</f>
        <v>0</v>
      </c>
      <c r="G129" s="5" t="s">
        <v>106</v>
      </c>
      <c r="H129" s="5" t="s">
        <v>107</v>
      </c>
      <c r="I129" s="5"/>
      <c r="J129" s="5"/>
      <c r="K129" s="5">
        <v>232</v>
      </c>
      <c r="L129" s="5">
        <v>15</v>
      </c>
      <c r="M129" s="5">
        <v>3</v>
      </c>
      <c r="N129" s="5" t="s">
        <v>3</v>
      </c>
      <c r="O129" s="5">
        <v>2</v>
      </c>
      <c r="P129" s="5">
        <f>ROUND(Source!EU113,O129)</f>
        <v>0</v>
      </c>
      <c r="Q129" s="5"/>
      <c r="R129" s="5"/>
      <c r="S129" s="5"/>
      <c r="T129" s="5"/>
      <c r="U129" s="5"/>
      <c r="V129" s="5"/>
      <c r="W129" s="5"/>
    </row>
    <row r="130" spans="1:206" x14ac:dyDescent="0.2">
      <c r="A130" s="5">
        <v>50</v>
      </c>
      <c r="B130" s="5">
        <v>0</v>
      </c>
      <c r="C130" s="5">
        <v>0</v>
      </c>
      <c r="D130" s="5">
        <v>1</v>
      </c>
      <c r="E130" s="5">
        <v>214</v>
      </c>
      <c r="F130" s="5">
        <f>ROUND(Source!AS113,O130)</f>
        <v>0</v>
      </c>
      <c r="G130" s="5" t="s">
        <v>108</v>
      </c>
      <c r="H130" s="5" t="s">
        <v>109</v>
      </c>
      <c r="I130" s="5"/>
      <c r="J130" s="5"/>
      <c r="K130" s="5">
        <v>214</v>
      </c>
      <c r="L130" s="5">
        <v>16</v>
      </c>
      <c r="M130" s="5">
        <v>3</v>
      </c>
      <c r="N130" s="5" t="s">
        <v>3</v>
      </c>
      <c r="O130" s="5">
        <v>2</v>
      </c>
      <c r="P130" s="5">
        <f>ROUND(Source!EK113,O130)</f>
        <v>0</v>
      </c>
      <c r="Q130" s="5"/>
      <c r="R130" s="5"/>
      <c r="S130" s="5"/>
      <c r="T130" s="5"/>
      <c r="U130" s="5"/>
      <c r="V130" s="5"/>
      <c r="W130" s="5"/>
    </row>
    <row r="131" spans="1:206" x14ac:dyDescent="0.2">
      <c r="A131" s="5">
        <v>50</v>
      </c>
      <c r="B131" s="5">
        <v>0</v>
      </c>
      <c r="C131" s="5">
        <v>0</v>
      </c>
      <c r="D131" s="5">
        <v>1</v>
      </c>
      <c r="E131" s="5">
        <v>215</v>
      </c>
      <c r="F131" s="5">
        <f>ROUND(Source!AT113,O131)</f>
        <v>0</v>
      </c>
      <c r="G131" s="5" t="s">
        <v>110</v>
      </c>
      <c r="H131" s="5" t="s">
        <v>111</v>
      </c>
      <c r="I131" s="5"/>
      <c r="J131" s="5"/>
      <c r="K131" s="5">
        <v>215</v>
      </c>
      <c r="L131" s="5">
        <v>17</v>
      </c>
      <c r="M131" s="5">
        <v>3</v>
      </c>
      <c r="N131" s="5" t="s">
        <v>3</v>
      </c>
      <c r="O131" s="5">
        <v>2</v>
      </c>
      <c r="P131" s="5">
        <f>ROUND(Source!EL113,O131)</f>
        <v>0</v>
      </c>
      <c r="Q131" s="5"/>
      <c r="R131" s="5"/>
      <c r="S131" s="5"/>
      <c r="T131" s="5"/>
      <c r="U131" s="5"/>
      <c r="V131" s="5"/>
      <c r="W131" s="5"/>
    </row>
    <row r="132" spans="1:206" x14ac:dyDescent="0.2">
      <c r="A132" s="5">
        <v>50</v>
      </c>
      <c r="B132" s="5">
        <v>0</v>
      </c>
      <c r="C132" s="5">
        <v>0</v>
      </c>
      <c r="D132" s="5">
        <v>1</v>
      </c>
      <c r="E132" s="5">
        <v>217</v>
      </c>
      <c r="F132" s="5">
        <f>ROUND(Source!AU113,O132)</f>
        <v>0</v>
      </c>
      <c r="G132" s="5" t="s">
        <v>112</v>
      </c>
      <c r="H132" s="5" t="s">
        <v>113</v>
      </c>
      <c r="I132" s="5"/>
      <c r="J132" s="5"/>
      <c r="K132" s="5">
        <v>217</v>
      </c>
      <c r="L132" s="5">
        <v>18</v>
      </c>
      <c r="M132" s="5">
        <v>3</v>
      </c>
      <c r="N132" s="5" t="s">
        <v>3</v>
      </c>
      <c r="O132" s="5">
        <v>2</v>
      </c>
      <c r="P132" s="5">
        <f>ROUND(Source!EM113,O132)</f>
        <v>0</v>
      </c>
      <c r="Q132" s="5"/>
      <c r="R132" s="5"/>
      <c r="S132" s="5"/>
      <c r="T132" s="5"/>
      <c r="U132" s="5"/>
      <c r="V132" s="5"/>
      <c r="W132" s="5"/>
    </row>
    <row r="133" spans="1:206" x14ac:dyDescent="0.2">
      <c r="A133" s="5">
        <v>50</v>
      </c>
      <c r="B133" s="5">
        <v>0</v>
      </c>
      <c r="C133" s="5">
        <v>0</v>
      </c>
      <c r="D133" s="5">
        <v>1</v>
      </c>
      <c r="E133" s="5">
        <v>230</v>
      </c>
      <c r="F133" s="5">
        <f>ROUND(Source!BA113,O133)</f>
        <v>0</v>
      </c>
      <c r="G133" s="5" t="s">
        <v>114</v>
      </c>
      <c r="H133" s="5" t="s">
        <v>115</v>
      </c>
      <c r="I133" s="5"/>
      <c r="J133" s="5"/>
      <c r="K133" s="5">
        <v>230</v>
      </c>
      <c r="L133" s="5">
        <v>19</v>
      </c>
      <c r="M133" s="5">
        <v>3</v>
      </c>
      <c r="N133" s="5" t="s">
        <v>3</v>
      </c>
      <c r="O133" s="5">
        <v>2</v>
      </c>
      <c r="P133" s="5">
        <f>ROUND(Source!ES113,O133)</f>
        <v>0</v>
      </c>
      <c r="Q133" s="5"/>
      <c r="R133" s="5"/>
      <c r="S133" s="5"/>
      <c r="T133" s="5"/>
      <c r="U133" s="5"/>
      <c r="V133" s="5"/>
      <c r="W133" s="5"/>
    </row>
    <row r="134" spans="1:206" x14ac:dyDescent="0.2">
      <c r="A134" s="5">
        <v>50</v>
      </c>
      <c r="B134" s="5">
        <v>0</v>
      </c>
      <c r="C134" s="5">
        <v>0</v>
      </c>
      <c r="D134" s="5">
        <v>1</v>
      </c>
      <c r="E134" s="5">
        <v>206</v>
      </c>
      <c r="F134" s="5">
        <f>ROUND(Source!T113,O134)</f>
        <v>0</v>
      </c>
      <c r="G134" s="5" t="s">
        <v>116</v>
      </c>
      <c r="H134" s="5" t="s">
        <v>117</v>
      </c>
      <c r="I134" s="5"/>
      <c r="J134" s="5"/>
      <c r="K134" s="5">
        <v>206</v>
      </c>
      <c r="L134" s="5">
        <v>20</v>
      </c>
      <c r="M134" s="5">
        <v>3</v>
      </c>
      <c r="N134" s="5" t="s">
        <v>3</v>
      </c>
      <c r="O134" s="5">
        <v>2</v>
      </c>
      <c r="P134" s="5">
        <f>ROUND(Source!DL113,O134)</f>
        <v>0</v>
      </c>
      <c r="Q134" s="5"/>
      <c r="R134" s="5"/>
      <c r="S134" s="5"/>
      <c r="T134" s="5"/>
      <c r="U134" s="5"/>
      <c r="V134" s="5"/>
      <c r="W134" s="5"/>
    </row>
    <row r="135" spans="1:206" x14ac:dyDescent="0.2">
      <c r="A135" s="5">
        <v>50</v>
      </c>
      <c r="B135" s="5">
        <v>0</v>
      </c>
      <c r="C135" s="5">
        <v>0</v>
      </c>
      <c r="D135" s="5">
        <v>1</v>
      </c>
      <c r="E135" s="5">
        <v>207</v>
      </c>
      <c r="F135" s="5">
        <f>Source!U113</f>
        <v>0</v>
      </c>
      <c r="G135" s="5" t="s">
        <v>118</v>
      </c>
      <c r="H135" s="5" t="s">
        <v>119</v>
      </c>
      <c r="I135" s="5"/>
      <c r="J135" s="5"/>
      <c r="K135" s="5">
        <v>207</v>
      </c>
      <c r="L135" s="5">
        <v>21</v>
      </c>
      <c r="M135" s="5">
        <v>3</v>
      </c>
      <c r="N135" s="5" t="s">
        <v>3</v>
      </c>
      <c r="O135" s="5">
        <v>-1</v>
      </c>
      <c r="P135" s="5">
        <f>Source!DM113</f>
        <v>0</v>
      </c>
      <c r="Q135" s="5"/>
      <c r="R135" s="5"/>
      <c r="S135" s="5"/>
      <c r="T135" s="5"/>
      <c r="U135" s="5"/>
      <c r="V135" s="5"/>
      <c r="W135" s="5"/>
    </row>
    <row r="136" spans="1:206" x14ac:dyDescent="0.2">
      <c r="A136" s="5">
        <v>50</v>
      </c>
      <c r="B136" s="5">
        <v>0</v>
      </c>
      <c r="C136" s="5">
        <v>0</v>
      </c>
      <c r="D136" s="5">
        <v>1</v>
      </c>
      <c r="E136" s="5">
        <v>208</v>
      </c>
      <c r="F136" s="5">
        <f>Source!V113</f>
        <v>0</v>
      </c>
      <c r="G136" s="5" t="s">
        <v>120</v>
      </c>
      <c r="H136" s="5" t="s">
        <v>121</v>
      </c>
      <c r="I136" s="5"/>
      <c r="J136" s="5"/>
      <c r="K136" s="5">
        <v>208</v>
      </c>
      <c r="L136" s="5">
        <v>22</v>
      </c>
      <c r="M136" s="5">
        <v>3</v>
      </c>
      <c r="N136" s="5" t="s">
        <v>3</v>
      </c>
      <c r="O136" s="5">
        <v>-1</v>
      </c>
      <c r="P136" s="5">
        <f>Source!DN113</f>
        <v>0</v>
      </c>
      <c r="Q136" s="5"/>
      <c r="R136" s="5"/>
      <c r="S136" s="5"/>
      <c r="T136" s="5"/>
      <c r="U136" s="5"/>
      <c r="V136" s="5"/>
      <c r="W136" s="5"/>
    </row>
    <row r="137" spans="1:206" x14ac:dyDescent="0.2">
      <c r="A137" s="5">
        <v>50</v>
      </c>
      <c r="B137" s="5">
        <v>0</v>
      </c>
      <c r="C137" s="5">
        <v>0</v>
      </c>
      <c r="D137" s="5">
        <v>1</v>
      </c>
      <c r="E137" s="5">
        <v>209</v>
      </c>
      <c r="F137" s="5">
        <f>ROUND(Source!W113,O137)</f>
        <v>0</v>
      </c>
      <c r="G137" s="5" t="s">
        <v>122</v>
      </c>
      <c r="H137" s="5" t="s">
        <v>123</v>
      </c>
      <c r="I137" s="5"/>
      <c r="J137" s="5"/>
      <c r="K137" s="5">
        <v>209</v>
      </c>
      <c r="L137" s="5">
        <v>23</v>
      </c>
      <c r="M137" s="5">
        <v>3</v>
      </c>
      <c r="N137" s="5" t="s">
        <v>3</v>
      </c>
      <c r="O137" s="5">
        <v>2</v>
      </c>
      <c r="P137" s="5">
        <f>ROUND(Source!DO113,O137)</f>
        <v>0</v>
      </c>
      <c r="Q137" s="5"/>
      <c r="R137" s="5"/>
      <c r="S137" s="5"/>
      <c r="T137" s="5"/>
      <c r="U137" s="5"/>
      <c r="V137" s="5"/>
      <c r="W137" s="5"/>
    </row>
    <row r="138" spans="1:206" x14ac:dyDescent="0.2">
      <c r="A138" s="5">
        <v>50</v>
      </c>
      <c r="B138" s="5">
        <v>0</v>
      </c>
      <c r="C138" s="5">
        <v>0</v>
      </c>
      <c r="D138" s="5">
        <v>1</v>
      </c>
      <c r="E138" s="5">
        <v>210</v>
      </c>
      <c r="F138" s="5">
        <f>ROUND(Source!X113,O138)</f>
        <v>0</v>
      </c>
      <c r="G138" s="5" t="s">
        <v>124</v>
      </c>
      <c r="H138" s="5" t="s">
        <v>125</v>
      </c>
      <c r="I138" s="5"/>
      <c r="J138" s="5"/>
      <c r="K138" s="5">
        <v>210</v>
      </c>
      <c r="L138" s="5">
        <v>24</v>
      </c>
      <c r="M138" s="5">
        <v>3</v>
      </c>
      <c r="N138" s="5" t="s">
        <v>3</v>
      </c>
      <c r="O138" s="5">
        <v>2</v>
      </c>
      <c r="P138" s="5">
        <f>ROUND(Source!DP113,O138)</f>
        <v>0</v>
      </c>
      <c r="Q138" s="5"/>
      <c r="R138" s="5"/>
      <c r="S138" s="5"/>
      <c r="T138" s="5"/>
      <c r="U138" s="5"/>
      <c r="V138" s="5"/>
      <c r="W138" s="5"/>
    </row>
    <row r="139" spans="1:206" x14ac:dyDescent="0.2">
      <c r="A139" s="5">
        <v>50</v>
      </c>
      <c r="B139" s="5">
        <v>0</v>
      </c>
      <c r="C139" s="5">
        <v>0</v>
      </c>
      <c r="D139" s="5">
        <v>1</v>
      </c>
      <c r="E139" s="5">
        <v>211</v>
      </c>
      <c r="F139" s="5">
        <f>ROUND(Source!Y113,O139)</f>
        <v>0</v>
      </c>
      <c r="G139" s="5" t="s">
        <v>126</v>
      </c>
      <c r="H139" s="5" t="s">
        <v>127</v>
      </c>
      <c r="I139" s="5"/>
      <c r="J139" s="5"/>
      <c r="K139" s="5">
        <v>211</v>
      </c>
      <c r="L139" s="5">
        <v>25</v>
      </c>
      <c r="M139" s="5">
        <v>3</v>
      </c>
      <c r="N139" s="5" t="s">
        <v>3</v>
      </c>
      <c r="O139" s="5">
        <v>2</v>
      </c>
      <c r="P139" s="5">
        <f>ROUND(Source!DQ113,O139)</f>
        <v>0</v>
      </c>
      <c r="Q139" s="5"/>
      <c r="R139" s="5"/>
      <c r="S139" s="5"/>
      <c r="T139" s="5"/>
      <c r="U139" s="5"/>
      <c r="V139" s="5"/>
      <c r="W139" s="5"/>
    </row>
    <row r="140" spans="1:206" x14ac:dyDescent="0.2">
      <c r="A140" s="5">
        <v>50</v>
      </c>
      <c r="B140" s="5">
        <v>0</v>
      </c>
      <c r="C140" s="5">
        <v>0</v>
      </c>
      <c r="D140" s="5">
        <v>1</v>
      </c>
      <c r="E140" s="5">
        <v>224</v>
      </c>
      <c r="F140" s="5">
        <f>ROUND(Source!AR113,O140)</f>
        <v>2046794.54</v>
      </c>
      <c r="G140" s="5" t="s">
        <v>128</v>
      </c>
      <c r="H140" s="5" t="s">
        <v>129</v>
      </c>
      <c r="I140" s="5"/>
      <c r="J140" s="5"/>
      <c r="K140" s="5">
        <v>224</v>
      </c>
      <c r="L140" s="5">
        <v>26</v>
      </c>
      <c r="M140" s="5">
        <v>3</v>
      </c>
      <c r="N140" s="5" t="s">
        <v>3</v>
      </c>
      <c r="O140" s="5">
        <v>2</v>
      </c>
      <c r="P140" s="5">
        <f>ROUND(Source!EJ113,O140)</f>
        <v>2046794.54</v>
      </c>
      <c r="Q140" s="5"/>
      <c r="R140" s="5"/>
      <c r="S140" s="5"/>
      <c r="T140" s="5"/>
      <c r="U140" s="5"/>
      <c r="V140" s="5"/>
      <c r="W140" s="5"/>
    </row>
    <row r="142" spans="1:206" x14ac:dyDescent="0.2">
      <c r="A142" s="3">
        <v>51</v>
      </c>
      <c r="B142" s="3">
        <f>B20</f>
        <v>1</v>
      </c>
      <c r="C142" s="3">
        <f>A20</f>
        <v>3</v>
      </c>
      <c r="D142" s="3">
        <f>ROW(A20)</f>
        <v>20</v>
      </c>
      <c r="E142" s="3"/>
      <c r="F142" s="3" t="str">
        <f>IF(F20&lt;&gt;"",F20,"")</f>
        <v>Новая локальная смета</v>
      </c>
      <c r="G142" s="3" t="str">
        <f>IF(G20&lt;&gt;"",G20,"")</f>
        <v>Новая локальная смета</v>
      </c>
      <c r="H142" s="3">
        <v>0</v>
      </c>
      <c r="I142" s="3"/>
      <c r="J142" s="3"/>
      <c r="K142" s="3"/>
      <c r="L142" s="3"/>
      <c r="M142" s="3"/>
      <c r="N142" s="3"/>
      <c r="O142" s="3">
        <f t="shared" ref="O142:T142" si="113">ROUND(O51+O113+AB142,2)</f>
        <v>2114688.79</v>
      </c>
      <c r="P142" s="3">
        <f t="shared" si="113"/>
        <v>2050633.53</v>
      </c>
      <c r="Q142" s="3">
        <f t="shared" si="113"/>
        <v>50920.88</v>
      </c>
      <c r="R142" s="3">
        <f t="shared" si="113"/>
        <v>5486.65</v>
      </c>
      <c r="S142" s="3">
        <f t="shared" si="113"/>
        <v>13134.38</v>
      </c>
      <c r="T142" s="3">
        <f t="shared" si="113"/>
        <v>0</v>
      </c>
      <c r="U142" s="3">
        <f>U51+U113+AH142</f>
        <v>1849.2897599999999</v>
      </c>
      <c r="V142" s="3">
        <f>V51+V113+AI142</f>
        <v>645.43967999999995</v>
      </c>
      <c r="W142" s="3">
        <f>ROUND(W51+W113+AJ142,2)</f>
        <v>0</v>
      </c>
      <c r="X142" s="3">
        <f>ROUND(X51+X113+AK142,2)</f>
        <v>15327.57</v>
      </c>
      <c r="Y142" s="3">
        <f>ROUND(Y51+Y113+AL142,2)</f>
        <v>12966.17</v>
      </c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>
        <f t="shared" ref="AO142:BC142" si="114">ROUND(AO51+AO113+BX142,2)</f>
        <v>0</v>
      </c>
      <c r="AP142" s="3">
        <f t="shared" si="114"/>
        <v>2046794.54</v>
      </c>
      <c r="AQ142" s="3">
        <f t="shared" si="114"/>
        <v>0</v>
      </c>
      <c r="AR142" s="3">
        <f t="shared" si="114"/>
        <v>2142982.5299999998</v>
      </c>
      <c r="AS142" s="3">
        <f t="shared" si="114"/>
        <v>62878.07</v>
      </c>
      <c r="AT142" s="3">
        <f t="shared" si="114"/>
        <v>33309.919999999998</v>
      </c>
      <c r="AU142" s="3">
        <f t="shared" si="114"/>
        <v>0</v>
      </c>
      <c r="AV142" s="3">
        <f t="shared" si="114"/>
        <v>2050633.53</v>
      </c>
      <c r="AW142" s="3">
        <f t="shared" si="114"/>
        <v>3838.99</v>
      </c>
      <c r="AX142" s="3">
        <f t="shared" si="114"/>
        <v>0</v>
      </c>
      <c r="AY142" s="3">
        <f t="shared" si="114"/>
        <v>3838.99</v>
      </c>
      <c r="AZ142" s="3">
        <f t="shared" si="114"/>
        <v>2046794.54</v>
      </c>
      <c r="BA142" s="3">
        <f t="shared" si="114"/>
        <v>0</v>
      </c>
      <c r="BB142" s="3">
        <f t="shared" si="114"/>
        <v>0</v>
      </c>
      <c r="BC142" s="3">
        <f t="shared" si="114"/>
        <v>0</v>
      </c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4">
        <f t="shared" ref="DG142:DL142" si="115">ROUND(DG51+DG113+DT142,2)</f>
        <v>2575690.92</v>
      </c>
      <c r="DH142" s="4">
        <f t="shared" si="115"/>
        <v>2076700.38</v>
      </c>
      <c r="DI142" s="4">
        <f t="shared" si="115"/>
        <v>396673.68</v>
      </c>
      <c r="DJ142" s="4">
        <f t="shared" si="115"/>
        <v>42740.91</v>
      </c>
      <c r="DK142" s="4">
        <f t="shared" si="115"/>
        <v>102316.86</v>
      </c>
      <c r="DL142" s="4">
        <f t="shared" si="115"/>
        <v>0</v>
      </c>
      <c r="DM142" s="4">
        <f>DM51+DM113+DZ142</f>
        <v>1849.2897599999999</v>
      </c>
      <c r="DN142" s="4">
        <f>DN51+DN113+EA142</f>
        <v>645.43967999999995</v>
      </c>
      <c r="DO142" s="4">
        <f>ROUND(DO51+DO113+EB142,2)</f>
        <v>0</v>
      </c>
      <c r="DP142" s="4">
        <f>ROUND(DP51+DP113+EC142,2)</f>
        <v>119401.65</v>
      </c>
      <c r="DQ142" s="4">
        <f>ROUND(DQ51+DQ113+ED142,2)</f>
        <v>101006.47</v>
      </c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>
        <f t="shared" ref="EG142:EU142" si="116">ROUND(EG51+EG113+FP142,2)</f>
        <v>0</v>
      </c>
      <c r="EH142" s="4">
        <f t="shared" si="116"/>
        <v>2046794.54</v>
      </c>
      <c r="EI142" s="4">
        <f t="shared" si="116"/>
        <v>0</v>
      </c>
      <c r="EJ142" s="4">
        <f t="shared" si="116"/>
        <v>2796099.04</v>
      </c>
      <c r="EK142" s="4">
        <f t="shared" si="116"/>
        <v>489820.3</v>
      </c>
      <c r="EL142" s="4">
        <f t="shared" si="116"/>
        <v>259484.2</v>
      </c>
      <c r="EM142" s="4">
        <f t="shared" si="116"/>
        <v>0</v>
      </c>
      <c r="EN142" s="4">
        <f t="shared" si="116"/>
        <v>2076700.38</v>
      </c>
      <c r="EO142" s="4">
        <f t="shared" si="116"/>
        <v>29905.84</v>
      </c>
      <c r="EP142" s="4">
        <f t="shared" si="116"/>
        <v>0</v>
      </c>
      <c r="EQ142" s="4">
        <f t="shared" si="116"/>
        <v>29905.84</v>
      </c>
      <c r="ER142" s="4">
        <f t="shared" si="116"/>
        <v>2046794.54</v>
      </c>
      <c r="ES142" s="4">
        <f t="shared" si="116"/>
        <v>0</v>
      </c>
      <c r="ET142" s="4">
        <f t="shared" si="116"/>
        <v>0</v>
      </c>
      <c r="EU142" s="4">
        <f t="shared" si="116"/>
        <v>0</v>
      </c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>
        <v>0</v>
      </c>
    </row>
    <row r="144" spans="1:206" x14ac:dyDescent="0.2">
      <c r="A144" s="5">
        <v>50</v>
      </c>
      <c r="B144" s="5">
        <v>0</v>
      </c>
      <c r="C144" s="5">
        <v>0</v>
      </c>
      <c r="D144" s="5">
        <v>1</v>
      </c>
      <c r="E144" s="5">
        <v>201</v>
      </c>
      <c r="F144" s="5">
        <f>ROUND(Source!O142,O144)</f>
        <v>2114688.79</v>
      </c>
      <c r="G144" s="5" t="s">
        <v>78</v>
      </c>
      <c r="H144" s="5" t="s">
        <v>79</v>
      </c>
      <c r="I144" s="5"/>
      <c r="J144" s="5"/>
      <c r="K144" s="5">
        <v>201</v>
      </c>
      <c r="L144" s="5">
        <v>1</v>
      </c>
      <c r="M144" s="5">
        <v>3</v>
      </c>
      <c r="N144" s="5" t="s">
        <v>3</v>
      </c>
      <c r="O144" s="5">
        <v>2</v>
      </c>
      <c r="P144" s="5">
        <f>ROUND(Source!DG142,O144)</f>
        <v>2575690.92</v>
      </c>
      <c r="Q144" s="5"/>
      <c r="R144" s="5"/>
      <c r="S144" s="5"/>
      <c r="T144" s="5"/>
      <c r="U144" s="5"/>
      <c r="V144" s="5"/>
      <c r="W144" s="5"/>
    </row>
    <row r="145" spans="1:23" x14ac:dyDescent="0.2">
      <c r="A145" s="5">
        <v>50</v>
      </c>
      <c r="B145" s="5">
        <v>0</v>
      </c>
      <c r="C145" s="5">
        <v>0</v>
      </c>
      <c r="D145" s="5">
        <v>1</v>
      </c>
      <c r="E145" s="5">
        <v>202</v>
      </c>
      <c r="F145" s="5">
        <f>ROUND(Source!P142,O145)</f>
        <v>2050633.53</v>
      </c>
      <c r="G145" s="5" t="s">
        <v>80</v>
      </c>
      <c r="H145" s="5" t="s">
        <v>81</v>
      </c>
      <c r="I145" s="5"/>
      <c r="J145" s="5"/>
      <c r="K145" s="5">
        <v>202</v>
      </c>
      <c r="L145" s="5">
        <v>2</v>
      </c>
      <c r="M145" s="5">
        <v>3</v>
      </c>
      <c r="N145" s="5" t="s">
        <v>3</v>
      </c>
      <c r="O145" s="5">
        <v>2</v>
      </c>
      <c r="P145" s="5">
        <f>ROUND(Source!DH142,O145)</f>
        <v>2076700.38</v>
      </c>
      <c r="Q145" s="5"/>
      <c r="R145" s="5"/>
      <c r="S145" s="5"/>
      <c r="T145" s="5"/>
      <c r="U145" s="5"/>
      <c r="V145" s="5"/>
      <c r="W145" s="5"/>
    </row>
    <row r="146" spans="1:23" x14ac:dyDescent="0.2">
      <c r="A146" s="5">
        <v>50</v>
      </c>
      <c r="B146" s="5">
        <v>0</v>
      </c>
      <c r="C146" s="5">
        <v>0</v>
      </c>
      <c r="D146" s="5">
        <v>1</v>
      </c>
      <c r="E146" s="5">
        <v>222</v>
      </c>
      <c r="F146" s="5">
        <f>ROUND(Source!AO142,O146)</f>
        <v>0</v>
      </c>
      <c r="G146" s="5" t="s">
        <v>82</v>
      </c>
      <c r="H146" s="5" t="s">
        <v>83</v>
      </c>
      <c r="I146" s="5"/>
      <c r="J146" s="5"/>
      <c r="K146" s="5">
        <v>222</v>
      </c>
      <c r="L146" s="5">
        <v>3</v>
      </c>
      <c r="M146" s="5">
        <v>3</v>
      </c>
      <c r="N146" s="5" t="s">
        <v>3</v>
      </c>
      <c r="O146" s="5">
        <v>2</v>
      </c>
      <c r="P146" s="5">
        <f>ROUND(Source!EG142,O146)</f>
        <v>0</v>
      </c>
      <c r="Q146" s="5"/>
      <c r="R146" s="5"/>
      <c r="S146" s="5"/>
      <c r="T146" s="5"/>
      <c r="U146" s="5"/>
      <c r="V146" s="5"/>
      <c r="W146" s="5"/>
    </row>
    <row r="147" spans="1:23" x14ac:dyDescent="0.2">
      <c r="A147" s="5">
        <v>50</v>
      </c>
      <c r="B147" s="5">
        <v>0</v>
      </c>
      <c r="C147" s="5">
        <v>0</v>
      </c>
      <c r="D147" s="5">
        <v>1</v>
      </c>
      <c r="E147" s="5">
        <v>225</v>
      </c>
      <c r="F147" s="5">
        <f>ROUND(Source!AV142,O147)</f>
        <v>2050633.53</v>
      </c>
      <c r="G147" s="5" t="s">
        <v>84</v>
      </c>
      <c r="H147" s="5" t="s">
        <v>85</v>
      </c>
      <c r="I147" s="5"/>
      <c r="J147" s="5"/>
      <c r="K147" s="5">
        <v>225</v>
      </c>
      <c r="L147" s="5">
        <v>4</v>
      </c>
      <c r="M147" s="5">
        <v>3</v>
      </c>
      <c r="N147" s="5" t="s">
        <v>3</v>
      </c>
      <c r="O147" s="5">
        <v>2</v>
      </c>
      <c r="P147" s="5">
        <f>ROUND(Source!EN142,O147)</f>
        <v>2076700.38</v>
      </c>
      <c r="Q147" s="5"/>
      <c r="R147" s="5"/>
      <c r="S147" s="5"/>
      <c r="T147" s="5"/>
      <c r="U147" s="5"/>
      <c r="V147" s="5"/>
      <c r="W147" s="5"/>
    </row>
    <row r="148" spans="1:23" x14ac:dyDescent="0.2">
      <c r="A148" s="5">
        <v>50</v>
      </c>
      <c r="B148" s="5">
        <v>0</v>
      </c>
      <c r="C148" s="5">
        <v>0</v>
      </c>
      <c r="D148" s="5">
        <v>1</v>
      </c>
      <c r="E148" s="5">
        <v>226</v>
      </c>
      <c r="F148" s="5">
        <f>ROUND(Source!AW142,O148)</f>
        <v>3838.99</v>
      </c>
      <c r="G148" s="5" t="s">
        <v>86</v>
      </c>
      <c r="H148" s="5" t="s">
        <v>87</v>
      </c>
      <c r="I148" s="5"/>
      <c r="J148" s="5"/>
      <c r="K148" s="5">
        <v>226</v>
      </c>
      <c r="L148" s="5">
        <v>5</v>
      </c>
      <c r="M148" s="5">
        <v>3</v>
      </c>
      <c r="N148" s="5" t="s">
        <v>3</v>
      </c>
      <c r="O148" s="5">
        <v>2</v>
      </c>
      <c r="P148" s="5">
        <f>ROUND(Source!EO142,O148)</f>
        <v>29905.84</v>
      </c>
      <c r="Q148" s="5"/>
      <c r="R148" s="5"/>
      <c r="S148" s="5"/>
      <c r="T148" s="5"/>
      <c r="U148" s="5"/>
      <c r="V148" s="5"/>
      <c r="W148" s="5"/>
    </row>
    <row r="149" spans="1:23" x14ac:dyDescent="0.2">
      <c r="A149" s="5">
        <v>50</v>
      </c>
      <c r="B149" s="5">
        <v>0</v>
      </c>
      <c r="C149" s="5">
        <v>0</v>
      </c>
      <c r="D149" s="5">
        <v>1</v>
      </c>
      <c r="E149" s="5">
        <v>227</v>
      </c>
      <c r="F149" s="5">
        <f>ROUND(Source!AX142,O149)</f>
        <v>0</v>
      </c>
      <c r="G149" s="5" t="s">
        <v>88</v>
      </c>
      <c r="H149" s="5" t="s">
        <v>89</v>
      </c>
      <c r="I149" s="5"/>
      <c r="J149" s="5"/>
      <c r="K149" s="5">
        <v>227</v>
      </c>
      <c r="L149" s="5">
        <v>6</v>
      </c>
      <c r="M149" s="5">
        <v>3</v>
      </c>
      <c r="N149" s="5" t="s">
        <v>3</v>
      </c>
      <c r="O149" s="5">
        <v>2</v>
      </c>
      <c r="P149" s="5">
        <f>ROUND(Source!EP142,O149)</f>
        <v>0</v>
      </c>
      <c r="Q149" s="5"/>
      <c r="R149" s="5"/>
      <c r="S149" s="5"/>
      <c r="T149" s="5"/>
      <c r="U149" s="5"/>
      <c r="V149" s="5"/>
      <c r="W149" s="5"/>
    </row>
    <row r="150" spans="1:23" x14ac:dyDescent="0.2">
      <c r="A150" s="5">
        <v>50</v>
      </c>
      <c r="B150" s="5">
        <v>0</v>
      </c>
      <c r="C150" s="5">
        <v>0</v>
      </c>
      <c r="D150" s="5">
        <v>1</v>
      </c>
      <c r="E150" s="5">
        <v>228</v>
      </c>
      <c r="F150" s="5">
        <f>ROUND(Source!AY142,O150)</f>
        <v>3838.99</v>
      </c>
      <c r="G150" s="5" t="s">
        <v>90</v>
      </c>
      <c r="H150" s="5" t="s">
        <v>91</v>
      </c>
      <c r="I150" s="5"/>
      <c r="J150" s="5"/>
      <c r="K150" s="5">
        <v>228</v>
      </c>
      <c r="L150" s="5">
        <v>7</v>
      </c>
      <c r="M150" s="5">
        <v>3</v>
      </c>
      <c r="N150" s="5" t="s">
        <v>3</v>
      </c>
      <c r="O150" s="5">
        <v>2</v>
      </c>
      <c r="P150" s="5">
        <f>ROUND(Source!EQ142,O150)</f>
        <v>29905.84</v>
      </c>
      <c r="Q150" s="5"/>
      <c r="R150" s="5"/>
      <c r="S150" s="5"/>
      <c r="T150" s="5"/>
      <c r="U150" s="5"/>
      <c r="V150" s="5"/>
      <c r="W150" s="5"/>
    </row>
    <row r="151" spans="1:23" x14ac:dyDescent="0.2">
      <c r="A151" s="5">
        <v>50</v>
      </c>
      <c r="B151" s="5">
        <v>0</v>
      </c>
      <c r="C151" s="5">
        <v>0</v>
      </c>
      <c r="D151" s="5">
        <v>1</v>
      </c>
      <c r="E151" s="5">
        <v>216</v>
      </c>
      <c r="F151" s="5">
        <f>ROUND(Source!AP142,O151)</f>
        <v>2046794.54</v>
      </c>
      <c r="G151" s="5" t="s">
        <v>92</v>
      </c>
      <c r="H151" s="5" t="s">
        <v>93</v>
      </c>
      <c r="I151" s="5"/>
      <c r="J151" s="5"/>
      <c r="K151" s="5">
        <v>216</v>
      </c>
      <c r="L151" s="5">
        <v>8</v>
      </c>
      <c r="M151" s="5">
        <v>3</v>
      </c>
      <c r="N151" s="5" t="s">
        <v>3</v>
      </c>
      <c r="O151" s="5">
        <v>2</v>
      </c>
      <c r="P151" s="5">
        <f>ROUND(Source!EH142,O151)</f>
        <v>2046794.54</v>
      </c>
      <c r="Q151" s="5"/>
      <c r="R151" s="5"/>
      <c r="S151" s="5"/>
      <c r="T151" s="5"/>
      <c r="U151" s="5"/>
      <c r="V151" s="5"/>
      <c r="W151" s="5"/>
    </row>
    <row r="152" spans="1:23" x14ac:dyDescent="0.2">
      <c r="A152" s="5">
        <v>50</v>
      </c>
      <c r="B152" s="5">
        <v>0</v>
      </c>
      <c r="C152" s="5">
        <v>0</v>
      </c>
      <c r="D152" s="5">
        <v>1</v>
      </c>
      <c r="E152" s="5">
        <v>223</v>
      </c>
      <c r="F152" s="5">
        <f>ROUND(Source!AQ142,O152)</f>
        <v>0</v>
      </c>
      <c r="G152" s="5" t="s">
        <v>94</v>
      </c>
      <c r="H152" s="5" t="s">
        <v>95</v>
      </c>
      <c r="I152" s="5"/>
      <c r="J152" s="5"/>
      <c r="K152" s="5">
        <v>223</v>
      </c>
      <c r="L152" s="5">
        <v>9</v>
      </c>
      <c r="M152" s="5">
        <v>3</v>
      </c>
      <c r="N152" s="5" t="s">
        <v>3</v>
      </c>
      <c r="O152" s="5">
        <v>2</v>
      </c>
      <c r="P152" s="5">
        <f>ROUND(Source!EI142,O152)</f>
        <v>0</v>
      </c>
      <c r="Q152" s="5"/>
      <c r="R152" s="5"/>
      <c r="S152" s="5"/>
      <c r="T152" s="5"/>
      <c r="U152" s="5"/>
      <c r="V152" s="5"/>
      <c r="W152" s="5"/>
    </row>
    <row r="153" spans="1:23" x14ac:dyDescent="0.2">
      <c r="A153" s="5">
        <v>50</v>
      </c>
      <c r="B153" s="5">
        <v>0</v>
      </c>
      <c r="C153" s="5">
        <v>0</v>
      </c>
      <c r="D153" s="5">
        <v>1</v>
      </c>
      <c r="E153" s="5">
        <v>229</v>
      </c>
      <c r="F153" s="5">
        <f>ROUND(Source!AZ142,O153)</f>
        <v>2046794.54</v>
      </c>
      <c r="G153" s="5" t="s">
        <v>96</v>
      </c>
      <c r="H153" s="5" t="s">
        <v>97</v>
      </c>
      <c r="I153" s="5"/>
      <c r="J153" s="5"/>
      <c r="K153" s="5">
        <v>229</v>
      </c>
      <c r="L153" s="5">
        <v>10</v>
      </c>
      <c r="M153" s="5">
        <v>3</v>
      </c>
      <c r="N153" s="5" t="s">
        <v>3</v>
      </c>
      <c r="O153" s="5">
        <v>2</v>
      </c>
      <c r="P153" s="5">
        <f>ROUND(Source!ER142,O153)</f>
        <v>2046794.54</v>
      </c>
      <c r="Q153" s="5"/>
      <c r="R153" s="5"/>
      <c r="S153" s="5"/>
      <c r="T153" s="5"/>
      <c r="U153" s="5"/>
      <c r="V153" s="5"/>
      <c r="W153" s="5"/>
    </row>
    <row r="154" spans="1:23" x14ac:dyDescent="0.2">
      <c r="A154" s="5">
        <v>50</v>
      </c>
      <c r="B154" s="5">
        <v>0</v>
      </c>
      <c r="C154" s="5">
        <v>0</v>
      </c>
      <c r="D154" s="5">
        <v>1</v>
      </c>
      <c r="E154" s="5">
        <v>203</v>
      </c>
      <c r="F154" s="5">
        <f>ROUND(Source!Q142,O154)</f>
        <v>50920.88</v>
      </c>
      <c r="G154" s="5" t="s">
        <v>98</v>
      </c>
      <c r="H154" s="5" t="s">
        <v>99</v>
      </c>
      <c r="I154" s="5"/>
      <c r="J154" s="5"/>
      <c r="K154" s="5">
        <v>203</v>
      </c>
      <c r="L154" s="5">
        <v>11</v>
      </c>
      <c r="M154" s="5">
        <v>3</v>
      </c>
      <c r="N154" s="5" t="s">
        <v>3</v>
      </c>
      <c r="O154" s="5">
        <v>2</v>
      </c>
      <c r="P154" s="5">
        <f>ROUND(Source!DI142,O154)</f>
        <v>396673.68</v>
      </c>
      <c r="Q154" s="5"/>
      <c r="R154" s="5"/>
      <c r="S154" s="5"/>
      <c r="T154" s="5"/>
      <c r="U154" s="5"/>
      <c r="V154" s="5"/>
      <c r="W154" s="5"/>
    </row>
    <row r="155" spans="1:23" x14ac:dyDescent="0.2">
      <c r="A155" s="5">
        <v>50</v>
      </c>
      <c r="B155" s="5">
        <v>0</v>
      </c>
      <c r="C155" s="5">
        <v>0</v>
      </c>
      <c r="D155" s="5">
        <v>1</v>
      </c>
      <c r="E155" s="5">
        <v>231</v>
      </c>
      <c r="F155" s="5">
        <f>ROUND(Source!BB142,O155)</f>
        <v>0</v>
      </c>
      <c r="G155" s="5" t="s">
        <v>100</v>
      </c>
      <c r="H155" s="5" t="s">
        <v>101</v>
      </c>
      <c r="I155" s="5"/>
      <c r="J155" s="5"/>
      <c r="K155" s="5">
        <v>231</v>
      </c>
      <c r="L155" s="5">
        <v>12</v>
      </c>
      <c r="M155" s="5">
        <v>3</v>
      </c>
      <c r="N155" s="5" t="s">
        <v>3</v>
      </c>
      <c r="O155" s="5">
        <v>2</v>
      </c>
      <c r="P155" s="5">
        <f>ROUND(Source!ET142,O155)</f>
        <v>0</v>
      </c>
      <c r="Q155" s="5"/>
      <c r="R155" s="5"/>
      <c r="S155" s="5"/>
      <c r="T155" s="5"/>
      <c r="U155" s="5"/>
      <c r="V155" s="5"/>
      <c r="W155" s="5"/>
    </row>
    <row r="156" spans="1:23" x14ac:dyDescent="0.2">
      <c r="A156" s="5">
        <v>50</v>
      </c>
      <c r="B156" s="5">
        <v>0</v>
      </c>
      <c r="C156" s="5">
        <v>0</v>
      </c>
      <c r="D156" s="5">
        <v>1</v>
      </c>
      <c r="E156" s="5">
        <v>204</v>
      </c>
      <c r="F156" s="5">
        <f>ROUND(Source!R142,O156)</f>
        <v>5486.65</v>
      </c>
      <c r="G156" s="5" t="s">
        <v>102</v>
      </c>
      <c r="H156" s="5" t="s">
        <v>103</v>
      </c>
      <c r="I156" s="5"/>
      <c r="J156" s="5"/>
      <c r="K156" s="5">
        <v>204</v>
      </c>
      <c r="L156" s="5">
        <v>13</v>
      </c>
      <c r="M156" s="5">
        <v>3</v>
      </c>
      <c r="N156" s="5" t="s">
        <v>3</v>
      </c>
      <c r="O156" s="5">
        <v>2</v>
      </c>
      <c r="P156" s="5">
        <f>ROUND(Source!DJ142,O156)</f>
        <v>42740.91</v>
      </c>
      <c r="Q156" s="5"/>
      <c r="R156" s="5"/>
      <c r="S156" s="5"/>
      <c r="T156" s="5"/>
      <c r="U156" s="5"/>
      <c r="V156" s="5"/>
      <c r="W156" s="5"/>
    </row>
    <row r="157" spans="1:23" x14ac:dyDescent="0.2">
      <c r="A157" s="5">
        <v>50</v>
      </c>
      <c r="B157" s="5">
        <v>0</v>
      </c>
      <c r="C157" s="5">
        <v>0</v>
      </c>
      <c r="D157" s="5">
        <v>1</v>
      </c>
      <c r="E157" s="5">
        <v>205</v>
      </c>
      <c r="F157" s="5">
        <f>ROUND(Source!S142,O157)</f>
        <v>13134.38</v>
      </c>
      <c r="G157" s="5" t="s">
        <v>104</v>
      </c>
      <c r="H157" s="5" t="s">
        <v>105</v>
      </c>
      <c r="I157" s="5"/>
      <c r="J157" s="5"/>
      <c r="K157" s="5">
        <v>205</v>
      </c>
      <c r="L157" s="5">
        <v>14</v>
      </c>
      <c r="M157" s="5">
        <v>3</v>
      </c>
      <c r="N157" s="5" t="s">
        <v>3</v>
      </c>
      <c r="O157" s="5">
        <v>2</v>
      </c>
      <c r="P157" s="5">
        <f>ROUND(Source!DK142,O157)</f>
        <v>102316.86</v>
      </c>
      <c r="Q157" s="5"/>
      <c r="R157" s="5"/>
      <c r="S157" s="5"/>
      <c r="T157" s="5"/>
      <c r="U157" s="5"/>
      <c r="V157" s="5"/>
      <c r="W157" s="5"/>
    </row>
    <row r="158" spans="1:23" x14ac:dyDescent="0.2">
      <c r="A158" s="5">
        <v>50</v>
      </c>
      <c r="B158" s="5">
        <v>0</v>
      </c>
      <c r="C158" s="5">
        <v>0</v>
      </c>
      <c r="D158" s="5">
        <v>1</v>
      </c>
      <c r="E158" s="5">
        <v>232</v>
      </c>
      <c r="F158" s="5">
        <f>ROUND(Source!BC142,O158)</f>
        <v>0</v>
      </c>
      <c r="G158" s="5" t="s">
        <v>106</v>
      </c>
      <c r="H158" s="5" t="s">
        <v>107</v>
      </c>
      <c r="I158" s="5"/>
      <c r="J158" s="5"/>
      <c r="K158" s="5">
        <v>232</v>
      </c>
      <c r="L158" s="5">
        <v>15</v>
      </c>
      <c r="M158" s="5">
        <v>3</v>
      </c>
      <c r="N158" s="5" t="s">
        <v>3</v>
      </c>
      <c r="O158" s="5">
        <v>2</v>
      </c>
      <c r="P158" s="5">
        <f>ROUND(Source!EU142,O158)</f>
        <v>0</v>
      </c>
      <c r="Q158" s="5"/>
      <c r="R158" s="5"/>
      <c r="S158" s="5"/>
      <c r="T158" s="5"/>
      <c r="U158" s="5"/>
      <c r="V158" s="5"/>
      <c r="W158" s="5"/>
    </row>
    <row r="159" spans="1:23" x14ac:dyDescent="0.2">
      <c r="A159" s="5">
        <v>50</v>
      </c>
      <c r="B159" s="5">
        <v>0</v>
      </c>
      <c r="C159" s="5">
        <v>0</v>
      </c>
      <c r="D159" s="5">
        <v>1</v>
      </c>
      <c r="E159" s="5">
        <v>214</v>
      </c>
      <c r="F159" s="5">
        <f>ROUND(Source!AS142,O159)</f>
        <v>62878.07</v>
      </c>
      <c r="G159" s="5" t="s">
        <v>108</v>
      </c>
      <c r="H159" s="5" t="s">
        <v>109</v>
      </c>
      <c r="I159" s="5"/>
      <c r="J159" s="5"/>
      <c r="K159" s="5">
        <v>214</v>
      </c>
      <c r="L159" s="5">
        <v>16</v>
      </c>
      <c r="M159" s="5">
        <v>3</v>
      </c>
      <c r="N159" s="5" t="s">
        <v>3</v>
      </c>
      <c r="O159" s="5">
        <v>2</v>
      </c>
      <c r="P159" s="5">
        <f>ROUND(Source!EK142,O159)</f>
        <v>489820.3</v>
      </c>
      <c r="Q159" s="5"/>
      <c r="R159" s="5"/>
      <c r="S159" s="5"/>
      <c r="T159" s="5"/>
      <c r="U159" s="5"/>
      <c r="V159" s="5"/>
      <c r="W159" s="5"/>
    </row>
    <row r="160" spans="1:23" x14ac:dyDescent="0.2">
      <c r="A160" s="5">
        <v>50</v>
      </c>
      <c r="B160" s="5">
        <v>0</v>
      </c>
      <c r="C160" s="5">
        <v>0</v>
      </c>
      <c r="D160" s="5">
        <v>1</v>
      </c>
      <c r="E160" s="5">
        <v>215</v>
      </c>
      <c r="F160" s="5">
        <f>ROUND(Source!AT142,O160)</f>
        <v>33309.919999999998</v>
      </c>
      <c r="G160" s="5" t="s">
        <v>110</v>
      </c>
      <c r="H160" s="5" t="s">
        <v>111</v>
      </c>
      <c r="I160" s="5"/>
      <c r="J160" s="5"/>
      <c r="K160" s="5">
        <v>215</v>
      </c>
      <c r="L160" s="5">
        <v>17</v>
      </c>
      <c r="M160" s="5">
        <v>3</v>
      </c>
      <c r="N160" s="5" t="s">
        <v>3</v>
      </c>
      <c r="O160" s="5">
        <v>2</v>
      </c>
      <c r="P160" s="5">
        <f>ROUND(Source!EL142,O160)</f>
        <v>259484.2</v>
      </c>
      <c r="Q160" s="5"/>
      <c r="R160" s="5"/>
      <c r="S160" s="5"/>
      <c r="T160" s="5"/>
      <c r="U160" s="5"/>
      <c r="V160" s="5"/>
      <c r="W160" s="5"/>
    </row>
    <row r="161" spans="1:206" x14ac:dyDescent="0.2">
      <c r="A161" s="5">
        <v>50</v>
      </c>
      <c r="B161" s="5">
        <v>0</v>
      </c>
      <c r="C161" s="5">
        <v>0</v>
      </c>
      <c r="D161" s="5">
        <v>1</v>
      </c>
      <c r="E161" s="5">
        <v>217</v>
      </c>
      <c r="F161" s="5">
        <f>ROUND(Source!AU142,O161)</f>
        <v>0</v>
      </c>
      <c r="G161" s="5" t="s">
        <v>112</v>
      </c>
      <c r="H161" s="5" t="s">
        <v>113</v>
      </c>
      <c r="I161" s="5"/>
      <c r="J161" s="5"/>
      <c r="K161" s="5">
        <v>217</v>
      </c>
      <c r="L161" s="5">
        <v>18</v>
      </c>
      <c r="M161" s="5">
        <v>3</v>
      </c>
      <c r="N161" s="5" t="s">
        <v>3</v>
      </c>
      <c r="O161" s="5">
        <v>2</v>
      </c>
      <c r="P161" s="5">
        <f>ROUND(Source!EM142,O161)</f>
        <v>0</v>
      </c>
      <c r="Q161" s="5"/>
      <c r="R161" s="5"/>
      <c r="S161" s="5"/>
      <c r="T161" s="5"/>
      <c r="U161" s="5"/>
      <c r="V161" s="5"/>
      <c r="W161" s="5"/>
    </row>
    <row r="162" spans="1:206" x14ac:dyDescent="0.2">
      <c r="A162" s="5">
        <v>50</v>
      </c>
      <c r="B162" s="5">
        <v>0</v>
      </c>
      <c r="C162" s="5">
        <v>0</v>
      </c>
      <c r="D162" s="5">
        <v>1</v>
      </c>
      <c r="E162" s="5">
        <v>230</v>
      </c>
      <c r="F162" s="5">
        <f>ROUND(Source!BA142,O162)</f>
        <v>0</v>
      </c>
      <c r="G162" s="5" t="s">
        <v>114</v>
      </c>
      <c r="H162" s="5" t="s">
        <v>115</v>
      </c>
      <c r="I162" s="5"/>
      <c r="J162" s="5"/>
      <c r="K162" s="5">
        <v>230</v>
      </c>
      <c r="L162" s="5">
        <v>19</v>
      </c>
      <c r="M162" s="5">
        <v>3</v>
      </c>
      <c r="N162" s="5" t="s">
        <v>3</v>
      </c>
      <c r="O162" s="5">
        <v>2</v>
      </c>
      <c r="P162" s="5">
        <f>ROUND(Source!ES142,O162)</f>
        <v>0</v>
      </c>
      <c r="Q162" s="5"/>
      <c r="R162" s="5"/>
      <c r="S162" s="5"/>
      <c r="T162" s="5"/>
      <c r="U162" s="5"/>
      <c r="V162" s="5"/>
      <c r="W162" s="5"/>
    </row>
    <row r="163" spans="1:206" x14ac:dyDescent="0.2">
      <c r="A163" s="5">
        <v>50</v>
      </c>
      <c r="B163" s="5">
        <v>0</v>
      </c>
      <c r="C163" s="5">
        <v>0</v>
      </c>
      <c r="D163" s="5">
        <v>1</v>
      </c>
      <c r="E163" s="5">
        <v>206</v>
      </c>
      <c r="F163" s="5">
        <f>ROUND(Source!T142,O163)</f>
        <v>0</v>
      </c>
      <c r="G163" s="5" t="s">
        <v>116</v>
      </c>
      <c r="H163" s="5" t="s">
        <v>117</v>
      </c>
      <c r="I163" s="5"/>
      <c r="J163" s="5"/>
      <c r="K163" s="5">
        <v>206</v>
      </c>
      <c r="L163" s="5">
        <v>20</v>
      </c>
      <c r="M163" s="5">
        <v>3</v>
      </c>
      <c r="N163" s="5" t="s">
        <v>3</v>
      </c>
      <c r="O163" s="5">
        <v>2</v>
      </c>
      <c r="P163" s="5">
        <f>ROUND(Source!DL142,O163)</f>
        <v>0</v>
      </c>
      <c r="Q163" s="5"/>
      <c r="R163" s="5"/>
      <c r="S163" s="5"/>
      <c r="T163" s="5"/>
      <c r="U163" s="5"/>
      <c r="V163" s="5"/>
      <c r="W163" s="5"/>
    </row>
    <row r="164" spans="1:206" x14ac:dyDescent="0.2">
      <c r="A164" s="5">
        <v>50</v>
      </c>
      <c r="B164" s="5">
        <v>0</v>
      </c>
      <c r="C164" s="5">
        <v>0</v>
      </c>
      <c r="D164" s="5">
        <v>1</v>
      </c>
      <c r="E164" s="5">
        <v>207</v>
      </c>
      <c r="F164" s="5">
        <f>Source!U142</f>
        <v>1849.2897599999999</v>
      </c>
      <c r="G164" s="5" t="s">
        <v>118</v>
      </c>
      <c r="H164" s="5" t="s">
        <v>119</v>
      </c>
      <c r="I164" s="5"/>
      <c r="J164" s="5"/>
      <c r="K164" s="5">
        <v>207</v>
      </c>
      <c r="L164" s="5">
        <v>21</v>
      </c>
      <c r="M164" s="5">
        <v>3</v>
      </c>
      <c r="N164" s="5" t="s">
        <v>3</v>
      </c>
      <c r="O164" s="5">
        <v>-1</v>
      </c>
      <c r="P164" s="5">
        <f>Source!DM142</f>
        <v>1849.2897599999999</v>
      </c>
      <c r="Q164" s="5"/>
      <c r="R164" s="5"/>
      <c r="S164" s="5"/>
      <c r="T164" s="5"/>
      <c r="U164" s="5"/>
      <c r="V164" s="5"/>
      <c r="W164" s="5"/>
    </row>
    <row r="165" spans="1:206" x14ac:dyDescent="0.2">
      <c r="A165" s="5">
        <v>50</v>
      </c>
      <c r="B165" s="5">
        <v>0</v>
      </c>
      <c r="C165" s="5">
        <v>0</v>
      </c>
      <c r="D165" s="5">
        <v>1</v>
      </c>
      <c r="E165" s="5">
        <v>208</v>
      </c>
      <c r="F165" s="5">
        <f>Source!V142</f>
        <v>645.43967999999995</v>
      </c>
      <c r="G165" s="5" t="s">
        <v>120</v>
      </c>
      <c r="H165" s="5" t="s">
        <v>121</v>
      </c>
      <c r="I165" s="5"/>
      <c r="J165" s="5"/>
      <c r="K165" s="5">
        <v>208</v>
      </c>
      <c r="L165" s="5">
        <v>22</v>
      </c>
      <c r="M165" s="5">
        <v>3</v>
      </c>
      <c r="N165" s="5" t="s">
        <v>3</v>
      </c>
      <c r="O165" s="5">
        <v>-1</v>
      </c>
      <c r="P165" s="5">
        <f>Source!DN142</f>
        <v>645.43967999999995</v>
      </c>
      <c r="Q165" s="5"/>
      <c r="R165" s="5"/>
      <c r="S165" s="5"/>
      <c r="T165" s="5"/>
      <c r="U165" s="5"/>
      <c r="V165" s="5"/>
      <c r="W165" s="5"/>
    </row>
    <row r="166" spans="1:206" x14ac:dyDescent="0.2">
      <c r="A166" s="5">
        <v>50</v>
      </c>
      <c r="B166" s="5">
        <v>0</v>
      </c>
      <c r="C166" s="5">
        <v>0</v>
      </c>
      <c r="D166" s="5">
        <v>1</v>
      </c>
      <c r="E166" s="5">
        <v>209</v>
      </c>
      <c r="F166" s="5">
        <f>ROUND(Source!W142,O166)</f>
        <v>0</v>
      </c>
      <c r="G166" s="5" t="s">
        <v>122</v>
      </c>
      <c r="H166" s="5" t="s">
        <v>123</v>
      </c>
      <c r="I166" s="5"/>
      <c r="J166" s="5"/>
      <c r="K166" s="5">
        <v>209</v>
      </c>
      <c r="L166" s="5">
        <v>23</v>
      </c>
      <c r="M166" s="5">
        <v>3</v>
      </c>
      <c r="N166" s="5" t="s">
        <v>3</v>
      </c>
      <c r="O166" s="5">
        <v>2</v>
      </c>
      <c r="P166" s="5">
        <f>ROUND(Source!DO142,O166)</f>
        <v>0</v>
      </c>
      <c r="Q166" s="5"/>
      <c r="R166" s="5"/>
      <c r="S166" s="5"/>
      <c r="T166" s="5"/>
      <c r="U166" s="5"/>
      <c r="V166" s="5"/>
      <c r="W166" s="5"/>
    </row>
    <row r="167" spans="1:206" x14ac:dyDescent="0.2">
      <c r="A167" s="5">
        <v>50</v>
      </c>
      <c r="B167" s="5">
        <v>0</v>
      </c>
      <c r="C167" s="5">
        <v>0</v>
      </c>
      <c r="D167" s="5">
        <v>1</v>
      </c>
      <c r="E167" s="5">
        <v>210</v>
      </c>
      <c r="F167" s="5">
        <f>ROUND(Source!X142,O167)</f>
        <v>15327.57</v>
      </c>
      <c r="G167" s="5" t="s">
        <v>124</v>
      </c>
      <c r="H167" s="5" t="s">
        <v>125</v>
      </c>
      <c r="I167" s="5"/>
      <c r="J167" s="5"/>
      <c r="K167" s="5">
        <v>210</v>
      </c>
      <c r="L167" s="5">
        <v>25</v>
      </c>
      <c r="M167" s="5">
        <v>3</v>
      </c>
      <c r="N167" s="5" t="s">
        <v>3</v>
      </c>
      <c r="O167" s="5">
        <v>2</v>
      </c>
      <c r="P167" s="5">
        <f>ROUND(Source!DP142,O167)</f>
        <v>119401.65</v>
      </c>
      <c r="Q167" s="5"/>
      <c r="R167" s="5"/>
      <c r="S167" s="5"/>
      <c r="T167" s="5"/>
      <c r="U167" s="5"/>
      <c r="V167" s="5"/>
      <c r="W167" s="5"/>
    </row>
    <row r="168" spans="1:206" x14ac:dyDescent="0.2">
      <c r="A168" s="5">
        <v>50</v>
      </c>
      <c r="B168" s="5">
        <v>0</v>
      </c>
      <c r="C168" s="5">
        <v>0</v>
      </c>
      <c r="D168" s="5">
        <v>1</v>
      </c>
      <c r="E168" s="5">
        <v>211</v>
      </c>
      <c r="F168" s="5">
        <f>ROUND(Source!Y142,O168)</f>
        <v>12966.17</v>
      </c>
      <c r="G168" s="5" t="s">
        <v>126</v>
      </c>
      <c r="H168" s="5" t="s">
        <v>127</v>
      </c>
      <c r="I168" s="5"/>
      <c r="J168" s="5"/>
      <c r="K168" s="5">
        <v>211</v>
      </c>
      <c r="L168" s="5">
        <v>26</v>
      </c>
      <c r="M168" s="5">
        <v>3</v>
      </c>
      <c r="N168" s="5" t="s">
        <v>3</v>
      </c>
      <c r="O168" s="5">
        <v>2</v>
      </c>
      <c r="P168" s="5">
        <f>ROUND(Source!DQ142,O168)</f>
        <v>101006.47</v>
      </c>
      <c r="Q168" s="5"/>
      <c r="R168" s="5"/>
      <c r="S168" s="5"/>
      <c r="T168" s="5"/>
      <c r="U168" s="5"/>
      <c r="V168" s="5"/>
      <c r="W168" s="5"/>
    </row>
    <row r="169" spans="1:206" x14ac:dyDescent="0.2">
      <c r="A169" s="5">
        <v>50</v>
      </c>
      <c r="B169" s="5">
        <v>0</v>
      </c>
      <c r="C169" s="5">
        <v>0</v>
      </c>
      <c r="D169" s="5">
        <v>1</v>
      </c>
      <c r="E169" s="5">
        <v>224</v>
      </c>
      <c r="F169" s="5">
        <f>ROUND(Source!AR142,O169)</f>
        <v>2142982.5299999998</v>
      </c>
      <c r="G169" s="5" t="s">
        <v>128</v>
      </c>
      <c r="H169" s="5" t="s">
        <v>129</v>
      </c>
      <c r="I169" s="5"/>
      <c r="J169" s="5"/>
      <c r="K169" s="5">
        <v>224</v>
      </c>
      <c r="L169" s="5">
        <v>27</v>
      </c>
      <c r="M169" s="5">
        <v>3</v>
      </c>
      <c r="N169" s="5" t="s">
        <v>3</v>
      </c>
      <c r="O169" s="5">
        <v>2</v>
      </c>
      <c r="P169" s="5">
        <f>ROUND(Source!EJ142,O169)</f>
        <v>2796099.04</v>
      </c>
      <c r="Q169" s="5"/>
      <c r="R169" s="5"/>
      <c r="S169" s="5"/>
      <c r="T169" s="5"/>
      <c r="U169" s="5"/>
      <c r="V169" s="5"/>
      <c r="W169" s="5"/>
    </row>
    <row r="171" spans="1:206" x14ac:dyDescent="0.2">
      <c r="A171" s="3">
        <v>51</v>
      </c>
      <c r="B171" s="3">
        <f>B12</f>
        <v>231</v>
      </c>
      <c r="C171" s="3">
        <f>A12</f>
        <v>1</v>
      </c>
      <c r="D171" s="3">
        <f>ROW(A12)</f>
        <v>12</v>
      </c>
      <c r="E171" s="3"/>
      <c r="F171" s="3" t="str">
        <f>IF(F12&lt;&gt;"",F12,"")</f>
        <v>Новый объект</v>
      </c>
      <c r="G171" s="3" t="str">
        <f>IF(G12&lt;&gt;"",G12,"")</f>
        <v>КредитИнвест в ТЕР 04.10.2019</v>
      </c>
      <c r="H171" s="3">
        <v>0</v>
      </c>
      <c r="I171" s="3"/>
      <c r="J171" s="3"/>
      <c r="K171" s="3"/>
      <c r="L171" s="3"/>
      <c r="M171" s="3"/>
      <c r="N171" s="3"/>
      <c r="O171" s="3">
        <f t="shared" ref="O171:T171" si="117">ROUND(O142,2)</f>
        <v>2114688.79</v>
      </c>
      <c r="P171" s="3">
        <f t="shared" si="117"/>
        <v>2050633.53</v>
      </c>
      <c r="Q171" s="3">
        <f t="shared" si="117"/>
        <v>50920.88</v>
      </c>
      <c r="R171" s="3">
        <f t="shared" si="117"/>
        <v>5486.65</v>
      </c>
      <c r="S171" s="3">
        <f t="shared" si="117"/>
        <v>13134.38</v>
      </c>
      <c r="T171" s="3">
        <f t="shared" si="117"/>
        <v>0</v>
      </c>
      <c r="U171" s="3">
        <f>U142</f>
        <v>1849.2897599999999</v>
      </c>
      <c r="V171" s="3">
        <f>V142</f>
        <v>645.43967999999995</v>
      </c>
      <c r="W171" s="3">
        <f>ROUND(W142,2)</f>
        <v>0</v>
      </c>
      <c r="X171" s="3">
        <f>ROUND(X142,2)</f>
        <v>15327.57</v>
      </c>
      <c r="Y171" s="3">
        <f>ROUND(Y142,2)</f>
        <v>12966.17</v>
      </c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>
        <f t="shared" ref="AO171:BC171" si="118">ROUND(AO142,2)</f>
        <v>0</v>
      </c>
      <c r="AP171" s="3">
        <f t="shared" si="118"/>
        <v>2046794.54</v>
      </c>
      <c r="AQ171" s="3">
        <f t="shared" si="118"/>
        <v>0</v>
      </c>
      <c r="AR171" s="3">
        <f t="shared" si="118"/>
        <v>2142982.5299999998</v>
      </c>
      <c r="AS171" s="3">
        <f t="shared" si="118"/>
        <v>62878.07</v>
      </c>
      <c r="AT171" s="3">
        <f t="shared" si="118"/>
        <v>33309.919999999998</v>
      </c>
      <c r="AU171" s="3">
        <f t="shared" si="118"/>
        <v>0</v>
      </c>
      <c r="AV171" s="3">
        <f t="shared" si="118"/>
        <v>2050633.53</v>
      </c>
      <c r="AW171" s="3">
        <f t="shared" si="118"/>
        <v>3838.99</v>
      </c>
      <c r="AX171" s="3">
        <f t="shared" si="118"/>
        <v>0</v>
      </c>
      <c r="AY171" s="3">
        <f t="shared" si="118"/>
        <v>3838.99</v>
      </c>
      <c r="AZ171" s="3">
        <f t="shared" si="118"/>
        <v>2046794.54</v>
      </c>
      <c r="BA171" s="3">
        <f t="shared" si="118"/>
        <v>0</v>
      </c>
      <c r="BB171" s="3">
        <f t="shared" si="118"/>
        <v>0</v>
      </c>
      <c r="BC171" s="3">
        <f t="shared" si="118"/>
        <v>0</v>
      </c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4">
        <f t="shared" ref="DG171:DL171" si="119">ROUND(DG142,2)</f>
        <v>2575690.92</v>
      </c>
      <c r="DH171" s="4">
        <f t="shared" si="119"/>
        <v>2076700.38</v>
      </c>
      <c r="DI171" s="4">
        <f t="shared" si="119"/>
        <v>396673.68</v>
      </c>
      <c r="DJ171" s="4">
        <f t="shared" si="119"/>
        <v>42740.91</v>
      </c>
      <c r="DK171" s="4">
        <f t="shared" si="119"/>
        <v>102316.86</v>
      </c>
      <c r="DL171" s="4">
        <f t="shared" si="119"/>
        <v>0</v>
      </c>
      <c r="DM171" s="4">
        <f>DM142</f>
        <v>1849.2897599999999</v>
      </c>
      <c r="DN171" s="4">
        <f>DN142</f>
        <v>645.43967999999995</v>
      </c>
      <c r="DO171" s="4">
        <f>ROUND(DO142,2)</f>
        <v>0</v>
      </c>
      <c r="DP171" s="4">
        <f>ROUND(DP142,2)</f>
        <v>119401.65</v>
      </c>
      <c r="DQ171" s="4">
        <f>ROUND(DQ142,2)</f>
        <v>101006.47</v>
      </c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>
        <f t="shared" ref="EG171:EU171" si="120">ROUND(EG142,2)</f>
        <v>0</v>
      </c>
      <c r="EH171" s="4">
        <f t="shared" si="120"/>
        <v>2046794.54</v>
      </c>
      <c r="EI171" s="4">
        <f t="shared" si="120"/>
        <v>0</v>
      </c>
      <c r="EJ171" s="4">
        <f t="shared" si="120"/>
        <v>2796099.04</v>
      </c>
      <c r="EK171" s="4">
        <f t="shared" si="120"/>
        <v>489820.3</v>
      </c>
      <c r="EL171" s="4">
        <f t="shared" si="120"/>
        <v>259484.2</v>
      </c>
      <c r="EM171" s="4">
        <f t="shared" si="120"/>
        <v>0</v>
      </c>
      <c r="EN171" s="4">
        <f t="shared" si="120"/>
        <v>2076700.38</v>
      </c>
      <c r="EO171" s="4">
        <f t="shared" si="120"/>
        <v>29905.84</v>
      </c>
      <c r="EP171" s="4">
        <f t="shared" si="120"/>
        <v>0</v>
      </c>
      <c r="EQ171" s="4">
        <f t="shared" si="120"/>
        <v>29905.84</v>
      </c>
      <c r="ER171" s="4">
        <f t="shared" si="120"/>
        <v>2046794.54</v>
      </c>
      <c r="ES171" s="4">
        <f t="shared" si="120"/>
        <v>0</v>
      </c>
      <c r="ET171" s="4">
        <f t="shared" si="120"/>
        <v>0</v>
      </c>
      <c r="EU171" s="4">
        <f t="shared" si="120"/>
        <v>0</v>
      </c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>
        <v>0</v>
      </c>
    </row>
    <row r="173" spans="1:206" x14ac:dyDescent="0.2">
      <c r="A173" s="5">
        <v>50</v>
      </c>
      <c r="B173" s="5">
        <v>0</v>
      </c>
      <c r="C173" s="5">
        <v>0</v>
      </c>
      <c r="D173" s="5">
        <v>1</v>
      </c>
      <c r="E173" s="5">
        <v>201</v>
      </c>
      <c r="F173" s="5">
        <f>ROUND(Source!O171,O173)</f>
        <v>2114688.79</v>
      </c>
      <c r="G173" s="5" t="s">
        <v>78</v>
      </c>
      <c r="H173" s="5" t="s">
        <v>79</v>
      </c>
      <c r="I173" s="5"/>
      <c r="J173" s="5"/>
      <c r="K173" s="5">
        <v>201</v>
      </c>
      <c r="L173" s="5">
        <v>1</v>
      </c>
      <c r="M173" s="5">
        <v>3</v>
      </c>
      <c r="N173" s="5" t="s">
        <v>3</v>
      </c>
      <c r="O173" s="5">
        <v>2</v>
      </c>
      <c r="P173" s="5">
        <f>ROUND(Source!DG171,O173)</f>
        <v>2575690.92</v>
      </c>
      <c r="Q173" s="5"/>
      <c r="R173" s="5"/>
      <c r="S173" s="5"/>
      <c r="T173" s="5"/>
      <c r="U173" s="5"/>
      <c r="V173" s="5"/>
      <c r="W173" s="5"/>
    </row>
    <row r="174" spans="1:206" x14ac:dyDescent="0.2">
      <c r="A174" s="5">
        <v>50</v>
      </c>
      <c r="B174" s="5">
        <v>0</v>
      </c>
      <c r="C174" s="5">
        <v>0</v>
      </c>
      <c r="D174" s="5">
        <v>1</v>
      </c>
      <c r="E174" s="5">
        <v>202</v>
      </c>
      <c r="F174" s="5">
        <f>ROUND(Source!P171,O174)</f>
        <v>2050633.53</v>
      </c>
      <c r="G174" s="5" t="s">
        <v>80</v>
      </c>
      <c r="H174" s="5" t="s">
        <v>81</v>
      </c>
      <c r="I174" s="5"/>
      <c r="J174" s="5"/>
      <c r="K174" s="5">
        <v>202</v>
      </c>
      <c r="L174" s="5">
        <v>2</v>
      </c>
      <c r="M174" s="5">
        <v>3</v>
      </c>
      <c r="N174" s="5" t="s">
        <v>3</v>
      </c>
      <c r="O174" s="5">
        <v>2</v>
      </c>
      <c r="P174" s="5">
        <f>ROUND(Source!DH171,O174)</f>
        <v>2076700.38</v>
      </c>
      <c r="Q174" s="5"/>
      <c r="R174" s="5"/>
      <c r="S174" s="5"/>
      <c r="T174" s="5"/>
      <c r="U174" s="5"/>
      <c r="V174" s="5"/>
      <c r="W174" s="5"/>
    </row>
    <row r="175" spans="1:206" x14ac:dyDescent="0.2">
      <c r="A175" s="5">
        <v>50</v>
      </c>
      <c r="B175" s="5">
        <v>0</v>
      </c>
      <c r="C175" s="5">
        <v>0</v>
      </c>
      <c r="D175" s="5">
        <v>1</v>
      </c>
      <c r="E175" s="5">
        <v>222</v>
      </c>
      <c r="F175" s="5">
        <f>ROUND(Source!AO171,O175)</f>
        <v>0</v>
      </c>
      <c r="G175" s="5" t="s">
        <v>82</v>
      </c>
      <c r="H175" s="5" t="s">
        <v>83</v>
      </c>
      <c r="I175" s="5"/>
      <c r="J175" s="5"/>
      <c r="K175" s="5">
        <v>222</v>
      </c>
      <c r="L175" s="5">
        <v>3</v>
      </c>
      <c r="M175" s="5">
        <v>3</v>
      </c>
      <c r="N175" s="5" t="s">
        <v>3</v>
      </c>
      <c r="O175" s="5">
        <v>2</v>
      </c>
      <c r="P175" s="5">
        <f>ROUND(Source!EG171,O175)</f>
        <v>0</v>
      </c>
      <c r="Q175" s="5"/>
      <c r="R175" s="5"/>
      <c r="S175" s="5"/>
      <c r="T175" s="5"/>
      <c r="U175" s="5"/>
      <c r="V175" s="5"/>
      <c r="W175" s="5"/>
    </row>
    <row r="176" spans="1:206" x14ac:dyDescent="0.2">
      <c r="A176" s="5">
        <v>50</v>
      </c>
      <c r="B176" s="5">
        <v>0</v>
      </c>
      <c r="C176" s="5">
        <v>0</v>
      </c>
      <c r="D176" s="5">
        <v>1</v>
      </c>
      <c r="E176" s="5">
        <v>225</v>
      </c>
      <c r="F176" s="5">
        <f>ROUND(Source!AV171,O176)</f>
        <v>2050633.53</v>
      </c>
      <c r="G176" s="5" t="s">
        <v>84</v>
      </c>
      <c r="H176" s="5" t="s">
        <v>85</v>
      </c>
      <c r="I176" s="5"/>
      <c r="J176" s="5"/>
      <c r="K176" s="5">
        <v>225</v>
      </c>
      <c r="L176" s="5">
        <v>4</v>
      </c>
      <c r="M176" s="5">
        <v>3</v>
      </c>
      <c r="N176" s="5" t="s">
        <v>3</v>
      </c>
      <c r="O176" s="5">
        <v>2</v>
      </c>
      <c r="P176" s="5">
        <f>ROUND(Source!EN171,O176)</f>
        <v>2076700.38</v>
      </c>
      <c r="Q176" s="5"/>
      <c r="R176" s="5"/>
      <c r="S176" s="5"/>
      <c r="T176" s="5"/>
      <c r="U176" s="5"/>
      <c r="V176" s="5"/>
      <c r="W176" s="5"/>
    </row>
    <row r="177" spans="1:23" x14ac:dyDescent="0.2">
      <c r="A177" s="5">
        <v>50</v>
      </c>
      <c r="B177" s="5">
        <v>0</v>
      </c>
      <c r="C177" s="5">
        <v>0</v>
      </c>
      <c r="D177" s="5">
        <v>1</v>
      </c>
      <c r="E177" s="5">
        <v>226</v>
      </c>
      <c r="F177" s="5">
        <f>ROUND(Source!AW171,O177)</f>
        <v>3838.99</v>
      </c>
      <c r="G177" s="5" t="s">
        <v>86</v>
      </c>
      <c r="H177" s="5" t="s">
        <v>87</v>
      </c>
      <c r="I177" s="5"/>
      <c r="J177" s="5"/>
      <c r="K177" s="5">
        <v>226</v>
      </c>
      <c r="L177" s="5">
        <v>5</v>
      </c>
      <c r="M177" s="5">
        <v>3</v>
      </c>
      <c r="N177" s="5" t="s">
        <v>3</v>
      </c>
      <c r="O177" s="5">
        <v>2</v>
      </c>
      <c r="P177" s="5">
        <f>ROUND(Source!EO171,O177)</f>
        <v>29905.84</v>
      </c>
      <c r="Q177" s="5"/>
      <c r="R177" s="5"/>
      <c r="S177" s="5"/>
      <c r="T177" s="5"/>
      <c r="U177" s="5"/>
      <c r="V177" s="5"/>
      <c r="W177" s="5"/>
    </row>
    <row r="178" spans="1:23" x14ac:dyDescent="0.2">
      <c r="A178" s="5">
        <v>50</v>
      </c>
      <c r="B178" s="5">
        <v>0</v>
      </c>
      <c r="C178" s="5">
        <v>0</v>
      </c>
      <c r="D178" s="5">
        <v>1</v>
      </c>
      <c r="E178" s="5">
        <v>227</v>
      </c>
      <c r="F178" s="5">
        <f>ROUND(Source!AX171,O178)</f>
        <v>0</v>
      </c>
      <c r="G178" s="5" t="s">
        <v>88</v>
      </c>
      <c r="H178" s="5" t="s">
        <v>89</v>
      </c>
      <c r="I178" s="5"/>
      <c r="J178" s="5"/>
      <c r="K178" s="5">
        <v>227</v>
      </c>
      <c r="L178" s="5">
        <v>6</v>
      </c>
      <c r="M178" s="5">
        <v>3</v>
      </c>
      <c r="N178" s="5" t="s">
        <v>3</v>
      </c>
      <c r="O178" s="5">
        <v>2</v>
      </c>
      <c r="P178" s="5">
        <f>ROUND(Source!EP171,O178)</f>
        <v>0</v>
      </c>
      <c r="Q178" s="5"/>
      <c r="R178" s="5"/>
      <c r="S178" s="5"/>
      <c r="T178" s="5"/>
      <c r="U178" s="5"/>
      <c r="V178" s="5"/>
      <c r="W178" s="5"/>
    </row>
    <row r="179" spans="1:23" x14ac:dyDescent="0.2">
      <c r="A179" s="5">
        <v>50</v>
      </c>
      <c r="B179" s="5">
        <v>0</v>
      </c>
      <c r="C179" s="5">
        <v>0</v>
      </c>
      <c r="D179" s="5">
        <v>1</v>
      </c>
      <c r="E179" s="5">
        <v>228</v>
      </c>
      <c r="F179" s="5">
        <f>ROUND(Source!AY171,O179)</f>
        <v>3838.99</v>
      </c>
      <c r="G179" s="5" t="s">
        <v>90</v>
      </c>
      <c r="H179" s="5" t="s">
        <v>91</v>
      </c>
      <c r="I179" s="5"/>
      <c r="J179" s="5"/>
      <c r="K179" s="5">
        <v>228</v>
      </c>
      <c r="L179" s="5">
        <v>7</v>
      </c>
      <c r="M179" s="5">
        <v>3</v>
      </c>
      <c r="N179" s="5" t="s">
        <v>3</v>
      </c>
      <c r="O179" s="5">
        <v>2</v>
      </c>
      <c r="P179" s="5">
        <f>ROUND(Source!EQ171,O179)</f>
        <v>29905.84</v>
      </c>
      <c r="Q179" s="5"/>
      <c r="R179" s="5"/>
      <c r="S179" s="5"/>
      <c r="T179" s="5"/>
      <c r="U179" s="5"/>
      <c r="V179" s="5"/>
      <c r="W179" s="5"/>
    </row>
    <row r="180" spans="1:23" x14ac:dyDescent="0.2">
      <c r="A180" s="5">
        <v>50</v>
      </c>
      <c r="B180" s="5">
        <v>0</v>
      </c>
      <c r="C180" s="5">
        <v>0</v>
      </c>
      <c r="D180" s="5">
        <v>1</v>
      </c>
      <c r="E180" s="5">
        <v>216</v>
      </c>
      <c r="F180" s="5">
        <f>ROUND(Source!AP171,O180)</f>
        <v>2046794.54</v>
      </c>
      <c r="G180" s="5" t="s">
        <v>92</v>
      </c>
      <c r="H180" s="5" t="s">
        <v>93</v>
      </c>
      <c r="I180" s="5"/>
      <c r="J180" s="5"/>
      <c r="K180" s="5">
        <v>216</v>
      </c>
      <c r="L180" s="5">
        <v>8</v>
      </c>
      <c r="M180" s="5">
        <v>3</v>
      </c>
      <c r="N180" s="5" t="s">
        <v>3</v>
      </c>
      <c r="O180" s="5">
        <v>2</v>
      </c>
      <c r="P180" s="5">
        <f>ROUND(Source!EH171,O180)</f>
        <v>2046794.54</v>
      </c>
      <c r="Q180" s="5"/>
      <c r="R180" s="5"/>
      <c r="S180" s="5"/>
      <c r="T180" s="5"/>
      <c r="U180" s="5"/>
      <c r="V180" s="5"/>
      <c r="W180" s="5"/>
    </row>
    <row r="181" spans="1:23" x14ac:dyDescent="0.2">
      <c r="A181" s="5">
        <v>50</v>
      </c>
      <c r="B181" s="5">
        <v>0</v>
      </c>
      <c r="C181" s="5">
        <v>0</v>
      </c>
      <c r="D181" s="5">
        <v>1</v>
      </c>
      <c r="E181" s="5">
        <v>223</v>
      </c>
      <c r="F181" s="5">
        <f>ROUND(Source!AQ171,O181)</f>
        <v>0</v>
      </c>
      <c r="G181" s="5" t="s">
        <v>94</v>
      </c>
      <c r="H181" s="5" t="s">
        <v>95</v>
      </c>
      <c r="I181" s="5"/>
      <c r="J181" s="5"/>
      <c r="K181" s="5">
        <v>223</v>
      </c>
      <c r="L181" s="5">
        <v>9</v>
      </c>
      <c r="M181" s="5">
        <v>3</v>
      </c>
      <c r="N181" s="5" t="s">
        <v>3</v>
      </c>
      <c r="O181" s="5">
        <v>2</v>
      </c>
      <c r="P181" s="5">
        <f>ROUND(Source!EI171,O181)</f>
        <v>0</v>
      </c>
      <c r="Q181" s="5"/>
      <c r="R181" s="5"/>
      <c r="S181" s="5"/>
      <c r="T181" s="5"/>
      <c r="U181" s="5"/>
      <c r="V181" s="5"/>
      <c r="W181" s="5"/>
    </row>
    <row r="182" spans="1:23" x14ac:dyDescent="0.2">
      <c r="A182" s="5">
        <v>50</v>
      </c>
      <c r="B182" s="5">
        <v>0</v>
      </c>
      <c r="C182" s="5">
        <v>0</v>
      </c>
      <c r="D182" s="5">
        <v>1</v>
      </c>
      <c r="E182" s="5">
        <v>229</v>
      </c>
      <c r="F182" s="5">
        <f>ROUND(Source!AZ171,O182)</f>
        <v>2046794.54</v>
      </c>
      <c r="G182" s="5" t="s">
        <v>96</v>
      </c>
      <c r="H182" s="5" t="s">
        <v>97</v>
      </c>
      <c r="I182" s="5"/>
      <c r="J182" s="5"/>
      <c r="K182" s="5">
        <v>229</v>
      </c>
      <c r="L182" s="5">
        <v>10</v>
      </c>
      <c r="M182" s="5">
        <v>3</v>
      </c>
      <c r="N182" s="5" t="s">
        <v>3</v>
      </c>
      <c r="O182" s="5">
        <v>2</v>
      </c>
      <c r="P182" s="5">
        <f>ROUND(Source!ER171,O182)</f>
        <v>2046794.54</v>
      </c>
      <c r="Q182" s="5"/>
      <c r="R182" s="5"/>
      <c r="S182" s="5"/>
      <c r="T182" s="5"/>
      <c r="U182" s="5"/>
      <c r="V182" s="5"/>
      <c r="W182" s="5"/>
    </row>
    <row r="183" spans="1:23" x14ac:dyDescent="0.2">
      <c r="A183" s="5">
        <v>50</v>
      </c>
      <c r="B183" s="5">
        <v>0</v>
      </c>
      <c r="C183" s="5">
        <v>0</v>
      </c>
      <c r="D183" s="5">
        <v>1</v>
      </c>
      <c r="E183" s="5">
        <v>203</v>
      </c>
      <c r="F183" s="5">
        <f>ROUND(Source!Q171,O183)</f>
        <v>50920.88</v>
      </c>
      <c r="G183" s="5" t="s">
        <v>98</v>
      </c>
      <c r="H183" s="5" t="s">
        <v>99</v>
      </c>
      <c r="I183" s="5"/>
      <c r="J183" s="5"/>
      <c r="K183" s="5">
        <v>203</v>
      </c>
      <c r="L183" s="5">
        <v>11</v>
      </c>
      <c r="M183" s="5">
        <v>3</v>
      </c>
      <c r="N183" s="5" t="s">
        <v>3</v>
      </c>
      <c r="O183" s="5">
        <v>2</v>
      </c>
      <c r="P183" s="5">
        <f>ROUND(Source!DI171,O183)</f>
        <v>396673.68</v>
      </c>
      <c r="Q183" s="5"/>
      <c r="R183" s="5"/>
      <c r="S183" s="5"/>
      <c r="T183" s="5"/>
      <c r="U183" s="5"/>
      <c r="V183" s="5"/>
      <c r="W183" s="5"/>
    </row>
    <row r="184" spans="1:23" x14ac:dyDescent="0.2">
      <c r="A184" s="5">
        <v>50</v>
      </c>
      <c r="B184" s="5">
        <v>0</v>
      </c>
      <c r="C184" s="5">
        <v>0</v>
      </c>
      <c r="D184" s="5">
        <v>1</v>
      </c>
      <c r="E184" s="5">
        <v>231</v>
      </c>
      <c r="F184" s="5">
        <f>ROUND(Source!BB171,O184)</f>
        <v>0</v>
      </c>
      <c r="G184" s="5" t="s">
        <v>100</v>
      </c>
      <c r="H184" s="5" t="s">
        <v>101</v>
      </c>
      <c r="I184" s="5"/>
      <c r="J184" s="5"/>
      <c r="K184" s="5">
        <v>231</v>
      </c>
      <c r="L184" s="5">
        <v>12</v>
      </c>
      <c r="M184" s="5">
        <v>3</v>
      </c>
      <c r="N184" s="5" t="s">
        <v>3</v>
      </c>
      <c r="O184" s="5">
        <v>2</v>
      </c>
      <c r="P184" s="5">
        <f>ROUND(Source!ET171,O184)</f>
        <v>0</v>
      </c>
      <c r="Q184" s="5"/>
      <c r="R184" s="5"/>
      <c r="S184" s="5"/>
      <c r="T184" s="5"/>
      <c r="U184" s="5"/>
      <c r="V184" s="5"/>
      <c r="W184" s="5"/>
    </row>
    <row r="185" spans="1:23" x14ac:dyDescent="0.2">
      <c r="A185" s="5">
        <v>50</v>
      </c>
      <c r="B185" s="5">
        <v>0</v>
      </c>
      <c r="C185" s="5">
        <v>0</v>
      </c>
      <c r="D185" s="5">
        <v>1</v>
      </c>
      <c r="E185" s="5">
        <v>204</v>
      </c>
      <c r="F185" s="5">
        <f>ROUND(Source!R171,O185)</f>
        <v>5486.65</v>
      </c>
      <c r="G185" s="5" t="s">
        <v>102</v>
      </c>
      <c r="H185" s="5" t="s">
        <v>103</v>
      </c>
      <c r="I185" s="5"/>
      <c r="J185" s="5"/>
      <c r="K185" s="5">
        <v>204</v>
      </c>
      <c r="L185" s="5">
        <v>13</v>
      </c>
      <c r="M185" s="5">
        <v>3</v>
      </c>
      <c r="N185" s="5" t="s">
        <v>3</v>
      </c>
      <c r="O185" s="5">
        <v>2</v>
      </c>
      <c r="P185" s="5">
        <f>ROUND(Source!DJ171,O185)</f>
        <v>42740.91</v>
      </c>
      <c r="Q185" s="5"/>
      <c r="R185" s="5"/>
      <c r="S185" s="5"/>
      <c r="T185" s="5"/>
      <c r="U185" s="5"/>
      <c r="V185" s="5"/>
      <c r="W185" s="5"/>
    </row>
    <row r="186" spans="1:23" x14ac:dyDescent="0.2">
      <c r="A186" s="5">
        <v>50</v>
      </c>
      <c r="B186" s="5">
        <v>0</v>
      </c>
      <c r="C186" s="5">
        <v>0</v>
      </c>
      <c r="D186" s="5">
        <v>1</v>
      </c>
      <c r="E186" s="5">
        <v>205</v>
      </c>
      <c r="F186" s="5">
        <f>ROUND(Source!S171,O186)</f>
        <v>13134.38</v>
      </c>
      <c r="G186" s="5" t="s">
        <v>104</v>
      </c>
      <c r="H186" s="5" t="s">
        <v>105</v>
      </c>
      <c r="I186" s="5"/>
      <c r="J186" s="5"/>
      <c r="K186" s="5">
        <v>205</v>
      </c>
      <c r="L186" s="5">
        <v>14</v>
      </c>
      <c r="M186" s="5">
        <v>3</v>
      </c>
      <c r="N186" s="5" t="s">
        <v>3</v>
      </c>
      <c r="O186" s="5">
        <v>2</v>
      </c>
      <c r="P186" s="5">
        <f>ROUND(Source!DK171,O186)</f>
        <v>102316.86</v>
      </c>
      <c r="Q186" s="5"/>
      <c r="R186" s="5"/>
      <c r="S186" s="5"/>
      <c r="T186" s="5"/>
      <c r="U186" s="5"/>
      <c r="V186" s="5"/>
      <c r="W186" s="5"/>
    </row>
    <row r="187" spans="1:23" x14ac:dyDescent="0.2">
      <c r="A187" s="5">
        <v>50</v>
      </c>
      <c r="B187" s="5">
        <v>0</v>
      </c>
      <c r="C187" s="5">
        <v>0</v>
      </c>
      <c r="D187" s="5">
        <v>1</v>
      </c>
      <c r="E187" s="5">
        <v>232</v>
      </c>
      <c r="F187" s="5">
        <f>ROUND(Source!BC171,O187)</f>
        <v>0</v>
      </c>
      <c r="G187" s="5" t="s">
        <v>106</v>
      </c>
      <c r="H187" s="5" t="s">
        <v>107</v>
      </c>
      <c r="I187" s="5"/>
      <c r="J187" s="5"/>
      <c r="K187" s="5">
        <v>232</v>
      </c>
      <c r="L187" s="5">
        <v>15</v>
      </c>
      <c r="M187" s="5">
        <v>3</v>
      </c>
      <c r="N187" s="5" t="s">
        <v>3</v>
      </c>
      <c r="O187" s="5">
        <v>2</v>
      </c>
      <c r="P187" s="5">
        <f>ROUND(Source!EU171,O187)</f>
        <v>0</v>
      </c>
      <c r="Q187" s="5"/>
      <c r="R187" s="5"/>
      <c r="S187" s="5"/>
      <c r="T187" s="5"/>
      <c r="U187" s="5"/>
      <c r="V187" s="5"/>
      <c r="W187" s="5"/>
    </row>
    <row r="188" spans="1:23" x14ac:dyDescent="0.2">
      <c r="A188" s="5">
        <v>50</v>
      </c>
      <c r="B188" s="5">
        <v>0</v>
      </c>
      <c r="C188" s="5">
        <v>0</v>
      </c>
      <c r="D188" s="5">
        <v>1</v>
      </c>
      <c r="E188" s="5">
        <v>214</v>
      </c>
      <c r="F188" s="5">
        <f>ROUND(Source!AS171,O188)</f>
        <v>62878.07</v>
      </c>
      <c r="G188" s="5" t="s">
        <v>108</v>
      </c>
      <c r="H188" s="5" t="s">
        <v>109</v>
      </c>
      <c r="I188" s="5"/>
      <c r="J188" s="5"/>
      <c r="K188" s="5">
        <v>214</v>
      </c>
      <c r="L188" s="5">
        <v>16</v>
      </c>
      <c r="M188" s="5">
        <v>3</v>
      </c>
      <c r="N188" s="5" t="s">
        <v>3</v>
      </c>
      <c r="O188" s="5">
        <v>2</v>
      </c>
      <c r="P188" s="5">
        <f>ROUND(Source!EK171,O188)</f>
        <v>489820.3</v>
      </c>
      <c r="Q188" s="5"/>
      <c r="R188" s="5"/>
      <c r="S188" s="5"/>
      <c r="T188" s="5"/>
      <c r="U188" s="5"/>
      <c r="V188" s="5"/>
      <c r="W188" s="5"/>
    </row>
    <row r="189" spans="1:23" x14ac:dyDescent="0.2">
      <c r="A189" s="5">
        <v>50</v>
      </c>
      <c r="B189" s="5">
        <v>0</v>
      </c>
      <c r="C189" s="5">
        <v>0</v>
      </c>
      <c r="D189" s="5">
        <v>1</v>
      </c>
      <c r="E189" s="5">
        <v>215</v>
      </c>
      <c r="F189" s="5">
        <f>ROUND(Source!AT171,O189)</f>
        <v>33309.919999999998</v>
      </c>
      <c r="G189" s="5" t="s">
        <v>110</v>
      </c>
      <c r="H189" s="5" t="s">
        <v>111</v>
      </c>
      <c r="I189" s="5"/>
      <c r="J189" s="5"/>
      <c r="K189" s="5">
        <v>215</v>
      </c>
      <c r="L189" s="5">
        <v>17</v>
      </c>
      <c r="M189" s="5">
        <v>3</v>
      </c>
      <c r="N189" s="5" t="s">
        <v>3</v>
      </c>
      <c r="O189" s="5">
        <v>2</v>
      </c>
      <c r="P189" s="5">
        <f>ROUND(Source!EL171,O189)</f>
        <v>259484.2</v>
      </c>
      <c r="Q189" s="5"/>
      <c r="R189" s="5"/>
      <c r="S189" s="5"/>
      <c r="T189" s="5"/>
      <c r="U189" s="5"/>
      <c r="V189" s="5"/>
      <c r="W189" s="5"/>
    </row>
    <row r="190" spans="1:23" x14ac:dyDescent="0.2">
      <c r="A190" s="5">
        <v>50</v>
      </c>
      <c r="B190" s="5">
        <v>0</v>
      </c>
      <c r="C190" s="5">
        <v>0</v>
      </c>
      <c r="D190" s="5">
        <v>1</v>
      </c>
      <c r="E190" s="5">
        <v>217</v>
      </c>
      <c r="F190" s="5">
        <f>ROUND(Source!AU171,O190)</f>
        <v>0</v>
      </c>
      <c r="G190" s="5" t="s">
        <v>112</v>
      </c>
      <c r="H190" s="5" t="s">
        <v>113</v>
      </c>
      <c r="I190" s="5"/>
      <c r="J190" s="5"/>
      <c r="K190" s="5">
        <v>217</v>
      </c>
      <c r="L190" s="5">
        <v>18</v>
      </c>
      <c r="M190" s="5">
        <v>3</v>
      </c>
      <c r="N190" s="5" t="s">
        <v>3</v>
      </c>
      <c r="O190" s="5">
        <v>2</v>
      </c>
      <c r="P190" s="5">
        <f>ROUND(Source!EM171,O190)</f>
        <v>0</v>
      </c>
      <c r="Q190" s="5"/>
      <c r="R190" s="5"/>
      <c r="S190" s="5"/>
      <c r="T190" s="5"/>
      <c r="U190" s="5"/>
      <c r="V190" s="5"/>
      <c r="W190" s="5"/>
    </row>
    <row r="191" spans="1:23" x14ac:dyDescent="0.2">
      <c r="A191" s="5">
        <v>50</v>
      </c>
      <c r="B191" s="5">
        <v>0</v>
      </c>
      <c r="C191" s="5">
        <v>0</v>
      </c>
      <c r="D191" s="5">
        <v>1</v>
      </c>
      <c r="E191" s="5">
        <v>230</v>
      </c>
      <c r="F191" s="5">
        <f>ROUND(Source!BA171,O191)</f>
        <v>0</v>
      </c>
      <c r="G191" s="5" t="s">
        <v>114</v>
      </c>
      <c r="H191" s="5" t="s">
        <v>115</v>
      </c>
      <c r="I191" s="5"/>
      <c r="J191" s="5"/>
      <c r="K191" s="5">
        <v>230</v>
      </c>
      <c r="L191" s="5">
        <v>19</v>
      </c>
      <c r="M191" s="5">
        <v>3</v>
      </c>
      <c r="N191" s="5" t="s">
        <v>3</v>
      </c>
      <c r="O191" s="5">
        <v>2</v>
      </c>
      <c r="P191" s="5">
        <f>ROUND(Source!ES171,O191)</f>
        <v>0</v>
      </c>
      <c r="Q191" s="5"/>
      <c r="R191" s="5"/>
      <c r="S191" s="5"/>
      <c r="T191" s="5"/>
      <c r="U191" s="5"/>
      <c r="V191" s="5"/>
      <c r="W191" s="5"/>
    </row>
    <row r="192" spans="1:23" x14ac:dyDescent="0.2">
      <c r="A192" s="5">
        <v>50</v>
      </c>
      <c r="B192" s="5">
        <v>0</v>
      </c>
      <c r="C192" s="5">
        <v>0</v>
      </c>
      <c r="D192" s="5">
        <v>1</v>
      </c>
      <c r="E192" s="5">
        <v>206</v>
      </c>
      <c r="F192" s="5">
        <f>ROUND(Source!T171,O192)</f>
        <v>0</v>
      </c>
      <c r="G192" s="5" t="s">
        <v>116</v>
      </c>
      <c r="H192" s="5" t="s">
        <v>117</v>
      </c>
      <c r="I192" s="5"/>
      <c r="J192" s="5"/>
      <c r="K192" s="5">
        <v>206</v>
      </c>
      <c r="L192" s="5">
        <v>20</v>
      </c>
      <c r="M192" s="5">
        <v>3</v>
      </c>
      <c r="N192" s="5" t="s">
        <v>3</v>
      </c>
      <c r="O192" s="5">
        <v>2</v>
      </c>
      <c r="P192" s="5">
        <f>ROUND(Source!DL171,O192)</f>
        <v>0</v>
      </c>
      <c r="Q192" s="5"/>
      <c r="R192" s="5"/>
      <c r="S192" s="5"/>
      <c r="T192" s="5"/>
      <c r="U192" s="5"/>
      <c r="V192" s="5"/>
      <c r="W192" s="5"/>
    </row>
    <row r="193" spans="1:23" x14ac:dyDescent="0.2">
      <c r="A193" s="5">
        <v>50</v>
      </c>
      <c r="B193" s="5">
        <v>0</v>
      </c>
      <c r="C193" s="5">
        <v>0</v>
      </c>
      <c r="D193" s="5">
        <v>1</v>
      </c>
      <c r="E193" s="5">
        <v>207</v>
      </c>
      <c r="F193" s="5">
        <f>Source!U171</f>
        <v>1849.2897599999999</v>
      </c>
      <c r="G193" s="5" t="s">
        <v>118</v>
      </c>
      <c r="H193" s="5" t="s">
        <v>119</v>
      </c>
      <c r="I193" s="5"/>
      <c r="J193" s="5"/>
      <c r="K193" s="5">
        <v>207</v>
      </c>
      <c r="L193" s="5">
        <v>21</v>
      </c>
      <c r="M193" s="5">
        <v>3</v>
      </c>
      <c r="N193" s="5" t="s">
        <v>3</v>
      </c>
      <c r="O193" s="5">
        <v>-1</v>
      </c>
      <c r="P193" s="5">
        <f>Source!DM171</f>
        <v>1849.2897599999999</v>
      </c>
      <c r="Q193" s="5"/>
      <c r="R193" s="5"/>
      <c r="S193" s="5"/>
      <c r="T193" s="5"/>
      <c r="U193" s="5"/>
      <c r="V193" s="5"/>
      <c r="W193" s="5"/>
    </row>
    <row r="194" spans="1:23" x14ac:dyDescent="0.2">
      <c r="A194" s="5">
        <v>50</v>
      </c>
      <c r="B194" s="5">
        <v>0</v>
      </c>
      <c r="C194" s="5">
        <v>0</v>
      </c>
      <c r="D194" s="5">
        <v>1</v>
      </c>
      <c r="E194" s="5">
        <v>208</v>
      </c>
      <c r="F194" s="5">
        <f>Source!V171</f>
        <v>645.43967999999995</v>
      </c>
      <c r="G194" s="5" t="s">
        <v>120</v>
      </c>
      <c r="H194" s="5" t="s">
        <v>121</v>
      </c>
      <c r="I194" s="5"/>
      <c r="J194" s="5"/>
      <c r="K194" s="5">
        <v>208</v>
      </c>
      <c r="L194" s="5">
        <v>22</v>
      </c>
      <c r="M194" s="5">
        <v>3</v>
      </c>
      <c r="N194" s="5" t="s">
        <v>3</v>
      </c>
      <c r="O194" s="5">
        <v>-1</v>
      </c>
      <c r="P194" s="5">
        <f>Source!DN171</f>
        <v>645.43967999999995</v>
      </c>
      <c r="Q194" s="5"/>
      <c r="R194" s="5"/>
      <c r="S194" s="5"/>
      <c r="T194" s="5"/>
      <c r="U194" s="5"/>
      <c r="V194" s="5"/>
      <c r="W194" s="5"/>
    </row>
    <row r="195" spans="1:23" x14ac:dyDescent="0.2">
      <c r="A195" s="5">
        <v>50</v>
      </c>
      <c r="B195" s="5">
        <v>0</v>
      </c>
      <c r="C195" s="5">
        <v>0</v>
      </c>
      <c r="D195" s="5">
        <v>1</v>
      </c>
      <c r="E195" s="5">
        <v>209</v>
      </c>
      <c r="F195" s="5">
        <f>ROUND(Source!W171,O195)</f>
        <v>0</v>
      </c>
      <c r="G195" s="5" t="s">
        <v>122</v>
      </c>
      <c r="H195" s="5" t="s">
        <v>123</v>
      </c>
      <c r="I195" s="5"/>
      <c r="J195" s="5"/>
      <c r="K195" s="5">
        <v>209</v>
      </c>
      <c r="L195" s="5">
        <v>23</v>
      </c>
      <c r="M195" s="5">
        <v>3</v>
      </c>
      <c r="N195" s="5" t="s">
        <v>3</v>
      </c>
      <c r="O195" s="5">
        <v>2</v>
      </c>
      <c r="P195" s="5">
        <f>ROUND(Source!DO171,O195)</f>
        <v>0</v>
      </c>
      <c r="Q195" s="5"/>
      <c r="R195" s="5"/>
      <c r="S195" s="5"/>
      <c r="T195" s="5"/>
      <c r="U195" s="5"/>
      <c r="V195" s="5"/>
      <c r="W195" s="5"/>
    </row>
    <row r="196" spans="1:23" x14ac:dyDescent="0.2">
      <c r="A196" s="5">
        <v>50</v>
      </c>
      <c r="B196" s="5">
        <v>0</v>
      </c>
      <c r="C196" s="5">
        <v>0</v>
      </c>
      <c r="D196" s="5">
        <v>1</v>
      </c>
      <c r="E196" s="5">
        <v>210</v>
      </c>
      <c r="F196" s="5">
        <f>ROUND(Source!X171,O196)</f>
        <v>15327.57</v>
      </c>
      <c r="G196" s="5" t="s">
        <v>124</v>
      </c>
      <c r="H196" s="5" t="s">
        <v>125</v>
      </c>
      <c r="I196" s="5"/>
      <c r="J196" s="5"/>
      <c r="K196" s="5">
        <v>210</v>
      </c>
      <c r="L196" s="5">
        <v>25</v>
      </c>
      <c r="M196" s="5">
        <v>3</v>
      </c>
      <c r="N196" s="5" t="s">
        <v>3</v>
      </c>
      <c r="O196" s="5">
        <v>2</v>
      </c>
      <c r="P196" s="5">
        <f>ROUND(Source!DP171,O196)</f>
        <v>119401.65</v>
      </c>
      <c r="Q196" s="5"/>
      <c r="R196" s="5"/>
      <c r="S196" s="5"/>
      <c r="T196" s="5"/>
      <c r="U196" s="5"/>
      <c r="V196" s="5"/>
      <c r="W196" s="5"/>
    </row>
    <row r="197" spans="1:23" x14ac:dyDescent="0.2">
      <c r="A197" s="5">
        <v>50</v>
      </c>
      <c r="B197" s="5">
        <v>0</v>
      </c>
      <c r="C197" s="5">
        <v>0</v>
      </c>
      <c r="D197" s="5">
        <v>1</v>
      </c>
      <c r="E197" s="5">
        <v>211</v>
      </c>
      <c r="F197" s="5">
        <f>ROUND(Source!Y171,O197)</f>
        <v>12966.17</v>
      </c>
      <c r="G197" s="5" t="s">
        <v>126</v>
      </c>
      <c r="H197" s="5" t="s">
        <v>127</v>
      </c>
      <c r="I197" s="5"/>
      <c r="J197" s="5"/>
      <c r="K197" s="5">
        <v>211</v>
      </c>
      <c r="L197" s="5">
        <v>26</v>
      </c>
      <c r="M197" s="5">
        <v>3</v>
      </c>
      <c r="N197" s="5" t="s">
        <v>3</v>
      </c>
      <c r="O197" s="5">
        <v>2</v>
      </c>
      <c r="P197" s="5">
        <f>ROUND(Source!DQ171,O197)</f>
        <v>101006.47</v>
      </c>
      <c r="Q197" s="5"/>
      <c r="R197" s="5"/>
      <c r="S197" s="5"/>
      <c r="T197" s="5"/>
      <c r="U197" s="5"/>
      <c r="V197" s="5"/>
      <c r="W197" s="5"/>
    </row>
    <row r="198" spans="1:23" x14ac:dyDescent="0.2">
      <c r="A198" s="5">
        <v>50</v>
      </c>
      <c r="B198" s="5">
        <v>0</v>
      </c>
      <c r="C198" s="5">
        <v>0</v>
      </c>
      <c r="D198" s="5">
        <v>1</v>
      </c>
      <c r="E198" s="5">
        <v>224</v>
      </c>
      <c r="F198" s="5">
        <f>ROUND(Source!AR171,O198)</f>
        <v>2142982.5299999998</v>
      </c>
      <c r="G198" s="5" t="s">
        <v>128</v>
      </c>
      <c r="H198" s="5" t="s">
        <v>129</v>
      </c>
      <c r="I198" s="5"/>
      <c r="J198" s="5"/>
      <c r="K198" s="5">
        <v>224</v>
      </c>
      <c r="L198" s="5">
        <v>27</v>
      </c>
      <c r="M198" s="5">
        <v>3</v>
      </c>
      <c r="N198" s="5" t="s">
        <v>3</v>
      </c>
      <c r="O198" s="5">
        <v>2</v>
      </c>
      <c r="P198" s="5">
        <f>ROUND(Source!EJ171,O198)</f>
        <v>2796099.04</v>
      </c>
      <c r="Q198" s="5"/>
      <c r="R198" s="5"/>
      <c r="S198" s="5"/>
      <c r="T198" s="5"/>
      <c r="U198" s="5"/>
      <c r="V198" s="5"/>
      <c r="W198" s="5"/>
    </row>
    <row r="199" spans="1:23" x14ac:dyDescent="0.2">
      <c r="A199" s="5">
        <v>50</v>
      </c>
      <c r="B199" s="5">
        <v>1</v>
      </c>
      <c r="C199" s="5">
        <v>0</v>
      </c>
      <c r="D199" s="5">
        <v>2</v>
      </c>
      <c r="E199" s="5">
        <v>0</v>
      </c>
      <c r="F199" s="5">
        <f>ROUND(F198*0.2,O199)</f>
        <v>428596.51</v>
      </c>
      <c r="G199" s="5" t="s">
        <v>173</v>
      </c>
      <c r="H199" s="5" t="s">
        <v>174</v>
      </c>
      <c r="I199" s="5"/>
      <c r="J199" s="5"/>
      <c r="K199" s="5">
        <v>212</v>
      </c>
      <c r="L199" s="5">
        <v>28</v>
      </c>
      <c r="M199" s="5">
        <v>0</v>
      </c>
      <c r="N199" s="5" t="s">
        <v>3</v>
      </c>
      <c r="O199" s="5">
        <v>2</v>
      </c>
      <c r="P199" s="5">
        <f>ROUND(P198*0.2,O199)</f>
        <v>559219.81000000006</v>
      </c>
      <c r="Q199" s="5"/>
      <c r="R199" s="5"/>
      <c r="S199" s="5"/>
      <c r="T199" s="5"/>
      <c r="U199" s="5"/>
      <c r="V199" s="5"/>
      <c r="W199" s="5"/>
    </row>
    <row r="200" spans="1:23" x14ac:dyDescent="0.2">
      <c r="A200" s="5">
        <v>50</v>
      </c>
      <c r="B200" s="5">
        <v>1</v>
      </c>
      <c r="C200" s="5">
        <v>0</v>
      </c>
      <c r="D200" s="5">
        <v>2</v>
      </c>
      <c r="E200" s="5">
        <v>0</v>
      </c>
      <c r="F200" s="5">
        <f>ROUND(F198*1.2,O200)</f>
        <v>2571579.04</v>
      </c>
      <c r="G200" s="5" t="s">
        <v>175</v>
      </c>
      <c r="H200" s="5" t="s">
        <v>176</v>
      </c>
      <c r="I200" s="5"/>
      <c r="J200" s="5"/>
      <c r="K200" s="5">
        <v>212</v>
      </c>
      <c r="L200" s="5">
        <v>29</v>
      </c>
      <c r="M200" s="5">
        <v>0</v>
      </c>
      <c r="N200" s="5" t="s">
        <v>3</v>
      </c>
      <c r="O200" s="5">
        <v>2</v>
      </c>
      <c r="P200" s="5">
        <f>ROUND(P198*1.2,O200)</f>
        <v>3355318.85</v>
      </c>
      <c r="Q200" s="5"/>
      <c r="R200" s="5"/>
      <c r="S200" s="5"/>
      <c r="T200" s="5"/>
      <c r="U200" s="5"/>
      <c r="V200" s="5"/>
      <c r="W200" s="5"/>
    </row>
    <row r="203" spans="1:23" x14ac:dyDescent="0.2">
      <c r="A203">
        <v>70</v>
      </c>
      <c r="B203">
        <v>1</v>
      </c>
      <c r="D203">
        <v>1</v>
      </c>
      <c r="E203" t="s">
        <v>177</v>
      </c>
      <c r="F203" t="s">
        <v>178</v>
      </c>
      <c r="G203">
        <v>1</v>
      </c>
      <c r="H203">
        <v>0</v>
      </c>
      <c r="I203" t="s">
        <v>3</v>
      </c>
      <c r="J203">
        <v>1</v>
      </c>
      <c r="K203">
        <v>0</v>
      </c>
      <c r="L203" t="s">
        <v>3</v>
      </c>
      <c r="M203" t="s">
        <v>3</v>
      </c>
      <c r="N203">
        <v>0</v>
      </c>
      <c r="O203">
        <v>1</v>
      </c>
    </row>
    <row r="204" spans="1:23" x14ac:dyDescent="0.2">
      <c r="A204">
        <v>70</v>
      </c>
      <c r="B204">
        <v>1</v>
      </c>
      <c r="D204">
        <v>2</v>
      </c>
      <c r="E204" t="s">
        <v>179</v>
      </c>
      <c r="F204" t="s">
        <v>180</v>
      </c>
      <c r="G204">
        <v>0</v>
      </c>
      <c r="H204">
        <v>0</v>
      </c>
      <c r="I204" t="s">
        <v>3</v>
      </c>
      <c r="J204">
        <v>1</v>
      </c>
      <c r="K204">
        <v>0</v>
      </c>
      <c r="L204" t="s">
        <v>3</v>
      </c>
      <c r="M204" t="s">
        <v>3</v>
      </c>
      <c r="N204">
        <v>0</v>
      </c>
      <c r="O204">
        <v>0</v>
      </c>
    </row>
    <row r="205" spans="1:23" x14ac:dyDescent="0.2">
      <c r="A205">
        <v>70</v>
      </c>
      <c r="B205">
        <v>1</v>
      </c>
      <c r="D205">
        <v>3</v>
      </c>
      <c r="E205" t="s">
        <v>181</v>
      </c>
      <c r="F205" t="s">
        <v>182</v>
      </c>
      <c r="G205">
        <v>0</v>
      </c>
      <c r="H205">
        <v>0</v>
      </c>
      <c r="I205" t="s">
        <v>3</v>
      </c>
      <c r="J205">
        <v>1</v>
      </c>
      <c r="K205">
        <v>0</v>
      </c>
      <c r="L205" t="s">
        <v>3</v>
      </c>
      <c r="M205" t="s">
        <v>3</v>
      </c>
      <c r="N205">
        <v>0</v>
      </c>
      <c r="O205">
        <v>0</v>
      </c>
    </row>
    <row r="206" spans="1:23" x14ac:dyDescent="0.2">
      <c r="A206">
        <v>70</v>
      </c>
      <c r="B206">
        <v>1</v>
      </c>
      <c r="D206">
        <v>4</v>
      </c>
      <c r="E206" t="s">
        <v>183</v>
      </c>
      <c r="F206" t="s">
        <v>184</v>
      </c>
      <c r="G206">
        <v>0</v>
      </c>
      <c r="H206">
        <v>0</v>
      </c>
      <c r="I206" t="s">
        <v>185</v>
      </c>
      <c r="J206">
        <v>0</v>
      </c>
      <c r="K206">
        <v>0</v>
      </c>
      <c r="L206" t="s">
        <v>3</v>
      </c>
      <c r="M206" t="s">
        <v>3</v>
      </c>
      <c r="N206">
        <v>0</v>
      </c>
      <c r="O206">
        <v>0</v>
      </c>
    </row>
    <row r="207" spans="1:23" x14ac:dyDescent="0.2">
      <c r="A207">
        <v>70</v>
      </c>
      <c r="B207">
        <v>1</v>
      </c>
      <c r="D207">
        <v>5</v>
      </c>
      <c r="E207" t="s">
        <v>186</v>
      </c>
      <c r="F207" t="s">
        <v>187</v>
      </c>
      <c r="G207">
        <v>0</v>
      </c>
      <c r="H207">
        <v>0</v>
      </c>
      <c r="I207" t="s">
        <v>188</v>
      </c>
      <c r="J207">
        <v>0</v>
      </c>
      <c r="K207">
        <v>0</v>
      </c>
      <c r="L207" t="s">
        <v>3</v>
      </c>
      <c r="M207" t="s">
        <v>3</v>
      </c>
      <c r="N207">
        <v>0</v>
      </c>
      <c r="O207">
        <v>0</v>
      </c>
    </row>
    <row r="208" spans="1:23" x14ac:dyDescent="0.2">
      <c r="A208">
        <v>70</v>
      </c>
      <c r="B208">
        <v>1</v>
      </c>
      <c r="D208">
        <v>6</v>
      </c>
      <c r="E208" t="s">
        <v>189</v>
      </c>
      <c r="F208" t="s">
        <v>190</v>
      </c>
      <c r="G208">
        <v>0</v>
      </c>
      <c r="H208">
        <v>0</v>
      </c>
      <c r="I208" t="s">
        <v>191</v>
      </c>
      <c r="J208">
        <v>0</v>
      </c>
      <c r="K208">
        <v>0</v>
      </c>
      <c r="L208" t="s">
        <v>3</v>
      </c>
      <c r="M208" t="s">
        <v>3</v>
      </c>
      <c r="N208">
        <v>0</v>
      </c>
      <c r="O208">
        <v>0</v>
      </c>
    </row>
    <row r="209" spans="1:15" x14ac:dyDescent="0.2">
      <c r="A209">
        <v>70</v>
      </c>
      <c r="B209">
        <v>1</v>
      </c>
      <c r="D209">
        <v>7</v>
      </c>
      <c r="E209" t="s">
        <v>192</v>
      </c>
      <c r="F209" t="s">
        <v>193</v>
      </c>
      <c r="G209">
        <v>1</v>
      </c>
      <c r="H209">
        <v>0</v>
      </c>
      <c r="I209" t="s">
        <v>3</v>
      </c>
      <c r="J209">
        <v>0</v>
      </c>
      <c r="K209">
        <v>0</v>
      </c>
      <c r="L209" t="s">
        <v>3</v>
      </c>
      <c r="M209" t="s">
        <v>3</v>
      </c>
      <c r="N209">
        <v>0</v>
      </c>
      <c r="O209">
        <v>1</v>
      </c>
    </row>
    <row r="210" spans="1:15" x14ac:dyDescent="0.2">
      <c r="A210">
        <v>70</v>
      </c>
      <c r="B210">
        <v>1</v>
      </c>
      <c r="D210">
        <v>8</v>
      </c>
      <c r="E210" t="s">
        <v>194</v>
      </c>
      <c r="F210" t="s">
        <v>195</v>
      </c>
      <c r="G210">
        <v>0</v>
      </c>
      <c r="H210">
        <v>0</v>
      </c>
      <c r="I210" t="s">
        <v>196</v>
      </c>
      <c r="J210">
        <v>0</v>
      </c>
      <c r="K210">
        <v>0</v>
      </c>
      <c r="L210" t="s">
        <v>3</v>
      </c>
      <c r="M210" t="s">
        <v>3</v>
      </c>
      <c r="N210">
        <v>0</v>
      </c>
      <c r="O210">
        <v>0</v>
      </c>
    </row>
    <row r="211" spans="1:15" x14ac:dyDescent="0.2">
      <c r="A211">
        <v>70</v>
      </c>
      <c r="B211">
        <v>1</v>
      </c>
      <c r="D211">
        <v>9</v>
      </c>
      <c r="E211" t="s">
        <v>197</v>
      </c>
      <c r="F211" t="s">
        <v>198</v>
      </c>
      <c r="G211">
        <v>0</v>
      </c>
      <c r="H211">
        <v>0</v>
      </c>
      <c r="I211" t="s">
        <v>199</v>
      </c>
      <c r="J211">
        <v>0</v>
      </c>
      <c r="K211">
        <v>0</v>
      </c>
      <c r="L211" t="s">
        <v>3</v>
      </c>
      <c r="M211" t="s">
        <v>3</v>
      </c>
      <c r="N211">
        <v>0</v>
      </c>
      <c r="O211">
        <v>0</v>
      </c>
    </row>
    <row r="212" spans="1:15" x14ac:dyDescent="0.2">
      <c r="A212">
        <v>70</v>
      </c>
      <c r="B212">
        <v>1</v>
      </c>
      <c r="D212">
        <v>10</v>
      </c>
      <c r="E212" t="s">
        <v>200</v>
      </c>
      <c r="F212" t="s">
        <v>201</v>
      </c>
      <c r="G212">
        <v>0</v>
      </c>
      <c r="H212">
        <v>0</v>
      </c>
      <c r="I212" t="s">
        <v>202</v>
      </c>
      <c r="J212">
        <v>0</v>
      </c>
      <c r="K212">
        <v>0</v>
      </c>
      <c r="L212" t="s">
        <v>3</v>
      </c>
      <c r="M212" t="s">
        <v>3</v>
      </c>
      <c r="N212">
        <v>0</v>
      </c>
      <c r="O212">
        <v>0</v>
      </c>
    </row>
    <row r="213" spans="1:15" x14ac:dyDescent="0.2">
      <c r="A213">
        <v>70</v>
      </c>
      <c r="B213">
        <v>1</v>
      </c>
      <c r="D213">
        <v>11</v>
      </c>
      <c r="E213" t="s">
        <v>203</v>
      </c>
      <c r="F213" t="s">
        <v>204</v>
      </c>
      <c r="G213">
        <v>0</v>
      </c>
      <c r="H213">
        <v>0</v>
      </c>
      <c r="I213" t="s">
        <v>205</v>
      </c>
      <c r="J213">
        <v>0</v>
      </c>
      <c r="K213">
        <v>0</v>
      </c>
      <c r="L213" t="s">
        <v>3</v>
      </c>
      <c r="M213" t="s">
        <v>3</v>
      </c>
      <c r="N213">
        <v>0</v>
      </c>
      <c r="O213">
        <v>0</v>
      </c>
    </row>
    <row r="214" spans="1:15" x14ac:dyDescent="0.2">
      <c r="A214">
        <v>70</v>
      </c>
      <c r="B214">
        <v>1</v>
      </c>
      <c r="D214">
        <v>12</v>
      </c>
      <c r="E214" t="s">
        <v>206</v>
      </c>
      <c r="F214" t="s">
        <v>207</v>
      </c>
      <c r="G214">
        <v>0</v>
      </c>
      <c r="H214">
        <v>0</v>
      </c>
      <c r="I214" t="s">
        <v>3</v>
      </c>
      <c r="J214">
        <v>0</v>
      </c>
      <c r="K214">
        <v>0</v>
      </c>
      <c r="L214" t="s">
        <v>3</v>
      </c>
      <c r="M214" t="s">
        <v>3</v>
      </c>
      <c r="N214">
        <v>0</v>
      </c>
      <c r="O214">
        <v>0</v>
      </c>
    </row>
    <row r="215" spans="1:15" x14ac:dyDescent="0.2">
      <c r="A215">
        <v>70</v>
      </c>
      <c r="B215">
        <v>1</v>
      </c>
      <c r="D215">
        <v>1</v>
      </c>
      <c r="E215" t="s">
        <v>208</v>
      </c>
      <c r="F215" t="s">
        <v>209</v>
      </c>
      <c r="G215">
        <v>0.9</v>
      </c>
      <c r="H215">
        <v>1</v>
      </c>
      <c r="I215" t="s">
        <v>210</v>
      </c>
      <c r="J215">
        <v>0</v>
      </c>
      <c r="K215">
        <v>0</v>
      </c>
      <c r="L215" t="s">
        <v>3</v>
      </c>
      <c r="M215" t="s">
        <v>3</v>
      </c>
      <c r="N215">
        <v>0</v>
      </c>
      <c r="O215">
        <v>0.9</v>
      </c>
    </row>
    <row r="216" spans="1:15" x14ac:dyDescent="0.2">
      <c r="A216">
        <v>70</v>
      </c>
      <c r="B216">
        <v>1</v>
      </c>
      <c r="D216">
        <v>2</v>
      </c>
      <c r="E216" t="s">
        <v>211</v>
      </c>
      <c r="F216" t="s">
        <v>212</v>
      </c>
      <c r="G216">
        <v>0.85</v>
      </c>
      <c r="H216">
        <v>1</v>
      </c>
      <c r="I216" t="s">
        <v>213</v>
      </c>
      <c r="J216">
        <v>0</v>
      </c>
      <c r="K216">
        <v>0</v>
      </c>
      <c r="L216" t="s">
        <v>3</v>
      </c>
      <c r="M216" t="s">
        <v>3</v>
      </c>
      <c r="N216">
        <v>0</v>
      </c>
      <c r="O216">
        <v>0.85</v>
      </c>
    </row>
    <row r="217" spans="1:15" x14ac:dyDescent="0.2">
      <c r="A217">
        <v>70</v>
      </c>
      <c r="B217">
        <v>1</v>
      </c>
      <c r="D217">
        <v>3</v>
      </c>
      <c r="E217" t="s">
        <v>214</v>
      </c>
      <c r="F217" t="s">
        <v>215</v>
      </c>
      <c r="G217">
        <v>1</v>
      </c>
      <c r="H217">
        <v>0.85</v>
      </c>
      <c r="I217" t="s">
        <v>216</v>
      </c>
      <c r="J217">
        <v>0</v>
      </c>
      <c r="K217">
        <v>0</v>
      </c>
      <c r="L217" t="s">
        <v>3</v>
      </c>
      <c r="M217" t="s">
        <v>3</v>
      </c>
      <c r="N217">
        <v>0</v>
      </c>
      <c r="O217">
        <v>1</v>
      </c>
    </row>
    <row r="218" spans="1:15" x14ac:dyDescent="0.2">
      <c r="A218">
        <v>70</v>
      </c>
      <c r="B218">
        <v>1</v>
      </c>
      <c r="D218">
        <v>4</v>
      </c>
      <c r="E218" t="s">
        <v>217</v>
      </c>
      <c r="F218" t="s">
        <v>218</v>
      </c>
      <c r="G218">
        <v>1</v>
      </c>
      <c r="H218">
        <v>0</v>
      </c>
      <c r="I218" t="s">
        <v>3</v>
      </c>
      <c r="J218">
        <v>0</v>
      </c>
      <c r="K218">
        <v>0</v>
      </c>
      <c r="L218" t="s">
        <v>3</v>
      </c>
      <c r="M218" t="s">
        <v>3</v>
      </c>
      <c r="N218">
        <v>0</v>
      </c>
      <c r="O218">
        <v>1</v>
      </c>
    </row>
    <row r="219" spans="1:15" x14ac:dyDescent="0.2">
      <c r="A219">
        <v>70</v>
      </c>
      <c r="B219">
        <v>1</v>
      </c>
      <c r="D219">
        <v>5</v>
      </c>
      <c r="E219" t="s">
        <v>219</v>
      </c>
      <c r="F219" t="s">
        <v>220</v>
      </c>
      <c r="G219">
        <v>1</v>
      </c>
      <c r="H219">
        <v>0.8</v>
      </c>
      <c r="I219" t="s">
        <v>221</v>
      </c>
      <c r="J219">
        <v>0</v>
      </c>
      <c r="K219">
        <v>0</v>
      </c>
      <c r="L219" t="s">
        <v>3</v>
      </c>
      <c r="M219" t="s">
        <v>3</v>
      </c>
      <c r="N219">
        <v>0</v>
      </c>
      <c r="O219">
        <v>1</v>
      </c>
    </row>
    <row r="220" spans="1:15" x14ac:dyDescent="0.2">
      <c r="A220">
        <v>70</v>
      </c>
      <c r="B220">
        <v>1</v>
      </c>
      <c r="D220">
        <v>6</v>
      </c>
      <c r="E220" t="s">
        <v>222</v>
      </c>
      <c r="F220" t="s">
        <v>223</v>
      </c>
      <c r="G220">
        <v>1</v>
      </c>
      <c r="H220">
        <v>0</v>
      </c>
      <c r="I220" t="s">
        <v>3</v>
      </c>
      <c r="J220">
        <v>0</v>
      </c>
      <c r="K220">
        <v>0</v>
      </c>
      <c r="L220" t="s">
        <v>3</v>
      </c>
      <c r="M220" t="s">
        <v>3</v>
      </c>
      <c r="N220">
        <v>0</v>
      </c>
      <c r="O220">
        <v>0.85</v>
      </c>
    </row>
    <row r="221" spans="1:15" x14ac:dyDescent="0.2">
      <c r="A221">
        <v>70</v>
      </c>
      <c r="B221">
        <v>1</v>
      </c>
      <c r="D221">
        <v>7</v>
      </c>
      <c r="E221" t="s">
        <v>224</v>
      </c>
      <c r="F221" t="s">
        <v>225</v>
      </c>
      <c r="G221">
        <v>1</v>
      </c>
      <c r="H221">
        <v>0</v>
      </c>
      <c r="I221" t="s">
        <v>3</v>
      </c>
      <c r="J221">
        <v>0</v>
      </c>
      <c r="K221">
        <v>0</v>
      </c>
      <c r="L221" t="s">
        <v>3</v>
      </c>
      <c r="M221" t="s">
        <v>3</v>
      </c>
      <c r="N221">
        <v>0</v>
      </c>
      <c r="O221">
        <v>0.8</v>
      </c>
    </row>
    <row r="222" spans="1:15" x14ac:dyDescent="0.2">
      <c r="A222">
        <v>70</v>
      </c>
      <c r="B222">
        <v>1</v>
      </c>
      <c r="D222">
        <v>8</v>
      </c>
      <c r="E222" t="s">
        <v>226</v>
      </c>
      <c r="F222" t="s">
        <v>227</v>
      </c>
      <c r="G222">
        <v>0.7</v>
      </c>
      <c r="H222">
        <v>0</v>
      </c>
      <c r="I222" t="s">
        <v>3</v>
      </c>
      <c r="J222">
        <v>0</v>
      </c>
      <c r="K222">
        <v>0</v>
      </c>
      <c r="L222" t="s">
        <v>3</v>
      </c>
      <c r="M222" t="s">
        <v>3</v>
      </c>
      <c r="N222">
        <v>0</v>
      </c>
      <c r="O222">
        <v>0.7</v>
      </c>
    </row>
    <row r="223" spans="1:15" x14ac:dyDescent="0.2">
      <c r="A223">
        <v>70</v>
      </c>
      <c r="B223">
        <v>1</v>
      </c>
      <c r="D223">
        <v>9</v>
      </c>
      <c r="E223" t="s">
        <v>228</v>
      </c>
      <c r="F223" t="s">
        <v>229</v>
      </c>
      <c r="G223">
        <v>0.9</v>
      </c>
      <c r="H223">
        <v>0</v>
      </c>
      <c r="I223" t="s">
        <v>3</v>
      </c>
      <c r="J223">
        <v>0</v>
      </c>
      <c r="K223">
        <v>0</v>
      </c>
      <c r="L223" t="s">
        <v>3</v>
      </c>
      <c r="M223" t="s">
        <v>3</v>
      </c>
      <c r="N223">
        <v>0</v>
      </c>
      <c r="O223">
        <v>0.9</v>
      </c>
    </row>
    <row r="224" spans="1:15" x14ac:dyDescent="0.2">
      <c r="A224">
        <v>70</v>
      </c>
      <c r="B224">
        <v>1</v>
      </c>
      <c r="D224">
        <v>10</v>
      </c>
      <c r="E224" t="s">
        <v>230</v>
      </c>
      <c r="F224" t="s">
        <v>231</v>
      </c>
      <c r="G224">
        <v>0.6</v>
      </c>
      <c r="H224">
        <v>0</v>
      </c>
      <c r="I224" t="s">
        <v>3</v>
      </c>
      <c r="J224">
        <v>0</v>
      </c>
      <c r="K224">
        <v>0</v>
      </c>
      <c r="L224" t="s">
        <v>3</v>
      </c>
      <c r="M224" t="s">
        <v>3</v>
      </c>
      <c r="N224">
        <v>0</v>
      </c>
      <c r="O224">
        <v>0.6</v>
      </c>
    </row>
    <row r="225" spans="1:34" x14ac:dyDescent="0.2">
      <c r="A225">
        <v>70</v>
      </c>
      <c r="B225">
        <v>1</v>
      </c>
      <c r="D225">
        <v>11</v>
      </c>
      <c r="E225" t="s">
        <v>232</v>
      </c>
      <c r="F225" t="s">
        <v>233</v>
      </c>
      <c r="G225">
        <v>1.2</v>
      </c>
      <c r="H225">
        <v>0</v>
      </c>
      <c r="I225" t="s">
        <v>3</v>
      </c>
      <c r="J225">
        <v>0</v>
      </c>
      <c r="K225">
        <v>0</v>
      </c>
      <c r="L225" t="s">
        <v>3</v>
      </c>
      <c r="M225" t="s">
        <v>3</v>
      </c>
      <c r="N225">
        <v>0</v>
      </c>
      <c r="O225">
        <v>1.2</v>
      </c>
    </row>
    <row r="226" spans="1:34" x14ac:dyDescent="0.2">
      <c r="A226">
        <v>70</v>
      </c>
      <c r="B226">
        <v>1</v>
      </c>
      <c r="D226">
        <v>12</v>
      </c>
      <c r="E226" t="s">
        <v>234</v>
      </c>
      <c r="F226" t="s">
        <v>235</v>
      </c>
      <c r="G226">
        <v>0</v>
      </c>
      <c r="H226">
        <v>0</v>
      </c>
      <c r="I226" t="s">
        <v>3</v>
      </c>
      <c r="J226">
        <v>0</v>
      </c>
      <c r="K226">
        <v>0</v>
      </c>
      <c r="L226" t="s">
        <v>3</v>
      </c>
      <c r="M226" t="s">
        <v>3</v>
      </c>
      <c r="N226">
        <v>0</v>
      </c>
      <c r="O226">
        <v>0</v>
      </c>
    </row>
    <row r="227" spans="1:34" x14ac:dyDescent="0.2">
      <c r="A227">
        <v>70</v>
      </c>
      <c r="B227">
        <v>1</v>
      </c>
      <c r="D227">
        <v>13</v>
      </c>
      <c r="E227" t="s">
        <v>236</v>
      </c>
      <c r="F227" t="s">
        <v>237</v>
      </c>
      <c r="G227">
        <v>1</v>
      </c>
      <c r="H227">
        <v>0</v>
      </c>
      <c r="I227" t="s">
        <v>3</v>
      </c>
      <c r="J227">
        <v>0</v>
      </c>
      <c r="K227">
        <v>0</v>
      </c>
      <c r="L227" t="s">
        <v>3</v>
      </c>
      <c r="M227" t="s">
        <v>3</v>
      </c>
      <c r="N227">
        <v>0</v>
      </c>
      <c r="O227">
        <v>1</v>
      </c>
    </row>
    <row r="229" spans="1:34" x14ac:dyDescent="0.2">
      <c r="A229">
        <v>-1</v>
      </c>
    </row>
    <row r="231" spans="1:34" x14ac:dyDescent="0.2">
      <c r="A231" s="4">
        <v>75</v>
      </c>
      <c r="B231" s="4" t="s">
        <v>238</v>
      </c>
      <c r="C231" s="4">
        <v>2000</v>
      </c>
      <c r="D231" s="4">
        <v>0</v>
      </c>
      <c r="E231" s="4">
        <v>1</v>
      </c>
      <c r="F231" s="4"/>
      <c r="G231" s="4">
        <v>0</v>
      </c>
      <c r="H231" s="4">
        <v>1</v>
      </c>
      <c r="I231" s="4">
        <v>0</v>
      </c>
      <c r="J231" s="4">
        <v>3</v>
      </c>
      <c r="K231" s="4">
        <v>0</v>
      </c>
      <c r="L231" s="4">
        <v>0</v>
      </c>
      <c r="M231" s="4">
        <v>0</v>
      </c>
      <c r="N231" s="4">
        <v>42913475</v>
      </c>
      <c r="O231" s="4">
        <v>1</v>
      </c>
    </row>
    <row r="232" spans="1:34" x14ac:dyDescent="0.2">
      <c r="A232" s="4">
        <v>75</v>
      </c>
      <c r="B232" s="4" t="s">
        <v>239</v>
      </c>
      <c r="C232" s="4">
        <v>2019</v>
      </c>
      <c r="D232" s="4">
        <v>2</v>
      </c>
      <c r="E232" s="4">
        <v>0</v>
      </c>
      <c r="F232" s="4"/>
      <c r="G232" s="4">
        <v>0</v>
      </c>
      <c r="H232" s="4">
        <v>1</v>
      </c>
      <c r="I232" s="4">
        <v>0</v>
      </c>
      <c r="J232" s="4">
        <v>3</v>
      </c>
      <c r="K232" s="4">
        <v>0</v>
      </c>
      <c r="L232" s="4">
        <v>0</v>
      </c>
      <c r="M232" s="4">
        <v>1</v>
      </c>
      <c r="N232" s="4">
        <v>42913476</v>
      </c>
      <c r="O232" s="4">
        <v>2</v>
      </c>
    </row>
    <row r="233" spans="1:34" x14ac:dyDescent="0.2">
      <c r="A233" s="6">
        <v>3</v>
      </c>
      <c r="B233" s="6" t="s">
        <v>240</v>
      </c>
      <c r="C233" s="6">
        <v>7.79</v>
      </c>
      <c r="D233" s="6">
        <v>1</v>
      </c>
      <c r="E233" s="6">
        <v>1</v>
      </c>
      <c r="F233" s="6">
        <v>1</v>
      </c>
      <c r="G233" s="6">
        <v>1</v>
      </c>
      <c r="H233" s="6">
        <v>7.79</v>
      </c>
      <c r="I233" s="6">
        <v>1</v>
      </c>
      <c r="J233" s="6">
        <v>1</v>
      </c>
      <c r="K233" s="6">
        <v>1</v>
      </c>
      <c r="L233" s="6">
        <v>1</v>
      </c>
      <c r="M233" s="6">
        <v>7.79</v>
      </c>
      <c r="N233" s="6">
        <v>1</v>
      </c>
      <c r="O233" s="6">
        <v>7.79</v>
      </c>
      <c r="P233" s="6">
        <v>1</v>
      </c>
      <c r="Q233" s="6">
        <v>1</v>
      </c>
      <c r="R233" s="6">
        <v>1</v>
      </c>
      <c r="S233" s="6" t="s">
        <v>24</v>
      </c>
      <c r="T233" s="6" t="s">
        <v>3</v>
      </c>
      <c r="U233" s="6" t="s">
        <v>3</v>
      </c>
      <c r="V233" s="6" t="s">
        <v>3</v>
      </c>
      <c r="W233" s="6" t="s">
        <v>3</v>
      </c>
      <c r="X233" s="6" t="s">
        <v>3</v>
      </c>
      <c r="Y233" s="6" t="s">
        <v>3</v>
      </c>
      <c r="Z233" s="6" t="s">
        <v>3</v>
      </c>
      <c r="AA233" s="6" t="s">
        <v>3</v>
      </c>
      <c r="AB233" s="6" t="s">
        <v>3</v>
      </c>
      <c r="AC233" s="6" t="s">
        <v>3</v>
      </c>
      <c r="AD233" s="6" t="s">
        <v>3</v>
      </c>
      <c r="AE233" s="6" t="s">
        <v>3</v>
      </c>
      <c r="AF233" s="6" t="s">
        <v>3</v>
      </c>
      <c r="AG233" s="6" t="s">
        <v>3</v>
      </c>
      <c r="AH233" s="6" t="s">
        <v>3</v>
      </c>
    </row>
    <row r="237" spans="1:34" x14ac:dyDescent="0.2">
      <c r="A237">
        <v>65</v>
      </c>
      <c r="C237">
        <v>1</v>
      </c>
      <c r="D237">
        <v>0</v>
      </c>
      <c r="E237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4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241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63008</v>
      </c>
      <c r="M1">
        <v>10</v>
      </c>
      <c r="N1">
        <v>10</v>
      </c>
      <c r="O1">
        <v>1</v>
      </c>
      <c r="P1">
        <v>0</v>
      </c>
      <c r="Q1">
        <v>11</v>
      </c>
    </row>
    <row r="12" spans="1:133" x14ac:dyDescent="0.2">
      <c r="A12" s="1">
        <v>1</v>
      </c>
      <c r="B12" s="1">
        <v>52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3</v>
      </c>
      <c r="CB12" s="1" t="s">
        <v>3</v>
      </c>
      <c r="CC12" s="1" t="s">
        <v>3</v>
      </c>
      <c r="CD12" s="1" t="s">
        <v>3</v>
      </c>
      <c r="CE12" s="1" t="s">
        <v>9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42913475</v>
      </c>
      <c r="E14" s="1">
        <v>42913476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10</v>
      </c>
      <c r="D16" s="7" t="s">
        <v>10</v>
      </c>
      <c r="E16" s="8">
        <f>(Source!F159)/1000</f>
        <v>62.878070000000001</v>
      </c>
      <c r="F16" s="8">
        <f>(Source!F160)/1000</f>
        <v>33.309919999999998</v>
      </c>
      <c r="G16" s="8">
        <f>(Source!F151)/1000</f>
        <v>2046.7945400000001</v>
      </c>
      <c r="H16" s="8">
        <f>(Source!F161)/1000+(Source!F162)/1000</f>
        <v>0</v>
      </c>
      <c r="I16" s="8">
        <f>E16+F16+G16+H16</f>
        <v>2142.9825300000002</v>
      </c>
      <c r="J16" s="8">
        <f>(Source!F157)/1000</f>
        <v>13.134379999999998</v>
      </c>
      <c r="T16" s="9">
        <f>(Source!P159)/1000</f>
        <v>489.82029999999997</v>
      </c>
      <c r="U16" s="9">
        <f>(Source!P160)/1000</f>
        <v>259.48419999999999</v>
      </c>
      <c r="V16" s="9">
        <f>(Source!P151)/1000</f>
        <v>2046.7945400000001</v>
      </c>
      <c r="W16" s="9">
        <f>(Source!P161)/1000+(Source!P162)/1000</f>
        <v>0</v>
      </c>
      <c r="X16" s="9">
        <f>T16+U16+V16+W16</f>
        <v>2796.0990400000001</v>
      </c>
      <c r="Y16" s="9">
        <f>(Source!P157)/1000</f>
        <v>102.31686000000001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2114688.79</v>
      </c>
      <c r="AU16" s="8">
        <v>2050633.53</v>
      </c>
      <c r="AV16" s="8">
        <v>0</v>
      </c>
      <c r="AW16" s="8">
        <v>2046794.54</v>
      </c>
      <c r="AX16" s="8">
        <v>0</v>
      </c>
      <c r="AY16" s="8">
        <v>50920.88</v>
      </c>
      <c r="AZ16" s="8">
        <v>5486.65</v>
      </c>
      <c r="BA16" s="8">
        <v>13134.38</v>
      </c>
      <c r="BB16" s="8">
        <v>62878.07</v>
      </c>
      <c r="BC16" s="8">
        <v>33309.919999999998</v>
      </c>
      <c r="BD16" s="8">
        <v>0</v>
      </c>
      <c r="BE16" s="8">
        <v>0</v>
      </c>
      <c r="BF16" s="8">
        <v>1849.2897599999999</v>
      </c>
      <c r="BG16" s="8">
        <v>645.43967999999995</v>
      </c>
      <c r="BH16" s="8">
        <v>0</v>
      </c>
      <c r="BI16" s="8">
        <v>15327.57</v>
      </c>
      <c r="BJ16" s="8">
        <v>12966.17</v>
      </c>
      <c r="BK16" s="8">
        <v>2142982.5299999998</v>
      </c>
      <c r="BR16" s="9">
        <v>2575690.92</v>
      </c>
      <c r="BS16" s="9">
        <v>2076700.38</v>
      </c>
      <c r="BT16" s="9">
        <v>0</v>
      </c>
      <c r="BU16" s="9">
        <v>2046794.54</v>
      </c>
      <c r="BV16" s="9">
        <v>0</v>
      </c>
      <c r="BW16" s="9">
        <v>396673.68</v>
      </c>
      <c r="BX16" s="9">
        <v>42740.91</v>
      </c>
      <c r="BY16" s="9">
        <v>102316.86</v>
      </c>
      <c r="BZ16" s="9">
        <v>489820.3</v>
      </c>
      <c r="CA16" s="9">
        <v>259484.2</v>
      </c>
      <c r="CB16" s="9">
        <v>0</v>
      </c>
      <c r="CC16" s="9">
        <v>0</v>
      </c>
      <c r="CD16" s="9">
        <v>1849.2897599999999</v>
      </c>
      <c r="CE16" s="9">
        <v>645.43967999999995</v>
      </c>
      <c r="CF16" s="9">
        <v>0</v>
      </c>
      <c r="CG16" s="9">
        <v>119401.65</v>
      </c>
      <c r="CH16" s="9">
        <v>101006.47</v>
      </c>
      <c r="CI16" s="9">
        <v>2796099.04</v>
      </c>
    </row>
    <row r="18" spans="1:40" x14ac:dyDescent="0.2">
      <c r="A18">
        <v>51</v>
      </c>
      <c r="E18" s="10">
        <f>SUMIF(A16:A17,3,E16:E17)</f>
        <v>62.878070000000001</v>
      </c>
      <c r="F18" s="10">
        <f>SUMIF(A16:A17,3,F16:F17)</f>
        <v>33.309919999999998</v>
      </c>
      <c r="G18" s="10">
        <f>SUMIF(A16:A17,3,G16:G17)</f>
        <v>2046.7945400000001</v>
      </c>
      <c r="H18" s="10">
        <f>SUMIF(A16:A17,3,H16:H17)</f>
        <v>0</v>
      </c>
      <c r="I18" s="10">
        <f>SUMIF(A16:A17,3,I16:I17)</f>
        <v>2142.9825300000002</v>
      </c>
      <c r="J18" s="10">
        <f>SUMIF(A16:A17,3,J16:J17)</f>
        <v>13.134379999999998</v>
      </c>
      <c r="K18" s="10"/>
      <c r="L18" s="10"/>
      <c r="M18" s="10"/>
      <c r="N18" s="10"/>
      <c r="O18" s="10"/>
      <c r="P18" s="10"/>
      <c r="Q18" s="10"/>
      <c r="R18" s="10"/>
      <c r="S18" s="10"/>
      <c r="T18" s="3">
        <f>SUMIF(A16:A17,3,T16:T17)</f>
        <v>489.82029999999997</v>
      </c>
      <c r="U18" s="3">
        <f>SUMIF(A16:A17,3,U16:U17)</f>
        <v>259.48419999999999</v>
      </c>
      <c r="V18" s="3">
        <f>SUMIF(A16:A17,3,V16:V17)</f>
        <v>2046.7945400000001</v>
      </c>
      <c r="W18" s="3">
        <f>SUMIF(A16:A17,3,W16:W17)</f>
        <v>0</v>
      </c>
      <c r="X18" s="3">
        <f>SUMIF(A16:A17,3,X16:X17)</f>
        <v>2796.0990400000001</v>
      </c>
      <c r="Y18" s="3">
        <f>SUMIF(A16:A17,3,Y16:Y17)</f>
        <v>102.31686000000001</v>
      </c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20" spans="1:40" x14ac:dyDescent="0.2">
      <c r="A20" s="5">
        <v>50</v>
      </c>
      <c r="B20" s="5">
        <v>0</v>
      </c>
      <c r="C20" s="5">
        <v>0</v>
      </c>
      <c r="D20" s="5">
        <v>1</v>
      </c>
      <c r="E20" s="5">
        <v>201</v>
      </c>
      <c r="F20" s="5">
        <v>2114688.79</v>
      </c>
      <c r="G20" s="5" t="s">
        <v>78</v>
      </c>
      <c r="H20" s="5" t="s">
        <v>79</v>
      </c>
      <c r="I20" s="5"/>
      <c r="J20" s="5"/>
      <c r="K20" s="5">
        <v>201</v>
      </c>
      <c r="L20" s="5">
        <v>1</v>
      </c>
      <c r="M20" s="5">
        <v>3</v>
      </c>
      <c r="N20" s="5" t="s">
        <v>3</v>
      </c>
      <c r="O20" s="5">
        <v>2</v>
      </c>
      <c r="P20" s="5">
        <v>2575690.92</v>
      </c>
    </row>
    <row r="21" spans="1:40" x14ac:dyDescent="0.2">
      <c r="A21" s="5">
        <v>50</v>
      </c>
      <c r="B21" s="5">
        <v>0</v>
      </c>
      <c r="C21" s="5">
        <v>0</v>
      </c>
      <c r="D21" s="5">
        <v>1</v>
      </c>
      <c r="E21" s="5">
        <v>202</v>
      </c>
      <c r="F21" s="5">
        <v>2050633.53</v>
      </c>
      <c r="G21" s="5" t="s">
        <v>80</v>
      </c>
      <c r="H21" s="5" t="s">
        <v>81</v>
      </c>
      <c r="I21" s="5"/>
      <c r="J21" s="5"/>
      <c r="K21" s="5">
        <v>202</v>
      </c>
      <c r="L21" s="5">
        <v>2</v>
      </c>
      <c r="M21" s="5">
        <v>3</v>
      </c>
      <c r="N21" s="5" t="s">
        <v>3</v>
      </c>
      <c r="O21" s="5">
        <v>2</v>
      </c>
      <c r="P21" s="5">
        <v>2076700.38</v>
      </c>
    </row>
    <row r="22" spans="1:40" x14ac:dyDescent="0.2">
      <c r="A22" s="5">
        <v>50</v>
      </c>
      <c r="B22" s="5">
        <v>0</v>
      </c>
      <c r="C22" s="5">
        <v>0</v>
      </c>
      <c r="D22" s="5">
        <v>1</v>
      </c>
      <c r="E22" s="5">
        <v>222</v>
      </c>
      <c r="F22" s="5">
        <v>0</v>
      </c>
      <c r="G22" s="5" t="s">
        <v>82</v>
      </c>
      <c r="H22" s="5" t="s">
        <v>83</v>
      </c>
      <c r="I22" s="5"/>
      <c r="J22" s="5"/>
      <c r="K22" s="5">
        <v>222</v>
      </c>
      <c r="L22" s="5">
        <v>3</v>
      </c>
      <c r="M22" s="5">
        <v>3</v>
      </c>
      <c r="N22" s="5" t="s">
        <v>3</v>
      </c>
      <c r="O22" s="5">
        <v>2</v>
      </c>
      <c r="P22" s="5">
        <v>0</v>
      </c>
    </row>
    <row r="23" spans="1:40" x14ac:dyDescent="0.2">
      <c r="A23" s="5">
        <v>50</v>
      </c>
      <c r="B23" s="5">
        <v>0</v>
      </c>
      <c r="C23" s="5">
        <v>0</v>
      </c>
      <c r="D23" s="5">
        <v>1</v>
      </c>
      <c r="E23" s="5">
        <v>225</v>
      </c>
      <c r="F23" s="5">
        <v>2050633.53</v>
      </c>
      <c r="G23" s="5" t="s">
        <v>84</v>
      </c>
      <c r="H23" s="5" t="s">
        <v>85</v>
      </c>
      <c r="I23" s="5"/>
      <c r="J23" s="5"/>
      <c r="K23" s="5">
        <v>225</v>
      </c>
      <c r="L23" s="5">
        <v>4</v>
      </c>
      <c r="M23" s="5">
        <v>3</v>
      </c>
      <c r="N23" s="5" t="s">
        <v>3</v>
      </c>
      <c r="O23" s="5">
        <v>2</v>
      </c>
      <c r="P23" s="5">
        <v>2076700.38</v>
      </c>
    </row>
    <row r="24" spans="1:40" x14ac:dyDescent="0.2">
      <c r="A24" s="5">
        <v>50</v>
      </c>
      <c r="B24" s="5">
        <v>0</v>
      </c>
      <c r="C24" s="5">
        <v>0</v>
      </c>
      <c r="D24" s="5">
        <v>1</v>
      </c>
      <c r="E24" s="5">
        <v>226</v>
      </c>
      <c r="F24" s="5">
        <v>3838.99</v>
      </c>
      <c r="G24" s="5" t="s">
        <v>86</v>
      </c>
      <c r="H24" s="5" t="s">
        <v>87</v>
      </c>
      <c r="I24" s="5"/>
      <c r="J24" s="5"/>
      <c r="K24" s="5">
        <v>226</v>
      </c>
      <c r="L24" s="5">
        <v>5</v>
      </c>
      <c r="M24" s="5">
        <v>3</v>
      </c>
      <c r="N24" s="5" t="s">
        <v>3</v>
      </c>
      <c r="O24" s="5">
        <v>2</v>
      </c>
      <c r="P24" s="5">
        <v>29905.84</v>
      </c>
    </row>
    <row r="25" spans="1:40" x14ac:dyDescent="0.2">
      <c r="A25" s="5">
        <v>50</v>
      </c>
      <c r="B25" s="5">
        <v>0</v>
      </c>
      <c r="C25" s="5">
        <v>0</v>
      </c>
      <c r="D25" s="5">
        <v>1</v>
      </c>
      <c r="E25" s="5">
        <v>227</v>
      </c>
      <c r="F25" s="5">
        <v>0</v>
      </c>
      <c r="G25" s="5" t="s">
        <v>88</v>
      </c>
      <c r="H25" s="5" t="s">
        <v>89</v>
      </c>
      <c r="I25" s="5"/>
      <c r="J25" s="5"/>
      <c r="K25" s="5">
        <v>227</v>
      </c>
      <c r="L25" s="5">
        <v>6</v>
      </c>
      <c r="M25" s="5">
        <v>3</v>
      </c>
      <c r="N25" s="5" t="s">
        <v>3</v>
      </c>
      <c r="O25" s="5">
        <v>2</v>
      </c>
      <c r="P25" s="5">
        <v>0</v>
      </c>
    </row>
    <row r="26" spans="1:40" x14ac:dyDescent="0.2">
      <c r="A26" s="5">
        <v>50</v>
      </c>
      <c r="B26" s="5">
        <v>0</v>
      </c>
      <c r="C26" s="5">
        <v>0</v>
      </c>
      <c r="D26" s="5">
        <v>1</v>
      </c>
      <c r="E26" s="5">
        <v>228</v>
      </c>
      <c r="F26" s="5">
        <v>3838.99</v>
      </c>
      <c r="G26" s="5" t="s">
        <v>90</v>
      </c>
      <c r="H26" s="5" t="s">
        <v>91</v>
      </c>
      <c r="I26" s="5"/>
      <c r="J26" s="5"/>
      <c r="K26" s="5">
        <v>228</v>
      </c>
      <c r="L26" s="5">
        <v>7</v>
      </c>
      <c r="M26" s="5">
        <v>3</v>
      </c>
      <c r="N26" s="5" t="s">
        <v>3</v>
      </c>
      <c r="O26" s="5">
        <v>2</v>
      </c>
      <c r="P26" s="5">
        <v>29905.84</v>
      </c>
    </row>
    <row r="27" spans="1:40" x14ac:dyDescent="0.2">
      <c r="A27" s="5">
        <v>50</v>
      </c>
      <c r="B27" s="5">
        <v>0</v>
      </c>
      <c r="C27" s="5">
        <v>0</v>
      </c>
      <c r="D27" s="5">
        <v>1</v>
      </c>
      <c r="E27" s="5">
        <v>216</v>
      </c>
      <c r="F27" s="5">
        <v>2046794.54</v>
      </c>
      <c r="G27" s="5" t="s">
        <v>92</v>
      </c>
      <c r="H27" s="5" t="s">
        <v>93</v>
      </c>
      <c r="I27" s="5"/>
      <c r="J27" s="5"/>
      <c r="K27" s="5">
        <v>216</v>
      </c>
      <c r="L27" s="5">
        <v>8</v>
      </c>
      <c r="M27" s="5">
        <v>3</v>
      </c>
      <c r="N27" s="5" t="s">
        <v>3</v>
      </c>
      <c r="O27" s="5">
        <v>2</v>
      </c>
      <c r="P27" s="5">
        <v>2046794.54</v>
      </c>
    </row>
    <row r="28" spans="1:40" x14ac:dyDescent="0.2">
      <c r="A28" s="5">
        <v>50</v>
      </c>
      <c r="B28" s="5">
        <v>0</v>
      </c>
      <c r="C28" s="5">
        <v>0</v>
      </c>
      <c r="D28" s="5">
        <v>1</v>
      </c>
      <c r="E28" s="5">
        <v>223</v>
      </c>
      <c r="F28" s="5">
        <v>0</v>
      </c>
      <c r="G28" s="5" t="s">
        <v>94</v>
      </c>
      <c r="H28" s="5" t="s">
        <v>95</v>
      </c>
      <c r="I28" s="5"/>
      <c r="J28" s="5"/>
      <c r="K28" s="5">
        <v>223</v>
      </c>
      <c r="L28" s="5">
        <v>9</v>
      </c>
      <c r="M28" s="5">
        <v>3</v>
      </c>
      <c r="N28" s="5" t="s">
        <v>3</v>
      </c>
      <c r="O28" s="5">
        <v>2</v>
      </c>
      <c r="P28" s="5">
        <v>0</v>
      </c>
    </row>
    <row r="29" spans="1:40" x14ac:dyDescent="0.2">
      <c r="A29" s="5">
        <v>50</v>
      </c>
      <c r="B29" s="5">
        <v>0</v>
      </c>
      <c r="C29" s="5">
        <v>0</v>
      </c>
      <c r="D29" s="5">
        <v>1</v>
      </c>
      <c r="E29" s="5">
        <v>229</v>
      </c>
      <c r="F29" s="5">
        <v>2046794.54</v>
      </c>
      <c r="G29" s="5" t="s">
        <v>96</v>
      </c>
      <c r="H29" s="5" t="s">
        <v>97</v>
      </c>
      <c r="I29" s="5"/>
      <c r="J29" s="5"/>
      <c r="K29" s="5">
        <v>229</v>
      </c>
      <c r="L29" s="5">
        <v>10</v>
      </c>
      <c r="M29" s="5">
        <v>3</v>
      </c>
      <c r="N29" s="5" t="s">
        <v>3</v>
      </c>
      <c r="O29" s="5">
        <v>2</v>
      </c>
      <c r="P29" s="5">
        <v>2046794.54</v>
      </c>
    </row>
    <row r="30" spans="1:40" x14ac:dyDescent="0.2">
      <c r="A30" s="5">
        <v>50</v>
      </c>
      <c r="B30" s="5">
        <v>0</v>
      </c>
      <c r="C30" s="5">
        <v>0</v>
      </c>
      <c r="D30" s="5">
        <v>1</v>
      </c>
      <c r="E30" s="5">
        <v>203</v>
      </c>
      <c r="F30" s="5">
        <v>50920.88</v>
      </c>
      <c r="G30" s="5" t="s">
        <v>98</v>
      </c>
      <c r="H30" s="5" t="s">
        <v>99</v>
      </c>
      <c r="I30" s="5"/>
      <c r="J30" s="5"/>
      <c r="K30" s="5">
        <v>203</v>
      </c>
      <c r="L30" s="5">
        <v>11</v>
      </c>
      <c r="M30" s="5">
        <v>3</v>
      </c>
      <c r="N30" s="5" t="s">
        <v>3</v>
      </c>
      <c r="O30" s="5">
        <v>2</v>
      </c>
      <c r="P30" s="5">
        <v>396673.68</v>
      </c>
    </row>
    <row r="31" spans="1:40" x14ac:dyDescent="0.2">
      <c r="A31" s="5">
        <v>50</v>
      </c>
      <c r="B31" s="5">
        <v>0</v>
      </c>
      <c r="C31" s="5">
        <v>0</v>
      </c>
      <c r="D31" s="5">
        <v>1</v>
      </c>
      <c r="E31" s="5">
        <v>231</v>
      </c>
      <c r="F31" s="5">
        <v>0</v>
      </c>
      <c r="G31" s="5" t="s">
        <v>100</v>
      </c>
      <c r="H31" s="5" t="s">
        <v>101</v>
      </c>
      <c r="I31" s="5"/>
      <c r="J31" s="5"/>
      <c r="K31" s="5">
        <v>231</v>
      </c>
      <c r="L31" s="5">
        <v>12</v>
      </c>
      <c r="M31" s="5">
        <v>3</v>
      </c>
      <c r="N31" s="5" t="s">
        <v>3</v>
      </c>
      <c r="O31" s="5">
        <v>2</v>
      </c>
      <c r="P31" s="5">
        <v>0</v>
      </c>
    </row>
    <row r="32" spans="1:40" x14ac:dyDescent="0.2">
      <c r="A32" s="5">
        <v>50</v>
      </c>
      <c r="B32" s="5">
        <v>0</v>
      </c>
      <c r="C32" s="5">
        <v>0</v>
      </c>
      <c r="D32" s="5">
        <v>1</v>
      </c>
      <c r="E32" s="5">
        <v>204</v>
      </c>
      <c r="F32" s="5">
        <v>5486.65</v>
      </c>
      <c r="G32" s="5" t="s">
        <v>102</v>
      </c>
      <c r="H32" s="5" t="s">
        <v>103</v>
      </c>
      <c r="I32" s="5"/>
      <c r="J32" s="5"/>
      <c r="K32" s="5">
        <v>204</v>
      </c>
      <c r="L32" s="5">
        <v>13</v>
      </c>
      <c r="M32" s="5">
        <v>3</v>
      </c>
      <c r="N32" s="5" t="s">
        <v>3</v>
      </c>
      <c r="O32" s="5">
        <v>2</v>
      </c>
      <c r="P32" s="5">
        <v>42740.91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205</v>
      </c>
      <c r="F33" s="5">
        <v>13134.38</v>
      </c>
      <c r="G33" s="5" t="s">
        <v>104</v>
      </c>
      <c r="H33" s="5" t="s">
        <v>105</v>
      </c>
      <c r="I33" s="5"/>
      <c r="J33" s="5"/>
      <c r="K33" s="5">
        <v>205</v>
      </c>
      <c r="L33" s="5">
        <v>14</v>
      </c>
      <c r="M33" s="5">
        <v>3</v>
      </c>
      <c r="N33" s="5" t="s">
        <v>3</v>
      </c>
      <c r="O33" s="5">
        <v>2</v>
      </c>
      <c r="P33" s="5">
        <v>102316.86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232</v>
      </c>
      <c r="F34" s="5">
        <v>0</v>
      </c>
      <c r="G34" s="5" t="s">
        <v>106</v>
      </c>
      <c r="H34" s="5" t="s">
        <v>107</v>
      </c>
      <c r="I34" s="5"/>
      <c r="J34" s="5"/>
      <c r="K34" s="5">
        <v>232</v>
      </c>
      <c r="L34" s="5">
        <v>15</v>
      </c>
      <c r="M34" s="5">
        <v>3</v>
      </c>
      <c r="N34" s="5" t="s">
        <v>3</v>
      </c>
      <c r="O34" s="5">
        <v>2</v>
      </c>
      <c r="P34" s="5">
        <v>0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214</v>
      </c>
      <c r="F35" s="5">
        <v>62878.07</v>
      </c>
      <c r="G35" s="5" t="s">
        <v>108</v>
      </c>
      <c r="H35" s="5" t="s">
        <v>109</v>
      </c>
      <c r="I35" s="5"/>
      <c r="J35" s="5"/>
      <c r="K35" s="5">
        <v>214</v>
      </c>
      <c r="L35" s="5">
        <v>16</v>
      </c>
      <c r="M35" s="5">
        <v>3</v>
      </c>
      <c r="N35" s="5" t="s">
        <v>3</v>
      </c>
      <c r="O35" s="5">
        <v>2</v>
      </c>
      <c r="P35" s="5">
        <v>489820.3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215</v>
      </c>
      <c r="F36" s="5">
        <v>33309.919999999998</v>
      </c>
      <c r="G36" s="5" t="s">
        <v>110</v>
      </c>
      <c r="H36" s="5" t="s">
        <v>111</v>
      </c>
      <c r="I36" s="5"/>
      <c r="J36" s="5"/>
      <c r="K36" s="5">
        <v>215</v>
      </c>
      <c r="L36" s="5">
        <v>17</v>
      </c>
      <c r="M36" s="5">
        <v>3</v>
      </c>
      <c r="N36" s="5" t="s">
        <v>3</v>
      </c>
      <c r="O36" s="5">
        <v>2</v>
      </c>
      <c r="P36" s="5">
        <v>259484.2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217</v>
      </c>
      <c r="F37" s="5">
        <v>0</v>
      </c>
      <c r="G37" s="5" t="s">
        <v>112</v>
      </c>
      <c r="H37" s="5" t="s">
        <v>113</v>
      </c>
      <c r="I37" s="5"/>
      <c r="J37" s="5"/>
      <c r="K37" s="5">
        <v>217</v>
      </c>
      <c r="L37" s="5">
        <v>18</v>
      </c>
      <c r="M37" s="5">
        <v>3</v>
      </c>
      <c r="N37" s="5" t="s">
        <v>3</v>
      </c>
      <c r="O37" s="5">
        <v>2</v>
      </c>
      <c r="P37" s="5">
        <v>0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230</v>
      </c>
      <c r="F38" s="5">
        <v>0</v>
      </c>
      <c r="G38" s="5" t="s">
        <v>114</v>
      </c>
      <c r="H38" s="5" t="s">
        <v>115</v>
      </c>
      <c r="I38" s="5"/>
      <c r="J38" s="5"/>
      <c r="K38" s="5">
        <v>230</v>
      </c>
      <c r="L38" s="5">
        <v>19</v>
      </c>
      <c r="M38" s="5">
        <v>3</v>
      </c>
      <c r="N38" s="5" t="s">
        <v>3</v>
      </c>
      <c r="O38" s="5">
        <v>2</v>
      </c>
      <c r="P38" s="5">
        <v>0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206</v>
      </c>
      <c r="F39" s="5">
        <v>0</v>
      </c>
      <c r="G39" s="5" t="s">
        <v>116</v>
      </c>
      <c r="H39" s="5" t="s">
        <v>117</v>
      </c>
      <c r="I39" s="5"/>
      <c r="J39" s="5"/>
      <c r="K39" s="5">
        <v>206</v>
      </c>
      <c r="L39" s="5">
        <v>20</v>
      </c>
      <c r="M39" s="5">
        <v>3</v>
      </c>
      <c r="N39" s="5" t="s">
        <v>3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207</v>
      </c>
      <c r="F40" s="5">
        <v>1849.2897599999999</v>
      </c>
      <c r="G40" s="5" t="s">
        <v>118</v>
      </c>
      <c r="H40" s="5" t="s">
        <v>119</v>
      </c>
      <c r="I40" s="5"/>
      <c r="J40" s="5"/>
      <c r="K40" s="5">
        <v>207</v>
      </c>
      <c r="L40" s="5">
        <v>21</v>
      </c>
      <c r="M40" s="5">
        <v>3</v>
      </c>
      <c r="N40" s="5" t="s">
        <v>3</v>
      </c>
      <c r="O40" s="5">
        <v>-1</v>
      </c>
      <c r="P40" s="5">
        <v>1849.2897599999999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208</v>
      </c>
      <c r="F41" s="5">
        <v>645.43967999999995</v>
      </c>
      <c r="G41" s="5" t="s">
        <v>120</v>
      </c>
      <c r="H41" s="5" t="s">
        <v>121</v>
      </c>
      <c r="I41" s="5"/>
      <c r="J41" s="5"/>
      <c r="K41" s="5">
        <v>208</v>
      </c>
      <c r="L41" s="5">
        <v>22</v>
      </c>
      <c r="M41" s="5">
        <v>3</v>
      </c>
      <c r="N41" s="5" t="s">
        <v>3</v>
      </c>
      <c r="O41" s="5">
        <v>-1</v>
      </c>
      <c r="P41" s="5">
        <v>645.43967999999995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209</v>
      </c>
      <c r="F42" s="5">
        <v>0</v>
      </c>
      <c r="G42" s="5" t="s">
        <v>122</v>
      </c>
      <c r="H42" s="5" t="s">
        <v>123</v>
      </c>
      <c r="I42" s="5"/>
      <c r="J42" s="5"/>
      <c r="K42" s="5">
        <v>209</v>
      </c>
      <c r="L42" s="5">
        <v>23</v>
      </c>
      <c r="M42" s="5">
        <v>3</v>
      </c>
      <c r="N42" s="5" t="s">
        <v>3</v>
      </c>
      <c r="O42" s="5">
        <v>2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210</v>
      </c>
      <c r="F43" s="5">
        <v>15327.57</v>
      </c>
      <c r="G43" s="5" t="s">
        <v>124</v>
      </c>
      <c r="H43" s="5" t="s">
        <v>125</v>
      </c>
      <c r="I43" s="5"/>
      <c r="J43" s="5"/>
      <c r="K43" s="5">
        <v>210</v>
      </c>
      <c r="L43" s="5">
        <v>25</v>
      </c>
      <c r="M43" s="5">
        <v>3</v>
      </c>
      <c r="N43" s="5" t="s">
        <v>3</v>
      </c>
      <c r="O43" s="5">
        <v>2</v>
      </c>
      <c r="P43" s="5">
        <v>119401.65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211</v>
      </c>
      <c r="F44" s="5">
        <v>12966.17</v>
      </c>
      <c r="G44" s="5" t="s">
        <v>126</v>
      </c>
      <c r="H44" s="5" t="s">
        <v>127</v>
      </c>
      <c r="I44" s="5"/>
      <c r="J44" s="5"/>
      <c r="K44" s="5">
        <v>211</v>
      </c>
      <c r="L44" s="5">
        <v>26</v>
      </c>
      <c r="M44" s="5">
        <v>3</v>
      </c>
      <c r="N44" s="5" t="s">
        <v>3</v>
      </c>
      <c r="O44" s="5">
        <v>2</v>
      </c>
      <c r="P44" s="5">
        <v>101006.47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224</v>
      </c>
      <c r="F45" s="5">
        <v>2142982.5299999998</v>
      </c>
      <c r="G45" s="5" t="s">
        <v>128</v>
      </c>
      <c r="H45" s="5" t="s">
        <v>129</v>
      </c>
      <c r="I45" s="5"/>
      <c r="J45" s="5"/>
      <c r="K45" s="5">
        <v>224</v>
      </c>
      <c r="L45" s="5">
        <v>27</v>
      </c>
      <c r="M45" s="5">
        <v>3</v>
      </c>
      <c r="N45" s="5" t="s">
        <v>3</v>
      </c>
      <c r="O45" s="5">
        <v>2</v>
      </c>
      <c r="P45" s="5">
        <v>2796099.04</v>
      </c>
    </row>
    <row r="46" spans="1:16" x14ac:dyDescent="0.2">
      <c r="A46" s="5">
        <v>50</v>
      </c>
      <c r="B46" s="5">
        <v>1</v>
      </c>
      <c r="C46" s="5">
        <v>0</v>
      </c>
      <c r="D46" s="5">
        <v>2</v>
      </c>
      <c r="E46" s="5">
        <v>0</v>
      </c>
      <c r="F46" s="5">
        <v>428596.51</v>
      </c>
      <c r="G46" s="5" t="s">
        <v>173</v>
      </c>
      <c r="H46" s="5" t="s">
        <v>174</v>
      </c>
      <c r="I46" s="5"/>
      <c r="J46" s="5"/>
      <c r="K46" s="5">
        <v>212</v>
      </c>
      <c r="L46" s="5">
        <v>28</v>
      </c>
      <c r="M46" s="5">
        <v>0</v>
      </c>
      <c r="N46" s="5" t="s">
        <v>3</v>
      </c>
      <c r="O46" s="5">
        <v>2</v>
      </c>
      <c r="P46" s="5">
        <v>559219.81000000006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2571579.04</v>
      </c>
      <c r="G47" s="5" t="s">
        <v>175</v>
      </c>
      <c r="H47" s="5" t="s">
        <v>176</v>
      </c>
      <c r="I47" s="5"/>
      <c r="J47" s="5"/>
      <c r="K47" s="5">
        <v>212</v>
      </c>
      <c r="L47" s="5">
        <v>29</v>
      </c>
      <c r="M47" s="5">
        <v>0</v>
      </c>
      <c r="N47" s="5" t="s">
        <v>3</v>
      </c>
      <c r="O47" s="5">
        <v>2</v>
      </c>
      <c r="P47" s="5">
        <v>3355318.85</v>
      </c>
    </row>
    <row r="49" spans="1:34" x14ac:dyDescent="0.2">
      <c r="A49">
        <v>-1</v>
      </c>
    </row>
    <row r="52" spans="1:34" x14ac:dyDescent="0.2">
      <c r="A52" s="4">
        <v>75</v>
      </c>
      <c r="B52" s="4" t="s">
        <v>238</v>
      </c>
      <c r="C52" s="4">
        <v>2000</v>
      </c>
      <c r="D52" s="4">
        <v>0</v>
      </c>
      <c r="E52" s="4">
        <v>1</v>
      </c>
      <c r="F52" s="4"/>
      <c r="G52" s="4">
        <v>0</v>
      </c>
      <c r="H52" s="4">
        <v>1</v>
      </c>
      <c r="I52" s="4">
        <v>0</v>
      </c>
      <c r="J52" s="4">
        <v>3</v>
      </c>
      <c r="K52" s="4">
        <v>0</v>
      </c>
      <c r="L52" s="4">
        <v>0</v>
      </c>
      <c r="M52" s="4">
        <v>0</v>
      </c>
      <c r="N52" s="4">
        <v>42913475</v>
      </c>
      <c r="O52" s="4">
        <v>1</v>
      </c>
    </row>
    <row r="53" spans="1:34" x14ac:dyDescent="0.2">
      <c r="A53" s="4">
        <v>75</v>
      </c>
      <c r="B53" s="4" t="s">
        <v>239</v>
      </c>
      <c r="C53" s="4">
        <v>2019</v>
      </c>
      <c r="D53" s="4">
        <v>2</v>
      </c>
      <c r="E53" s="4">
        <v>0</v>
      </c>
      <c r="F53" s="4"/>
      <c r="G53" s="4">
        <v>0</v>
      </c>
      <c r="H53" s="4">
        <v>1</v>
      </c>
      <c r="I53" s="4">
        <v>0</v>
      </c>
      <c r="J53" s="4">
        <v>3</v>
      </c>
      <c r="K53" s="4">
        <v>0</v>
      </c>
      <c r="L53" s="4">
        <v>0</v>
      </c>
      <c r="M53" s="4">
        <v>1</v>
      </c>
      <c r="N53" s="4">
        <v>42913476</v>
      </c>
      <c r="O53" s="4">
        <v>2</v>
      </c>
    </row>
    <row r="54" spans="1:34" x14ac:dyDescent="0.2">
      <c r="A54" s="6">
        <v>3</v>
      </c>
      <c r="B54" s="6" t="s">
        <v>240</v>
      </c>
      <c r="C54" s="6">
        <v>7.79</v>
      </c>
      <c r="D54" s="6">
        <v>1</v>
      </c>
      <c r="E54" s="6">
        <v>1</v>
      </c>
      <c r="F54" s="6">
        <v>1</v>
      </c>
      <c r="G54" s="6">
        <v>1</v>
      </c>
      <c r="H54" s="6">
        <v>7.79</v>
      </c>
      <c r="I54" s="6">
        <v>1</v>
      </c>
      <c r="J54" s="6">
        <v>1</v>
      </c>
      <c r="K54" s="6">
        <v>1</v>
      </c>
      <c r="L54" s="6">
        <v>1</v>
      </c>
      <c r="M54" s="6">
        <v>7.79</v>
      </c>
      <c r="N54" s="6">
        <v>1</v>
      </c>
      <c r="O54" s="6">
        <v>7.79</v>
      </c>
      <c r="P54" s="6">
        <v>1</v>
      </c>
      <c r="Q54" s="6">
        <v>1</v>
      </c>
      <c r="R54" s="6">
        <v>1</v>
      </c>
      <c r="S54" s="6" t="s">
        <v>24</v>
      </c>
      <c r="T54" s="6" t="s">
        <v>3</v>
      </c>
      <c r="U54" s="6" t="s">
        <v>3</v>
      </c>
      <c r="V54" s="6" t="s">
        <v>3</v>
      </c>
      <c r="W54" s="6" t="s">
        <v>3</v>
      </c>
      <c r="X54" s="6" t="s">
        <v>3</v>
      </c>
      <c r="Y54" s="6" t="s">
        <v>3</v>
      </c>
      <c r="Z54" s="6" t="s">
        <v>3</v>
      </c>
      <c r="AA54" s="6" t="s">
        <v>3</v>
      </c>
      <c r="AB54" s="6" t="s">
        <v>3</v>
      </c>
      <c r="AC54" s="6" t="s">
        <v>3</v>
      </c>
      <c r="AD54" s="6" t="s">
        <v>3</v>
      </c>
      <c r="AE54" s="6" t="s">
        <v>3</v>
      </c>
      <c r="AF54" s="6" t="s">
        <v>3</v>
      </c>
      <c r="AG54" s="6" t="s">
        <v>3</v>
      </c>
      <c r="AH54" s="6" t="s">
        <v>3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6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42913475</v>
      </c>
      <c r="C1">
        <v>42913988</v>
      </c>
      <c r="D1">
        <v>55700272</v>
      </c>
      <c r="E1">
        <v>1</v>
      </c>
      <c r="F1">
        <v>1</v>
      </c>
      <c r="G1">
        <v>1</v>
      </c>
      <c r="H1">
        <v>1</v>
      </c>
      <c r="I1" t="s">
        <v>242</v>
      </c>
      <c r="J1" t="s">
        <v>3</v>
      </c>
      <c r="K1" t="s">
        <v>243</v>
      </c>
      <c r="L1">
        <v>1369</v>
      </c>
      <c r="N1">
        <v>1013</v>
      </c>
      <c r="O1" t="s">
        <v>244</v>
      </c>
      <c r="P1" t="s">
        <v>244</v>
      </c>
      <c r="Q1">
        <v>1</v>
      </c>
      <c r="W1">
        <v>0</v>
      </c>
      <c r="X1">
        <v>-1314391757</v>
      </c>
      <c r="Y1">
        <v>532.67999999999995</v>
      </c>
      <c r="AA1">
        <v>0</v>
      </c>
      <c r="AB1">
        <v>0</v>
      </c>
      <c r="AC1">
        <v>0</v>
      </c>
      <c r="AD1">
        <v>7.18</v>
      </c>
      <c r="AE1">
        <v>0</v>
      </c>
      <c r="AF1">
        <v>0</v>
      </c>
      <c r="AG1">
        <v>0</v>
      </c>
      <c r="AH1">
        <v>7.18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3</v>
      </c>
      <c r="AT1">
        <v>443.9</v>
      </c>
      <c r="AU1" t="s">
        <v>245</v>
      </c>
      <c r="AV1">
        <v>1</v>
      </c>
      <c r="AW1">
        <v>2</v>
      </c>
      <c r="AX1">
        <v>42914015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767.05919999999992</v>
      </c>
      <c r="CY1">
        <f>AD1</f>
        <v>7.18</v>
      </c>
      <c r="CZ1">
        <f>AH1</f>
        <v>7.18</v>
      </c>
      <c r="DA1">
        <f>AL1</f>
        <v>1</v>
      </c>
      <c r="DB1">
        <f t="shared" ref="DB1:DB11" si="0">ROUND((ROUND(AT1*CZ1,2)*1.2),6)</f>
        <v>3824.64</v>
      </c>
      <c r="DC1">
        <f t="shared" ref="DC1:DC11" si="1">ROUND((ROUND(AT1*AG1,2)*1.2),6)</f>
        <v>0</v>
      </c>
    </row>
    <row r="2" spans="1:107" x14ac:dyDescent="0.2">
      <c r="A2">
        <f>ROW(Source!A28)</f>
        <v>28</v>
      </c>
      <c r="B2">
        <v>42913475</v>
      </c>
      <c r="C2">
        <v>42913988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30</v>
      </c>
      <c r="J2" t="s">
        <v>3</v>
      </c>
      <c r="K2" t="s">
        <v>246</v>
      </c>
      <c r="L2">
        <v>608254</v>
      </c>
      <c r="N2">
        <v>1013</v>
      </c>
      <c r="O2" t="s">
        <v>247</v>
      </c>
      <c r="P2" t="s">
        <v>247</v>
      </c>
      <c r="Q2">
        <v>1</v>
      </c>
      <c r="W2">
        <v>0</v>
      </c>
      <c r="X2">
        <v>-185737400</v>
      </c>
      <c r="Y2">
        <v>373.584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3</v>
      </c>
      <c r="AT2">
        <v>311.32</v>
      </c>
      <c r="AU2" t="s">
        <v>245</v>
      </c>
      <c r="AV2">
        <v>2</v>
      </c>
      <c r="AW2">
        <v>2</v>
      </c>
      <c r="AX2">
        <v>42914016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537.96096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ROW(Source!A28)</f>
        <v>28</v>
      </c>
      <c r="B3">
        <v>42913475</v>
      </c>
      <c r="C3">
        <v>42913988</v>
      </c>
      <c r="D3">
        <v>245659425</v>
      </c>
      <c r="E3">
        <v>1</v>
      </c>
      <c r="F3">
        <v>1</v>
      </c>
      <c r="G3">
        <v>1</v>
      </c>
      <c r="H3">
        <v>2</v>
      </c>
      <c r="I3" t="s">
        <v>248</v>
      </c>
      <c r="J3" t="s">
        <v>249</v>
      </c>
      <c r="K3" t="s">
        <v>250</v>
      </c>
      <c r="L3">
        <v>1368</v>
      </c>
      <c r="N3">
        <v>1011</v>
      </c>
      <c r="O3" t="s">
        <v>251</v>
      </c>
      <c r="P3" t="s">
        <v>251</v>
      </c>
      <c r="Q3">
        <v>1</v>
      </c>
      <c r="W3">
        <v>0</v>
      </c>
      <c r="X3">
        <v>2062829625</v>
      </c>
      <c r="Y3">
        <v>1.4279999999999999</v>
      </c>
      <c r="AA3">
        <v>0</v>
      </c>
      <c r="AB3">
        <v>114.35</v>
      </c>
      <c r="AC3">
        <v>11.41</v>
      </c>
      <c r="AD3">
        <v>0</v>
      </c>
      <c r="AE3">
        <v>0</v>
      </c>
      <c r="AF3">
        <v>114.35</v>
      </c>
      <c r="AG3">
        <v>11.41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3</v>
      </c>
      <c r="AT3">
        <v>1.19</v>
      </c>
      <c r="AU3" t="s">
        <v>19</v>
      </c>
      <c r="AV3">
        <v>0</v>
      </c>
      <c r="AW3">
        <v>2</v>
      </c>
      <c r="AX3">
        <v>42914017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2.0563199999999999</v>
      </c>
      <c r="CY3">
        <f t="shared" ref="CY3:CY11" si="2">AB3</f>
        <v>114.35</v>
      </c>
      <c r="CZ3">
        <f t="shared" ref="CZ3:CZ11" si="3">AF3</f>
        <v>114.35</v>
      </c>
      <c r="DA3">
        <f t="shared" ref="DA3:DA11" si="4">AJ3</f>
        <v>1</v>
      </c>
      <c r="DB3">
        <f t="shared" si="0"/>
        <v>163.29599999999999</v>
      </c>
      <c r="DC3">
        <f t="shared" si="1"/>
        <v>16.295999999999999</v>
      </c>
    </row>
    <row r="4" spans="1:107" x14ac:dyDescent="0.2">
      <c r="A4">
        <f>ROW(Source!A28)</f>
        <v>28</v>
      </c>
      <c r="B4">
        <v>42913475</v>
      </c>
      <c r="C4">
        <v>42913988</v>
      </c>
      <c r="D4">
        <v>245659493</v>
      </c>
      <c r="E4">
        <v>1</v>
      </c>
      <c r="F4">
        <v>1</v>
      </c>
      <c r="G4">
        <v>1</v>
      </c>
      <c r="H4">
        <v>2</v>
      </c>
      <c r="I4" t="s">
        <v>252</v>
      </c>
      <c r="J4" t="s">
        <v>253</v>
      </c>
      <c r="K4" t="s">
        <v>254</v>
      </c>
      <c r="L4">
        <v>1368</v>
      </c>
      <c r="N4">
        <v>1011</v>
      </c>
      <c r="O4" t="s">
        <v>251</v>
      </c>
      <c r="P4" t="s">
        <v>251</v>
      </c>
      <c r="Q4">
        <v>1</v>
      </c>
      <c r="W4">
        <v>0</v>
      </c>
      <c r="X4">
        <v>1529086266</v>
      </c>
      <c r="Y4">
        <v>2.1720000000000002</v>
      </c>
      <c r="AA4">
        <v>0</v>
      </c>
      <c r="AB4">
        <v>97.94</v>
      </c>
      <c r="AC4">
        <v>9.99</v>
      </c>
      <c r="AD4">
        <v>0</v>
      </c>
      <c r="AE4">
        <v>0</v>
      </c>
      <c r="AF4">
        <v>97.94</v>
      </c>
      <c r="AG4">
        <v>9.99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1</v>
      </c>
      <c r="AQ4">
        <v>0</v>
      </c>
      <c r="AR4">
        <v>0</v>
      </c>
      <c r="AS4" t="s">
        <v>3</v>
      </c>
      <c r="AT4">
        <v>1.81</v>
      </c>
      <c r="AU4" t="s">
        <v>19</v>
      </c>
      <c r="AV4">
        <v>0</v>
      </c>
      <c r="AW4">
        <v>2</v>
      </c>
      <c r="AX4">
        <v>42914018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3.1276800000000002</v>
      </c>
      <c r="CY4">
        <f t="shared" si="2"/>
        <v>97.94</v>
      </c>
      <c r="CZ4">
        <f t="shared" si="3"/>
        <v>97.94</v>
      </c>
      <c r="DA4">
        <f t="shared" si="4"/>
        <v>1</v>
      </c>
      <c r="DB4">
        <f t="shared" si="0"/>
        <v>212.72399999999999</v>
      </c>
      <c r="DC4">
        <f t="shared" si="1"/>
        <v>21.696000000000002</v>
      </c>
    </row>
    <row r="5" spans="1:107" x14ac:dyDescent="0.2">
      <c r="A5">
        <f>ROW(Source!A28)</f>
        <v>28</v>
      </c>
      <c r="B5">
        <v>42913475</v>
      </c>
      <c r="C5">
        <v>42913988</v>
      </c>
      <c r="D5">
        <v>245659514</v>
      </c>
      <c r="E5">
        <v>1</v>
      </c>
      <c r="F5">
        <v>1</v>
      </c>
      <c r="G5">
        <v>1</v>
      </c>
      <c r="H5">
        <v>2</v>
      </c>
      <c r="I5" t="s">
        <v>255</v>
      </c>
      <c r="J5" t="s">
        <v>256</v>
      </c>
      <c r="K5" t="s">
        <v>257</v>
      </c>
      <c r="L5">
        <v>1368</v>
      </c>
      <c r="N5">
        <v>1011</v>
      </c>
      <c r="O5" t="s">
        <v>251</v>
      </c>
      <c r="P5" t="s">
        <v>251</v>
      </c>
      <c r="Q5">
        <v>1</v>
      </c>
      <c r="W5">
        <v>0</v>
      </c>
      <c r="X5">
        <v>-1138359343</v>
      </c>
      <c r="Y5">
        <v>124.99199999999999</v>
      </c>
      <c r="AA5">
        <v>0</v>
      </c>
      <c r="AB5">
        <v>100.22</v>
      </c>
      <c r="AC5">
        <v>9.99</v>
      </c>
      <c r="AD5">
        <v>0</v>
      </c>
      <c r="AE5">
        <v>0</v>
      </c>
      <c r="AF5">
        <v>100.22</v>
      </c>
      <c r="AG5">
        <v>9.99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1</v>
      </c>
      <c r="AQ5">
        <v>0</v>
      </c>
      <c r="AR5">
        <v>0</v>
      </c>
      <c r="AS5" t="s">
        <v>3</v>
      </c>
      <c r="AT5">
        <v>104.16</v>
      </c>
      <c r="AU5" t="s">
        <v>19</v>
      </c>
      <c r="AV5">
        <v>0</v>
      </c>
      <c r="AW5">
        <v>2</v>
      </c>
      <c r="AX5">
        <v>42914019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179.98847999999998</v>
      </c>
      <c r="CY5">
        <f t="shared" si="2"/>
        <v>100.22</v>
      </c>
      <c r="CZ5">
        <f t="shared" si="3"/>
        <v>100.22</v>
      </c>
      <c r="DA5">
        <f t="shared" si="4"/>
        <v>1</v>
      </c>
      <c r="DB5">
        <f t="shared" si="0"/>
        <v>12526.704</v>
      </c>
      <c r="DC5">
        <f t="shared" si="1"/>
        <v>1248.672</v>
      </c>
    </row>
    <row r="6" spans="1:107" x14ac:dyDescent="0.2">
      <c r="A6">
        <f>ROW(Source!A28)</f>
        <v>28</v>
      </c>
      <c r="B6">
        <v>42913475</v>
      </c>
      <c r="C6">
        <v>42913988</v>
      </c>
      <c r="D6">
        <v>245659648</v>
      </c>
      <c r="E6">
        <v>1</v>
      </c>
      <c r="F6">
        <v>1</v>
      </c>
      <c r="G6">
        <v>1</v>
      </c>
      <c r="H6">
        <v>2</v>
      </c>
      <c r="I6" t="s">
        <v>258</v>
      </c>
      <c r="J6" t="s">
        <v>259</v>
      </c>
      <c r="K6" t="s">
        <v>260</v>
      </c>
      <c r="L6">
        <v>1368</v>
      </c>
      <c r="N6">
        <v>1011</v>
      </c>
      <c r="O6" t="s">
        <v>251</v>
      </c>
      <c r="P6" t="s">
        <v>251</v>
      </c>
      <c r="Q6">
        <v>1</v>
      </c>
      <c r="W6">
        <v>0</v>
      </c>
      <c r="X6">
        <v>1647941389</v>
      </c>
      <c r="Y6">
        <v>244.99199999999999</v>
      </c>
      <c r="AA6">
        <v>0</v>
      </c>
      <c r="AB6">
        <v>33.14</v>
      </c>
      <c r="AC6">
        <v>7.44</v>
      </c>
      <c r="AD6">
        <v>0</v>
      </c>
      <c r="AE6">
        <v>0</v>
      </c>
      <c r="AF6">
        <v>33.14</v>
      </c>
      <c r="AG6">
        <v>7.44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1</v>
      </c>
      <c r="AQ6">
        <v>0</v>
      </c>
      <c r="AR6">
        <v>0</v>
      </c>
      <c r="AS6" t="s">
        <v>3</v>
      </c>
      <c r="AT6">
        <v>204.16</v>
      </c>
      <c r="AU6" t="s">
        <v>19</v>
      </c>
      <c r="AV6">
        <v>0</v>
      </c>
      <c r="AW6">
        <v>2</v>
      </c>
      <c r="AX6">
        <v>42914020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352.78847999999999</v>
      </c>
      <c r="CY6">
        <f t="shared" si="2"/>
        <v>33.14</v>
      </c>
      <c r="CZ6">
        <f t="shared" si="3"/>
        <v>33.14</v>
      </c>
      <c r="DA6">
        <f t="shared" si="4"/>
        <v>1</v>
      </c>
      <c r="DB6">
        <f t="shared" si="0"/>
        <v>8119.0320000000002</v>
      </c>
      <c r="DC6">
        <f t="shared" si="1"/>
        <v>1822.74</v>
      </c>
    </row>
    <row r="7" spans="1:107" x14ac:dyDescent="0.2">
      <c r="A7">
        <f>ROW(Source!A28)</f>
        <v>28</v>
      </c>
      <c r="B7">
        <v>42913475</v>
      </c>
      <c r="C7">
        <v>42913988</v>
      </c>
      <c r="D7">
        <v>245659699</v>
      </c>
      <c r="E7">
        <v>1</v>
      </c>
      <c r="F7">
        <v>1</v>
      </c>
      <c r="G7">
        <v>1</v>
      </c>
      <c r="H7">
        <v>2</v>
      </c>
      <c r="I7" t="s">
        <v>261</v>
      </c>
      <c r="J7" t="s">
        <v>262</v>
      </c>
      <c r="K7" t="s">
        <v>263</v>
      </c>
      <c r="L7">
        <v>1368</v>
      </c>
      <c r="N7">
        <v>1011</v>
      </c>
      <c r="O7" t="s">
        <v>251</v>
      </c>
      <c r="P7" t="s">
        <v>251</v>
      </c>
      <c r="Q7">
        <v>1</v>
      </c>
      <c r="W7">
        <v>0</v>
      </c>
      <c r="X7">
        <v>1487300236</v>
      </c>
      <c r="Y7">
        <v>37.895999999999994</v>
      </c>
      <c r="AA7">
        <v>0</v>
      </c>
      <c r="AB7">
        <v>1.1499999999999999</v>
      </c>
      <c r="AC7">
        <v>0</v>
      </c>
      <c r="AD7">
        <v>0</v>
      </c>
      <c r="AE7">
        <v>0</v>
      </c>
      <c r="AF7">
        <v>1.1499999999999999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1</v>
      </c>
      <c r="AP7">
        <v>1</v>
      </c>
      <c r="AQ7">
        <v>0</v>
      </c>
      <c r="AR7">
        <v>0</v>
      </c>
      <c r="AS7" t="s">
        <v>3</v>
      </c>
      <c r="AT7">
        <v>31.58</v>
      </c>
      <c r="AU7" t="s">
        <v>19</v>
      </c>
      <c r="AV7">
        <v>0</v>
      </c>
      <c r="AW7">
        <v>2</v>
      </c>
      <c r="AX7">
        <v>42914021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54.570239999999991</v>
      </c>
      <c r="CY7">
        <f t="shared" si="2"/>
        <v>1.1499999999999999</v>
      </c>
      <c r="CZ7">
        <f t="shared" si="3"/>
        <v>1.1499999999999999</v>
      </c>
      <c r="DA7">
        <f t="shared" si="4"/>
        <v>1</v>
      </c>
      <c r="DB7">
        <f t="shared" si="0"/>
        <v>43.584000000000003</v>
      </c>
      <c r="DC7">
        <f t="shared" si="1"/>
        <v>0</v>
      </c>
    </row>
    <row r="8" spans="1:107" x14ac:dyDescent="0.2">
      <c r="A8">
        <f>ROW(Source!A28)</f>
        <v>28</v>
      </c>
      <c r="B8">
        <v>42913475</v>
      </c>
      <c r="C8">
        <v>42913988</v>
      </c>
      <c r="D8">
        <v>245659707</v>
      </c>
      <c r="E8">
        <v>1</v>
      </c>
      <c r="F8">
        <v>1</v>
      </c>
      <c r="G8">
        <v>1</v>
      </c>
      <c r="H8">
        <v>2</v>
      </c>
      <c r="I8" t="s">
        <v>264</v>
      </c>
      <c r="J8" t="s">
        <v>265</v>
      </c>
      <c r="K8" t="s">
        <v>266</v>
      </c>
      <c r="L8">
        <v>1368</v>
      </c>
      <c r="N8">
        <v>1011</v>
      </c>
      <c r="O8" t="s">
        <v>251</v>
      </c>
      <c r="P8" t="s">
        <v>251</v>
      </c>
      <c r="Q8">
        <v>1</v>
      </c>
      <c r="W8">
        <v>0</v>
      </c>
      <c r="X8">
        <v>529944071</v>
      </c>
      <c r="Y8">
        <v>55.103999999999999</v>
      </c>
      <c r="AA8">
        <v>0</v>
      </c>
      <c r="AB8">
        <v>11.98</v>
      </c>
      <c r="AC8">
        <v>0</v>
      </c>
      <c r="AD8">
        <v>0</v>
      </c>
      <c r="AE8">
        <v>0</v>
      </c>
      <c r="AF8">
        <v>11.98</v>
      </c>
      <c r="AG8">
        <v>0</v>
      </c>
      <c r="AH8">
        <v>0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1</v>
      </c>
      <c r="AQ8">
        <v>0</v>
      </c>
      <c r="AR8">
        <v>0</v>
      </c>
      <c r="AS8" t="s">
        <v>3</v>
      </c>
      <c r="AT8">
        <v>45.92</v>
      </c>
      <c r="AU8" t="s">
        <v>19</v>
      </c>
      <c r="AV8">
        <v>0</v>
      </c>
      <c r="AW8">
        <v>2</v>
      </c>
      <c r="AX8">
        <v>42914022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Y8*Source!I28</f>
        <v>79.349759999999989</v>
      </c>
      <c r="CY8">
        <f t="shared" si="2"/>
        <v>11.98</v>
      </c>
      <c r="CZ8">
        <f t="shared" si="3"/>
        <v>11.98</v>
      </c>
      <c r="DA8">
        <f t="shared" si="4"/>
        <v>1</v>
      </c>
      <c r="DB8">
        <f t="shared" si="0"/>
        <v>660.14400000000001</v>
      </c>
      <c r="DC8">
        <f t="shared" si="1"/>
        <v>0</v>
      </c>
    </row>
    <row r="9" spans="1:107" x14ac:dyDescent="0.2">
      <c r="A9">
        <f>ROW(Source!A28)</f>
        <v>28</v>
      </c>
      <c r="B9">
        <v>42913475</v>
      </c>
      <c r="C9">
        <v>42913988</v>
      </c>
      <c r="D9">
        <v>245659713</v>
      </c>
      <c r="E9">
        <v>1</v>
      </c>
      <c r="F9">
        <v>1</v>
      </c>
      <c r="G9">
        <v>1</v>
      </c>
      <c r="H9">
        <v>2</v>
      </c>
      <c r="I9" t="s">
        <v>267</v>
      </c>
      <c r="J9" t="s">
        <v>268</v>
      </c>
      <c r="K9" t="s">
        <v>269</v>
      </c>
      <c r="L9">
        <v>1368</v>
      </c>
      <c r="N9">
        <v>1011</v>
      </c>
      <c r="O9" t="s">
        <v>251</v>
      </c>
      <c r="P9" t="s">
        <v>251</v>
      </c>
      <c r="Q9">
        <v>1</v>
      </c>
      <c r="W9">
        <v>0</v>
      </c>
      <c r="X9">
        <v>2017526504</v>
      </c>
      <c r="Y9">
        <v>3.5999999999999996</v>
      </c>
      <c r="AA9">
        <v>0</v>
      </c>
      <c r="AB9">
        <v>6.52</v>
      </c>
      <c r="AC9">
        <v>0</v>
      </c>
      <c r="AD9">
        <v>0</v>
      </c>
      <c r="AE9">
        <v>0</v>
      </c>
      <c r="AF9">
        <v>6.52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1</v>
      </c>
      <c r="AQ9">
        <v>0</v>
      </c>
      <c r="AR9">
        <v>0</v>
      </c>
      <c r="AS9" t="s">
        <v>3</v>
      </c>
      <c r="AT9">
        <v>3</v>
      </c>
      <c r="AU9" t="s">
        <v>19</v>
      </c>
      <c r="AV9">
        <v>0</v>
      </c>
      <c r="AW9">
        <v>2</v>
      </c>
      <c r="AX9">
        <v>42914023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Y9*Source!I28</f>
        <v>5.1839999999999993</v>
      </c>
      <c r="CY9">
        <f t="shared" si="2"/>
        <v>6.52</v>
      </c>
      <c r="CZ9">
        <f t="shared" si="3"/>
        <v>6.52</v>
      </c>
      <c r="DA9">
        <f t="shared" si="4"/>
        <v>1</v>
      </c>
      <c r="DB9">
        <f t="shared" si="0"/>
        <v>23.472000000000001</v>
      </c>
      <c r="DC9">
        <f t="shared" si="1"/>
        <v>0</v>
      </c>
    </row>
    <row r="10" spans="1:107" x14ac:dyDescent="0.2">
      <c r="A10">
        <f>ROW(Source!A28)</f>
        <v>28</v>
      </c>
      <c r="B10">
        <v>42913475</v>
      </c>
      <c r="C10">
        <v>42913988</v>
      </c>
      <c r="D10">
        <v>245661027</v>
      </c>
      <c r="E10">
        <v>1</v>
      </c>
      <c r="F10">
        <v>1</v>
      </c>
      <c r="G10">
        <v>1</v>
      </c>
      <c r="H10">
        <v>2</v>
      </c>
      <c r="I10" t="s">
        <v>270</v>
      </c>
      <c r="J10" t="s">
        <v>271</v>
      </c>
      <c r="K10" t="s">
        <v>272</v>
      </c>
      <c r="L10">
        <v>1368</v>
      </c>
      <c r="N10">
        <v>1011</v>
      </c>
      <c r="O10" t="s">
        <v>251</v>
      </c>
      <c r="P10" t="s">
        <v>251</v>
      </c>
      <c r="Q10">
        <v>1</v>
      </c>
      <c r="W10">
        <v>0</v>
      </c>
      <c r="X10">
        <v>1128322699</v>
      </c>
      <c r="Y10">
        <v>4.6319999999999997</v>
      </c>
      <c r="AA10">
        <v>0</v>
      </c>
      <c r="AB10">
        <v>4.92</v>
      </c>
      <c r="AC10">
        <v>0</v>
      </c>
      <c r="AD10">
        <v>0</v>
      </c>
      <c r="AE10">
        <v>0</v>
      </c>
      <c r="AF10">
        <v>4.92</v>
      </c>
      <c r="AG10">
        <v>0</v>
      </c>
      <c r="AH10">
        <v>0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1</v>
      </c>
      <c r="AQ10">
        <v>0</v>
      </c>
      <c r="AR10">
        <v>0</v>
      </c>
      <c r="AS10" t="s">
        <v>3</v>
      </c>
      <c r="AT10">
        <v>3.86</v>
      </c>
      <c r="AU10" t="s">
        <v>19</v>
      </c>
      <c r="AV10">
        <v>0</v>
      </c>
      <c r="AW10">
        <v>2</v>
      </c>
      <c r="AX10">
        <v>42914024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Y10*Source!I28</f>
        <v>6.6700799999999996</v>
      </c>
      <c r="CY10">
        <f t="shared" si="2"/>
        <v>4.92</v>
      </c>
      <c r="CZ10">
        <f t="shared" si="3"/>
        <v>4.92</v>
      </c>
      <c r="DA10">
        <f t="shared" si="4"/>
        <v>1</v>
      </c>
      <c r="DB10">
        <f t="shared" si="0"/>
        <v>22.788</v>
      </c>
      <c r="DC10">
        <f t="shared" si="1"/>
        <v>0</v>
      </c>
    </row>
    <row r="11" spans="1:107" x14ac:dyDescent="0.2">
      <c r="A11">
        <f>ROW(Source!A28)</f>
        <v>28</v>
      </c>
      <c r="B11">
        <v>42913475</v>
      </c>
      <c r="C11">
        <v>42913988</v>
      </c>
      <c r="D11">
        <v>245661335</v>
      </c>
      <c r="E11">
        <v>1</v>
      </c>
      <c r="F11">
        <v>1</v>
      </c>
      <c r="G11">
        <v>1</v>
      </c>
      <c r="H11">
        <v>2</v>
      </c>
      <c r="I11" t="s">
        <v>273</v>
      </c>
      <c r="J11" t="s">
        <v>274</v>
      </c>
      <c r="K11" t="s">
        <v>275</v>
      </c>
      <c r="L11">
        <v>1368</v>
      </c>
      <c r="N11">
        <v>1011</v>
      </c>
      <c r="O11" t="s">
        <v>251</v>
      </c>
      <c r="P11" t="s">
        <v>251</v>
      </c>
      <c r="Q11">
        <v>1</v>
      </c>
      <c r="W11">
        <v>0</v>
      </c>
      <c r="X11">
        <v>-1347359269</v>
      </c>
      <c r="Y11">
        <v>3.2519999999999998</v>
      </c>
      <c r="AA11">
        <v>0</v>
      </c>
      <c r="AB11">
        <v>79.38</v>
      </c>
      <c r="AC11">
        <v>8.58</v>
      </c>
      <c r="AD11">
        <v>0</v>
      </c>
      <c r="AE11">
        <v>0</v>
      </c>
      <c r="AF11">
        <v>79.38</v>
      </c>
      <c r="AG11">
        <v>8.58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1</v>
      </c>
      <c r="AQ11">
        <v>0</v>
      </c>
      <c r="AR11">
        <v>0</v>
      </c>
      <c r="AS11" t="s">
        <v>3</v>
      </c>
      <c r="AT11">
        <v>2.71</v>
      </c>
      <c r="AU11" t="s">
        <v>19</v>
      </c>
      <c r="AV11">
        <v>0</v>
      </c>
      <c r="AW11">
        <v>2</v>
      </c>
      <c r="AX11">
        <v>42914025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Y11*Source!I28</f>
        <v>4.6828799999999999</v>
      </c>
      <c r="CY11">
        <f t="shared" si="2"/>
        <v>79.38</v>
      </c>
      <c r="CZ11">
        <f t="shared" si="3"/>
        <v>79.38</v>
      </c>
      <c r="DA11">
        <f t="shared" si="4"/>
        <v>1</v>
      </c>
      <c r="DB11">
        <f t="shared" si="0"/>
        <v>258.14400000000001</v>
      </c>
      <c r="DC11">
        <f t="shared" si="1"/>
        <v>27.9</v>
      </c>
    </row>
    <row r="12" spans="1:107" x14ac:dyDescent="0.2">
      <c r="A12">
        <f>ROW(Source!A28)</f>
        <v>28</v>
      </c>
      <c r="B12">
        <v>42913475</v>
      </c>
      <c r="C12">
        <v>42913988</v>
      </c>
      <c r="D12">
        <v>245679653</v>
      </c>
      <c r="E12">
        <v>1</v>
      </c>
      <c r="F12">
        <v>1</v>
      </c>
      <c r="G12">
        <v>1</v>
      </c>
      <c r="H12">
        <v>3</v>
      </c>
      <c r="I12" t="s">
        <v>276</v>
      </c>
      <c r="J12" t="s">
        <v>277</v>
      </c>
      <c r="K12" t="s">
        <v>278</v>
      </c>
      <c r="L12">
        <v>1348</v>
      </c>
      <c r="N12">
        <v>1009</v>
      </c>
      <c r="O12" t="s">
        <v>28</v>
      </c>
      <c r="P12" t="s">
        <v>28</v>
      </c>
      <c r="Q12">
        <v>1000</v>
      </c>
      <c r="W12">
        <v>0</v>
      </c>
      <c r="X12">
        <v>1633204925</v>
      </c>
      <c r="Y12">
        <v>1.4400000000000001E-3</v>
      </c>
      <c r="AA12">
        <v>39165.46</v>
      </c>
      <c r="AB12">
        <v>0</v>
      </c>
      <c r="AC12">
        <v>0</v>
      </c>
      <c r="AD12">
        <v>0</v>
      </c>
      <c r="AE12">
        <v>39165.46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1.4400000000000001E-3</v>
      </c>
      <c r="AU12" t="s">
        <v>3</v>
      </c>
      <c r="AV12">
        <v>0</v>
      </c>
      <c r="AW12">
        <v>2</v>
      </c>
      <c r="AX12">
        <v>42914026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Y12*Source!I28</f>
        <v>2.0736000000000001E-3</v>
      </c>
      <c r="CY12">
        <f t="shared" ref="CY12:CY26" si="5">AA12</f>
        <v>39165.46</v>
      </c>
      <c r="CZ12">
        <f t="shared" ref="CZ12:CZ26" si="6">AE12</f>
        <v>39165.46</v>
      </c>
      <c r="DA12">
        <f t="shared" ref="DA12:DA26" si="7">AI12</f>
        <v>1</v>
      </c>
      <c r="DB12">
        <f t="shared" ref="DB12:DB26" si="8">ROUND(ROUND(AT12*CZ12,2),6)</f>
        <v>56.4</v>
      </c>
      <c r="DC12">
        <f t="shared" ref="DC12:DC26" si="9">ROUND(ROUND(AT12*AG12,2),6)</f>
        <v>0</v>
      </c>
    </row>
    <row r="13" spans="1:107" x14ac:dyDescent="0.2">
      <c r="A13">
        <f>ROW(Source!A28)</f>
        <v>28</v>
      </c>
      <c r="B13">
        <v>42913475</v>
      </c>
      <c r="C13">
        <v>42913988</v>
      </c>
      <c r="D13">
        <v>245679134</v>
      </c>
      <c r="E13">
        <v>1</v>
      </c>
      <c r="F13">
        <v>1</v>
      </c>
      <c r="G13">
        <v>1</v>
      </c>
      <c r="H13">
        <v>3</v>
      </c>
      <c r="I13" t="s">
        <v>279</v>
      </c>
      <c r="J13" t="s">
        <v>280</v>
      </c>
      <c r="K13" t="s">
        <v>281</v>
      </c>
      <c r="L13">
        <v>1339</v>
      </c>
      <c r="N13">
        <v>1007</v>
      </c>
      <c r="O13" t="s">
        <v>282</v>
      </c>
      <c r="P13" t="s">
        <v>282</v>
      </c>
      <c r="Q13">
        <v>1</v>
      </c>
      <c r="W13">
        <v>0</v>
      </c>
      <c r="X13">
        <v>-426043946</v>
      </c>
      <c r="Y13">
        <v>28.08</v>
      </c>
      <c r="AA13">
        <v>11.87</v>
      </c>
      <c r="AB13">
        <v>0</v>
      </c>
      <c r="AC13">
        <v>0</v>
      </c>
      <c r="AD13">
        <v>0</v>
      </c>
      <c r="AE13">
        <v>11.87</v>
      </c>
      <c r="AF13">
        <v>0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28.08</v>
      </c>
      <c r="AU13" t="s">
        <v>3</v>
      </c>
      <c r="AV13">
        <v>0</v>
      </c>
      <c r="AW13">
        <v>2</v>
      </c>
      <c r="AX13">
        <v>42914027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Y13*Source!I28</f>
        <v>40.435199999999995</v>
      </c>
      <c r="CY13">
        <f t="shared" si="5"/>
        <v>11.87</v>
      </c>
      <c r="CZ13">
        <f t="shared" si="6"/>
        <v>11.87</v>
      </c>
      <c r="DA13">
        <f t="shared" si="7"/>
        <v>1</v>
      </c>
      <c r="DB13">
        <f t="shared" si="8"/>
        <v>333.31</v>
      </c>
      <c r="DC13">
        <f t="shared" si="9"/>
        <v>0</v>
      </c>
    </row>
    <row r="14" spans="1:107" x14ac:dyDescent="0.2">
      <c r="A14">
        <f>ROW(Source!A28)</f>
        <v>28</v>
      </c>
      <c r="B14">
        <v>42913475</v>
      </c>
      <c r="C14">
        <v>42913988</v>
      </c>
      <c r="D14">
        <v>245685224</v>
      </c>
      <c r="E14">
        <v>1</v>
      </c>
      <c r="F14">
        <v>1</v>
      </c>
      <c r="G14">
        <v>1</v>
      </c>
      <c r="H14">
        <v>3</v>
      </c>
      <c r="I14" t="s">
        <v>283</v>
      </c>
      <c r="J14" t="s">
        <v>284</v>
      </c>
      <c r="K14" t="s">
        <v>285</v>
      </c>
      <c r="L14">
        <v>1348</v>
      </c>
      <c r="N14">
        <v>1009</v>
      </c>
      <c r="O14" t="s">
        <v>28</v>
      </c>
      <c r="P14" t="s">
        <v>28</v>
      </c>
      <c r="Q14">
        <v>1000</v>
      </c>
      <c r="W14">
        <v>0</v>
      </c>
      <c r="X14">
        <v>966525943</v>
      </c>
      <c r="Y14">
        <v>3.6000000000000002E-4</v>
      </c>
      <c r="AA14">
        <v>5291.95</v>
      </c>
      <c r="AB14">
        <v>0</v>
      </c>
      <c r="AC14">
        <v>0</v>
      </c>
      <c r="AD14">
        <v>0</v>
      </c>
      <c r="AE14">
        <v>5291.95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3.6000000000000002E-4</v>
      </c>
      <c r="AU14" t="s">
        <v>3</v>
      </c>
      <c r="AV14">
        <v>0</v>
      </c>
      <c r="AW14">
        <v>2</v>
      </c>
      <c r="AX14">
        <v>42914028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Y14*Source!I28</f>
        <v>5.1840000000000002E-4</v>
      </c>
      <c r="CY14">
        <f t="shared" si="5"/>
        <v>5291.95</v>
      </c>
      <c r="CZ14">
        <f t="shared" si="6"/>
        <v>5291.95</v>
      </c>
      <c r="DA14">
        <f t="shared" si="7"/>
        <v>1</v>
      </c>
      <c r="DB14">
        <f t="shared" si="8"/>
        <v>1.91</v>
      </c>
      <c r="DC14">
        <f t="shared" si="9"/>
        <v>0</v>
      </c>
    </row>
    <row r="15" spans="1:107" x14ac:dyDescent="0.2">
      <c r="A15">
        <f>ROW(Source!A28)</f>
        <v>28</v>
      </c>
      <c r="B15">
        <v>42913475</v>
      </c>
      <c r="C15">
        <v>42913988</v>
      </c>
      <c r="D15">
        <v>245685407</v>
      </c>
      <c r="E15">
        <v>1</v>
      </c>
      <c r="F15">
        <v>1</v>
      </c>
      <c r="G15">
        <v>1</v>
      </c>
      <c r="H15">
        <v>3</v>
      </c>
      <c r="I15" t="s">
        <v>286</v>
      </c>
      <c r="J15" t="s">
        <v>287</v>
      </c>
      <c r="K15" t="s">
        <v>288</v>
      </c>
      <c r="L15">
        <v>1348</v>
      </c>
      <c r="N15">
        <v>1009</v>
      </c>
      <c r="O15" t="s">
        <v>28</v>
      </c>
      <c r="P15" t="s">
        <v>28</v>
      </c>
      <c r="Q15">
        <v>1000</v>
      </c>
      <c r="W15">
        <v>0</v>
      </c>
      <c r="X15">
        <v>-570459472</v>
      </c>
      <c r="Y15">
        <v>2.794E-2</v>
      </c>
      <c r="AA15">
        <v>4102.0600000000004</v>
      </c>
      <c r="AB15">
        <v>0</v>
      </c>
      <c r="AC15">
        <v>0</v>
      </c>
      <c r="AD15">
        <v>0</v>
      </c>
      <c r="AE15">
        <v>4102.0600000000004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2.794E-2</v>
      </c>
      <c r="AU15" t="s">
        <v>3</v>
      </c>
      <c r="AV15">
        <v>0</v>
      </c>
      <c r="AW15">
        <v>2</v>
      </c>
      <c r="AX15">
        <v>42914029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Y15*Source!I28</f>
        <v>4.0233600000000001E-2</v>
      </c>
      <c r="CY15">
        <f t="shared" si="5"/>
        <v>4102.0600000000004</v>
      </c>
      <c r="CZ15">
        <f t="shared" si="6"/>
        <v>4102.0600000000004</v>
      </c>
      <c r="DA15">
        <f t="shared" si="7"/>
        <v>1</v>
      </c>
      <c r="DB15">
        <f t="shared" si="8"/>
        <v>114.61</v>
      </c>
      <c r="DC15">
        <f t="shared" si="9"/>
        <v>0</v>
      </c>
    </row>
    <row r="16" spans="1:107" x14ac:dyDescent="0.2">
      <c r="A16">
        <f>ROW(Source!A28)</f>
        <v>28</v>
      </c>
      <c r="B16">
        <v>42913475</v>
      </c>
      <c r="C16">
        <v>42913988</v>
      </c>
      <c r="D16">
        <v>245685549</v>
      </c>
      <c r="E16">
        <v>1</v>
      </c>
      <c r="F16">
        <v>1</v>
      </c>
      <c r="G16">
        <v>1</v>
      </c>
      <c r="H16">
        <v>3</v>
      </c>
      <c r="I16" t="s">
        <v>289</v>
      </c>
      <c r="J16" t="s">
        <v>290</v>
      </c>
      <c r="K16" t="s">
        <v>291</v>
      </c>
      <c r="L16">
        <v>1348</v>
      </c>
      <c r="N16">
        <v>1009</v>
      </c>
      <c r="O16" t="s">
        <v>28</v>
      </c>
      <c r="P16" t="s">
        <v>28</v>
      </c>
      <c r="Q16">
        <v>1000</v>
      </c>
      <c r="W16">
        <v>0</v>
      </c>
      <c r="X16">
        <v>750431605</v>
      </c>
      <c r="Y16">
        <v>5.7600000000000004E-3</v>
      </c>
      <c r="AA16">
        <v>8936.19</v>
      </c>
      <c r="AB16">
        <v>0</v>
      </c>
      <c r="AC16">
        <v>0</v>
      </c>
      <c r="AD16">
        <v>0</v>
      </c>
      <c r="AE16">
        <v>8936.19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5.7600000000000004E-3</v>
      </c>
      <c r="AU16" t="s">
        <v>3</v>
      </c>
      <c r="AV16">
        <v>0</v>
      </c>
      <c r="AW16">
        <v>2</v>
      </c>
      <c r="AX16">
        <v>42914030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Y16*Source!I28</f>
        <v>8.2944000000000004E-3</v>
      </c>
      <c r="CY16">
        <f t="shared" si="5"/>
        <v>8936.19</v>
      </c>
      <c r="CZ16">
        <f t="shared" si="6"/>
        <v>8936.19</v>
      </c>
      <c r="DA16">
        <f t="shared" si="7"/>
        <v>1</v>
      </c>
      <c r="DB16">
        <f t="shared" si="8"/>
        <v>51.47</v>
      </c>
      <c r="DC16">
        <f t="shared" si="9"/>
        <v>0</v>
      </c>
    </row>
    <row r="17" spans="1:107" x14ac:dyDescent="0.2">
      <c r="A17">
        <f>ROW(Source!A28)</f>
        <v>28</v>
      </c>
      <c r="B17">
        <v>42913475</v>
      </c>
      <c r="C17">
        <v>42913988</v>
      </c>
      <c r="D17">
        <v>245685560</v>
      </c>
      <c r="E17">
        <v>1</v>
      </c>
      <c r="F17">
        <v>1</v>
      </c>
      <c r="G17">
        <v>1</v>
      </c>
      <c r="H17">
        <v>3</v>
      </c>
      <c r="I17" t="s">
        <v>292</v>
      </c>
      <c r="J17" t="s">
        <v>293</v>
      </c>
      <c r="K17" t="s">
        <v>294</v>
      </c>
      <c r="L17">
        <v>1348</v>
      </c>
      <c r="N17">
        <v>1009</v>
      </c>
      <c r="O17" t="s">
        <v>28</v>
      </c>
      <c r="P17" t="s">
        <v>28</v>
      </c>
      <c r="Q17">
        <v>1000</v>
      </c>
      <c r="W17">
        <v>0</v>
      </c>
      <c r="X17">
        <v>-493457375</v>
      </c>
      <c r="Y17">
        <v>0.03</v>
      </c>
      <c r="AA17">
        <v>9311.51</v>
      </c>
      <c r="AB17">
        <v>0</v>
      </c>
      <c r="AC17">
        <v>0</v>
      </c>
      <c r="AD17">
        <v>0</v>
      </c>
      <c r="AE17">
        <v>9311.51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0.03</v>
      </c>
      <c r="AU17" t="s">
        <v>3</v>
      </c>
      <c r="AV17">
        <v>0</v>
      </c>
      <c r="AW17">
        <v>2</v>
      </c>
      <c r="AX17">
        <v>42914031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Y17*Source!I28</f>
        <v>4.3199999999999995E-2</v>
      </c>
      <c r="CY17">
        <f t="shared" si="5"/>
        <v>9311.51</v>
      </c>
      <c r="CZ17">
        <f t="shared" si="6"/>
        <v>9311.51</v>
      </c>
      <c r="DA17">
        <f t="shared" si="7"/>
        <v>1</v>
      </c>
      <c r="DB17">
        <f t="shared" si="8"/>
        <v>279.35000000000002</v>
      </c>
      <c r="DC17">
        <f t="shared" si="9"/>
        <v>0</v>
      </c>
    </row>
    <row r="18" spans="1:107" x14ac:dyDescent="0.2">
      <c r="A18">
        <f>ROW(Source!A28)</f>
        <v>28</v>
      </c>
      <c r="B18">
        <v>42913475</v>
      </c>
      <c r="C18">
        <v>42913988</v>
      </c>
      <c r="D18">
        <v>245685787</v>
      </c>
      <c r="E18">
        <v>1</v>
      </c>
      <c r="F18">
        <v>1</v>
      </c>
      <c r="G18">
        <v>1</v>
      </c>
      <c r="H18">
        <v>3</v>
      </c>
      <c r="I18" t="s">
        <v>295</v>
      </c>
      <c r="J18" t="s">
        <v>296</v>
      </c>
      <c r="K18" t="s">
        <v>297</v>
      </c>
      <c r="L18">
        <v>1348</v>
      </c>
      <c r="N18">
        <v>1009</v>
      </c>
      <c r="O18" t="s">
        <v>28</v>
      </c>
      <c r="P18" t="s">
        <v>28</v>
      </c>
      <c r="Q18">
        <v>1000</v>
      </c>
      <c r="W18">
        <v>0</v>
      </c>
      <c r="X18">
        <v>-1546331963</v>
      </c>
      <c r="Y18">
        <v>6.2599999999999999E-3</v>
      </c>
      <c r="AA18">
        <v>9646.8799999999992</v>
      </c>
      <c r="AB18">
        <v>0</v>
      </c>
      <c r="AC18">
        <v>0</v>
      </c>
      <c r="AD18">
        <v>0</v>
      </c>
      <c r="AE18">
        <v>9646.8799999999992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6.2599999999999999E-3</v>
      </c>
      <c r="AU18" t="s">
        <v>3</v>
      </c>
      <c r="AV18">
        <v>0</v>
      </c>
      <c r="AW18">
        <v>2</v>
      </c>
      <c r="AX18">
        <v>42914032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Y18*Source!I28</f>
        <v>9.0143999999999988E-3</v>
      </c>
      <c r="CY18">
        <f t="shared" si="5"/>
        <v>9646.8799999999992</v>
      </c>
      <c r="CZ18">
        <f t="shared" si="6"/>
        <v>9646.8799999999992</v>
      </c>
      <c r="DA18">
        <f t="shared" si="7"/>
        <v>1</v>
      </c>
      <c r="DB18">
        <f t="shared" si="8"/>
        <v>60.39</v>
      </c>
      <c r="DC18">
        <f t="shared" si="9"/>
        <v>0</v>
      </c>
    </row>
    <row r="19" spans="1:107" x14ac:dyDescent="0.2">
      <c r="A19">
        <f>ROW(Source!A28)</f>
        <v>28</v>
      </c>
      <c r="B19">
        <v>42913475</v>
      </c>
      <c r="C19">
        <v>42913988</v>
      </c>
      <c r="D19">
        <v>245685856</v>
      </c>
      <c r="E19">
        <v>1</v>
      </c>
      <c r="F19">
        <v>1</v>
      </c>
      <c r="G19">
        <v>1</v>
      </c>
      <c r="H19">
        <v>3</v>
      </c>
      <c r="I19" t="s">
        <v>298</v>
      </c>
      <c r="J19" t="s">
        <v>299</v>
      </c>
      <c r="K19" t="s">
        <v>300</v>
      </c>
      <c r="L19">
        <v>1348</v>
      </c>
      <c r="N19">
        <v>1009</v>
      </c>
      <c r="O19" t="s">
        <v>28</v>
      </c>
      <c r="P19" t="s">
        <v>28</v>
      </c>
      <c r="Q19">
        <v>1000</v>
      </c>
      <c r="W19">
        <v>0</v>
      </c>
      <c r="X19">
        <v>866636835</v>
      </c>
      <c r="Y19">
        <v>1.3999999999999999E-4</v>
      </c>
      <c r="AA19">
        <v>12722.6</v>
      </c>
      <c r="AB19">
        <v>0</v>
      </c>
      <c r="AC19">
        <v>0</v>
      </c>
      <c r="AD19">
        <v>0</v>
      </c>
      <c r="AE19">
        <v>12722.6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1.3999999999999999E-4</v>
      </c>
      <c r="AU19" t="s">
        <v>3</v>
      </c>
      <c r="AV19">
        <v>0</v>
      </c>
      <c r="AW19">
        <v>2</v>
      </c>
      <c r="AX19">
        <v>42914033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Y19*Source!I28</f>
        <v>2.0159999999999997E-4</v>
      </c>
      <c r="CY19">
        <f t="shared" si="5"/>
        <v>12722.6</v>
      </c>
      <c r="CZ19">
        <f t="shared" si="6"/>
        <v>12722.6</v>
      </c>
      <c r="DA19">
        <f t="shared" si="7"/>
        <v>1</v>
      </c>
      <c r="DB19">
        <f t="shared" si="8"/>
        <v>1.78</v>
      </c>
      <c r="DC19">
        <f t="shared" si="9"/>
        <v>0</v>
      </c>
    </row>
    <row r="20" spans="1:107" x14ac:dyDescent="0.2">
      <c r="A20">
        <f>ROW(Source!A28)</f>
        <v>28</v>
      </c>
      <c r="B20">
        <v>42913475</v>
      </c>
      <c r="C20">
        <v>42913988</v>
      </c>
      <c r="D20">
        <v>245679141</v>
      </c>
      <c r="E20">
        <v>1</v>
      </c>
      <c r="F20">
        <v>1</v>
      </c>
      <c r="G20">
        <v>1</v>
      </c>
      <c r="H20">
        <v>3</v>
      </c>
      <c r="I20" t="s">
        <v>301</v>
      </c>
      <c r="J20" t="s">
        <v>302</v>
      </c>
      <c r="K20" t="s">
        <v>303</v>
      </c>
      <c r="L20">
        <v>1346</v>
      </c>
      <c r="N20">
        <v>1009</v>
      </c>
      <c r="O20" t="s">
        <v>304</v>
      </c>
      <c r="P20" t="s">
        <v>304</v>
      </c>
      <c r="Q20">
        <v>1</v>
      </c>
      <c r="W20">
        <v>0</v>
      </c>
      <c r="X20">
        <v>-318955363</v>
      </c>
      <c r="Y20">
        <v>8.5</v>
      </c>
      <c r="AA20">
        <v>8.48</v>
      </c>
      <c r="AB20">
        <v>0</v>
      </c>
      <c r="AC20">
        <v>0</v>
      </c>
      <c r="AD20">
        <v>0</v>
      </c>
      <c r="AE20">
        <v>8.48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8.5</v>
      </c>
      <c r="AU20" t="s">
        <v>3</v>
      </c>
      <c r="AV20">
        <v>0</v>
      </c>
      <c r="AW20">
        <v>2</v>
      </c>
      <c r="AX20">
        <v>42914034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Y20*Source!I28</f>
        <v>12.24</v>
      </c>
      <c r="CY20">
        <f t="shared" si="5"/>
        <v>8.48</v>
      </c>
      <c r="CZ20">
        <f t="shared" si="6"/>
        <v>8.48</v>
      </c>
      <c r="DA20">
        <f t="shared" si="7"/>
        <v>1</v>
      </c>
      <c r="DB20">
        <f t="shared" si="8"/>
        <v>72.08</v>
      </c>
      <c r="DC20">
        <f t="shared" si="9"/>
        <v>0</v>
      </c>
    </row>
    <row r="21" spans="1:107" x14ac:dyDescent="0.2">
      <c r="A21">
        <f>ROW(Source!A28)</f>
        <v>28</v>
      </c>
      <c r="B21">
        <v>42913475</v>
      </c>
      <c r="C21">
        <v>42913988</v>
      </c>
      <c r="D21">
        <v>245682203</v>
      </c>
      <c r="E21">
        <v>1</v>
      </c>
      <c r="F21">
        <v>1</v>
      </c>
      <c r="G21">
        <v>1</v>
      </c>
      <c r="H21">
        <v>3</v>
      </c>
      <c r="I21" t="s">
        <v>305</v>
      </c>
      <c r="J21" t="s">
        <v>306</v>
      </c>
      <c r="K21" t="s">
        <v>307</v>
      </c>
      <c r="L21">
        <v>1348</v>
      </c>
      <c r="N21">
        <v>1009</v>
      </c>
      <c r="O21" t="s">
        <v>28</v>
      </c>
      <c r="P21" t="s">
        <v>28</v>
      </c>
      <c r="Q21">
        <v>1000</v>
      </c>
      <c r="W21">
        <v>0</v>
      </c>
      <c r="X21">
        <v>2055481866</v>
      </c>
      <c r="Y21">
        <v>8.0999999999999996E-4</v>
      </c>
      <c r="AA21">
        <v>10651.33</v>
      </c>
      <c r="AB21">
        <v>0</v>
      </c>
      <c r="AC21">
        <v>0</v>
      </c>
      <c r="AD21">
        <v>0</v>
      </c>
      <c r="AE21">
        <v>10651.33</v>
      </c>
      <c r="AF21">
        <v>0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8.0999999999999996E-4</v>
      </c>
      <c r="AU21" t="s">
        <v>3</v>
      </c>
      <c r="AV21">
        <v>0</v>
      </c>
      <c r="AW21">
        <v>2</v>
      </c>
      <c r="AX21">
        <v>42914035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Y21*Source!I28</f>
        <v>1.1663999999999999E-3</v>
      </c>
      <c r="CY21">
        <f t="shared" si="5"/>
        <v>10651.33</v>
      </c>
      <c r="CZ21">
        <f t="shared" si="6"/>
        <v>10651.33</v>
      </c>
      <c r="DA21">
        <f t="shared" si="7"/>
        <v>1</v>
      </c>
      <c r="DB21">
        <f t="shared" si="8"/>
        <v>8.6300000000000008</v>
      </c>
      <c r="DC21">
        <f t="shared" si="9"/>
        <v>0</v>
      </c>
    </row>
    <row r="22" spans="1:107" x14ac:dyDescent="0.2">
      <c r="A22">
        <f>ROW(Source!A28)</f>
        <v>28</v>
      </c>
      <c r="B22">
        <v>42913475</v>
      </c>
      <c r="C22">
        <v>42913988</v>
      </c>
      <c r="D22">
        <v>245686849</v>
      </c>
      <c r="E22">
        <v>1</v>
      </c>
      <c r="F22">
        <v>1</v>
      </c>
      <c r="G22">
        <v>1</v>
      </c>
      <c r="H22">
        <v>3</v>
      </c>
      <c r="I22" t="s">
        <v>308</v>
      </c>
      <c r="J22" t="s">
        <v>309</v>
      </c>
      <c r="K22" t="s">
        <v>310</v>
      </c>
      <c r="L22">
        <v>1339</v>
      </c>
      <c r="N22">
        <v>1007</v>
      </c>
      <c r="O22" t="s">
        <v>282</v>
      </c>
      <c r="P22" t="s">
        <v>282</v>
      </c>
      <c r="Q22">
        <v>1</v>
      </c>
      <c r="W22">
        <v>0</v>
      </c>
      <c r="X22">
        <v>1024926012</v>
      </c>
      <c r="Y22">
        <v>1.4E-2</v>
      </c>
      <c r="AA22">
        <v>1227.78</v>
      </c>
      <c r="AB22">
        <v>0</v>
      </c>
      <c r="AC22">
        <v>0</v>
      </c>
      <c r="AD22">
        <v>0</v>
      </c>
      <c r="AE22">
        <v>1227.78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1.4E-2</v>
      </c>
      <c r="AU22" t="s">
        <v>3</v>
      </c>
      <c r="AV22">
        <v>0</v>
      </c>
      <c r="AW22">
        <v>2</v>
      </c>
      <c r="AX22">
        <v>42914036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Y22*Source!I28</f>
        <v>2.0160000000000001E-2</v>
      </c>
      <c r="CY22">
        <f t="shared" si="5"/>
        <v>1227.78</v>
      </c>
      <c r="CZ22">
        <f t="shared" si="6"/>
        <v>1227.78</v>
      </c>
      <c r="DA22">
        <f t="shared" si="7"/>
        <v>1</v>
      </c>
      <c r="DB22">
        <f t="shared" si="8"/>
        <v>17.190000000000001</v>
      </c>
      <c r="DC22">
        <f t="shared" si="9"/>
        <v>0</v>
      </c>
    </row>
    <row r="23" spans="1:107" x14ac:dyDescent="0.2">
      <c r="A23">
        <f>ROW(Source!A28)</f>
        <v>28</v>
      </c>
      <c r="B23">
        <v>42913475</v>
      </c>
      <c r="C23">
        <v>42913988</v>
      </c>
      <c r="D23">
        <v>245693047</v>
      </c>
      <c r="E23">
        <v>1</v>
      </c>
      <c r="F23">
        <v>1</v>
      </c>
      <c r="G23">
        <v>1</v>
      </c>
      <c r="H23">
        <v>3</v>
      </c>
      <c r="I23" t="s">
        <v>311</v>
      </c>
      <c r="J23" t="s">
        <v>312</v>
      </c>
      <c r="K23" t="s">
        <v>313</v>
      </c>
      <c r="L23">
        <v>1348</v>
      </c>
      <c r="N23">
        <v>1009</v>
      </c>
      <c r="O23" t="s">
        <v>28</v>
      </c>
      <c r="P23" t="s">
        <v>28</v>
      </c>
      <c r="Q23">
        <v>1000</v>
      </c>
      <c r="W23">
        <v>0</v>
      </c>
      <c r="X23">
        <v>-1550784300</v>
      </c>
      <c r="Y23">
        <v>4.4299999999999999E-3</v>
      </c>
      <c r="AA23">
        <v>15744.8</v>
      </c>
      <c r="AB23">
        <v>0</v>
      </c>
      <c r="AC23">
        <v>0</v>
      </c>
      <c r="AD23">
        <v>0</v>
      </c>
      <c r="AE23">
        <v>15744.8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4.4299999999999999E-3</v>
      </c>
      <c r="AU23" t="s">
        <v>3</v>
      </c>
      <c r="AV23">
        <v>0</v>
      </c>
      <c r="AW23">
        <v>2</v>
      </c>
      <c r="AX23">
        <v>42914037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Y23*Source!I28</f>
        <v>6.3791999999999998E-3</v>
      </c>
      <c r="CY23">
        <f t="shared" si="5"/>
        <v>15744.8</v>
      </c>
      <c r="CZ23">
        <f t="shared" si="6"/>
        <v>15744.8</v>
      </c>
      <c r="DA23">
        <f t="shared" si="7"/>
        <v>1</v>
      </c>
      <c r="DB23">
        <f t="shared" si="8"/>
        <v>69.75</v>
      </c>
      <c r="DC23">
        <f t="shared" si="9"/>
        <v>0</v>
      </c>
    </row>
    <row r="24" spans="1:107" x14ac:dyDescent="0.2">
      <c r="A24">
        <f>ROW(Source!A28)</f>
        <v>28</v>
      </c>
      <c r="B24">
        <v>42913475</v>
      </c>
      <c r="C24">
        <v>42913988</v>
      </c>
      <c r="D24">
        <v>245673697</v>
      </c>
      <c r="E24">
        <v>1</v>
      </c>
      <c r="F24">
        <v>1</v>
      </c>
      <c r="G24">
        <v>1</v>
      </c>
      <c r="H24">
        <v>3</v>
      </c>
      <c r="I24" t="s">
        <v>26</v>
      </c>
      <c r="J24" t="s">
        <v>29</v>
      </c>
      <c r="K24" t="s">
        <v>27</v>
      </c>
      <c r="L24">
        <v>1348</v>
      </c>
      <c r="N24">
        <v>1009</v>
      </c>
      <c r="O24" t="s">
        <v>28</v>
      </c>
      <c r="P24" t="s">
        <v>28</v>
      </c>
      <c r="Q24">
        <v>1000</v>
      </c>
      <c r="W24">
        <v>0</v>
      </c>
      <c r="X24">
        <v>1006379444</v>
      </c>
      <c r="Y24">
        <v>0</v>
      </c>
      <c r="AA24">
        <v>6887.74</v>
      </c>
      <c r="AB24">
        <v>0</v>
      </c>
      <c r="AC24">
        <v>0</v>
      </c>
      <c r="AD24">
        <v>0</v>
      </c>
      <c r="AE24">
        <v>6887.74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1</v>
      </c>
      <c r="AO24">
        <v>0</v>
      </c>
      <c r="AP24">
        <v>0</v>
      </c>
      <c r="AQ24">
        <v>0</v>
      </c>
      <c r="AR24">
        <v>0</v>
      </c>
      <c r="AS24" t="s">
        <v>3</v>
      </c>
      <c r="AT24">
        <v>0</v>
      </c>
      <c r="AU24" t="s">
        <v>3</v>
      </c>
      <c r="AV24">
        <v>0</v>
      </c>
      <c r="AW24">
        <v>2</v>
      </c>
      <c r="AX24">
        <v>42914038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Y24*Source!I28</f>
        <v>0</v>
      </c>
      <c r="CY24">
        <f t="shared" si="5"/>
        <v>6887.74</v>
      </c>
      <c r="CZ24">
        <f t="shared" si="6"/>
        <v>6887.74</v>
      </c>
      <c r="DA24">
        <f t="shared" si="7"/>
        <v>1</v>
      </c>
      <c r="DB24">
        <f t="shared" si="8"/>
        <v>0</v>
      </c>
      <c r="DC24">
        <f t="shared" si="9"/>
        <v>0</v>
      </c>
    </row>
    <row r="25" spans="1:107" x14ac:dyDescent="0.2">
      <c r="A25">
        <f>ROW(Source!A28)</f>
        <v>28</v>
      </c>
      <c r="B25">
        <v>42913475</v>
      </c>
      <c r="C25">
        <v>42913988</v>
      </c>
      <c r="D25">
        <v>245674550</v>
      </c>
      <c r="E25">
        <v>1</v>
      </c>
      <c r="F25">
        <v>1</v>
      </c>
      <c r="G25">
        <v>1</v>
      </c>
      <c r="H25">
        <v>3</v>
      </c>
      <c r="I25" t="s">
        <v>314</v>
      </c>
      <c r="J25" t="s">
        <v>315</v>
      </c>
      <c r="K25" t="s">
        <v>316</v>
      </c>
      <c r="L25">
        <v>1348</v>
      </c>
      <c r="N25">
        <v>1009</v>
      </c>
      <c r="O25" t="s">
        <v>28</v>
      </c>
      <c r="P25" t="s">
        <v>28</v>
      </c>
      <c r="Q25">
        <v>1000</v>
      </c>
      <c r="W25">
        <v>0</v>
      </c>
      <c r="X25">
        <v>-546132352</v>
      </c>
      <c r="Y25">
        <v>4.0000000000000001E-3</v>
      </c>
      <c r="AA25">
        <v>8816.24</v>
      </c>
      <c r="AB25">
        <v>0</v>
      </c>
      <c r="AC25">
        <v>0</v>
      </c>
      <c r="AD25">
        <v>0</v>
      </c>
      <c r="AE25">
        <v>8816.24</v>
      </c>
      <c r="AF25">
        <v>0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4.0000000000000001E-3</v>
      </c>
      <c r="AU25" t="s">
        <v>3</v>
      </c>
      <c r="AV25">
        <v>0</v>
      </c>
      <c r="AW25">
        <v>2</v>
      </c>
      <c r="AX25">
        <v>42914039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Y25*Source!I28</f>
        <v>5.7599999999999995E-3</v>
      </c>
      <c r="CY25">
        <f t="shared" si="5"/>
        <v>8816.24</v>
      </c>
      <c r="CZ25">
        <f t="shared" si="6"/>
        <v>8816.24</v>
      </c>
      <c r="DA25">
        <f t="shared" si="7"/>
        <v>1</v>
      </c>
      <c r="DB25">
        <f t="shared" si="8"/>
        <v>35.26</v>
      </c>
      <c r="DC25">
        <f t="shared" si="9"/>
        <v>0</v>
      </c>
    </row>
    <row r="26" spans="1:107" x14ac:dyDescent="0.2">
      <c r="A26">
        <f>ROW(Source!A28)</f>
        <v>28</v>
      </c>
      <c r="B26">
        <v>42913475</v>
      </c>
      <c r="C26">
        <v>42913988</v>
      </c>
      <c r="D26">
        <v>245718498</v>
      </c>
      <c r="E26">
        <v>1</v>
      </c>
      <c r="F26">
        <v>1</v>
      </c>
      <c r="G26">
        <v>1</v>
      </c>
      <c r="H26">
        <v>3</v>
      </c>
      <c r="I26" t="s">
        <v>317</v>
      </c>
      <c r="J26" t="s">
        <v>318</v>
      </c>
      <c r="K26" t="s">
        <v>319</v>
      </c>
      <c r="L26">
        <v>1302</v>
      </c>
      <c r="N26">
        <v>1003</v>
      </c>
      <c r="O26" t="s">
        <v>320</v>
      </c>
      <c r="P26" t="s">
        <v>320</v>
      </c>
      <c r="Q26">
        <v>10</v>
      </c>
      <c r="W26">
        <v>0</v>
      </c>
      <c r="X26">
        <v>-1098993771</v>
      </c>
      <c r="Y26">
        <v>0.14699999999999999</v>
      </c>
      <c r="AA26">
        <v>37.74</v>
      </c>
      <c r="AB26">
        <v>0</v>
      </c>
      <c r="AC26">
        <v>0</v>
      </c>
      <c r="AD26">
        <v>0</v>
      </c>
      <c r="AE26">
        <v>37.74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0.14699999999999999</v>
      </c>
      <c r="AU26" t="s">
        <v>3</v>
      </c>
      <c r="AV26">
        <v>0</v>
      </c>
      <c r="AW26">
        <v>2</v>
      </c>
      <c r="AX26">
        <v>42914040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Y26*Source!I28</f>
        <v>0.21167999999999998</v>
      </c>
      <c r="CY26">
        <f t="shared" si="5"/>
        <v>37.74</v>
      </c>
      <c r="CZ26">
        <f t="shared" si="6"/>
        <v>37.74</v>
      </c>
      <c r="DA26">
        <f t="shared" si="7"/>
        <v>1</v>
      </c>
      <c r="DB26">
        <f t="shared" si="8"/>
        <v>5.55</v>
      </c>
      <c r="DC26">
        <f t="shared" si="9"/>
        <v>0</v>
      </c>
    </row>
    <row r="27" spans="1:107" x14ac:dyDescent="0.2">
      <c r="A27">
        <f>ROW(Source!A29)</f>
        <v>29</v>
      </c>
      <c r="B27">
        <v>42913476</v>
      </c>
      <c r="C27">
        <v>42913988</v>
      </c>
      <c r="D27">
        <v>55700272</v>
      </c>
      <c r="E27">
        <v>1</v>
      </c>
      <c r="F27">
        <v>1</v>
      </c>
      <c r="G27">
        <v>1</v>
      </c>
      <c r="H27">
        <v>1</v>
      </c>
      <c r="I27" t="s">
        <v>242</v>
      </c>
      <c r="J27" t="s">
        <v>3</v>
      </c>
      <c r="K27" t="s">
        <v>243</v>
      </c>
      <c r="L27">
        <v>1369</v>
      </c>
      <c r="N27">
        <v>1013</v>
      </c>
      <c r="O27" t="s">
        <v>244</v>
      </c>
      <c r="P27" t="s">
        <v>244</v>
      </c>
      <c r="Q27">
        <v>1</v>
      </c>
      <c r="W27">
        <v>0</v>
      </c>
      <c r="X27">
        <v>-1314391757</v>
      </c>
      <c r="Y27">
        <v>532.67999999999995</v>
      </c>
      <c r="AA27">
        <v>0</v>
      </c>
      <c r="AB27">
        <v>0</v>
      </c>
      <c r="AC27">
        <v>0</v>
      </c>
      <c r="AD27">
        <v>55.93</v>
      </c>
      <c r="AE27">
        <v>0</v>
      </c>
      <c r="AF27">
        <v>0</v>
      </c>
      <c r="AG27">
        <v>0</v>
      </c>
      <c r="AH27">
        <v>7.18</v>
      </c>
      <c r="AI27">
        <v>1</v>
      </c>
      <c r="AJ27">
        <v>1</v>
      </c>
      <c r="AK27">
        <v>1</v>
      </c>
      <c r="AL27">
        <v>7.79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443.9</v>
      </c>
      <c r="AU27" t="s">
        <v>245</v>
      </c>
      <c r="AV27">
        <v>1</v>
      </c>
      <c r="AW27">
        <v>2</v>
      </c>
      <c r="AX27">
        <v>42914015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Y27*Source!I29</f>
        <v>767.05919999999992</v>
      </c>
      <c r="CY27">
        <f>AD27</f>
        <v>55.93</v>
      </c>
      <c r="CZ27">
        <f>AH27</f>
        <v>7.18</v>
      </c>
      <c r="DA27">
        <f>AL27</f>
        <v>7.79</v>
      </c>
      <c r="DB27">
        <f t="shared" ref="DB27:DB37" si="10">ROUND((ROUND(AT27*CZ27,2)*1.2),6)</f>
        <v>3824.64</v>
      </c>
      <c r="DC27">
        <f t="shared" ref="DC27:DC37" si="11">ROUND((ROUND(AT27*AG27,2)*1.2),6)</f>
        <v>0</v>
      </c>
    </row>
    <row r="28" spans="1:107" x14ac:dyDescent="0.2">
      <c r="A28">
        <f>ROW(Source!A29)</f>
        <v>29</v>
      </c>
      <c r="B28">
        <v>42913476</v>
      </c>
      <c r="C28">
        <v>42913988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30</v>
      </c>
      <c r="J28" t="s">
        <v>3</v>
      </c>
      <c r="K28" t="s">
        <v>246</v>
      </c>
      <c r="L28">
        <v>608254</v>
      </c>
      <c r="N28">
        <v>1013</v>
      </c>
      <c r="O28" t="s">
        <v>247</v>
      </c>
      <c r="P28" t="s">
        <v>247</v>
      </c>
      <c r="Q28">
        <v>1</v>
      </c>
      <c r="W28">
        <v>0</v>
      </c>
      <c r="X28">
        <v>-185737400</v>
      </c>
      <c r="Y28">
        <v>373.584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7.79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311.32</v>
      </c>
      <c r="AU28" t="s">
        <v>245</v>
      </c>
      <c r="AV28">
        <v>2</v>
      </c>
      <c r="AW28">
        <v>2</v>
      </c>
      <c r="AX28">
        <v>42914016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Y28*Source!I29</f>
        <v>537.96096</v>
      </c>
      <c r="CY28">
        <f>AD28</f>
        <v>0</v>
      </c>
      <c r="CZ28">
        <f>AH28</f>
        <v>0</v>
      </c>
      <c r="DA28">
        <f>AL28</f>
        <v>1</v>
      </c>
      <c r="DB28">
        <f t="shared" si="10"/>
        <v>0</v>
      </c>
      <c r="DC28">
        <f t="shared" si="11"/>
        <v>0</v>
      </c>
    </row>
    <row r="29" spans="1:107" x14ac:dyDescent="0.2">
      <c r="A29">
        <f>ROW(Source!A29)</f>
        <v>29</v>
      </c>
      <c r="B29">
        <v>42913476</v>
      </c>
      <c r="C29">
        <v>42913988</v>
      </c>
      <c r="D29">
        <v>245659425</v>
      </c>
      <c r="E29">
        <v>1</v>
      </c>
      <c r="F29">
        <v>1</v>
      </c>
      <c r="G29">
        <v>1</v>
      </c>
      <c r="H29">
        <v>2</v>
      </c>
      <c r="I29" t="s">
        <v>248</v>
      </c>
      <c r="J29" t="s">
        <v>249</v>
      </c>
      <c r="K29" t="s">
        <v>250</v>
      </c>
      <c r="L29">
        <v>1368</v>
      </c>
      <c r="N29">
        <v>1011</v>
      </c>
      <c r="O29" t="s">
        <v>251</v>
      </c>
      <c r="P29" t="s">
        <v>251</v>
      </c>
      <c r="Q29">
        <v>1</v>
      </c>
      <c r="W29">
        <v>0</v>
      </c>
      <c r="X29">
        <v>2062829625</v>
      </c>
      <c r="Y29">
        <v>1.4279999999999999</v>
      </c>
      <c r="AA29">
        <v>0</v>
      </c>
      <c r="AB29">
        <v>890.79</v>
      </c>
      <c r="AC29">
        <v>11.41</v>
      </c>
      <c r="AD29">
        <v>0</v>
      </c>
      <c r="AE29">
        <v>0</v>
      </c>
      <c r="AF29">
        <v>114.35</v>
      </c>
      <c r="AG29">
        <v>11.41</v>
      </c>
      <c r="AH29">
        <v>0</v>
      </c>
      <c r="AI29">
        <v>1</v>
      </c>
      <c r="AJ29">
        <v>7.79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1.19</v>
      </c>
      <c r="AU29" t="s">
        <v>19</v>
      </c>
      <c r="AV29">
        <v>0</v>
      </c>
      <c r="AW29">
        <v>2</v>
      </c>
      <c r="AX29">
        <v>42914017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Y29*Source!I29</f>
        <v>2.0563199999999999</v>
      </c>
      <c r="CY29">
        <f t="shared" ref="CY29:CY37" si="12">AB29</f>
        <v>890.79</v>
      </c>
      <c r="CZ29">
        <f t="shared" ref="CZ29:CZ37" si="13">AF29</f>
        <v>114.35</v>
      </c>
      <c r="DA29">
        <f t="shared" ref="DA29:DA37" si="14">AJ29</f>
        <v>7.79</v>
      </c>
      <c r="DB29">
        <f t="shared" si="10"/>
        <v>163.29599999999999</v>
      </c>
      <c r="DC29">
        <f t="shared" si="11"/>
        <v>16.295999999999999</v>
      </c>
    </row>
    <row r="30" spans="1:107" x14ac:dyDescent="0.2">
      <c r="A30">
        <f>ROW(Source!A29)</f>
        <v>29</v>
      </c>
      <c r="B30">
        <v>42913476</v>
      </c>
      <c r="C30">
        <v>42913988</v>
      </c>
      <c r="D30">
        <v>245659493</v>
      </c>
      <c r="E30">
        <v>1</v>
      </c>
      <c r="F30">
        <v>1</v>
      </c>
      <c r="G30">
        <v>1</v>
      </c>
      <c r="H30">
        <v>2</v>
      </c>
      <c r="I30" t="s">
        <v>252</v>
      </c>
      <c r="J30" t="s">
        <v>253</v>
      </c>
      <c r="K30" t="s">
        <v>254</v>
      </c>
      <c r="L30">
        <v>1368</v>
      </c>
      <c r="N30">
        <v>1011</v>
      </c>
      <c r="O30" t="s">
        <v>251</v>
      </c>
      <c r="P30" t="s">
        <v>251</v>
      </c>
      <c r="Q30">
        <v>1</v>
      </c>
      <c r="W30">
        <v>0</v>
      </c>
      <c r="X30">
        <v>1529086266</v>
      </c>
      <c r="Y30">
        <v>2.1720000000000002</v>
      </c>
      <c r="AA30">
        <v>0</v>
      </c>
      <c r="AB30">
        <v>762.95</v>
      </c>
      <c r="AC30">
        <v>9.99</v>
      </c>
      <c r="AD30">
        <v>0</v>
      </c>
      <c r="AE30">
        <v>0</v>
      </c>
      <c r="AF30">
        <v>97.94</v>
      </c>
      <c r="AG30">
        <v>9.99</v>
      </c>
      <c r="AH30">
        <v>0</v>
      </c>
      <c r="AI30">
        <v>1</v>
      </c>
      <c r="AJ30">
        <v>7.79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1.81</v>
      </c>
      <c r="AU30" t="s">
        <v>19</v>
      </c>
      <c r="AV30">
        <v>0</v>
      </c>
      <c r="AW30">
        <v>2</v>
      </c>
      <c r="AX30">
        <v>42914018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Y30*Source!I29</f>
        <v>3.1276800000000002</v>
      </c>
      <c r="CY30">
        <f t="shared" si="12"/>
        <v>762.95</v>
      </c>
      <c r="CZ30">
        <f t="shared" si="13"/>
        <v>97.94</v>
      </c>
      <c r="DA30">
        <f t="shared" si="14"/>
        <v>7.79</v>
      </c>
      <c r="DB30">
        <f t="shared" si="10"/>
        <v>212.72399999999999</v>
      </c>
      <c r="DC30">
        <f t="shared" si="11"/>
        <v>21.696000000000002</v>
      </c>
    </row>
    <row r="31" spans="1:107" x14ac:dyDescent="0.2">
      <c r="A31">
        <f>ROW(Source!A29)</f>
        <v>29</v>
      </c>
      <c r="B31">
        <v>42913476</v>
      </c>
      <c r="C31">
        <v>42913988</v>
      </c>
      <c r="D31">
        <v>245659514</v>
      </c>
      <c r="E31">
        <v>1</v>
      </c>
      <c r="F31">
        <v>1</v>
      </c>
      <c r="G31">
        <v>1</v>
      </c>
      <c r="H31">
        <v>2</v>
      </c>
      <c r="I31" t="s">
        <v>255</v>
      </c>
      <c r="J31" t="s">
        <v>256</v>
      </c>
      <c r="K31" t="s">
        <v>257</v>
      </c>
      <c r="L31">
        <v>1368</v>
      </c>
      <c r="N31">
        <v>1011</v>
      </c>
      <c r="O31" t="s">
        <v>251</v>
      </c>
      <c r="P31" t="s">
        <v>251</v>
      </c>
      <c r="Q31">
        <v>1</v>
      </c>
      <c r="W31">
        <v>0</v>
      </c>
      <c r="X31">
        <v>-1138359343</v>
      </c>
      <c r="Y31">
        <v>124.99199999999999</v>
      </c>
      <c r="AA31">
        <v>0</v>
      </c>
      <c r="AB31">
        <v>780.71</v>
      </c>
      <c r="AC31">
        <v>9.99</v>
      </c>
      <c r="AD31">
        <v>0</v>
      </c>
      <c r="AE31">
        <v>0</v>
      </c>
      <c r="AF31">
        <v>100.22</v>
      </c>
      <c r="AG31">
        <v>9.99</v>
      </c>
      <c r="AH31">
        <v>0</v>
      </c>
      <c r="AI31">
        <v>1</v>
      </c>
      <c r="AJ31">
        <v>7.79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104.16</v>
      </c>
      <c r="AU31" t="s">
        <v>19</v>
      </c>
      <c r="AV31">
        <v>0</v>
      </c>
      <c r="AW31">
        <v>2</v>
      </c>
      <c r="AX31">
        <v>42914019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Y31*Source!I29</f>
        <v>179.98847999999998</v>
      </c>
      <c r="CY31">
        <f t="shared" si="12"/>
        <v>780.71</v>
      </c>
      <c r="CZ31">
        <f t="shared" si="13"/>
        <v>100.22</v>
      </c>
      <c r="DA31">
        <f t="shared" si="14"/>
        <v>7.79</v>
      </c>
      <c r="DB31">
        <f t="shared" si="10"/>
        <v>12526.704</v>
      </c>
      <c r="DC31">
        <f t="shared" si="11"/>
        <v>1248.672</v>
      </c>
    </row>
    <row r="32" spans="1:107" x14ac:dyDescent="0.2">
      <c r="A32">
        <f>ROW(Source!A29)</f>
        <v>29</v>
      </c>
      <c r="B32">
        <v>42913476</v>
      </c>
      <c r="C32">
        <v>42913988</v>
      </c>
      <c r="D32">
        <v>245659648</v>
      </c>
      <c r="E32">
        <v>1</v>
      </c>
      <c r="F32">
        <v>1</v>
      </c>
      <c r="G32">
        <v>1</v>
      </c>
      <c r="H32">
        <v>2</v>
      </c>
      <c r="I32" t="s">
        <v>258</v>
      </c>
      <c r="J32" t="s">
        <v>259</v>
      </c>
      <c r="K32" t="s">
        <v>260</v>
      </c>
      <c r="L32">
        <v>1368</v>
      </c>
      <c r="N32">
        <v>1011</v>
      </c>
      <c r="O32" t="s">
        <v>251</v>
      </c>
      <c r="P32" t="s">
        <v>251</v>
      </c>
      <c r="Q32">
        <v>1</v>
      </c>
      <c r="W32">
        <v>0</v>
      </c>
      <c r="X32">
        <v>1647941389</v>
      </c>
      <c r="Y32">
        <v>244.99199999999999</v>
      </c>
      <c r="AA32">
        <v>0</v>
      </c>
      <c r="AB32">
        <v>258.16000000000003</v>
      </c>
      <c r="AC32">
        <v>7.44</v>
      </c>
      <c r="AD32">
        <v>0</v>
      </c>
      <c r="AE32">
        <v>0</v>
      </c>
      <c r="AF32">
        <v>33.14</v>
      </c>
      <c r="AG32">
        <v>7.44</v>
      </c>
      <c r="AH32">
        <v>0</v>
      </c>
      <c r="AI32">
        <v>1</v>
      </c>
      <c r="AJ32">
        <v>7.79</v>
      </c>
      <c r="AK32">
        <v>1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204.16</v>
      </c>
      <c r="AU32" t="s">
        <v>19</v>
      </c>
      <c r="AV32">
        <v>0</v>
      </c>
      <c r="AW32">
        <v>2</v>
      </c>
      <c r="AX32">
        <v>42914020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Y32*Source!I29</f>
        <v>352.78847999999999</v>
      </c>
      <c r="CY32">
        <f t="shared" si="12"/>
        <v>258.16000000000003</v>
      </c>
      <c r="CZ32">
        <f t="shared" si="13"/>
        <v>33.14</v>
      </c>
      <c r="DA32">
        <f t="shared" si="14"/>
        <v>7.79</v>
      </c>
      <c r="DB32">
        <f t="shared" si="10"/>
        <v>8119.0320000000002</v>
      </c>
      <c r="DC32">
        <f t="shared" si="11"/>
        <v>1822.74</v>
      </c>
    </row>
    <row r="33" spans="1:107" x14ac:dyDescent="0.2">
      <c r="A33">
        <f>ROW(Source!A29)</f>
        <v>29</v>
      </c>
      <c r="B33">
        <v>42913476</v>
      </c>
      <c r="C33">
        <v>42913988</v>
      </c>
      <c r="D33">
        <v>245659699</v>
      </c>
      <c r="E33">
        <v>1</v>
      </c>
      <c r="F33">
        <v>1</v>
      </c>
      <c r="G33">
        <v>1</v>
      </c>
      <c r="H33">
        <v>2</v>
      </c>
      <c r="I33" t="s">
        <v>261</v>
      </c>
      <c r="J33" t="s">
        <v>262</v>
      </c>
      <c r="K33" t="s">
        <v>263</v>
      </c>
      <c r="L33">
        <v>1368</v>
      </c>
      <c r="N33">
        <v>1011</v>
      </c>
      <c r="O33" t="s">
        <v>251</v>
      </c>
      <c r="P33" t="s">
        <v>251</v>
      </c>
      <c r="Q33">
        <v>1</v>
      </c>
      <c r="W33">
        <v>0</v>
      </c>
      <c r="X33">
        <v>1487300236</v>
      </c>
      <c r="Y33">
        <v>37.895999999999994</v>
      </c>
      <c r="AA33">
        <v>0</v>
      </c>
      <c r="AB33">
        <v>8.9600000000000009</v>
      </c>
      <c r="AC33">
        <v>0</v>
      </c>
      <c r="AD33">
        <v>0</v>
      </c>
      <c r="AE33">
        <v>0</v>
      </c>
      <c r="AF33">
        <v>1.1499999999999999</v>
      </c>
      <c r="AG33">
        <v>0</v>
      </c>
      <c r="AH33">
        <v>0</v>
      </c>
      <c r="AI33">
        <v>1</v>
      </c>
      <c r="AJ33">
        <v>7.79</v>
      </c>
      <c r="AK33">
        <v>1</v>
      </c>
      <c r="AL33">
        <v>1</v>
      </c>
      <c r="AN33">
        <v>0</v>
      </c>
      <c r="AO33">
        <v>1</v>
      </c>
      <c r="AP33">
        <v>1</v>
      </c>
      <c r="AQ33">
        <v>0</v>
      </c>
      <c r="AR33">
        <v>0</v>
      </c>
      <c r="AS33" t="s">
        <v>3</v>
      </c>
      <c r="AT33">
        <v>31.58</v>
      </c>
      <c r="AU33" t="s">
        <v>19</v>
      </c>
      <c r="AV33">
        <v>0</v>
      </c>
      <c r="AW33">
        <v>2</v>
      </c>
      <c r="AX33">
        <v>42914021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Y33*Source!I29</f>
        <v>54.570239999999991</v>
      </c>
      <c r="CY33">
        <f t="shared" si="12"/>
        <v>8.9600000000000009</v>
      </c>
      <c r="CZ33">
        <f t="shared" si="13"/>
        <v>1.1499999999999999</v>
      </c>
      <c r="DA33">
        <f t="shared" si="14"/>
        <v>7.79</v>
      </c>
      <c r="DB33">
        <f t="shared" si="10"/>
        <v>43.584000000000003</v>
      </c>
      <c r="DC33">
        <f t="shared" si="11"/>
        <v>0</v>
      </c>
    </row>
    <row r="34" spans="1:107" x14ac:dyDescent="0.2">
      <c r="A34">
        <f>ROW(Source!A29)</f>
        <v>29</v>
      </c>
      <c r="B34">
        <v>42913476</v>
      </c>
      <c r="C34">
        <v>42913988</v>
      </c>
      <c r="D34">
        <v>245659707</v>
      </c>
      <c r="E34">
        <v>1</v>
      </c>
      <c r="F34">
        <v>1</v>
      </c>
      <c r="G34">
        <v>1</v>
      </c>
      <c r="H34">
        <v>2</v>
      </c>
      <c r="I34" t="s">
        <v>264</v>
      </c>
      <c r="J34" t="s">
        <v>265</v>
      </c>
      <c r="K34" t="s">
        <v>266</v>
      </c>
      <c r="L34">
        <v>1368</v>
      </c>
      <c r="N34">
        <v>1011</v>
      </c>
      <c r="O34" t="s">
        <v>251</v>
      </c>
      <c r="P34" t="s">
        <v>251</v>
      </c>
      <c r="Q34">
        <v>1</v>
      </c>
      <c r="W34">
        <v>0</v>
      </c>
      <c r="X34">
        <v>529944071</v>
      </c>
      <c r="Y34">
        <v>55.103999999999999</v>
      </c>
      <c r="AA34">
        <v>0</v>
      </c>
      <c r="AB34">
        <v>93.32</v>
      </c>
      <c r="AC34">
        <v>0</v>
      </c>
      <c r="AD34">
        <v>0</v>
      </c>
      <c r="AE34">
        <v>0</v>
      </c>
      <c r="AF34">
        <v>11.98</v>
      </c>
      <c r="AG34">
        <v>0</v>
      </c>
      <c r="AH34">
        <v>0</v>
      </c>
      <c r="AI34">
        <v>1</v>
      </c>
      <c r="AJ34">
        <v>7.79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</v>
      </c>
      <c r="AT34">
        <v>45.92</v>
      </c>
      <c r="AU34" t="s">
        <v>19</v>
      </c>
      <c r="AV34">
        <v>0</v>
      </c>
      <c r="AW34">
        <v>2</v>
      </c>
      <c r="AX34">
        <v>42914022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Y34*Source!I29</f>
        <v>79.349759999999989</v>
      </c>
      <c r="CY34">
        <f t="shared" si="12"/>
        <v>93.32</v>
      </c>
      <c r="CZ34">
        <f t="shared" si="13"/>
        <v>11.98</v>
      </c>
      <c r="DA34">
        <f t="shared" si="14"/>
        <v>7.79</v>
      </c>
      <c r="DB34">
        <f t="shared" si="10"/>
        <v>660.14400000000001</v>
      </c>
      <c r="DC34">
        <f t="shared" si="11"/>
        <v>0</v>
      </c>
    </row>
    <row r="35" spans="1:107" x14ac:dyDescent="0.2">
      <c r="A35">
        <f>ROW(Source!A29)</f>
        <v>29</v>
      </c>
      <c r="B35">
        <v>42913476</v>
      </c>
      <c r="C35">
        <v>42913988</v>
      </c>
      <c r="D35">
        <v>245659713</v>
      </c>
      <c r="E35">
        <v>1</v>
      </c>
      <c r="F35">
        <v>1</v>
      </c>
      <c r="G35">
        <v>1</v>
      </c>
      <c r="H35">
        <v>2</v>
      </c>
      <c r="I35" t="s">
        <v>267</v>
      </c>
      <c r="J35" t="s">
        <v>268</v>
      </c>
      <c r="K35" t="s">
        <v>269</v>
      </c>
      <c r="L35">
        <v>1368</v>
      </c>
      <c r="N35">
        <v>1011</v>
      </c>
      <c r="O35" t="s">
        <v>251</v>
      </c>
      <c r="P35" t="s">
        <v>251</v>
      </c>
      <c r="Q35">
        <v>1</v>
      </c>
      <c r="W35">
        <v>0</v>
      </c>
      <c r="X35">
        <v>2017526504</v>
      </c>
      <c r="Y35">
        <v>3.5999999999999996</v>
      </c>
      <c r="AA35">
        <v>0</v>
      </c>
      <c r="AB35">
        <v>50.79</v>
      </c>
      <c r="AC35">
        <v>0</v>
      </c>
      <c r="AD35">
        <v>0</v>
      </c>
      <c r="AE35">
        <v>0</v>
      </c>
      <c r="AF35">
        <v>6.52</v>
      </c>
      <c r="AG35">
        <v>0</v>
      </c>
      <c r="AH35">
        <v>0</v>
      </c>
      <c r="AI35">
        <v>1</v>
      </c>
      <c r="AJ35">
        <v>7.79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3</v>
      </c>
      <c r="AU35" t="s">
        <v>19</v>
      </c>
      <c r="AV35">
        <v>0</v>
      </c>
      <c r="AW35">
        <v>2</v>
      </c>
      <c r="AX35">
        <v>42914023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Y35*Source!I29</f>
        <v>5.1839999999999993</v>
      </c>
      <c r="CY35">
        <f t="shared" si="12"/>
        <v>50.79</v>
      </c>
      <c r="CZ35">
        <f t="shared" si="13"/>
        <v>6.52</v>
      </c>
      <c r="DA35">
        <f t="shared" si="14"/>
        <v>7.79</v>
      </c>
      <c r="DB35">
        <f t="shared" si="10"/>
        <v>23.472000000000001</v>
      </c>
      <c r="DC35">
        <f t="shared" si="11"/>
        <v>0</v>
      </c>
    </row>
    <row r="36" spans="1:107" x14ac:dyDescent="0.2">
      <c r="A36">
        <f>ROW(Source!A29)</f>
        <v>29</v>
      </c>
      <c r="B36">
        <v>42913476</v>
      </c>
      <c r="C36">
        <v>42913988</v>
      </c>
      <c r="D36">
        <v>245661027</v>
      </c>
      <c r="E36">
        <v>1</v>
      </c>
      <c r="F36">
        <v>1</v>
      </c>
      <c r="G36">
        <v>1</v>
      </c>
      <c r="H36">
        <v>2</v>
      </c>
      <c r="I36" t="s">
        <v>270</v>
      </c>
      <c r="J36" t="s">
        <v>271</v>
      </c>
      <c r="K36" t="s">
        <v>272</v>
      </c>
      <c r="L36">
        <v>1368</v>
      </c>
      <c r="N36">
        <v>1011</v>
      </c>
      <c r="O36" t="s">
        <v>251</v>
      </c>
      <c r="P36" t="s">
        <v>251</v>
      </c>
      <c r="Q36">
        <v>1</v>
      </c>
      <c r="W36">
        <v>0</v>
      </c>
      <c r="X36">
        <v>1128322699</v>
      </c>
      <c r="Y36">
        <v>4.6319999999999997</v>
      </c>
      <c r="AA36">
        <v>0</v>
      </c>
      <c r="AB36">
        <v>38.33</v>
      </c>
      <c r="AC36">
        <v>0</v>
      </c>
      <c r="AD36">
        <v>0</v>
      </c>
      <c r="AE36">
        <v>0</v>
      </c>
      <c r="AF36">
        <v>4.92</v>
      </c>
      <c r="AG36">
        <v>0</v>
      </c>
      <c r="AH36">
        <v>0</v>
      </c>
      <c r="AI36">
        <v>1</v>
      </c>
      <c r="AJ36">
        <v>7.79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3.86</v>
      </c>
      <c r="AU36" t="s">
        <v>19</v>
      </c>
      <c r="AV36">
        <v>0</v>
      </c>
      <c r="AW36">
        <v>2</v>
      </c>
      <c r="AX36">
        <v>42914024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Y36*Source!I29</f>
        <v>6.6700799999999996</v>
      </c>
      <c r="CY36">
        <f t="shared" si="12"/>
        <v>38.33</v>
      </c>
      <c r="CZ36">
        <f t="shared" si="13"/>
        <v>4.92</v>
      </c>
      <c r="DA36">
        <f t="shared" si="14"/>
        <v>7.79</v>
      </c>
      <c r="DB36">
        <f t="shared" si="10"/>
        <v>22.788</v>
      </c>
      <c r="DC36">
        <f t="shared" si="11"/>
        <v>0</v>
      </c>
    </row>
    <row r="37" spans="1:107" x14ac:dyDescent="0.2">
      <c r="A37">
        <f>ROW(Source!A29)</f>
        <v>29</v>
      </c>
      <c r="B37">
        <v>42913476</v>
      </c>
      <c r="C37">
        <v>42913988</v>
      </c>
      <c r="D37">
        <v>245661335</v>
      </c>
      <c r="E37">
        <v>1</v>
      </c>
      <c r="F37">
        <v>1</v>
      </c>
      <c r="G37">
        <v>1</v>
      </c>
      <c r="H37">
        <v>2</v>
      </c>
      <c r="I37" t="s">
        <v>273</v>
      </c>
      <c r="J37" t="s">
        <v>274</v>
      </c>
      <c r="K37" t="s">
        <v>275</v>
      </c>
      <c r="L37">
        <v>1368</v>
      </c>
      <c r="N37">
        <v>1011</v>
      </c>
      <c r="O37" t="s">
        <v>251</v>
      </c>
      <c r="P37" t="s">
        <v>251</v>
      </c>
      <c r="Q37">
        <v>1</v>
      </c>
      <c r="W37">
        <v>0</v>
      </c>
      <c r="X37">
        <v>-1347359269</v>
      </c>
      <c r="Y37">
        <v>3.2519999999999998</v>
      </c>
      <c r="AA37">
        <v>0</v>
      </c>
      <c r="AB37">
        <v>618.37</v>
      </c>
      <c r="AC37">
        <v>8.58</v>
      </c>
      <c r="AD37">
        <v>0</v>
      </c>
      <c r="AE37">
        <v>0</v>
      </c>
      <c r="AF37">
        <v>79.38</v>
      </c>
      <c r="AG37">
        <v>8.58</v>
      </c>
      <c r="AH37">
        <v>0</v>
      </c>
      <c r="AI37">
        <v>1</v>
      </c>
      <c r="AJ37">
        <v>7.79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2.71</v>
      </c>
      <c r="AU37" t="s">
        <v>19</v>
      </c>
      <c r="AV37">
        <v>0</v>
      </c>
      <c r="AW37">
        <v>2</v>
      </c>
      <c r="AX37">
        <v>42914025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Y37*Source!I29</f>
        <v>4.6828799999999999</v>
      </c>
      <c r="CY37">
        <f t="shared" si="12"/>
        <v>618.37</v>
      </c>
      <c r="CZ37">
        <f t="shared" si="13"/>
        <v>79.38</v>
      </c>
      <c r="DA37">
        <f t="shared" si="14"/>
        <v>7.79</v>
      </c>
      <c r="DB37">
        <f t="shared" si="10"/>
        <v>258.14400000000001</v>
      </c>
      <c r="DC37">
        <f t="shared" si="11"/>
        <v>27.9</v>
      </c>
    </row>
    <row r="38" spans="1:107" x14ac:dyDescent="0.2">
      <c r="A38">
        <f>ROW(Source!A29)</f>
        <v>29</v>
      </c>
      <c r="B38">
        <v>42913476</v>
      </c>
      <c r="C38">
        <v>42913988</v>
      </c>
      <c r="D38">
        <v>245679653</v>
      </c>
      <c r="E38">
        <v>1</v>
      </c>
      <c r="F38">
        <v>1</v>
      </c>
      <c r="G38">
        <v>1</v>
      </c>
      <c r="H38">
        <v>3</v>
      </c>
      <c r="I38" t="s">
        <v>276</v>
      </c>
      <c r="J38" t="s">
        <v>277</v>
      </c>
      <c r="K38" t="s">
        <v>278</v>
      </c>
      <c r="L38">
        <v>1348</v>
      </c>
      <c r="N38">
        <v>1009</v>
      </c>
      <c r="O38" t="s">
        <v>28</v>
      </c>
      <c r="P38" t="s">
        <v>28</v>
      </c>
      <c r="Q38">
        <v>1000</v>
      </c>
      <c r="W38">
        <v>0</v>
      </c>
      <c r="X38">
        <v>1633204925</v>
      </c>
      <c r="Y38">
        <v>1.4400000000000001E-3</v>
      </c>
      <c r="AA38">
        <v>305098.93</v>
      </c>
      <c r="AB38">
        <v>0</v>
      </c>
      <c r="AC38">
        <v>0</v>
      </c>
      <c r="AD38">
        <v>0</v>
      </c>
      <c r="AE38">
        <v>39165.46</v>
      </c>
      <c r="AF38">
        <v>0</v>
      </c>
      <c r="AG38">
        <v>0</v>
      </c>
      <c r="AH38">
        <v>0</v>
      </c>
      <c r="AI38">
        <v>7.79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1.4400000000000001E-3</v>
      </c>
      <c r="AU38" t="s">
        <v>3</v>
      </c>
      <c r="AV38">
        <v>0</v>
      </c>
      <c r="AW38">
        <v>2</v>
      </c>
      <c r="AX38">
        <v>42914026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Y38*Source!I29</f>
        <v>2.0736000000000001E-3</v>
      </c>
      <c r="CY38">
        <f t="shared" ref="CY38:CY52" si="15">AA38</f>
        <v>305098.93</v>
      </c>
      <c r="CZ38">
        <f t="shared" ref="CZ38:CZ52" si="16">AE38</f>
        <v>39165.46</v>
      </c>
      <c r="DA38">
        <f t="shared" ref="DA38:DA52" si="17">AI38</f>
        <v>7.79</v>
      </c>
      <c r="DB38">
        <f t="shared" ref="DB38:DB52" si="18">ROUND(ROUND(AT38*CZ38,2),6)</f>
        <v>56.4</v>
      </c>
      <c r="DC38">
        <f t="shared" ref="DC38:DC52" si="19">ROUND(ROUND(AT38*AG38,2),6)</f>
        <v>0</v>
      </c>
    </row>
    <row r="39" spans="1:107" x14ac:dyDescent="0.2">
      <c r="A39">
        <f>ROW(Source!A29)</f>
        <v>29</v>
      </c>
      <c r="B39">
        <v>42913476</v>
      </c>
      <c r="C39">
        <v>42913988</v>
      </c>
      <c r="D39">
        <v>245679134</v>
      </c>
      <c r="E39">
        <v>1</v>
      </c>
      <c r="F39">
        <v>1</v>
      </c>
      <c r="G39">
        <v>1</v>
      </c>
      <c r="H39">
        <v>3</v>
      </c>
      <c r="I39" t="s">
        <v>279</v>
      </c>
      <c r="J39" t="s">
        <v>280</v>
      </c>
      <c r="K39" t="s">
        <v>281</v>
      </c>
      <c r="L39">
        <v>1339</v>
      </c>
      <c r="N39">
        <v>1007</v>
      </c>
      <c r="O39" t="s">
        <v>282</v>
      </c>
      <c r="P39" t="s">
        <v>282</v>
      </c>
      <c r="Q39">
        <v>1</v>
      </c>
      <c r="W39">
        <v>0</v>
      </c>
      <c r="X39">
        <v>-426043946</v>
      </c>
      <c r="Y39">
        <v>28.08</v>
      </c>
      <c r="AA39">
        <v>92.47</v>
      </c>
      <c r="AB39">
        <v>0</v>
      </c>
      <c r="AC39">
        <v>0</v>
      </c>
      <c r="AD39">
        <v>0</v>
      </c>
      <c r="AE39">
        <v>11.87</v>
      </c>
      <c r="AF39">
        <v>0</v>
      </c>
      <c r="AG39">
        <v>0</v>
      </c>
      <c r="AH39">
        <v>0</v>
      </c>
      <c r="AI39">
        <v>7.79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28.08</v>
      </c>
      <c r="AU39" t="s">
        <v>3</v>
      </c>
      <c r="AV39">
        <v>0</v>
      </c>
      <c r="AW39">
        <v>2</v>
      </c>
      <c r="AX39">
        <v>42914027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Y39*Source!I29</f>
        <v>40.435199999999995</v>
      </c>
      <c r="CY39">
        <f t="shared" si="15"/>
        <v>92.47</v>
      </c>
      <c r="CZ39">
        <f t="shared" si="16"/>
        <v>11.87</v>
      </c>
      <c r="DA39">
        <f t="shared" si="17"/>
        <v>7.79</v>
      </c>
      <c r="DB39">
        <f t="shared" si="18"/>
        <v>333.31</v>
      </c>
      <c r="DC39">
        <f t="shared" si="19"/>
        <v>0</v>
      </c>
    </row>
    <row r="40" spans="1:107" x14ac:dyDescent="0.2">
      <c r="A40">
        <f>ROW(Source!A29)</f>
        <v>29</v>
      </c>
      <c r="B40">
        <v>42913476</v>
      </c>
      <c r="C40">
        <v>42913988</v>
      </c>
      <c r="D40">
        <v>245685224</v>
      </c>
      <c r="E40">
        <v>1</v>
      </c>
      <c r="F40">
        <v>1</v>
      </c>
      <c r="G40">
        <v>1</v>
      </c>
      <c r="H40">
        <v>3</v>
      </c>
      <c r="I40" t="s">
        <v>283</v>
      </c>
      <c r="J40" t="s">
        <v>284</v>
      </c>
      <c r="K40" t="s">
        <v>285</v>
      </c>
      <c r="L40">
        <v>1348</v>
      </c>
      <c r="N40">
        <v>1009</v>
      </c>
      <c r="O40" t="s">
        <v>28</v>
      </c>
      <c r="P40" t="s">
        <v>28</v>
      </c>
      <c r="Q40">
        <v>1000</v>
      </c>
      <c r="W40">
        <v>0</v>
      </c>
      <c r="X40">
        <v>966525943</v>
      </c>
      <c r="Y40">
        <v>3.6000000000000002E-4</v>
      </c>
      <c r="AA40">
        <v>41224.29</v>
      </c>
      <c r="AB40">
        <v>0</v>
      </c>
      <c r="AC40">
        <v>0</v>
      </c>
      <c r="AD40">
        <v>0</v>
      </c>
      <c r="AE40">
        <v>5291.95</v>
      </c>
      <c r="AF40">
        <v>0</v>
      </c>
      <c r="AG40">
        <v>0</v>
      </c>
      <c r="AH40">
        <v>0</v>
      </c>
      <c r="AI40">
        <v>7.79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3.6000000000000002E-4</v>
      </c>
      <c r="AU40" t="s">
        <v>3</v>
      </c>
      <c r="AV40">
        <v>0</v>
      </c>
      <c r="AW40">
        <v>2</v>
      </c>
      <c r="AX40">
        <v>42914028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Y40*Source!I29</f>
        <v>5.1840000000000002E-4</v>
      </c>
      <c r="CY40">
        <f t="shared" si="15"/>
        <v>41224.29</v>
      </c>
      <c r="CZ40">
        <f t="shared" si="16"/>
        <v>5291.95</v>
      </c>
      <c r="DA40">
        <f t="shared" si="17"/>
        <v>7.79</v>
      </c>
      <c r="DB40">
        <f t="shared" si="18"/>
        <v>1.91</v>
      </c>
      <c r="DC40">
        <f t="shared" si="19"/>
        <v>0</v>
      </c>
    </row>
    <row r="41" spans="1:107" x14ac:dyDescent="0.2">
      <c r="A41">
        <f>ROW(Source!A29)</f>
        <v>29</v>
      </c>
      <c r="B41">
        <v>42913476</v>
      </c>
      <c r="C41">
        <v>42913988</v>
      </c>
      <c r="D41">
        <v>245685407</v>
      </c>
      <c r="E41">
        <v>1</v>
      </c>
      <c r="F41">
        <v>1</v>
      </c>
      <c r="G41">
        <v>1</v>
      </c>
      <c r="H41">
        <v>3</v>
      </c>
      <c r="I41" t="s">
        <v>286</v>
      </c>
      <c r="J41" t="s">
        <v>287</v>
      </c>
      <c r="K41" t="s">
        <v>288</v>
      </c>
      <c r="L41">
        <v>1348</v>
      </c>
      <c r="N41">
        <v>1009</v>
      </c>
      <c r="O41" t="s">
        <v>28</v>
      </c>
      <c r="P41" t="s">
        <v>28</v>
      </c>
      <c r="Q41">
        <v>1000</v>
      </c>
      <c r="W41">
        <v>0</v>
      </c>
      <c r="X41">
        <v>-570459472</v>
      </c>
      <c r="Y41">
        <v>2.794E-2</v>
      </c>
      <c r="AA41">
        <v>31955.05</v>
      </c>
      <c r="AB41">
        <v>0</v>
      </c>
      <c r="AC41">
        <v>0</v>
      </c>
      <c r="AD41">
        <v>0</v>
      </c>
      <c r="AE41">
        <v>4102.0600000000004</v>
      </c>
      <c r="AF41">
        <v>0</v>
      </c>
      <c r="AG41">
        <v>0</v>
      </c>
      <c r="AH41">
        <v>0</v>
      </c>
      <c r="AI41">
        <v>7.79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2.794E-2</v>
      </c>
      <c r="AU41" t="s">
        <v>3</v>
      </c>
      <c r="AV41">
        <v>0</v>
      </c>
      <c r="AW41">
        <v>2</v>
      </c>
      <c r="AX41">
        <v>42914029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Y41*Source!I29</f>
        <v>4.0233600000000001E-2</v>
      </c>
      <c r="CY41">
        <f t="shared" si="15"/>
        <v>31955.05</v>
      </c>
      <c r="CZ41">
        <f t="shared" si="16"/>
        <v>4102.0600000000004</v>
      </c>
      <c r="DA41">
        <f t="shared" si="17"/>
        <v>7.79</v>
      </c>
      <c r="DB41">
        <f t="shared" si="18"/>
        <v>114.61</v>
      </c>
      <c r="DC41">
        <f t="shared" si="19"/>
        <v>0</v>
      </c>
    </row>
    <row r="42" spans="1:107" x14ac:dyDescent="0.2">
      <c r="A42">
        <f>ROW(Source!A29)</f>
        <v>29</v>
      </c>
      <c r="B42">
        <v>42913476</v>
      </c>
      <c r="C42">
        <v>42913988</v>
      </c>
      <c r="D42">
        <v>245685549</v>
      </c>
      <c r="E42">
        <v>1</v>
      </c>
      <c r="F42">
        <v>1</v>
      </c>
      <c r="G42">
        <v>1</v>
      </c>
      <c r="H42">
        <v>3</v>
      </c>
      <c r="I42" t="s">
        <v>289</v>
      </c>
      <c r="J42" t="s">
        <v>290</v>
      </c>
      <c r="K42" t="s">
        <v>291</v>
      </c>
      <c r="L42">
        <v>1348</v>
      </c>
      <c r="N42">
        <v>1009</v>
      </c>
      <c r="O42" t="s">
        <v>28</v>
      </c>
      <c r="P42" t="s">
        <v>28</v>
      </c>
      <c r="Q42">
        <v>1000</v>
      </c>
      <c r="W42">
        <v>0</v>
      </c>
      <c r="X42">
        <v>750431605</v>
      </c>
      <c r="Y42">
        <v>5.7600000000000004E-3</v>
      </c>
      <c r="AA42">
        <v>69612.92</v>
      </c>
      <c r="AB42">
        <v>0</v>
      </c>
      <c r="AC42">
        <v>0</v>
      </c>
      <c r="AD42">
        <v>0</v>
      </c>
      <c r="AE42">
        <v>8936.19</v>
      </c>
      <c r="AF42">
        <v>0</v>
      </c>
      <c r="AG42">
        <v>0</v>
      </c>
      <c r="AH42">
        <v>0</v>
      </c>
      <c r="AI42">
        <v>7.79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5.7600000000000004E-3</v>
      </c>
      <c r="AU42" t="s">
        <v>3</v>
      </c>
      <c r="AV42">
        <v>0</v>
      </c>
      <c r="AW42">
        <v>2</v>
      </c>
      <c r="AX42">
        <v>42914030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Y42*Source!I29</f>
        <v>8.2944000000000004E-3</v>
      </c>
      <c r="CY42">
        <f t="shared" si="15"/>
        <v>69612.92</v>
      </c>
      <c r="CZ42">
        <f t="shared" si="16"/>
        <v>8936.19</v>
      </c>
      <c r="DA42">
        <f t="shared" si="17"/>
        <v>7.79</v>
      </c>
      <c r="DB42">
        <f t="shared" si="18"/>
        <v>51.47</v>
      </c>
      <c r="DC42">
        <f t="shared" si="19"/>
        <v>0</v>
      </c>
    </row>
    <row r="43" spans="1:107" x14ac:dyDescent="0.2">
      <c r="A43">
        <f>ROW(Source!A29)</f>
        <v>29</v>
      </c>
      <c r="B43">
        <v>42913476</v>
      </c>
      <c r="C43">
        <v>42913988</v>
      </c>
      <c r="D43">
        <v>245685560</v>
      </c>
      <c r="E43">
        <v>1</v>
      </c>
      <c r="F43">
        <v>1</v>
      </c>
      <c r="G43">
        <v>1</v>
      </c>
      <c r="H43">
        <v>3</v>
      </c>
      <c r="I43" t="s">
        <v>292</v>
      </c>
      <c r="J43" t="s">
        <v>293</v>
      </c>
      <c r="K43" t="s">
        <v>294</v>
      </c>
      <c r="L43">
        <v>1348</v>
      </c>
      <c r="N43">
        <v>1009</v>
      </c>
      <c r="O43" t="s">
        <v>28</v>
      </c>
      <c r="P43" t="s">
        <v>28</v>
      </c>
      <c r="Q43">
        <v>1000</v>
      </c>
      <c r="W43">
        <v>0</v>
      </c>
      <c r="X43">
        <v>-493457375</v>
      </c>
      <c r="Y43">
        <v>0.03</v>
      </c>
      <c r="AA43">
        <v>72536.66</v>
      </c>
      <c r="AB43">
        <v>0</v>
      </c>
      <c r="AC43">
        <v>0</v>
      </c>
      <c r="AD43">
        <v>0</v>
      </c>
      <c r="AE43">
        <v>9311.51</v>
      </c>
      <c r="AF43">
        <v>0</v>
      </c>
      <c r="AG43">
        <v>0</v>
      </c>
      <c r="AH43">
        <v>0</v>
      </c>
      <c r="AI43">
        <v>7.79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0.03</v>
      </c>
      <c r="AU43" t="s">
        <v>3</v>
      </c>
      <c r="AV43">
        <v>0</v>
      </c>
      <c r="AW43">
        <v>2</v>
      </c>
      <c r="AX43">
        <v>42914031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Y43*Source!I29</f>
        <v>4.3199999999999995E-2</v>
      </c>
      <c r="CY43">
        <f t="shared" si="15"/>
        <v>72536.66</v>
      </c>
      <c r="CZ43">
        <f t="shared" si="16"/>
        <v>9311.51</v>
      </c>
      <c r="DA43">
        <f t="shared" si="17"/>
        <v>7.79</v>
      </c>
      <c r="DB43">
        <f t="shared" si="18"/>
        <v>279.35000000000002</v>
      </c>
      <c r="DC43">
        <f t="shared" si="19"/>
        <v>0</v>
      </c>
    </row>
    <row r="44" spans="1:107" x14ac:dyDescent="0.2">
      <c r="A44">
        <f>ROW(Source!A29)</f>
        <v>29</v>
      </c>
      <c r="B44">
        <v>42913476</v>
      </c>
      <c r="C44">
        <v>42913988</v>
      </c>
      <c r="D44">
        <v>245685787</v>
      </c>
      <c r="E44">
        <v>1</v>
      </c>
      <c r="F44">
        <v>1</v>
      </c>
      <c r="G44">
        <v>1</v>
      </c>
      <c r="H44">
        <v>3</v>
      </c>
      <c r="I44" t="s">
        <v>295</v>
      </c>
      <c r="J44" t="s">
        <v>296</v>
      </c>
      <c r="K44" t="s">
        <v>297</v>
      </c>
      <c r="L44">
        <v>1348</v>
      </c>
      <c r="N44">
        <v>1009</v>
      </c>
      <c r="O44" t="s">
        <v>28</v>
      </c>
      <c r="P44" t="s">
        <v>28</v>
      </c>
      <c r="Q44">
        <v>1000</v>
      </c>
      <c r="W44">
        <v>0</v>
      </c>
      <c r="X44">
        <v>-1546331963</v>
      </c>
      <c r="Y44">
        <v>6.2599999999999999E-3</v>
      </c>
      <c r="AA44">
        <v>75149.2</v>
      </c>
      <c r="AB44">
        <v>0</v>
      </c>
      <c r="AC44">
        <v>0</v>
      </c>
      <c r="AD44">
        <v>0</v>
      </c>
      <c r="AE44">
        <v>9646.8799999999992</v>
      </c>
      <c r="AF44">
        <v>0</v>
      </c>
      <c r="AG44">
        <v>0</v>
      </c>
      <c r="AH44">
        <v>0</v>
      </c>
      <c r="AI44">
        <v>7.79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6.2599999999999999E-3</v>
      </c>
      <c r="AU44" t="s">
        <v>3</v>
      </c>
      <c r="AV44">
        <v>0</v>
      </c>
      <c r="AW44">
        <v>2</v>
      </c>
      <c r="AX44">
        <v>42914032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Y44*Source!I29</f>
        <v>9.0143999999999988E-3</v>
      </c>
      <c r="CY44">
        <f t="shared" si="15"/>
        <v>75149.2</v>
      </c>
      <c r="CZ44">
        <f t="shared" si="16"/>
        <v>9646.8799999999992</v>
      </c>
      <c r="DA44">
        <f t="shared" si="17"/>
        <v>7.79</v>
      </c>
      <c r="DB44">
        <f t="shared" si="18"/>
        <v>60.39</v>
      </c>
      <c r="DC44">
        <f t="shared" si="19"/>
        <v>0</v>
      </c>
    </row>
    <row r="45" spans="1:107" x14ac:dyDescent="0.2">
      <c r="A45">
        <f>ROW(Source!A29)</f>
        <v>29</v>
      </c>
      <c r="B45">
        <v>42913476</v>
      </c>
      <c r="C45">
        <v>42913988</v>
      </c>
      <c r="D45">
        <v>245685856</v>
      </c>
      <c r="E45">
        <v>1</v>
      </c>
      <c r="F45">
        <v>1</v>
      </c>
      <c r="G45">
        <v>1</v>
      </c>
      <c r="H45">
        <v>3</v>
      </c>
      <c r="I45" t="s">
        <v>298</v>
      </c>
      <c r="J45" t="s">
        <v>299</v>
      </c>
      <c r="K45" t="s">
        <v>300</v>
      </c>
      <c r="L45">
        <v>1348</v>
      </c>
      <c r="N45">
        <v>1009</v>
      </c>
      <c r="O45" t="s">
        <v>28</v>
      </c>
      <c r="P45" t="s">
        <v>28</v>
      </c>
      <c r="Q45">
        <v>1000</v>
      </c>
      <c r="W45">
        <v>0</v>
      </c>
      <c r="X45">
        <v>866636835</v>
      </c>
      <c r="Y45">
        <v>1.3999999999999999E-4</v>
      </c>
      <c r="AA45">
        <v>99109.05</v>
      </c>
      <c r="AB45">
        <v>0</v>
      </c>
      <c r="AC45">
        <v>0</v>
      </c>
      <c r="AD45">
        <v>0</v>
      </c>
      <c r="AE45">
        <v>12722.6</v>
      </c>
      <c r="AF45">
        <v>0</v>
      </c>
      <c r="AG45">
        <v>0</v>
      </c>
      <c r="AH45">
        <v>0</v>
      </c>
      <c r="AI45">
        <v>7.79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1.3999999999999999E-4</v>
      </c>
      <c r="AU45" t="s">
        <v>3</v>
      </c>
      <c r="AV45">
        <v>0</v>
      </c>
      <c r="AW45">
        <v>2</v>
      </c>
      <c r="AX45">
        <v>42914033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Y45*Source!I29</f>
        <v>2.0159999999999997E-4</v>
      </c>
      <c r="CY45">
        <f t="shared" si="15"/>
        <v>99109.05</v>
      </c>
      <c r="CZ45">
        <f t="shared" si="16"/>
        <v>12722.6</v>
      </c>
      <c r="DA45">
        <f t="shared" si="17"/>
        <v>7.79</v>
      </c>
      <c r="DB45">
        <f t="shared" si="18"/>
        <v>1.78</v>
      </c>
      <c r="DC45">
        <f t="shared" si="19"/>
        <v>0</v>
      </c>
    </row>
    <row r="46" spans="1:107" x14ac:dyDescent="0.2">
      <c r="A46">
        <f>ROW(Source!A29)</f>
        <v>29</v>
      </c>
      <c r="B46">
        <v>42913476</v>
      </c>
      <c r="C46">
        <v>42913988</v>
      </c>
      <c r="D46">
        <v>245679141</v>
      </c>
      <c r="E46">
        <v>1</v>
      </c>
      <c r="F46">
        <v>1</v>
      </c>
      <c r="G46">
        <v>1</v>
      </c>
      <c r="H46">
        <v>3</v>
      </c>
      <c r="I46" t="s">
        <v>301</v>
      </c>
      <c r="J46" t="s">
        <v>302</v>
      </c>
      <c r="K46" t="s">
        <v>303</v>
      </c>
      <c r="L46">
        <v>1346</v>
      </c>
      <c r="N46">
        <v>1009</v>
      </c>
      <c r="O46" t="s">
        <v>304</v>
      </c>
      <c r="P46" t="s">
        <v>304</v>
      </c>
      <c r="Q46">
        <v>1</v>
      </c>
      <c r="W46">
        <v>0</v>
      </c>
      <c r="X46">
        <v>-318955363</v>
      </c>
      <c r="Y46">
        <v>8.5</v>
      </c>
      <c r="AA46">
        <v>66.06</v>
      </c>
      <c r="AB46">
        <v>0</v>
      </c>
      <c r="AC46">
        <v>0</v>
      </c>
      <c r="AD46">
        <v>0</v>
      </c>
      <c r="AE46">
        <v>8.48</v>
      </c>
      <c r="AF46">
        <v>0</v>
      </c>
      <c r="AG46">
        <v>0</v>
      </c>
      <c r="AH46">
        <v>0</v>
      </c>
      <c r="AI46">
        <v>7.79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8.5</v>
      </c>
      <c r="AU46" t="s">
        <v>3</v>
      </c>
      <c r="AV46">
        <v>0</v>
      </c>
      <c r="AW46">
        <v>2</v>
      </c>
      <c r="AX46">
        <v>42914034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Y46*Source!I29</f>
        <v>12.24</v>
      </c>
      <c r="CY46">
        <f t="shared" si="15"/>
        <v>66.06</v>
      </c>
      <c r="CZ46">
        <f t="shared" si="16"/>
        <v>8.48</v>
      </c>
      <c r="DA46">
        <f t="shared" si="17"/>
        <v>7.79</v>
      </c>
      <c r="DB46">
        <f t="shared" si="18"/>
        <v>72.08</v>
      </c>
      <c r="DC46">
        <f t="shared" si="19"/>
        <v>0</v>
      </c>
    </row>
    <row r="47" spans="1:107" x14ac:dyDescent="0.2">
      <c r="A47">
        <f>ROW(Source!A29)</f>
        <v>29</v>
      </c>
      <c r="B47">
        <v>42913476</v>
      </c>
      <c r="C47">
        <v>42913988</v>
      </c>
      <c r="D47">
        <v>245682203</v>
      </c>
      <c r="E47">
        <v>1</v>
      </c>
      <c r="F47">
        <v>1</v>
      </c>
      <c r="G47">
        <v>1</v>
      </c>
      <c r="H47">
        <v>3</v>
      </c>
      <c r="I47" t="s">
        <v>305</v>
      </c>
      <c r="J47" t="s">
        <v>306</v>
      </c>
      <c r="K47" t="s">
        <v>307</v>
      </c>
      <c r="L47">
        <v>1348</v>
      </c>
      <c r="N47">
        <v>1009</v>
      </c>
      <c r="O47" t="s">
        <v>28</v>
      </c>
      <c r="P47" t="s">
        <v>28</v>
      </c>
      <c r="Q47">
        <v>1000</v>
      </c>
      <c r="W47">
        <v>0</v>
      </c>
      <c r="X47">
        <v>2055481866</v>
      </c>
      <c r="Y47">
        <v>8.0999999999999996E-4</v>
      </c>
      <c r="AA47">
        <v>82973.86</v>
      </c>
      <c r="AB47">
        <v>0</v>
      </c>
      <c r="AC47">
        <v>0</v>
      </c>
      <c r="AD47">
        <v>0</v>
      </c>
      <c r="AE47">
        <v>10651.33</v>
      </c>
      <c r="AF47">
        <v>0</v>
      </c>
      <c r="AG47">
        <v>0</v>
      </c>
      <c r="AH47">
        <v>0</v>
      </c>
      <c r="AI47">
        <v>7.79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8.0999999999999996E-4</v>
      </c>
      <c r="AU47" t="s">
        <v>3</v>
      </c>
      <c r="AV47">
        <v>0</v>
      </c>
      <c r="AW47">
        <v>2</v>
      </c>
      <c r="AX47">
        <v>42914035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Y47*Source!I29</f>
        <v>1.1663999999999999E-3</v>
      </c>
      <c r="CY47">
        <f t="shared" si="15"/>
        <v>82973.86</v>
      </c>
      <c r="CZ47">
        <f t="shared" si="16"/>
        <v>10651.33</v>
      </c>
      <c r="DA47">
        <f t="shared" si="17"/>
        <v>7.79</v>
      </c>
      <c r="DB47">
        <f t="shared" si="18"/>
        <v>8.6300000000000008</v>
      </c>
      <c r="DC47">
        <f t="shared" si="19"/>
        <v>0</v>
      </c>
    </row>
    <row r="48" spans="1:107" x14ac:dyDescent="0.2">
      <c r="A48">
        <f>ROW(Source!A29)</f>
        <v>29</v>
      </c>
      <c r="B48">
        <v>42913476</v>
      </c>
      <c r="C48">
        <v>42913988</v>
      </c>
      <c r="D48">
        <v>245686849</v>
      </c>
      <c r="E48">
        <v>1</v>
      </c>
      <c r="F48">
        <v>1</v>
      </c>
      <c r="G48">
        <v>1</v>
      </c>
      <c r="H48">
        <v>3</v>
      </c>
      <c r="I48" t="s">
        <v>308</v>
      </c>
      <c r="J48" t="s">
        <v>309</v>
      </c>
      <c r="K48" t="s">
        <v>310</v>
      </c>
      <c r="L48">
        <v>1339</v>
      </c>
      <c r="N48">
        <v>1007</v>
      </c>
      <c r="O48" t="s">
        <v>282</v>
      </c>
      <c r="P48" t="s">
        <v>282</v>
      </c>
      <c r="Q48">
        <v>1</v>
      </c>
      <c r="W48">
        <v>0</v>
      </c>
      <c r="X48">
        <v>1024926012</v>
      </c>
      <c r="Y48">
        <v>1.4E-2</v>
      </c>
      <c r="AA48">
        <v>9564.41</v>
      </c>
      <c r="AB48">
        <v>0</v>
      </c>
      <c r="AC48">
        <v>0</v>
      </c>
      <c r="AD48">
        <v>0</v>
      </c>
      <c r="AE48">
        <v>1227.78</v>
      </c>
      <c r="AF48">
        <v>0</v>
      </c>
      <c r="AG48">
        <v>0</v>
      </c>
      <c r="AH48">
        <v>0</v>
      </c>
      <c r="AI48">
        <v>7.79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</v>
      </c>
      <c r="AT48">
        <v>1.4E-2</v>
      </c>
      <c r="AU48" t="s">
        <v>3</v>
      </c>
      <c r="AV48">
        <v>0</v>
      </c>
      <c r="AW48">
        <v>2</v>
      </c>
      <c r="AX48">
        <v>42914036</v>
      </c>
      <c r="AY48">
        <v>1</v>
      </c>
      <c r="AZ48">
        <v>0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Y48*Source!I29</f>
        <v>2.0160000000000001E-2</v>
      </c>
      <c r="CY48">
        <f t="shared" si="15"/>
        <v>9564.41</v>
      </c>
      <c r="CZ48">
        <f t="shared" si="16"/>
        <v>1227.78</v>
      </c>
      <c r="DA48">
        <f t="shared" si="17"/>
        <v>7.79</v>
      </c>
      <c r="DB48">
        <f t="shared" si="18"/>
        <v>17.190000000000001</v>
      </c>
      <c r="DC48">
        <f t="shared" si="19"/>
        <v>0</v>
      </c>
    </row>
    <row r="49" spans="1:107" x14ac:dyDescent="0.2">
      <c r="A49">
        <f>ROW(Source!A29)</f>
        <v>29</v>
      </c>
      <c r="B49">
        <v>42913476</v>
      </c>
      <c r="C49">
        <v>42913988</v>
      </c>
      <c r="D49">
        <v>245693047</v>
      </c>
      <c r="E49">
        <v>1</v>
      </c>
      <c r="F49">
        <v>1</v>
      </c>
      <c r="G49">
        <v>1</v>
      </c>
      <c r="H49">
        <v>3</v>
      </c>
      <c r="I49" t="s">
        <v>311</v>
      </c>
      <c r="J49" t="s">
        <v>312</v>
      </c>
      <c r="K49" t="s">
        <v>313</v>
      </c>
      <c r="L49">
        <v>1348</v>
      </c>
      <c r="N49">
        <v>1009</v>
      </c>
      <c r="O49" t="s">
        <v>28</v>
      </c>
      <c r="P49" t="s">
        <v>28</v>
      </c>
      <c r="Q49">
        <v>1000</v>
      </c>
      <c r="W49">
        <v>0</v>
      </c>
      <c r="X49">
        <v>-1550784300</v>
      </c>
      <c r="Y49">
        <v>4.4299999999999999E-3</v>
      </c>
      <c r="AA49">
        <v>122651.99</v>
      </c>
      <c r="AB49">
        <v>0</v>
      </c>
      <c r="AC49">
        <v>0</v>
      </c>
      <c r="AD49">
        <v>0</v>
      </c>
      <c r="AE49">
        <v>15744.8</v>
      </c>
      <c r="AF49">
        <v>0</v>
      </c>
      <c r="AG49">
        <v>0</v>
      </c>
      <c r="AH49">
        <v>0</v>
      </c>
      <c r="AI49">
        <v>7.79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0</v>
      </c>
      <c r="AQ49">
        <v>0</v>
      </c>
      <c r="AR49">
        <v>0</v>
      </c>
      <c r="AS49" t="s">
        <v>3</v>
      </c>
      <c r="AT49">
        <v>4.4299999999999999E-3</v>
      </c>
      <c r="AU49" t="s">
        <v>3</v>
      </c>
      <c r="AV49">
        <v>0</v>
      </c>
      <c r="AW49">
        <v>2</v>
      </c>
      <c r="AX49">
        <v>42914037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Y49*Source!I29</f>
        <v>6.3791999999999998E-3</v>
      </c>
      <c r="CY49">
        <f t="shared" si="15"/>
        <v>122651.99</v>
      </c>
      <c r="CZ49">
        <f t="shared" si="16"/>
        <v>15744.8</v>
      </c>
      <c r="DA49">
        <f t="shared" si="17"/>
        <v>7.79</v>
      </c>
      <c r="DB49">
        <f t="shared" si="18"/>
        <v>69.75</v>
      </c>
      <c r="DC49">
        <f t="shared" si="19"/>
        <v>0</v>
      </c>
    </row>
    <row r="50" spans="1:107" x14ac:dyDescent="0.2">
      <c r="A50">
        <f>ROW(Source!A29)</f>
        <v>29</v>
      </c>
      <c r="B50">
        <v>42913476</v>
      </c>
      <c r="C50">
        <v>42913988</v>
      </c>
      <c r="D50">
        <v>245673697</v>
      </c>
      <c r="E50">
        <v>1</v>
      </c>
      <c r="F50">
        <v>1</v>
      </c>
      <c r="G50">
        <v>1</v>
      </c>
      <c r="H50">
        <v>3</v>
      </c>
      <c r="I50" t="s">
        <v>26</v>
      </c>
      <c r="J50" t="s">
        <v>29</v>
      </c>
      <c r="K50" t="s">
        <v>27</v>
      </c>
      <c r="L50">
        <v>1348</v>
      </c>
      <c r="N50">
        <v>1009</v>
      </c>
      <c r="O50" t="s">
        <v>28</v>
      </c>
      <c r="P50" t="s">
        <v>28</v>
      </c>
      <c r="Q50">
        <v>1000</v>
      </c>
      <c r="W50">
        <v>0</v>
      </c>
      <c r="X50">
        <v>1006379444</v>
      </c>
      <c r="Y50">
        <v>0</v>
      </c>
      <c r="AA50">
        <v>53655.49</v>
      </c>
      <c r="AB50">
        <v>0</v>
      </c>
      <c r="AC50">
        <v>0</v>
      </c>
      <c r="AD50">
        <v>0</v>
      </c>
      <c r="AE50">
        <v>6887.74</v>
      </c>
      <c r="AF50">
        <v>0</v>
      </c>
      <c r="AG50">
        <v>0</v>
      </c>
      <c r="AH50">
        <v>0</v>
      </c>
      <c r="AI50">
        <v>7.79</v>
      </c>
      <c r="AJ50">
        <v>1</v>
      </c>
      <c r="AK50">
        <v>1</v>
      </c>
      <c r="AL50">
        <v>1</v>
      </c>
      <c r="AN50">
        <v>1</v>
      </c>
      <c r="AO50">
        <v>0</v>
      </c>
      <c r="AP50">
        <v>0</v>
      </c>
      <c r="AQ50">
        <v>0</v>
      </c>
      <c r="AR50">
        <v>0</v>
      </c>
      <c r="AS50" t="s">
        <v>3</v>
      </c>
      <c r="AT50">
        <v>0</v>
      </c>
      <c r="AU50" t="s">
        <v>3</v>
      </c>
      <c r="AV50">
        <v>0</v>
      </c>
      <c r="AW50">
        <v>2</v>
      </c>
      <c r="AX50">
        <v>42914038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Y50*Source!I29</f>
        <v>0</v>
      </c>
      <c r="CY50">
        <f t="shared" si="15"/>
        <v>53655.49</v>
      </c>
      <c r="CZ50">
        <f t="shared" si="16"/>
        <v>6887.74</v>
      </c>
      <c r="DA50">
        <f t="shared" si="17"/>
        <v>7.79</v>
      </c>
      <c r="DB50">
        <f t="shared" si="18"/>
        <v>0</v>
      </c>
      <c r="DC50">
        <f t="shared" si="19"/>
        <v>0</v>
      </c>
    </row>
    <row r="51" spans="1:107" x14ac:dyDescent="0.2">
      <c r="A51">
        <f>ROW(Source!A29)</f>
        <v>29</v>
      </c>
      <c r="B51">
        <v>42913476</v>
      </c>
      <c r="C51">
        <v>42913988</v>
      </c>
      <c r="D51">
        <v>245674550</v>
      </c>
      <c r="E51">
        <v>1</v>
      </c>
      <c r="F51">
        <v>1</v>
      </c>
      <c r="G51">
        <v>1</v>
      </c>
      <c r="H51">
        <v>3</v>
      </c>
      <c r="I51" t="s">
        <v>314</v>
      </c>
      <c r="J51" t="s">
        <v>315</v>
      </c>
      <c r="K51" t="s">
        <v>316</v>
      </c>
      <c r="L51">
        <v>1348</v>
      </c>
      <c r="N51">
        <v>1009</v>
      </c>
      <c r="O51" t="s">
        <v>28</v>
      </c>
      <c r="P51" t="s">
        <v>28</v>
      </c>
      <c r="Q51">
        <v>1000</v>
      </c>
      <c r="W51">
        <v>0</v>
      </c>
      <c r="X51">
        <v>-546132352</v>
      </c>
      <c r="Y51">
        <v>4.0000000000000001E-3</v>
      </c>
      <c r="AA51">
        <v>68678.509999999995</v>
      </c>
      <c r="AB51">
        <v>0</v>
      </c>
      <c r="AC51">
        <v>0</v>
      </c>
      <c r="AD51">
        <v>0</v>
      </c>
      <c r="AE51">
        <v>8816.24</v>
      </c>
      <c r="AF51">
        <v>0</v>
      </c>
      <c r="AG51">
        <v>0</v>
      </c>
      <c r="AH51">
        <v>0</v>
      </c>
      <c r="AI51">
        <v>7.79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4.0000000000000001E-3</v>
      </c>
      <c r="AU51" t="s">
        <v>3</v>
      </c>
      <c r="AV51">
        <v>0</v>
      </c>
      <c r="AW51">
        <v>2</v>
      </c>
      <c r="AX51">
        <v>42914039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Y51*Source!I29</f>
        <v>5.7599999999999995E-3</v>
      </c>
      <c r="CY51">
        <f t="shared" si="15"/>
        <v>68678.509999999995</v>
      </c>
      <c r="CZ51">
        <f t="shared" si="16"/>
        <v>8816.24</v>
      </c>
      <c r="DA51">
        <f t="shared" si="17"/>
        <v>7.79</v>
      </c>
      <c r="DB51">
        <f t="shared" si="18"/>
        <v>35.26</v>
      </c>
      <c r="DC51">
        <f t="shared" si="19"/>
        <v>0</v>
      </c>
    </row>
    <row r="52" spans="1:107" x14ac:dyDescent="0.2">
      <c r="A52">
        <f>ROW(Source!A29)</f>
        <v>29</v>
      </c>
      <c r="B52">
        <v>42913476</v>
      </c>
      <c r="C52">
        <v>42913988</v>
      </c>
      <c r="D52">
        <v>245718498</v>
      </c>
      <c r="E52">
        <v>1</v>
      </c>
      <c r="F52">
        <v>1</v>
      </c>
      <c r="G52">
        <v>1</v>
      </c>
      <c r="H52">
        <v>3</v>
      </c>
      <c r="I52" t="s">
        <v>317</v>
      </c>
      <c r="J52" t="s">
        <v>318</v>
      </c>
      <c r="K52" t="s">
        <v>319</v>
      </c>
      <c r="L52">
        <v>1302</v>
      </c>
      <c r="N52">
        <v>1003</v>
      </c>
      <c r="O52" t="s">
        <v>320</v>
      </c>
      <c r="P52" t="s">
        <v>320</v>
      </c>
      <c r="Q52">
        <v>10</v>
      </c>
      <c r="W52">
        <v>0</v>
      </c>
      <c r="X52">
        <v>-1098993771</v>
      </c>
      <c r="Y52">
        <v>0.14699999999999999</v>
      </c>
      <c r="AA52">
        <v>293.99</v>
      </c>
      <c r="AB52">
        <v>0</v>
      </c>
      <c r="AC52">
        <v>0</v>
      </c>
      <c r="AD52">
        <v>0</v>
      </c>
      <c r="AE52">
        <v>37.74</v>
      </c>
      <c r="AF52">
        <v>0</v>
      </c>
      <c r="AG52">
        <v>0</v>
      </c>
      <c r="AH52">
        <v>0</v>
      </c>
      <c r="AI52">
        <v>7.79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0</v>
      </c>
      <c r="AQ52">
        <v>0</v>
      </c>
      <c r="AR52">
        <v>0</v>
      </c>
      <c r="AS52" t="s">
        <v>3</v>
      </c>
      <c r="AT52">
        <v>0.14699999999999999</v>
      </c>
      <c r="AU52" t="s">
        <v>3</v>
      </c>
      <c r="AV52">
        <v>0</v>
      </c>
      <c r="AW52">
        <v>2</v>
      </c>
      <c r="AX52">
        <v>42914040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Y52*Source!I29</f>
        <v>0.21167999999999998</v>
      </c>
      <c r="CY52">
        <f t="shared" si="15"/>
        <v>293.99</v>
      </c>
      <c r="CZ52">
        <f t="shared" si="16"/>
        <v>37.74</v>
      </c>
      <c r="DA52">
        <f t="shared" si="17"/>
        <v>7.79</v>
      </c>
      <c r="DB52">
        <f t="shared" si="18"/>
        <v>5.55</v>
      </c>
      <c r="DC52">
        <f t="shared" si="19"/>
        <v>0</v>
      </c>
    </row>
    <row r="53" spans="1:107" x14ac:dyDescent="0.2">
      <c r="A53">
        <f>ROW(Source!A32)</f>
        <v>32</v>
      </c>
      <c r="B53">
        <v>42913475</v>
      </c>
      <c r="C53">
        <v>42914042</v>
      </c>
      <c r="D53">
        <v>55931293</v>
      </c>
      <c r="E53">
        <v>1</v>
      </c>
      <c r="F53">
        <v>1</v>
      </c>
      <c r="G53">
        <v>1</v>
      </c>
      <c r="H53">
        <v>1</v>
      </c>
      <c r="I53" t="s">
        <v>321</v>
      </c>
      <c r="J53" t="s">
        <v>3</v>
      </c>
      <c r="K53" t="s">
        <v>322</v>
      </c>
      <c r="L53">
        <v>1369</v>
      </c>
      <c r="N53">
        <v>1013</v>
      </c>
      <c r="O53" t="s">
        <v>244</v>
      </c>
      <c r="P53" t="s">
        <v>244</v>
      </c>
      <c r="Q53">
        <v>1</v>
      </c>
      <c r="W53">
        <v>0</v>
      </c>
      <c r="X53">
        <v>1374056601</v>
      </c>
      <c r="Y53">
        <v>156</v>
      </c>
      <c r="AA53">
        <v>0</v>
      </c>
      <c r="AB53">
        <v>0</v>
      </c>
      <c r="AC53">
        <v>0</v>
      </c>
      <c r="AD53">
        <v>7.35</v>
      </c>
      <c r="AE53">
        <v>0</v>
      </c>
      <c r="AF53">
        <v>0</v>
      </c>
      <c r="AG53">
        <v>0</v>
      </c>
      <c r="AH53">
        <v>7.35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130</v>
      </c>
      <c r="AU53" t="s">
        <v>245</v>
      </c>
      <c r="AV53">
        <v>1</v>
      </c>
      <c r="AW53">
        <v>2</v>
      </c>
      <c r="AX53">
        <v>42914059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Y53*Source!I32</f>
        <v>642.72</v>
      </c>
      <c r="CY53">
        <f>AD53</f>
        <v>7.35</v>
      </c>
      <c r="CZ53">
        <f>AH53</f>
        <v>7.35</v>
      </c>
      <c r="DA53">
        <f>AL53</f>
        <v>1</v>
      </c>
      <c r="DB53">
        <f t="shared" ref="DB53:DB63" si="20">ROUND((ROUND(AT53*CZ53,2)*1.2),6)</f>
        <v>1146.5999999999999</v>
      </c>
      <c r="DC53">
        <f t="shared" ref="DC53:DC63" si="21">ROUND((ROUND(AT53*AG53,2)*1.2),6)</f>
        <v>0</v>
      </c>
    </row>
    <row r="54" spans="1:107" x14ac:dyDescent="0.2">
      <c r="A54">
        <f>ROW(Source!A32)</f>
        <v>32</v>
      </c>
      <c r="B54">
        <v>42913475</v>
      </c>
      <c r="C54">
        <v>42914042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30</v>
      </c>
      <c r="J54" t="s">
        <v>3</v>
      </c>
      <c r="K54" t="s">
        <v>246</v>
      </c>
      <c r="L54">
        <v>608254</v>
      </c>
      <c r="N54">
        <v>1013</v>
      </c>
      <c r="O54" t="s">
        <v>247</v>
      </c>
      <c r="P54" t="s">
        <v>247</v>
      </c>
      <c r="Q54">
        <v>1</v>
      </c>
      <c r="W54">
        <v>0</v>
      </c>
      <c r="X54">
        <v>-185737400</v>
      </c>
      <c r="Y54">
        <v>1.56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</v>
      </c>
      <c r="AT54">
        <v>1.3</v>
      </c>
      <c r="AU54" t="s">
        <v>245</v>
      </c>
      <c r="AV54">
        <v>2</v>
      </c>
      <c r="AW54">
        <v>2</v>
      </c>
      <c r="AX54">
        <v>42914060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Y54*Source!I32</f>
        <v>6.4272</v>
      </c>
      <c r="CY54">
        <f>AD54</f>
        <v>0</v>
      </c>
      <c r="CZ54">
        <f>AH54</f>
        <v>0</v>
      </c>
      <c r="DA54">
        <f>AL54</f>
        <v>1</v>
      </c>
      <c r="DB54">
        <f t="shared" si="20"/>
        <v>0</v>
      </c>
      <c r="DC54">
        <f t="shared" si="21"/>
        <v>0</v>
      </c>
    </row>
    <row r="55" spans="1:107" x14ac:dyDescent="0.2">
      <c r="A55">
        <f>ROW(Source!A32)</f>
        <v>32</v>
      </c>
      <c r="B55">
        <v>42913475</v>
      </c>
      <c r="C55">
        <v>42914042</v>
      </c>
      <c r="D55">
        <v>245659482</v>
      </c>
      <c r="E55">
        <v>1</v>
      </c>
      <c r="F55">
        <v>1</v>
      </c>
      <c r="G55">
        <v>1</v>
      </c>
      <c r="H55">
        <v>2</v>
      </c>
      <c r="I55" t="s">
        <v>323</v>
      </c>
      <c r="J55" t="s">
        <v>324</v>
      </c>
      <c r="K55" t="s">
        <v>325</v>
      </c>
      <c r="L55">
        <v>1368</v>
      </c>
      <c r="N55">
        <v>1011</v>
      </c>
      <c r="O55" t="s">
        <v>251</v>
      </c>
      <c r="P55" t="s">
        <v>251</v>
      </c>
      <c r="Q55">
        <v>1</v>
      </c>
      <c r="W55">
        <v>0</v>
      </c>
      <c r="X55">
        <v>-705648702</v>
      </c>
      <c r="Y55">
        <v>0.6</v>
      </c>
      <c r="AA55">
        <v>0</v>
      </c>
      <c r="AB55">
        <v>120.15</v>
      </c>
      <c r="AC55">
        <v>9.99</v>
      </c>
      <c r="AD55">
        <v>0</v>
      </c>
      <c r="AE55">
        <v>0</v>
      </c>
      <c r="AF55">
        <v>120.15</v>
      </c>
      <c r="AG55">
        <v>9.99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0.5</v>
      </c>
      <c r="AU55" t="s">
        <v>19</v>
      </c>
      <c r="AV55">
        <v>0</v>
      </c>
      <c r="AW55">
        <v>2</v>
      </c>
      <c r="AX55">
        <v>42914061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Y55*Source!I32</f>
        <v>2.472</v>
      </c>
      <c r="CY55">
        <f t="shared" ref="CY55:CY63" si="22">AB55</f>
        <v>120.15</v>
      </c>
      <c r="CZ55">
        <f t="shared" ref="CZ55:CZ63" si="23">AF55</f>
        <v>120.15</v>
      </c>
      <c r="DA55">
        <f t="shared" ref="DA55:DA63" si="24">AJ55</f>
        <v>1</v>
      </c>
      <c r="DB55">
        <f t="shared" si="20"/>
        <v>72.096000000000004</v>
      </c>
      <c r="DC55">
        <f t="shared" si="21"/>
        <v>6</v>
      </c>
    </row>
    <row r="56" spans="1:107" x14ac:dyDescent="0.2">
      <c r="A56">
        <f>ROW(Source!A32)</f>
        <v>32</v>
      </c>
      <c r="B56">
        <v>42913475</v>
      </c>
      <c r="C56">
        <v>42914042</v>
      </c>
      <c r="D56">
        <v>245659592</v>
      </c>
      <c r="E56">
        <v>1</v>
      </c>
      <c r="F56">
        <v>1</v>
      </c>
      <c r="G56">
        <v>1</v>
      </c>
      <c r="H56">
        <v>2</v>
      </c>
      <c r="I56" t="s">
        <v>326</v>
      </c>
      <c r="J56" t="s">
        <v>327</v>
      </c>
      <c r="K56" t="s">
        <v>328</v>
      </c>
      <c r="L56">
        <v>1368</v>
      </c>
      <c r="N56">
        <v>1011</v>
      </c>
      <c r="O56" t="s">
        <v>251</v>
      </c>
      <c r="P56" t="s">
        <v>251</v>
      </c>
      <c r="Q56">
        <v>1</v>
      </c>
      <c r="W56">
        <v>0</v>
      </c>
      <c r="X56">
        <v>-94122876</v>
      </c>
      <c r="Y56">
        <v>1.6440000000000001</v>
      </c>
      <c r="AA56">
        <v>0</v>
      </c>
      <c r="AB56">
        <v>6.64</v>
      </c>
      <c r="AC56">
        <v>0</v>
      </c>
      <c r="AD56">
        <v>0</v>
      </c>
      <c r="AE56">
        <v>0</v>
      </c>
      <c r="AF56">
        <v>6.64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1.37</v>
      </c>
      <c r="AU56" t="s">
        <v>19</v>
      </c>
      <c r="AV56">
        <v>0</v>
      </c>
      <c r="AW56">
        <v>2</v>
      </c>
      <c r="AX56">
        <v>42914062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Y56*Source!I32</f>
        <v>6.7732800000000006</v>
      </c>
      <c r="CY56">
        <f t="shared" si="22"/>
        <v>6.64</v>
      </c>
      <c r="CZ56">
        <f t="shared" si="23"/>
        <v>6.64</v>
      </c>
      <c r="DA56">
        <f t="shared" si="24"/>
        <v>1</v>
      </c>
      <c r="DB56">
        <f t="shared" si="20"/>
        <v>10.92</v>
      </c>
      <c r="DC56">
        <f t="shared" si="21"/>
        <v>0</v>
      </c>
    </row>
    <row r="57" spans="1:107" x14ac:dyDescent="0.2">
      <c r="A57">
        <f>ROW(Source!A32)</f>
        <v>32</v>
      </c>
      <c r="B57">
        <v>42913475</v>
      </c>
      <c r="C57">
        <v>42914042</v>
      </c>
      <c r="D57">
        <v>245659690</v>
      </c>
      <c r="E57">
        <v>1</v>
      </c>
      <c r="F57">
        <v>1</v>
      </c>
      <c r="G57">
        <v>1</v>
      </c>
      <c r="H57">
        <v>2</v>
      </c>
      <c r="I57" t="s">
        <v>329</v>
      </c>
      <c r="J57" t="s">
        <v>330</v>
      </c>
      <c r="K57" t="s">
        <v>331</v>
      </c>
      <c r="L57">
        <v>1368</v>
      </c>
      <c r="N57">
        <v>1011</v>
      </c>
      <c r="O57" t="s">
        <v>251</v>
      </c>
      <c r="P57" t="s">
        <v>251</v>
      </c>
      <c r="Q57">
        <v>1</v>
      </c>
      <c r="W57">
        <v>0</v>
      </c>
      <c r="X57">
        <v>1798553338</v>
      </c>
      <c r="Y57">
        <v>52.08</v>
      </c>
      <c r="AA57">
        <v>0</v>
      </c>
      <c r="AB57">
        <v>38.56</v>
      </c>
      <c r="AC57">
        <v>0</v>
      </c>
      <c r="AD57">
        <v>0</v>
      </c>
      <c r="AE57">
        <v>0</v>
      </c>
      <c r="AF57">
        <v>38.56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43.4</v>
      </c>
      <c r="AU57" t="s">
        <v>19</v>
      </c>
      <c r="AV57">
        <v>0</v>
      </c>
      <c r="AW57">
        <v>2</v>
      </c>
      <c r="AX57">
        <v>42914063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Y57*Source!I32</f>
        <v>214.56960000000001</v>
      </c>
      <c r="CY57">
        <f t="shared" si="22"/>
        <v>38.56</v>
      </c>
      <c r="CZ57">
        <f t="shared" si="23"/>
        <v>38.56</v>
      </c>
      <c r="DA57">
        <f t="shared" si="24"/>
        <v>1</v>
      </c>
      <c r="DB57">
        <f t="shared" si="20"/>
        <v>2008.2</v>
      </c>
      <c r="DC57">
        <f t="shared" si="21"/>
        <v>0</v>
      </c>
    </row>
    <row r="58" spans="1:107" x14ac:dyDescent="0.2">
      <c r="A58">
        <f>ROW(Source!A32)</f>
        <v>32</v>
      </c>
      <c r="B58">
        <v>42913475</v>
      </c>
      <c r="C58">
        <v>42914042</v>
      </c>
      <c r="D58">
        <v>245659699</v>
      </c>
      <c r="E58">
        <v>1</v>
      </c>
      <c r="F58">
        <v>1</v>
      </c>
      <c r="G58">
        <v>1</v>
      </c>
      <c r="H58">
        <v>2</v>
      </c>
      <c r="I58" t="s">
        <v>261</v>
      </c>
      <c r="J58" t="s">
        <v>262</v>
      </c>
      <c r="K58" t="s">
        <v>263</v>
      </c>
      <c r="L58">
        <v>1368</v>
      </c>
      <c r="N58">
        <v>1011</v>
      </c>
      <c r="O58" t="s">
        <v>251</v>
      </c>
      <c r="P58" t="s">
        <v>251</v>
      </c>
      <c r="Q58">
        <v>1</v>
      </c>
      <c r="W58">
        <v>0</v>
      </c>
      <c r="X58">
        <v>1487300236</v>
      </c>
      <c r="Y58">
        <v>1.08</v>
      </c>
      <c r="AA58">
        <v>0</v>
      </c>
      <c r="AB58">
        <v>1.1499999999999999</v>
      </c>
      <c r="AC58">
        <v>0</v>
      </c>
      <c r="AD58">
        <v>0</v>
      </c>
      <c r="AE58">
        <v>0</v>
      </c>
      <c r="AF58">
        <v>1.1499999999999999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0.9</v>
      </c>
      <c r="AU58" t="s">
        <v>19</v>
      </c>
      <c r="AV58">
        <v>0</v>
      </c>
      <c r="AW58">
        <v>2</v>
      </c>
      <c r="AX58">
        <v>42914064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Y58*Source!I32</f>
        <v>4.4496000000000002</v>
      </c>
      <c r="CY58">
        <f t="shared" si="22"/>
        <v>1.1499999999999999</v>
      </c>
      <c r="CZ58">
        <f t="shared" si="23"/>
        <v>1.1499999999999999</v>
      </c>
      <c r="DA58">
        <f t="shared" si="24"/>
        <v>1</v>
      </c>
      <c r="DB58">
        <f t="shared" si="20"/>
        <v>1.248</v>
      </c>
      <c r="DC58">
        <f t="shared" si="21"/>
        <v>0</v>
      </c>
    </row>
    <row r="59" spans="1:107" x14ac:dyDescent="0.2">
      <c r="A59">
        <f>ROW(Source!A32)</f>
        <v>32</v>
      </c>
      <c r="B59">
        <v>42913475</v>
      </c>
      <c r="C59">
        <v>42914042</v>
      </c>
      <c r="D59">
        <v>245661022</v>
      </c>
      <c r="E59">
        <v>1</v>
      </c>
      <c r="F59">
        <v>1</v>
      </c>
      <c r="G59">
        <v>1</v>
      </c>
      <c r="H59">
        <v>2</v>
      </c>
      <c r="I59" t="s">
        <v>332</v>
      </c>
      <c r="J59" t="s">
        <v>333</v>
      </c>
      <c r="K59" t="s">
        <v>334</v>
      </c>
      <c r="L59">
        <v>1368</v>
      </c>
      <c r="N59">
        <v>1011</v>
      </c>
      <c r="O59" t="s">
        <v>251</v>
      </c>
      <c r="P59" t="s">
        <v>251</v>
      </c>
      <c r="Q59">
        <v>1</v>
      </c>
      <c r="W59">
        <v>0</v>
      </c>
      <c r="X59">
        <v>-770189256</v>
      </c>
      <c r="Y59">
        <v>0.36</v>
      </c>
      <c r="AA59">
        <v>0</v>
      </c>
      <c r="AB59">
        <v>1.87</v>
      </c>
      <c r="AC59">
        <v>0</v>
      </c>
      <c r="AD59">
        <v>0</v>
      </c>
      <c r="AE59">
        <v>0</v>
      </c>
      <c r="AF59">
        <v>1.87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0.3</v>
      </c>
      <c r="AU59" t="s">
        <v>19</v>
      </c>
      <c r="AV59">
        <v>0</v>
      </c>
      <c r="AW59">
        <v>2</v>
      </c>
      <c r="AX59">
        <v>42914065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Y59*Source!I32</f>
        <v>1.4832000000000001</v>
      </c>
      <c r="CY59">
        <f t="shared" si="22"/>
        <v>1.87</v>
      </c>
      <c r="CZ59">
        <f t="shared" si="23"/>
        <v>1.87</v>
      </c>
      <c r="DA59">
        <f t="shared" si="24"/>
        <v>1</v>
      </c>
      <c r="DB59">
        <f t="shared" si="20"/>
        <v>0.67200000000000004</v>
      </c>
      <c r="DC59">
        <f t="shared" si="21"/>
        <v>0</v>
      </c>
    </row>
    <row r="60" spans="1:107" x14ac:dyDescent="0.2">
      <c r="A60">
        <f>ROW(Source!A32)</f>
        <v>32</v>
      </c>
      <c r="B60">
        <v>42913475</v>
      </c>
      <c r="C60">
        <v>42914042</v>
      </c>
      <c r="D60">
        <v>245661027</v>
      </c>
      <c r="E60">
        <v>1</v>
      </c>
      <c r="F60">
        <v>1</v>
      </c>
      <c r="G60">
        <v>1</v>
      </c>
      <c r="H60">
        <v>2</v>
      </c>
      <c r="I60" t="s">
        <v>270</v>
      </c>
      <c r="J60" t="s">
        <v>271</v>
      </c>
      <c r="K60" t="s">
        <v>272</v>
      </c>
      <c r="L60">
        <v>1368</v>
      </c>
      <c r="N60">
        <v>1011</v>
      </c>
      <c r="O60" t="s">
        <v>251</v>
      </c>
      <c r="P60" t="s">
        <v>251</v>
      </c>
      <c r="Q60">
        <v>1</v>
      </c>
      <c r="W60">
        <v>0</v>
      </c>
      <c r="X60">
        <v>1128322699</v>
      </c>
      <c r="Y60">
        <v>0.48</v>
      </c>
      <c r="AA60">
        <v>0</v>
      </c>
      <c r="AB60">
        <v>4.92</v>
      </c>
      <c r="AC60">
        <v>0</v>
      </c>
      <c r="AD60">
        <v>0</v>
      </c>
      <c r="AE60">
        <v>0</v>
      </c>
      <c r="AF60">
        <v>4.92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0.4</v>
      </c>
      <c r="AU60" t="s">
        <v>19</v>
      </c>
      <c r="AV60">
        <v>0</v>
      </c>
      <c r="AW60">
        <v>2</v>
      </c>
      <c r="AX60">
        <v>42914066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Y60*Source!I32</f>
        <v>1.9776</v>
      </c>
      <c r="CY60">
        <f t="shared" si="22"/>
        <v>4.92</v>
      </c>
      <c r="CZ60">
        <f t="shared" si="23"/>
        <v>4.92</v>
      </c>
      <c r="DA60">
        <f t="shared" si="24"/>
        <v>1</v>
      </c>
      <c r="DB60">
        <f t="shared" si="20"/>
        <v>2.3639999999999999</v>
      </c>
      <c r="DC60">
        <f t="shared" si="21"/>
        <v>0</v>
      </c>
    </row>
    <row r="61" spans="1:107" x14ac:dyDescent="0.2">
      <c r="A61">
        <f>ROW(Source!A32)</f>
        <v>32</v>
      </c>
      <c r="B61">
        <v>42913475</v>
      </c>
      <c r="C61">
        <v>42914042</v>
      </c>
      <c r="D61">
        <v>245661052</v>
      </c>
      <c r="E61">
        <v>1</v>
      </c>
      <c r="F61">
        <v>1</v>
      </c>
      <c r="G61">
        <v>1</v>
      </c>
      <c r="H61">
        <v>2</v>
      </c>
      <c r="I61" t="s">
        <v>335</v>
      </c>
      <c r="J61" t="s">
        <v>336</v>
      </c>
      <c r="K61" t="s">
        <v>337</v>
      </c>
      <c r="L61">
        <v>1368</v>
      </c>
      <c r="N61">
        <v>1011</v>
      </c>
      <c r="O61" t="s">
        <v>251</v>
      </c>
      <c r="P61" t="s">
        <v>251</v>
      </c>
      <c r="Q61">
        <v>1</v>
      </c>
      <c r="W61">
        <v>0</v>
      </c>
      <c r="X61">
        <v>886873807</v>
      </c>
      <c r="Y61">
        <v>2.88</v>
      </c>
      <c r="AA61">
        <v>0</v>
      </c>
      <c r="AB61">
        <v>2.27</v>
      </c>
      <c r="AC61">
        <v>0</v>
      </c>
      <c r="AD61">
        <v>0</v>
      </c>
      <c r="AE61">
        <v>0</v>
      </c>
      <c r="AF61">
        <v>2.27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</v>
      </c>
      <c r="AT61">
        <v>2.4</v>
      </c>
      <c r="AU61" t="s">
        <v>19</v>
      </c>
      <c r="AV61">
        <v>0</v>
      </c>
      <c r="AW61">
        <v>2</v>
      </c>
      <c r="AX61">
        <v>42914067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Y61*Source!I32</f>
        <v>11.865600000000001</v>
      </c>
      <c r="CY61">
        <f t="shared" si="22"/>
        <v>2.27</v>
      </c>
      <c r="CZ61">
        <f t="shared" si="23"/>
        <v>2.27</v>
      </c>
      <c r="DA61">
        <f t="shared" si="24"/>
        <v>1</v>
      </c>
      <c r="DB61">
        <f t="shared" si="20"/>
        <v>6.54</v>
      </c>
      <c r="DC61">
        <f t="shared" si="21"/>
        <v>0</v>
      </c>
    </row>
    <row r="62" spans="1:107" x14ac:dyDescent="0.2">
      <c r="A62">
        <f>ROW(Source!A32)</f>
        <v>32</v>
      </c>
      <c r="B62">
        <v>42913475</v>
      </c>
      <c r="C62">
        <v>42914042</v>
      </c>
      <c r="D62">
        <v>245661176</v>
      </c>
      <c r="E62">
        <v>1</v>
      </c>
      <c r="F62">
        <v>1</v>
      </c>
      <c r="G62">
        <v>1</v>
      </c>
      <c r="H62">
        <v>2</v>
      </c>
      <c r="I62" t="s">
        <v>338</v>
      </c>
      <c r="J62" t="s">
        <v>339</v>
      </c>
      <c r="K62" t="s">
        <v>340</v>
      </c>
      <c r="L62">
        <v>1368</v>
      </c>
      <c r="N62">
        <v>1011</v>
      </c>
      <c r="O62" t="s">
        <v>251</v>
      </c>
      <c r="P62" t="s">
        <v>251</v>
      </c>
      <c r="Q62">
        <v>1</v>
      </c>
      <c r="W62">
        <v>0</v>
      </c>
      <c r="X62">
        <v>946416951</v>
      </c>
      <c r="Y62">
        <v>0.96</v>
      </c>
      <c r="AA62">
        <v>0</v>
      </c>
      <c r="AB62">
        <v>12.62</v>
      </c>
      <c r="AC62">
        <v>7.44</v>
      </c>
      <c r="AD62">
        <v>0</v>
      </c>
      <c r="AE62">
        <v>0</v>
      </c>
      <c r="AF62">
        <v>12.62</v>
      </c>
      <c r="AG62">
        <v>7.44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</v>
      </c>
      <c r="AT62">
        <v>0.8</v>
      </c>
      <c r="AU62" t="s">
        <v>19</v>
      </c>
      <c r="AV62">
        <v>0</v>
      </c>
      <c r="AW62">
        <v>2</v>
      </c>
      <c r="AX62">
        <v>42914068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Y62*Source!I32</f>
        <v>3.9552</v>
      </c>
      <c r="CY62">
        <f t="shared" si="22"/>
        <v>12.62</v>
      </c>
      <c r="CZ62">
        <f t="shared" si="23"/>
        <v>12.62</v>
      </c>
      <c r="DA62">
        <f t="shared" si="24"/>
        <v>1</v>
      </c>
      <c r="DB62">
        <f t="shared" si="20"/>
        <v>12.12</v>
      </c>
      <c r="DC62">
        <f t="shared" si="21"/>
        <v>7.14</v>
      </c>
    </row>
    <row r="63" spans="1:107" x14ac:dyDescent="0.2">
      <c r="A63">
        <f>ROW(Source!A32)</f>
        <v>32</v>
      </c>
      <c r="B63">
        <v>42913475</v>
      </c>
      <c r="C63">
        <v>42914042</v>
      </c>
      <c r="D63">
        <v>245661336</v>
      </c>
      <c r="E63">
        <v>1</v>
      </c>
      <c r="F63">
        <v>1</v>
      </c>
      <c r="G63">
        <v>1</v>
      </c>
      <c r="H63">
        <v>2</v>
      </c>
      <c r="I63" t="s">
        <v>341</v>
      </c>
      <c r="J63" t="s">
        <v>342</v>
      </c>
      <c r="K63" t="s">
        <v>343</v>
      </c>
      <c r="L63">
        <v>1368</v>
      </c>
      <c r="N63">
        <v>1011</v>
      </c>
      <c r="O63" t="s">
        <v>251</v>
      </c>
      <c r="P63" t="s">
        <v>251</v>
      </c>
      <c r="Q63">
        <v>1</v>
      </c>
      <c r="W63">
        <v>0</v>
      </c>
      <c r="X63">
        <v>196037043</v>
      </c>
      <c r="Y63">
        <v>0.6</v>
      </c>
      <c r="AA63">
        <v>0</v>
      </c>
      <c r="AB63">
        <v>96.29</v>
      </c>
      <c r="AC63">
        <v>8.58</v>
      </c>
      <c r="AD63">
        <v>0</v>
      </c>
      <c r="AE63">
        <v>0</v>
      </c>
      <c r="AF63">
        <v>96.29</v>
      </c>
      <c r="AG63">
        <v>8.58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0.5</v>
      </c>
      <c r="AU63" t="s">
        <v>19</v>
      </c>
      <c r="AV63">
        <v>0</v>
      </c>
      <c r="AW63">
        <v>2</v>
      </c>
      <c r="AX63">
        <v>42914069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Y63*Source!I32</f>
        <v>2.472</v>
      </c>
      <c r="CY63">
        <f t="shared" si="22"/>
        <v>96.29</v>
      </c>
      <c r="CZ63">
        <f t="shared" si="23"/>
        <v>96.29</v>
      </c>
      <c r="DA63">
        <f t="shared" si="24"/>
        <v>1</v>
      </c>
      <c r="DB63">
        <f t="shared" si="20"/>
        <v>57.78</v>
      </c>
      <c r="DC63">
        <f t="shared" si="21"/>
        <v>5.1479999999999997</v>
      </c>
    </row>
    <row r="64" spans="1:107" x14ac:dyDescent="0.2">
      <c r="A64">
        <f>ROW(Source!A32)</f>
        <v>32</v>
      </c>
      <c r="B64">
        <v>42913475</v>
      </c>
      <c r="C64">
        <v>42914042</v>
      </c>
      <c r="D64">
        <v>245679134</v>
      </c>
      <c r="E64">
        <v>1</v>
      </c>
      <c r="F64">
        <v>1</v>
      </c>
      <c r="G64">
        <v>1</v>
      </c>
      <c r="H64">
        <v>3</v>
      </c>
      <c r="I64" t="s">
        <v>279</v>
      </c>
      <c r="J64" t="s">
        <v>280</v>
      </c>
      <c r="K64" t="s">
        <v>281</v>
      </c>
      <c r="L64">
        <v>1339</v>
      </c>
      <c r="N64">
        <v>1007</v>
      </c>
      <c r="O64" t="s">
        <v>282</v>
      </c>
      <c r="P64" t="s">
        <v>282</v>
      </c>
      <c r="Q64">
        <v>1</v>
      </c>
      <c r="W64">
        <v>0</v>
      </c>
      <c r="X64">
        <v>-426043946</v>
      </c>
      <c r="Y64">
        <v>0.6</v>
      </c>
      <c r="AA64">
        <v>11.87</v>
      </c>
      <c r="AB64">
        <v>0</v>
      </c>
      <c r="AC64">
        <v>0</v>
      </c>
      <c r="AD64">
        <v>0</v>
      </c>
      <c r="AE64">
        <v>11.87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0.6</v>
      </c>
      <c r="AU64" t="s">
        <v>3</v>
      </c>
      <c r="AV64">
        <v>0</v>
      </c>
      <c r="AW64">
        <v>2</v>
      </c>
      <c r="AX64">
        <v>42914070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Y64*Source!I32</f>
        <v>2.472</v>
      </c>
      <c r="CY64">
        <f>AA64</f>
        <v>11.87</v>
      </c>
      <c r="CZ64">
        <f>AE64</f>
        <v>11.87</v>
      </c>
      <c r="DA64">
        <f>AI64</f>
        <v>1</v>
      </c>
      <c r="DB64">
        <f>ROUND(ROUND(AT64*CZ64,2),6)</f>
        <v>7.12</v>
      </c>
      <c r="DC64">
        <f>ROUND(ROUND(AT64*AG64,2),6)</f>
        <v>0</v>
      </c>
    </row>
    <row r="65" spans="1:107" x14ac:dyDescent="0.2">
      <c r="A65">
        <f>ROW(Source!A32)</f>
        <v>32</v>
      </c>
      <c r="B65">
        <v>42913475</v>
      </c>
      <c r="C65">
        <v>42914042</v>
      </c>
      <c r="D65">
        <v>245685391</v>
      </c>
      <c r="E65">
        <v>1</v>
      </c>
      <c r="F65">
        <v>1</v>
      </c>
      <c r="G65">
        <v>1</v>
      </c>
      <c r="H65">
        <v>3</v>
      </c>
      <c r="I65" t="s">
        <v>41</v>
      </c>
      <c r="J65" t="s">
        <v>43</v>
      </c>
      <c r="K65" t="s">
        <v>42</v>
      </c>
      <c r="L65">
        <v>1348</v>
      </c>
      <c r="N65">
        <v>1009</v>
      </c>
      <c r="O65" t="s">
        <v>28</v>
      </c>
      <c r="P65" t="s">
        <v>28</v>
      </c>
      <c r="Q65">
        <v>1000</v>
      </c>
      <c r="W65">
        <v>1</v>
      </c>
      <c r="X65">
        <v>-508031043</v>
      </c>
      <c r="Y65">
        <v>-1.06</v>
      </c>
      <c r="AA65">
        <v>5402.03</v>
      </c>
      <c r="AB65">
        <v>0</v>
      </c>
      <c r="AC65">
        <v>0</v>
      </c>
      <c r="AD65">
        <v>0</v>
      </c>
      <c r="AE65">
        <v>5402.03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-1.06</v>
      </c>
      <c r="AU65" t="s">
        <v>3</v>
      </c>
      <c r="AV65">
        <v>0</v>
      </c>
      <c r="AW65">
        <v>2</v>
      </c>
      <c r="AX65">
        <v>42914071</v>
      </c>
      <c r="AY65">
        <v>1</v>
      </c>
      <c r="AZ65">
        <v>6144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Y65*Source!I32</f>
        <v>-4.3672000000000004</v>
      </c>
      <c r="CY65">
        <f>AA65</f>
        <v>5402.03</v>
      </c>
      <c r="CZ65">
        <f>AE65</f>
        <v>5402.03</v>
      </c>
      <c r="DA65">
        <f>AI65</f>
        <v>1</v>
      </c>
      <c r="DB65">
        <f>ROUND(ROUND(AT65*CZ65,2),6)</f>
        <v>-5726.15</v>
      </c>
      <c r="DC65">
        <f>ROUND(ROUND(AT65*AG65,2),6)</f>
        <v>0</v>
      </c>
    </row>
    <row r="66" spans="1:107" x14ac:dyDescent="0.2">
      <c r="A66">
        <f>ROW(Source!A32)</f>
        <v>32</v>
      </c>
      <c r="B66">
        <v>42913475</v>
      </c>
      <c r="C66">
        <v>42914042</v>
      </c>
      <c r="D66">
        <v>245685551</v>
      </c>
      <c r="E66">
        <v>1</v>
      </c>
      <c r="F66">
        <v>1</v>
      </c>
      <c r="G66">
        <v>1</v>
      </c>
      <c r="H66">
        <v>3</v>
      </c>
      <c r="I66" t="s">
        <v>344</v>
      </c>
      <c r="J66" t="s">
        <v>345</v>
      </c>
      <c r="K66" t="s">
        <v>346</v>
      </c>
      <c r="L66">
        <v>1348</v>
      </c>
      <c r="N66">
        <v>1009</v>
      </c>
      <c r="O66" t="s">
        <v>28</v>
      </c>
      <c r="P66" t="s">
        <v>28</v>
      </c>
      <c r="Q66">
        <v>1000</v>
      </c>
      <c r="W66">
        <v>0</v>
      </c>
      <c r="X66">
        <v>213802174</v>
      </c>
      <c r="Y66">
        <v>1.9E-2</v>
      </c>
      <c r="AA66">
        <v>9483.09</v>
      </c>
      <c r="AB66">
        <v>0</v>
      </c>
      <c r="AC66">
        <v>0</v>
      </c>
      <c r="AD66">
        <v>0</v>
      </c>
      <c r="AE66">
        <v>9483.09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1.9E-2</v>
      </c>
      <c r="AU66" t="s">
        <v>3</v>
      </c>
      <c r="AV66">
        <v>0</v>
      </c>
      <c r="AW66">
        <v>2</v>
      </c>
      <c r="AX66">
        <v>42914072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Y66*Source!I32</f>
        <v>7.8280000000000002E-2</v>
      </c>
      <c r="CY66">
        <f>AA66</f>
        <v>9483.09</v>
      </c>
      <c r="CZ66">
        <f>AE66</f>
        <v>9483.09</v>
      </c>
      <c r="DA66">
        <f>AI66</f>
        <v>1</v>
      </c>
      <c r="DB66">
        <f>ROUND(ROUND(AT66*CZ66,2),6)</f>
        <v>180.18</v>
      </c>
      <c r="DC66">
        <f>ROUND(ROUND(AT66*AG66,2),6)</f>
        <v>0</v>
      </c>
    </row>
    <row r="67" spans="1:107" x14ac:dyDescent="0.2">
      <c r="A67">
        <f>ROW(Source!A32)</f>
        <v>32</v>
      </c>
      <c r="B67">
        <v>42913475</v>
      </c>
      <c r="C67">
        <v>42914042</v>
      </c>
      <c r="D67">
        <v>245679141</v>
      </c>
      <c r="E67">
        <v>1</v>
      </c>
      <c r="F67">
        <v>1</v>
      </c>
      <c r="G67">
        <v>1</v>
      </c>
      <c r="H67">
        <v>3</v>
      </c>
      <c r="I67" t="s">
        <v>301</v>
      </c>
      <c r="J67" t="s">
        <v>302</v>
      </c>
      <c r="K67" t="s">
        <v>303</v>
      </c>
      <c r="L67">
        <v>1346</v>
      </c>
      <c r="N67">
        <v>1009</v>
      </c>
      <c r="O67" t="s">
        <v>304</v>
      </c>
      <c r="P67" t="s">
        <v>304</v>
      </c>
      <c r="Q67">
        <v>1</v>
      </c>
      <c r="W67">
        <v>0</v>
      </c>
      <c r="X67">
        <v>-318955363</v>
      </c>
      <c r="Y67">
        <v>0.2</v>
      </c>
      <c r="AA67">
        <v>8.48</v>
      </c>
      <c r="AB67">
        <v>0</v>
      </c>
      <c r="AC67">
        <v>0</v>
      </c>
      <c r="AD67">
        <v>0</v>
      </c>
      <c r="AE67">
        <v>8.48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1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0.2</v>
      </c>
      <c r="AU67" t="s">
        <v>3</v>
      </c>
      <c r="AV67">
        <v>0</v>
      </c>
      <c r="AW67">
        <v>2</v>
      </c>
      <c r="AX67">
        <v>42914073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Y67*Source!I32</f>
        <v>0.82400000000000007</v>
      </c>
      <c r="CY67">
        <f>AA67</f>
        <v>8.48</v>
      </c>
      <c r="CZ67">
        <f>AE67</f>
        <v>8.48</v>
      </c>
      <c r="DA67">
        <f>AI67</f>
        <v>1</v>
      </c>
      <c r="DB67">
        <f>ROUND(ROUND(AT67*CZ67,2),6)</f>
        <v>1.7</v>
      </c>
      <c r="DC67">
        <f>ROUND(ROUND(AT67*AG67,2),6)</f>
        <v>0</v>
      </c>
    </row>
    <row r="68" spans="1:107" x14ac:dyDescent="0.2">
      <c r="A68">
        <f>ROW(Source!A32)</f>
        <v>32</v>
      </c>
      <c r="B68">
        <v>42913475</v>
      </c>
      <c r="C68">
        <v>42914042</v>
      </c>
      <c r="D68">
        <v>245726870</v>
      </c>
      <c r="E68">
        <v>1</v>
      </c>
      <c r="F68">
        <v>1</v>
      </c>
      <c r="G68">
        <v>1</v>
      </c>
      <c r="H68">
        <v>3</v>
      </c>
      <c r="I68" t="s">
        <v>347</v>
      </c>
      <c r="J68" t="s">
        <v>348</v>
      </c>
      <c r="K68" t="s">
        <v>349</v>
      </c>
      <c r="L68">
        <v>1374</v>
      </c>
      <c r="N68">
        <v>1013</v>
      </c>
      <c r="O68" t="s">
        <v>350</v>
      </c>
      <c r="P68" t="s">
        <v>350</v>
      </c>
      <c r="Q68">
        <v>1</v>
      </c>
      <c r="W68">
        <v>0</v>
      </c>
      <c r="X68">
        <v>-1089631788</v>
      </c>
      <c r="Y68">
        <v>19.11</v>
      </c>
      <c r="AA68">
        <v>1</v>
      </c>
      <c r="AB68">
        <v>0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19.11</v>
      </c>
      <c r="AU68" t="s">
        <v>3</v>
      </c>
      <c r="AV68">
        <v>0</v>
      </c>
      <c r="AW68">
        <v>2</v>
      </c>
      <c r="AX68">
        <v>42914074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Y68*Source!I32</f>
        <v>78.733199999999997</v>
      </c>
      <c r="CY68">
        <f>AA68</f>
        <v>1</v>
      </c>
      <c r="CZ68">
        <f>AE68</f>
        <v>1</v>
      </c>
      <c r="DA68">
        <f>AI68</f>
        <v>1</v>
      </c>
      <c r="DB68">
        <f>ROUND(ROUND(AT68*CZ68,2),6)</f>
        <v>19.11</v>
      </c>
      <c r="DC68">
        <f>ROUND(ROUND(AT68*AG68,2),6)</f>
        <v>0</v>
      </c>
    </row>
    <row r="69" spans="1:107" x14ac:dyDescent="0.2">
      <c r="A69">
        <f>ROW(Source!A33)</f>
        <v>33</v>
      </c>
      <c r="B69">
        <v>42913476</v>
      </c>
      <c r="C69">
        <v>42914042</v>
      </c>
      <c r="D69">
        <v>55931293</v>
      </c>
      <c r="E69">
        <v>1</v>
      </c>
      <c r="F69">
        <v>1</v>
      </c>
      <c r="G69">
        <v>1</v>
      </c>
      <c r="H69">
        <v>1</v>
      </c>
      <c r="I69" t="s">
        <v>321</v>
      </c>
      <c r="J69" t="s">
        <v>3</v>
      </c>
      <c r="K69" t="s">
        <v>322</v>
      </c>
      <c r="L69">
        <v>1369</v>
      </c>
      <c r="N69">
        <v>1013</v>
      </c>
      <c r="O69" t="s">
        <v>244</v>
      </c>
      <c r="P69" t="s">
        <v>244</v>
      </c>
      <c r="Q69">
        <v>1</v>
      </c>
      <c r="W69">
        <v>0</v>
      </c>
      <c r="X69">
        <v>1374056601</v>
      </c>
      <c r="Y69">
        <v>156</v>
      </c>
      <c r="AA69">
        <v>0</v>
      </c>
      <c r="AB69">
        <v>0</v>
      </c>
      <c r="AC69">
        <v>0</v>
      </c>
      <c r="AD69">
        <v>57.26</v>
      </c>
      <c r="AE69">
        <v>0</v>
      </c>
      <c r="AF69">
        <v>0</v>
      </c>
      <c r="AG69">
        <v>0</v>
      </c>
      <c r="AH69">
        <v>7.35</v>
      </c>
      <c r="AI69">
        <v>1</v>
      </c>
      <c r="AJ69">
        <v>1</v>
      </c>
      <c r="AK69">
        <v>1</v>
      </c>
      <c r="AL69">
        <v>7.79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130</v>
      </c>
      <c r="AU69" t="s">
        <v>245</v>
      </c>
      <c r="AV69">
        <v>1</v>
      </c>
      <c r="AW69">
        <v>2</v>
      </c>
      <c r="AX69">
        <v>42914059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Y69*Source!I33</f>
        <v>642.72</v>
      </c>
      <c r="CY69">
        <f>AD69</f>
        <v>57.26</v>
      </c>
      <c r="CZ69">
        <f>AH69</f>
        <v>7.35</v>
      </c>
      <c r="DA69">
        <f>AL69</f>
        <v>7.79</v>
      </c>
      <c r="DB69">
        <f t="shared" ref="DB69:DB79" si="25">ROUND((ROUND(AT69*CZ69,2)*1.2),6)</f>
        <v>1146.5999999999999</v>
      </c>
      <c r="DC69">
        <f t="shared" ref="DC69:DC79" si="26">ROUND((ROUND(AT69*AG69,2)*1.2),6)</f>
        <v>0</v>
      </c>
    </row>
    <row r="70" spans="1:107" x14ac:dyDescent="0.2">
      <c r="A70">
        <f>ROW(Source!A33)</f>
        <v>33</v>
      </c>
      <c r="B70">
        <v>42913476</v>
      </c>
      <c r="C70">
        <v>42914042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30</v>
      </c>
      <c r="J70" t="s">
        <v>3</v>
      </c>
      <c r="K70" t="s">
        <v>246</v>
      </c>
      <c r="L70">
        <v>608254</v>
      </c>
      <c r="N70">
        <v>1013</v>
      </c>
      <c r="O70" t="s">
        <v>247</v>
      </c>
      <c r="P70" t="s">
        <v>247</v>
      </c>
      <c r="Q70">
        <v>1</v>
      </c>
      <c r="W70">
        <v>0</v>
      </c>
      <c r="X70">
        <v>-185737400</v>
      </c>
      <c r="Y70">
        <v>1.56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7.79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</v>
      </c>
      <c r="AT70">
        <v>1.3</v>
      </c>
      <c r="AU70" t="s">
        <v>245</v>
      </c>
      <c r="AV70">
        <v>2</v>
      </c>
      <c r="AW70">
        <v>2</v>
      </c>
      <c r="AX70">
        <v>42914060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Y70*Source!I33</f>
        <v>6.4272</v>
      </c>
      <c r="CY70">
        <f>AD70</f>
        <v>0</v>
      </c>
      <c r="CZ70">
        <f>AH70</f>
        <v>0</v>
      </c>
      <c r="DA70">
        <f>AL70</f>
        <v>1</v>
      </c>
      <c r="DB70">
        <f t="shared" si="25"/>
        <v>0</v>
      </c>
      <c r="DC70">
        <f t="shared" si="26"/>
        <v>0</v>
      </c>
    </row>
    <row r="71" spans="1:107" x14ac:dyDescent="0.2">
      <c r="A71">
        <f>ROW(Source!A33)</f>
        <v>33</v>
      </c>
      <c r="B71">
        <v>42913476</v>
      </c>
      <c r="C71">
        <v>42914042</v>
      </c>
      <c r="D71">
        <v>245659482</v>
      </c>
      <c r="E71">
        <v>1</v>
      </c>
      <c r="F71">
        <v>1</v>
      </c>
      <c r="G71">
        <v>1</v>
      </c>
      <c r="H71">
        <v>2</v>
      </c>
      <c r="I71" t="s">
        <v>323</v>
      </c>
      <c r="J71" t="s">
        <v>324</v>
      </c>
      <c r="K71" t="s">
        <v>325</v>
      </c>
      <c r="L71">
        <v>1368</v>
      </c>
      <c r="N71">
        <v>1011</v>
      </c>
      <c r="O71" t="s">
        <v>251</v>
      </c>
      <c r="P71" t="s">
        <v>251</v>
      </c>
      <c r="Q71">
        <v>1</v>
      </c>
      <c r="W71">
        <v>0</v>
      </c>
      <c r="X71">
        <v>-705648702</v>
      </c>
      <c r="Y71">
        <v>0.6</v>
      </c>
      <c r="AA71">
        <v>0</v>
      </c>
      <c r="AB71">
        <v>935.97</v>
      </c>
      <c r="AC71">
        <v>9.99</v>
      </c>
      <c r="AD71">
        <v>0</v>
      </c>
      <c r="AE71">
        <v>0</v>
      </c>
      <c r="AF71">
        <v>120.15</v>
      </c>
      <c r="AG71">
        <v>9.99</v>
      </c>
      <c r="AH71">
        <v>0</v>
      </c>
      <c r="AI71">
        <v>1</v>
      </c>
      <c r="AJ71">
        <v>7.79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</v>
      </c>
      <c r="AT71">
        <v>0.5</v>
      </c>
      <c r="AU71" t="s">
        <v>19</v>
      </c>
      <c r="AV71">
        <v>0</v>
      </c>
      <c r="AW71">
        <v>2</v>
      </c>
      <c r="AX71">
        <v>42914061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Y71*Source!I33</f>
        <v>2.472</v>
      </c>
      <c r="CY71">
        <f t="shared" ref="CY71:CY79" si="27">AB71</f>
        <v>935.97</v>
      </c>
      <c r="CZ71">
        <f t="shared" ref="CZ71:CZ79" si="28">AF71</f>
        <v>120.15</v>
      </c>
      <c r="DA71">
        <f t="shared" ref="DA71:DA79" si="29">AJ71</f>
        <v>7.79</v>
      </c>
      <c r="DB71">
        <f t="shared" si="25"/>
        <v>72.096000000000004</v>
      </c>
      <c r="DC71">
        <f t="shared" si="26"/>
        <v>6</v>
      </c>
    </row>
    <row r="72" spans="1:107" x14ac:dyDescent="0.2">
      <c r="A72">
        <f>ROW(Source!A33)</f>
        <v>33</v>
      </c>
      <c r="B72">
        <v>42913476</v>
      </c>
      <c r="C72">
        <v>42914042</v>
      </c>
      <c r="D72">
        <v>245659592</v>
      </c>
      <c r="E72">
        <v>1</v>
      </c>
      <c r="F72">
        <v>1</v>
      </c>
      <c r="G72">
        <v>1</v>
      </c>
      <c r="H72">
        <v>2</v>
      </c>
      <c r="I72" t="s">
        <v>326</v>
      </c>
      <c r="J72" t="s">
        <v>327</v>
      </c>
      <c r="K72" t="s">
        <v>328</v>
      </c>
      <c r="L72">
        <v>1368</v>
      </c>
      <c r="N72">
        <v>1011</v>
      </c>
      <c r="O72" t="s">
        <v>251</v>
      </c>
      <c r="P72" t="s">
        <v>251</v>
      </c>
      <c r="Q72">
        <v>1</v>
      </c>
      <c r="W72">
        <v>0</v>
      </c>
      <c r="X72">
        <v>-94122876</v>
      </c>
      <c r="Y72">
        <v>1.6440000000000001</v>
      </c>
      <c r="AA72">
        <v>0</v>
      </c>
      <c r="AB72">
        <v>51.73</v>
      </c>
      <c r="AC72">
        <v>0</v>
      </c>
      <c r="AD72">
        <v>0</v>
      </c>
      <c r="AE72">
        <v>0</v>
      </c>
      <c r="AF72">
        <v>6.64</v>
      </c>
      <c r="AG72">
        <v>0</v>
      </c>
      <c r="AH72">
        <v>0</v>
      </c>
      <c r="AI72">
        <v>1</v>
      </c>
      <c r="AJ72">
        <v>7.79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1.37</v>
      </c>
      <c r="AU72" t="s">
        <v>19</v>
      </c>
      <c r="AV72">
        <v>0</v>
      </c>
      <c r="AW72">
        <v>2</v>
      </c>
      <c r="AX72">
        <v>42914062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Y72*Source!I33</f>
        <v>6.7732800000000006</v>
      </c>
      <c r="CY72">
        <f t="shared" si="27"/>
        <v>51.73</v>
      </c>
      <c r="CZ72">
        <f t="shared" si="28"/>
        <v>6.64</v>
      </c>
      <c r="DA72">
        <f t="shared" si="29"/>
        <v>7.79</v>
      </c>
      <c r="DB72">
        <f t="shared" si="25"/>
        <v>10.92</v>
      </c>
      <c r="DC72">
        <f t="shared" si="26"/>
        <v>0</v>
      </c>
    </row>
    <row r="73" spans="1:107" x14ac:dyDescent="0.2">
      <c r="A73">
        <f>ROW(Source!A33)</f>
        <v>33</v>
      </c>
      <c r="B73">
        <v>42913476</v>
      </c>
      <c r="C73">
        <v>42914042</v>
      </c>
      <c r="D73">
        <v>245659690</v>
      </c>
      <c r="E73">
        <v>1</v>
      </c>
      <c r="F73">
        <v>1</v>
      </c>
      <c r="G73">
        <v>1</v>
      </c>
      <c r="H73">
        <v>2</v>
      </c>
      <c r="I73" t="s">
        <v>329</v>
      </c>
      <c r="J73" t="s">
        <v>330</v>
      </c>
      <c r="K73" t="s">
        <v>331</v>
      </c>
      <c r="L73">
        <v>1368</v>
      </c>
      <c r="N73">
        <v>1011</v>
      </c>
      <c r="O73" t="s">
        <v>251</v>
      </c>
      <c r="P73" t="s">
        <v>251</v>
      </c>
      <c r="Q73">
        <v>1</v>
      </c>
      <c r="W73">
        <v>0</v>
      </c>
      <c r="X73">
        <v>1798553338</v>
      </c>
      <c r="Y73">
        <v>52.08</v>
      </c>
      <c r="AA73">
        <v>0</v>
      </c>
      <c r="AB73">
        <v>300.38</v>
      </c>
      <c r="AC73">
        <v>0</v>
      </c>
      <c r="AD73">
        <v>0</v>
      </c>
      <c r="AE73">
        <v>0</v>
      </c>
      <c r="AF73">
        <v>38.56</v>
      </c>
      <c r="AG73">
        <v>0</v>
      </c>
      <c r="AH73">
        <v>0</v>
      </c>
      <c r="AI73">
        <v>1</v>
      </c>
      <c r="AJ73">
        <v>7.79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43.4</v>
      </c>
      <c r="AU73" t="s">
        <v>19</v>
      </c>
      <c r="AV73">
        <v>0</v>
      </c>
      <c r="AW73">
        <v>2</v>
      </c>
      <c r="AX73">
        <v>42914063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Y73*Source!I33</f>
        <v>214.56960000000001</v>
      </c>
      <c r="CY73">
        <f t="shared" si="27"/>
        <v>300.38</v>
      </c>
      <c r="CZ73">
        <f t="shared" si="28"/>
        <v>38.56</v>
      </c>
      <c r="DA73">
        <f t="shared" si="29"/>
        <v>7.79</v>
      </c>
      <c r="DB73">
        <f t="shared" si="25"/>
        <v>2008.2</v>
      </c>
      <c r="DC73">
        <f t="shared" si="26"/>
        <v>0</v>
      </c>
    </row>
    <row r="74" spans="1:107" x14ac:dyDescent="0.2">
      <c r="A74">
        <f>ROW(Source!A33)</f>
        <v>33</v>
      </c>
      <c r="B74">
        <v>42913476</v>
      </c>
      <c r="C74">
        <v>42914042</v>
      </c>
      <c r="D74">
        <v>245659699</v>
      </c>
      <c r="E74">
        <v>1</v>
      </c>
      <c r="F74">
        <v>1</v>
      </c>
      <c r="G74">
        <v>1</v>
      </c>
      <c r="H74">
        <v>2</v>
      </c>
      <c r="I74" t="s">
        <v>261</v>
      </c>
      <c r="J74" t="s">
        <v>262</v>
      </c>
      <c r="K74" t="s">
        <v>263</v>
      </c>
      <c r="L74">
        <v>1368</v>
      </c>
      <c r="N74">
        <v>1011</v>
      </c>
      <c r="O74" t="s">
        <v>251</v>
      </c>
      <c r="P74" t="s">
        <v>251</v>
      </c>
      <c r="Q74">
        <v>1</v>
      </c>
      <c r="W74">
        <v>0</v>
      </c>
      <c r="X74">
        <v>1487300236</v>
      </c>
      <c r="Y74">
        <v>1.08</v>
      </c>
      <c r="AA74">
        <v>0</v>
      </c>
      <c r="AB74">
        <v>8.9600000000000009</v>
      </c>
      <c r="AC74">
        <v>0</v>
      </c>
      <c r="AD74">
        <v>0</v>
      </c>
      <c r="AE74">
        <v>0</v>
      </c>
      <c r="AF74">
        <v>1.1499999999999999</v>
      </c>
      <c r="AG74">
        <v>0</v>
      </c>
      <c r="AH74">
        <v>0</v>
      </c>
      <c r="AI74">
        <v>1</v>
      </c>
      <c r="AJ74">
        <v>7.79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0.9</v>
      </c>
      <c r="AU74" t="s">
        <v>19</v>
      </c>
      <c r="AV74">
        <v>0</v>
      </c>
      <c r="AW74">
        <v>2</v>
      </c>
      <c r="AX74">
        <v>42914064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Y74*Source!I33</f>
        <v>4.4496000000000002</v>
      </c>
      <c r="CY74">
        <f t="shared" si="27"/>
        <v>8.9600000000000009</v>
      </c>
      <c r="CZ74">
        <f t="shared" si="28"/>
        <v>1.1499999999999999</v>
      </c>
      <c r="DA74">
        <f t="shared" si="29"/>
        <v>7.79</v>
      </c>
      <c r="DB74">
        <f t="shared" si="25"/>
        <v>1.248</v>
      </c>
      <c r="DC74">
        <f t="shared" si="26"/>
        <v>0</v>
      </c>
    </row>
    <row r="75" spans="1:107" x14ac:dyDescent="0.2">
      <c r="A75">
        <f>ROW(Source!A33)</f>
        <v>33</v>
      </c>
      <c r="B75">
        <v>42913476</v>
      </c>
      <c r="C75">
        <v>42914042</v>
      </c>
      <c r="D75">
        <v>245661022</v>
      </c>
      <c r="E75">
        <v>1</v>
      </c>
      <c r="F75">
        <v>1</v>
      </c>
      <c r="G75">
        <v>1</v>
      </c>
      <c r="H75">
        <v>2</v>
      </c>
      <c r="I75" t="s">
        <v>332</v>
      </c>
      <c r="J75" t="s">
        <v>333</v>
      </c>
      <c r="K75" t="s">
        <v>334</v>
      </c>
      <c r="L75">
        <v>1368</v>
      </c>
      <c r="N75">
        <v>1011</v>
      </c>
      <c r="O75" t="s">
        <v>251</v>
      </c>
      <c r="P75" t="s">
        <v>251</v>
      </c>
      <c r="Q75">
        <v>1</v>
      </c>
      <c r="W75">
        <v>0</v>
      </c>
      <c r="X75">
        <v>-770189256</v>
      </c>
      <c r="Y75">
        <v>0.36</v>
      </c>
      <c r="AA75">
        <v>0</v>
      </c>
      <c r="AB75">
        <v>14.57</v>
      </c>
      <c r="AC75">
        <v>0</v>
      </c>
      <c r="AD75">
        <v>0</v>
      </c>
      <c r="AE75">
        <v>0</v>
      </c>
      <c r="AF75">
        <v>1.87</v>
      </c>
      <c r="AG75">
        <v>0</v>
      </c>
      <c r="AH75">
        <v>0</v>
      </c>
      <c r="AI75">
        <v>1</v>
      </c>
      <c r="AJ75">
        <v>7.79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0.3</v>
      </c>
      <c r="AU75" t="s">
        <v>19</v>
      </c>
      <c r="AV75">
        <v>0</v>
      </c>
      <c r="AW75">
        <v>2</v>
      </c>
      <c r="AX75">
        <v>42914065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Y75*Source!I33</f>
        <v>1.4832000000000001</v>
      </c>
      <c r="CY75">
        <f t="shared" si="27"/>
        <v>14.57</v>
      </c>
      <c r="CZ75">
        <f t="shared" si="28"/>
        <v>1.87</v>
      </c>
      <c r="DA75">
        <f t="shared" si="29"/>
        <v>7.79</v>
      </c>
      <c r="DB75">
        <f t="shared" si="25"/>
        <v>0.67200000000000004</v>
      </c>
      <c r="DC75">
        <f t="shared" si="26"/>
        <v>0</v>
      </c>
    </row>
    <row r="76" spans="1:107" x14ac:dyDescent="0.2">
      <c r="A76">
        <f>ROW(Source!A33)</f>
        <v>33</v>
      </c>
      <c r="B76">
        <v>42913476</v>
      </c>
      <c r="C76">
        <v>42914042</v>
      </c>
      <c r="D76">
        <v>245661027</v>
      </c>
      <c r="E76">
        <v>1</v>
      </c>
      <c r="F76">
        <v>1</v>
      </c>
      <c r="G76">
        <v>1</v>
      </c>
      <c r="H76">
        <v>2</v>
      </c>
      <c r="I76" t="s">
        <v>270</v>
      </c>
      <c r="J76" t="s">
        <v>271</v>
      </c>
      <c r="K76" t="s">
        <v>272</v>
      </c>
      <c r="L76">
        <v>1368</v>
      </c>
      <c r="N76">
        <v>1011</v>
      </c>
      <c r="O76" t="s">
        <v>251</v>
      </c>
      <c r="P76" t="s">
        <v>251</v>
      </c>
      <c r="Q76">
        <v>1</v>
      </c>
      <c r="W76">
        <v>0</v>
      </c>
      <c r="X76">
        <v>1128322699</v>
      </c>
      <c r="Y76">
        <v>0.48</v>
      </c>
      <c r="AA76">
        <v>0</v>
      </c>
      <c r="AB76">
        <v>38.33</v>
      </c>
      <c r="AC76">
        <v>0</v>
      </c>
      <c r="AD76">
        <v>0</v>
      </c>
      <c r="AE76">
        <v>0</v>
      </c>
      <c r="AF76">
        <v>4.92</v>
      </c>
      <c r="AG76">
        <v>0</v>
      </c>
      <c r="AH76">
        <v>0</v>
      </c>
      <c r="AI76">
        <v>1</v>
      </c>
      <c r="AJ76">
        <v>7.79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0.4</v>
      </c>
      <c r="AU76" t="s">
        <v>19</v>
      </c>
      <c r="AV76">
        <v>0</v>
      </c>
      <c r="AW76">
        <v>2</v>
      </c>
      <c r="AX76">
        <v>42914066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Y76*Source!I33</f>
        <v>1.9776</v>
      </c>
      <c r="CY76">
        <f t="shared" si="27"/>
        <v>38.33</v>
      </c>
      <c r="CZ76">
        <f t="shared" si="28"/>
        <v>4.92</v>
      </c>
      <c r="DA76">
        <f t="shared" si="29"/>
        <v>7.79</v>
      </c>
      <c r="DB76">
        <f t="shared" si="25"/>
        <v>2.3639999999999999</v>
      </c>
      <c r="DC76">
        <f t="shared" si="26"/>
        <v>0</v>
      </c>
    </row>
    <row r="77" spans="1:107" x14ac:dyDescent="0.2">
      <c r="A77">
        <f>ROW(Source!A33)</f>
        <v>33</v>
      </c>
      <c r="B77">
        <v>42913476</v>
      </c>
      <c r="C77">
        <v>42914042</v>
      </c>
      <c r="D77">
        <v>245661052</v>
      </c>
      <c r="E77">
        <v>1</v>
      </c>
      <c r="F77">
        <v>1</v>
      </c>
      <c r="G77">
        <v>1</v>
      </c>
      <c r="H77">
        <v>2</v>
      </c>
      <c r="I77" t="s">
        <v>335</v>
      </c>
      <c r="J77" t="s">
        <v>336</v>
      </c>
      <c r="K77" t="s">
        <v>337</v>
      </c>
      <c r="L77">
        <v>1368</v>
      </c>
      <c r="N77">
        <v>1011</v>
      </c>
      <c r="O77" t="s">
        <v>251</v>
      </c>
      <c r="P77" t="s">
        <v>251</v>
      </c>
      <c r="Q77">
        <v>1</v>
      </c>
      <c r="W77">
        <v>0</v>
      </c>
      <c r="X77">
        <v>886873807</v>
      </c>
      <c r="Y77">
        <v>2.88</v>
      </c>
      <c r="AA77">
        <v>0</v>
      </c>
      <c r="AB77">
        <v>17.68</v>
      </c>
      <c r="AC77">
        <v>0</v>
      </c>
      <c r="AD77">
        <v>0</v>
      </c>
      <c r="AE77">
        <v>0</v>
      </c>
      <c r="AF77">
        <v>2.27</v>
      </c>
      <c r="AG77">
        <v>0</v>
      </c>
      <c r="AH77">
        <v>0</v>
      </c>
      <c r="AI77">
        <v>1</v>
      </c>
      <c r="AJ77">
        <v>7.79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2.4</v>
      </c>
      <c r="AU77" t="s">
        <v>19</v>
      </c>
      <c r="AV77">
        <v>0</v>
      </c>
      <c r="AW77">
        <v>2</v>
      </c>
      <c r="AX77">
        <v>42914067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Y77*Source!I33</f>
        <v>11.865600000000001</v>
      </c>
      <c r="CY77">
        <f t="shared" si="27"/>
        <v>17.68</v>
      </c>
      <c r="CZ77">
        <f t="shared" si="28"/>
        <v>2.27</v>
      </c>
      <c r="DA77">
        <f t="shared" si="29"/>
        <v>7.79</v>
      </c>
      <c r="DB77">
        <f t="shared" si="25"/>
        <v>6.54</v>
      </c>
      <c r="DC77">
        <f t="shared" si="26"/>
        <v>0</v>
      </c>
    </row>
    <row r="78" spans="1:107" x14ac:dyDescent="0.2">
      <c r="A78">
        <f>ROW(Source!A33)</f>
        <v>33</v>
      </c>
      <c r="B78">
        <v>42913476</v>
      </c>
      <c r="C78">
        <v>42914042</v>
      </c>
      <c r="D78">
        <v>245661176</v>
      </c>
      <c r="E78">
        <v>1</v>
      </c>
      <c r="F78">
        <v>1</v>
      </c>
      <c r="G78">
        <v>1</v>
      </c>
      <c r="H78">
        <v>2</v>
      </c>
      <c r="I78" t="s">
        <v>338</v>
      </c>
      <c r="J78" t="s">
        <v>339</v>
      </c>
      <c r="K78" t="s">
        <v>340</v>
      </c>
      <c r="L78">
        <v>1368</v>
      </c>
      <c r="N78">
        <v>1011</v>
      </c>
      <c r="O78" t="s">
        <v>251</v>
      </c>
      <c r="P78" t="s">
        <v>251</v>
      </c>
      <c r="Q78">
        <v>1</v>
      </c>
      <c r="W78">
        <v>0</v>
      </c>
      <c r="X78">
        <v>946416951</v>
      </c>
      <c r="Y78">
        <v>0.96</v>
      </c>
      <c r="AA78">
        <v>0</v>
      </c>
      <c r="AB78">
        <v>98.31</v>
      </c>
      <c r="AC78">
        <v>7.44</v>
      </c>
      <c r="AD78">
        <v>0</v>
      </c>
      <c r="AE78">
        <v>0</v>
      </c>
      <c r="AF78">
        <v>12.62</v>
      </c>
      <c r="AG78">
        <v>7.44</v>
      </c>
      <c r="AH78">
        <v>0</v>
      </c>
      <c r="AI78">
        <v>1</v>
      </c>
      <c r="AJ78">
        <v>7.79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0.8</v>
      </c>
      <c r="AU78" t="s">
        <v>19</v>
      </c>
      <c r="AV78">
        <v>0</v>
      </c>
      <c r="AW78">
        <v>2</v>
      </c>
      <c r="AX78">
        <v>42914068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Y78*Source!I33</f>
        <v>3.9552</v>
      </c>
      <c r="CY78">
        <f t="shared" si="27"/>
        <v>98.31</v>
      </c>
      <c r="CZ78">
        <f t="shared" si="28"/>
        <v>12.62</v>
      </c>
      <c r="DA78">
        <f t="shared" si="29"/>
        <v>7.79</v>
      </c>
      <c r="DB78">
        <f t="shared" si="25"/>
        <v>12.12</v>
      </c>
      <c r="DC78">
        <f t="shared" si="26"/>
        <v>7.14</v>
      </c>
    </row>
    <row r="79" spans="1:107" x14ac:dyDescent="0.2">
      <c r="A79">
        <f>ROW(Source!A33)</f>
        <v>33</v>
      </c>
      <c r="B79">
        <v>42913476</v>
      </c>
      <c r="C79">
        <v>42914042</v>
      </c>
      <c r="D79">
        <v>245661336</v>
      </c>
      <c r="E79">
        <v>1</v>
      </c>
      <c r="F79">
        <v>1</v>
      </c>
      <c r="G79">
        <v>1</v>
      </c>
      <c r="H79">
        <v>2</v>
      </c>
      <c r="I79" t="s">
        <v>341</v>
      </c>
      <c r="J79" t="s">
        <v>342</v>
      </c>
      <c r="K79" t="s">
        <v>343</v>
      </c>
      <c r="L79">
        <v>1368</v>
      </c>
      <c r="N79">
        <v>1011</v>
      </c>
      <c r="O79" t="s">
        <v>251</v>
      </c>
      <c r="P79" t="s">
        <v>251</v>
      </c>
      <c r="Q79">
        <v>1</v>
      </c>
      <c r="W79">
        <v>0</v>
      </c>
      <c r="X79">
        <v>196037043</v>
      </c>
      <c r="Y79">
        <v>0.6</v>
      </c>
      <c r="AA79">
        <v>0</v>
      </c>
      <c r="AB79">
        <v>750.1</v>
      </c>
      <c r="AC79">
        <v>8.58</v>
      </c>
      <c r="AD79">
        <v>0</v>
      </c>
      <c r="AE79">
        <v>0</v>
      </c>
      <c r="AF79">
        <v>96.29</v>
      </c>
      <c r="AG79">
        <v>8.58</v>
      </c>
      <c r="AH79">
        <v>0</v>
      </c>
      <c r="AI79">
        <v>1</v>
      </c>
      <c r="AJ79">
        <v>7.79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0.5</v>
      </c>
      <c r="AU79" t="s">
        <v>19</v>
      </c>
      <c r="AV79">
        <v>0</v>
      </c>
      <c r="AW79">
        <v>2</v>
      </c>
      <c r="AX79">
        <v>42914069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Y79*Source!I33</f>
        <v>2.472</v>
      </c>
      <c r="CY79">
        <f t="shared" si="27"/>
        <v>750.1</v>
      </c>
      <c r="CZ79">
        <f t="shared" si="28"/>
        <v>96.29</v>
      </c>
      <c r="DA79">
        <f t="shared" si="29"/>
        <v>7.79</v>
      </c>
      <c r="DB79">
        <f t="shared" si="25"/>
        <v>57.78</v>
      </c>
      <c r="DC79">
        <f t="shared" si="26"/>
        <v>5.1479999999999997</v>
      </c>
    </row>
    <row r="80" spans="1:107" x14ac:dyDescent="0.2">
      <c r="A80">
        <f>ROW(Source!A33)</f>
        <v>33</v>
      </c>
      <c r="B80">
        <v>42913476</v>
      </c>
      <c r="C80">
        <v>42914042</v>
      </c>
      <c r="D80">
        <v>245679134</v>
      </c>
      <c r="E80">
        <v>1</v>
      </c>
      <c r="F80">
        <v>1</v>
      </c>
      <c r="G80">
        <v>1</v>
      </c>
      <c r="H80">
        <v>3</v>
      </c>
      <c r="I80" t="s">
        <v>279</v>
      </c>
      <c r="J80" t="s">
        <v>280</v>
      </c>
      <c r="K80" t="s">
        <v>281</v>
      </c>
      <c r="L80">
        <v>1339</v>
      </c>
      <c r="N80">
        <v>1007</v>
      </c>
      <c r="O80" t="s">
        <v>282</v>
      </c>
      <c r="P80" t="s">
        <v>282</v>
      </c>
      <c r="Q80">
        <v>1</v>
      </c>
      <c r="W80">
        <v>0</v>
      </c>
      <c r="X80">
        <v>-426043946</v>
      </c>
      <c r="Y80">
        <v>0.6</v>
      </c>
      <c r="AA80">
        <v>92.47</v>
      </c>
      <c r="AB80">
        <v>0</v>
      </c>
      <c r="AC80">
        <v>0</v>
      </c>
      <c r="AD80">
        <v>0</v>
      </c>
      <c r="AE80">
        <v>11.87</v>
      </c>
      <c r="AF80">
        <v>0</v>
      </c>
      <c r="AG80">
        <v>0</v>
      </c>
      <c r="AH80">
        <v>0</v>
      </c>
      <c r="AI80">
        <v>7.79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0.6</v>
      </c>
      <c r="AU80" t="s">
        <v>3</v>
      </c>
      <c r="AV80">
        <v>0</v>
      </c>
      <c r="AW80">
        <v>2</v>
      </c>
      <c r="AX80">
        <v>42914070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Y80*Source!I33</f>
        <v>2.472</v>
      </c>
      <c r="CY80">
        <f>AA80</f>
        <v>92.47</v>
      </c>
      <c r="CZ80">
        <f>AE80</f>
        <v>11.87</v>
      </c>
      <c r="DA80">
        <f>AI80</f>
        <v>7.79</v>
      </c>
      <c r="DB80">
        <f>ROUND(ROUND(AT80*CZ80,2),6)</f>
        <v>7.12</v>
      </c>
      <c r="DC80">
        <f>ROUND(ROUND(AT80*AG80,2),6)</f>
        <v>0</v>
      </c>
    </row>
    <row r="81" spans="1:107" x14ac:dyDescent="0.2">
      <c r="A81">
        <f>ROW(Source!A33)</f>
        <v>33</v>
      </c>
      <c r="B81">
        <v>42913476</v>
      </c>
      <c r="C81">
        <v>42914042</v>
      </c>
      <c r="D81">
        <v>245685391</v>
      </c>
      <c r="E81">
        <v>1</v>
      </c>
      <c r="F81">
        <v>1</v>
      </c>
      <c r="G81">
        <v>1</v>
      </c>
      <c r="H81">
        <v>3</v>
      </c>
      <c r="I81" t="s">
        <v>41</v>
      </c>
      <c r="J81" t="s">
        <v>43</v>
      </c>
      <c r="K81" t="s">
        <v>42</v>
      </c>
      <c r="L81">
        <v>1348</v>
      </c>
      <c r="N81">
        <v>1009</v>
      </c>
      <c r="O81" t="s">
        <v>28</v>
      </c>
      <c r="P81" t="s">
        <v>28</v>
      </c>
      <c r="Q81">
        <v>1000</v>
      </c>
      <c r="W81">
        <v>1</v>
      </c>
      <c r="X81">
        <v>-508031043</v>
      </c>
      <c r="Y81">
        <v>-1.06</v>
      </c>
      <c r="AA81">
        <v>42081.81</v>
      </c>
      <c r="AB81">
        <v>0</v>
      </c>
      <c r="AC81">
        <v>0</v>
      </c>
      <c r="AD81">
        <v>0</v>
      </c>
      <c r="AE81">
        <v>5402.03</v>
      </c>
      <c r="AF81">
        <v>0</v>
      </c>
      <c r="AG81">
        <v>0</v>
      </c>
      <c r="AH81">
        <v>0</v>
      </c>
      <c r="AI81">
        <v>7.79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0</v>
      </c>
      <c r="AQ81">
        <v>0</v>
      </c>
      <c r="AR81">
        <v>0</v>
      </c>
      <c r="AS81" t="s">
        <v>3</v>
      </c>
      <c r="AT81">
        <v>-1.06</v>
      </c>
      <c r="AU81" t="s">
        <v>3</v>
      </c>
      <c r="AV81">
        <v>0</v>
      </c>
      <c r="AW81">
        <v>2</v>
      </c>
      <c r="AX81">
        <v>42914071</v>
      </c>
      <c r="AY81">
        <v>1</v>
      </c>
      <c r="AZ81">
        <v>6144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Y81*Source!I33</f>
        <v>-4.3672000000000004</v>
      </c>
      <c r="CY81">
        <f>AA81</f>
        <v>42081.81</v>
      </c>
      <c r="CZ81">
        <f>AE81</f>
        <v>5402.03</v>
      </c>
      <c r="DA81">
        <f>AI81</f>
        <v>7.79</v>
      </c>
      <c r="DB81">
        <f>ROUND(ROUND(AT81*CZ81,2),6)</f>
        <v>-5726.15</v>
      </c>
      <c r="DC81">
        <f>ROUND(ROUND(AT81*AG81,2),6)</f>
        <v>0</v>
      </c>
    </row>
    <row r="82" spans="1:107" x14ac:dyDescent="0.2">
      <c r="A82">
        <f>ROW(Source!A33)</f>
        <v>33</v>
      </c>
      <c r="B82">
        <v>42913476</v>
      </c>
      <c r="C82">
        <v>42914042</v>
      </c>
      <c r="D82">
        <v>245685551</v>
      </c>
      <c r="E82">
        <v>1</v>
      </c>
      <c r="F82">
        <v>1</v>
      </c>
      <c r="G82">
        <v>1</v>
      </c>
      <c r="H82">
        <v>3</v>
      </c>
      <c r="I82" t="s">
        <v>344</v>
      </c>
      <c r="J82" t="s">
        <v>345</v>
      </c>
      <c r="K82" t="s">
        <v>346</v>
      </c>
      <c r="L82">
        <v>1348</v>
      </c>
      <c r="N82">
        <v>1009</v>
      </c>
      <c r="O82" t="s">
        <v>28</v>
      </c>
      <c r="P82" t="s">
        <v>28</v>
      </c>
      <c r="Q82">
        <v>1000</v>
      </c>
      <c r="W82">
        <v>0</v>
      </c>
      <c r="X82">
        <v>213802174</v>
      </c>
      <c r="Y82">
        <v>1.9E-2</v>
      </c>
      <c r="AA82">
        <v>73873.27</v>
      </c>
      <c r="AB82">
        <v>0</v>
      </c>
      <c r="AC82">
        <v>0</v>
      </c>
      <c r="AD82">
        <v>0</v>
      </c>
      <c r="AE82">
        <v>9483.09</v>
      </c>
      <c r="AF82">
        <v>0</v>
      </c>
      <c r="AG82">
        <v>0</v>
      </c>
      <c r="AH82">
        <v>0</v>
      </c>
      <c r="AI82">
        <v>7.79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0</v>
      </c>
      <c r="AQ82">
        <v>0</v>
      </c>
      <c r="AR82">
        <v>0</v>
      </c>
      <c r="AS82" t="s">
        <v>3</v>
      </c>
      <c r="AT82">
        <v>1.9E-2</v>
      </c>
      <c r="AU82" t="s">
        <v>3</v>
      </c>
      <c r="AV82">
        <v>0</v>
      </c>
      <c r="AW82">
        <v>2</v>
      </c>
      <c r="AX82">
        <v>42914072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Y82*Source!I33</f>
        <v>7.8280000000000002E-2</v>
      </c>
      <c r="CY82">
        <f>AA82</f>
        <v>73873.27</v>
      </c>
      <c r="CZ82">
        <f>AE82</f>
        <v>9483.09</v>
      </c>
      <c r="DA82">
        <f>AI82</f>
        <v>7.79</v>
      </c>
      <c r="DB82">
        <f>ROUND(ROUND(AT82*CZ82,2),6)</f>
        <v>180.18</v>
      </c>
      <c r="DC82">
        <f>ROUND(ROUND(AT82*AG82,2),6)</f>
        <v>0</v>
      </c>
    </row>
    <row r="83" spans="1:107" x14ac:dyDescent="0.2">
      <c r="A83">
        <f>ROW(Source!A33)</f>
        <v>33</v>
      </c>
      <c r="B83">
        <v>42913476</v>
      </c>
      <c r="C83">
        <v>42914042</v>
      </c>
      <c r="D83">
        <v>245679141</v>
      </c>
      <c r="E83">
        <v>1</v>
      </c>
      <c r="F83">
        <v>1</v>
      </c>
      <c r="G83">
        <v>1</v>
      </c>
      <c r="H83">
        <v>3</v>
      </c>
      <c r="I83" t="s">
        <v>301</v>
      </c>
      <c r="J83" t="s">
        <v>302</v>
      </c>
      <c r="K83" t="s">
        <v>303</v>
      </c>
      <c r="L83">
        <v>1346</v>
      </c>
      <c r="N83">
        <v>1009</v>
      </c>
      <c r="O83" t="s">
        <v>304</v>
      </c>
      <c r="P83" t="s">
        <v>304</v>
      </c>
      <c r="Q83">
        <v>1</v>
      </c>
      <c r="W83">
        <v>0</v>
      </c>
      <c r="X83">
        <v>-318955363</v>
      </c>
      <c r="Y83">
        <v>0.2</v>
      </c>
      <c r="AA83">
        <v>66.06</v>
      </c>
      <c r="AB83">
        <v>0</v>
      </c>
      <c r="AC83">
        <v>0</v>
      </c>
      <c r="AD83">
        <v>0</v>
      </c>
      <c r="AE83">
        <v>8.48</v>
      </c>
      <c r="AF83">
        <v>0</v>
      </c>
      <c r="AG83">
        <v>0</v>
      </c>
      <c r="AH83">
        <v>0</v>
      </c>
      <c r="AI83">
        <v>7.79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0</v>
      </c>
      <c r="AQ83">
        <v>0</v>
      </c>
      <c r="AR83">
        <v>0</v>
      </c>
      <c r="AS83" t="s">
        <v>3</v>
      </c>
      <c r="AT83">
        <v>0.2</v>
      </c>
      <c r="AU83" t="s">
        <v>3</v>
      </c>
      <c r="AV83">
        <v>0</v>
      </c>
      <c r="AW83">
        <v>2</v>
      </c>
      <c r="AX83">
        <v>42914073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Y83*Source!I33</f>
        <v>0.82400000000000007</v>
      </c>
      <c r="CY83">
        <f>AA83</f>
        <v>66.06</v>
      </c>
      <c r="CZ83">
        <f>AE83</f>
        <v>8.48</v>
      </c>
      <c r="DA83">
        <f>AI83</f>
        <v>7.79</v>
      </c>
      <c r="DB83">
        <f>ROUND(ROUND(AT83*CZ83,2),6)</f>
        <v>1.7</v>
      </c>
      <c r="DC83">
        <f>ROUND(ROUND(AT83*AG83,2),6)</f>
        <v>0</v>
      </c>
    </row>
    <row r="84" spans="1:107" x14ac:dyDescent="0.2">
      <c r="A84">
        <f>ROW(Source!A33)</f>
        <v>33</v>
      </c>
      <c r="B84">
        <v>42913476</v>
      </c>
      <c r="C84">
        <v>42914042</v>
      </c>
      <c r="D84">
        <v>245726870</v>
      </c>
      <c r="E84">
        <v>1</v>
      </c>
      <c r="F84">
        <v>1</v>
      </c>
      <c r="G84">
        <v>1</v>
      </c>
      <c r="H84">
        <v>3</v>
      </c>
      <c r="I84" t="s">
        <v>347</v>
      </c>
      <c r="J84" t="s">
        <v>348</v>
      </c>
      <c r="K84" t="s">
        <v>349</v>
      </c>
      <c r="L84">
        <v>1374</v>
      </c>
      <c r="N84">
        <v>1013</v>
      </c>
      <c r="O84" t="s">
        <v>350</v>
      </c>
      <c r="P84" t="s">
        <v>350</v>
      </c>
      <c r="Q84">
        <v>1</v>
      </c>
      <c r="W84">
        <v>0</v>
      </c>
      <c r="X84">
        <v>-1089631788</v>
      </c>
      <c r="Y84">
        <v>19.11</v>
      </c>
      <c r="AA84">
        <v>7.79</v>
      </c>
      <c r="AB84">
        <v>0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0</v>
      </c>
      <c r="AI84">
        <v>7.79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19.11</v>
      </c>
      <c r="AU84" t="s">
        <v>3</v>
      </c>
      <c r="AV84">
        <v>0</v>
      </c>
      <c r="AW84">
        <v>2</v>
      </c>
      <c r="AX84">
        <v>42914074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Y84*Source!I33</f>
        <v>78.733199999999997</v>
      </c>
      <c r="CY84">
        <f>AA84</f>
        <v>7.79</v>
      </c>
      <c r="CZ84">
        <f>AE84</f>
        <v>1</v>
      </c>
      <c r="DA84">
        <f>AI84</f>
        <v>7.79</v>
      </c>
      <c r="DB84">
        <f>ROUND(ROUND(AT84*CZ84,2),6)</f>
        <v>19.11</v>
      </c>
      <c r="DC84">
        <f>ROUND(ROUND(AT84*AG84,2),6)</f>
        <v>0</v>
      </c>
    </row>
    <row r="85" spans="1:107" x14ac:dyDescent="0.2">
      <c r="A85">
        <f>ROW(Source!A36)</f>
        <v>36</v>
      </c>
      <c r="B85">
        <v>42913475</v>
      </c>
      <c r="C85">
        <v>42914076</v>
      </c>
      <c r="D85">
        <v>55700272</v>
      </c>
      <c r="E85">
        <v>1</v>
      </c>
      <c r="F85">
        <v>1</v>
      </c>
      <c r="G85">
        <v>1</v>
      </c>
      <c r="H85">
        <v>1</v>
      </c>
      <c r="I85" t="s">
        <v>242</v>
      </c>
      <c r="J85" t="s">
        <v>3</v>
      </c>
      <c r="K85" t="s">
        <v>243</v>
      </c>
      <c r="L85">
        <v>1369</v>
      </c>
      <c r="N85">
        <v>1013</v>
      </c>
      <c r="O85" t="s">
        <v>244</v>
      </c>
      <c r="P85" t="s">
        <v>244</v>
      </c>
      <c r="Q85">
        <v>1</v>
      </c>
      <c r="W85">
        <v>0</v>
      </c>
      <c r="X85">
        <v>-1314391757</v>
      </c>
      <c r="Y85">
        <v>23.387999999999998</v>
      </c>
      <c r="AA85">
        <v>0</v>
      </c>
      <c r="AB85">
        <v>0</v>
      </c>
      <c r="AC85">
        <v>0</v>
      </c>
      <c r="AD85">
        <v>7.18</v>
      </c>
      <c r="AE85">
        <v>0</v>
      </c>
      <c r="AF85">
        <v>0</v>
      </c>
      <c r="AG85">
        <v>0</v>
      </c>
      <c r="AH85">
        <v>7.18</v>
      </c>
      <c r="AI85">
        <v>1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19.489999999999998</v>
      </c>
      <c r="AU85" t="s">
        <v>245</v>
      </c>
      <c r="AV85">
        <v>1</v>
      </c>
      <c r="AW85">
        <v>2</v>
      </c>
      <c r="AX85">
        <v>42914105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Y85*Source!I36</f>
        <v>96.358559999999997</v>
      </c>
      <c r="CY85">
        <f>AD85</f>
        <v>7.18</v>
      </c>
      <c r="CZ85">
        <f>AH85</f>
        <v>7.18</v>
      </c>
      <c r="DA85">
        <f>AL85</f>
        <v>1</v>
      </c>
      <c r="DB85">
        <f t="shared" ref="DB85:DB97" si="30">ROUND((ROUND(AT85*CZ85,2)*1.2),6)</f>
        <v>167.928</v>
      </c>
      <c r="DC85">
        <f t="shared" ref="DC85:DC97" si="31">ROUND((ROUND(AT85*AG85,2)*1.2),6)</f>
        <v>0</v>
      </c>
    </row>
    <row r="86" spans="1:107" x14ac:dyDescent="0.2">
      <c r="A86">
        <f>ROW(Source!A36)</f>
        <v>36</v>
      </c>
      <c r="B86">
        <v>42913475</v>
      </c>
      <c r="C86">
        <v>42914076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30</v>
      </c>
      <c r="J86" t="s">
        <v>3</v>
      </c>
      <c r="K86" t="s">
        <v>246</v>
      </c>
      <c r="L86">
        <v>608254</v>
      </c>
      <c r="N86">
        <v>1013</v>
      </c>
      <c r="O86" t="s">
        <v>247</v>
      </c>
      <c r="P86" t="s">
        <v>247</v>
      </c>
      <c r="Q86">
        <v>1</v>
      </c>
      <c r="W86">
        <v>0</v>
      </c>
      <c r="X86">
        <v>-185737400</v>
      </c>
      <c r="Y86">
        <v>9.0960000000000001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7.58</v>
      </c>
      <c r="AU86" t="s">
        <v>245</v>
      </c>
      <c r="AV86">
        <v>2</v>
      </c>
      <c r="AW86">
        <v>2</v>
      </c>
      <c r="AX86">
        <v>42914106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Y86*Source!I36</f>
        <v>37.475520000000003</v>
      </c>
      <c r="CY86">
        <f>AD86</f>
        <v>0</v>
      </c>
      <c r="CZ86">
        <f>AH86</f>
        <v>0</v>
      </c>
      <c r="DA86">
        <f>AL86</f>
        <v>1</v>
      </c>
      <c r="DB86">
        <f t="shared" si="30"/>
        <v>0</v>
      </c>
      <c r="DC86">
        <f t="shared" si="31"/>
        <v>0</v>
      </c>
    </row>
    <row r="87" spans="1:107" x14ac:dyDescent="0.2">
      <c r="A87">
        <f>ROW(Source!A36)</f>
        <v>36</v>
      </c>
      <c r="B87">
        <v>42913475</v>
      </c>
      <c r="C87">
        <v>42914076</v>
      </c>
      <c r="D87">
        <v>245659425</v>
      </c>
      <c r="E87">
        <v>1</v>
      </c>
      <c r="F87">
        <v>1</v>
      </c>
      <c r="G87">
        <v>1</v>
      </c>
      <c r="H87">
        <v>2</v>
      </c>
      <c r="I87" t="s">
        <v>248</v>
      </c>
      <c r="J87" t="s">
        <v>249</v>
      </c>
      <c r="K87" t="s">
        <v>250</v>
      </c>
      <c r="L87">
        <v>1368</v>
      </c>
      <c r="N87">
        <v>1011</v>
      </c>
      <c r="O87" t="s">
        <v>251</v>
      </c>
      <c r="P87" t="s">
        <v>251</v>
      </c>
      <c r="Q87">
        <v>1</v>
      </c>
      <c r="W87">
        <v>0</v>
      </c>
      <c r="X87">
        <v>2062829625</v>
      </c>
      <c r="Y87">
        <v>4.8000000000000001E-2</v>
      </c>
      <c r="AA87">
        <v>0</v>
      </c>
      <c r="AB87">
        <v>114.35</v>
      </c>
      <c r="AC87">
        <v>11.41</v>
      </c>
      <c r="AD87">
        <v>0</v>
      </c>
      <c r="AE87">
        <v>0</v>
      </c>
      <c r="AF87">
        <v>114.35</v>
      </c>
      <c r="AG87">
        <v>11.41</v>
      </c>
      <c r="AH87">
        <v>0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</v>
      </c>
      <c r="AT87">
        <v>0.04</v>
      </c>
      <c r="AU87" t="s">
        <v>19</v>
      </c>
      <c r="AV87">
        <v>0</v>
      </c>
      <c r="AW87">
        <v>2</v>
      </c>
      <c r="AX87">
        <v>42914107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Y87*Source!I36</f>
        <v>0.19776000000000002</v>
      </c>
      <c r="CY87">
        <f t="shared" ref="CY87:CY97" si="32">AB87</f>
        <v>114.35</v>
      </c>
      <c r="CZ87">
        <f t="shared" ref="CZ87:CZ97" si="33">AF87</f>
        <v>114.35</v>
      </c>
      <c r="DA87">
        <f t="shared" ref="DA87:DA97" si="34">AJ87</f>
        <v>1</v>
      </c>
      <c r="DB87">
        <f t="shared" si="30"/>
        <v>5.484</v>
      </c>
      <c r="DC87">
        <f t="shared" si="31"/>
        <v>0.55200000000000005</v>
      </c>
    </row>
    <row r="88" spans="1:107" x14ac:dyDescent="0.2">
      <c r="A88">
        <f>ROW(Source!A36)</f>
        <v>36</v>
      </c>
      <c r="B88">
        <v>42913475</v>
      </c>
      <c r="C88">
        <v>42914076</v>
      </c>
      <c r="D88">
        <v>245659493</v>
      </c>
      <c r="E88">
        <v>1</v>
      </c>
      <c r="F88">
        <v>1</v>
      </c>
      <c r="G88">
        <v>1</v>
      </c>
      <c r="H88">
        <v>2</v>
      </c>
      <c r="I88" t="s">
        <v>252</v>
      </c>
      <c r="J88" t="s">
        <v>253</v>
      </c>
      <c r="K88" t="s">
        <v>254</v>
      </c>
      <c r="L88">
        <v>1368</v>
      </c>
      <c r="N88">
        <v>1011</v>
      </c>
      <c r="O88" t="s">
        <v>251</v>
      </c>
      <c r="P88" t="s">
        <v>251</v>
      </c>
      <c r="Q88">
        <v>1</v>
      </c>
      <c r="W88">
        <v>0</v>
      </c>
      <c r="X88">
        <v>1529086266</v>
      </c>
      <c r="Y88">
        <v>0.14399999999999999</v>
      </c>
      <c r="AA88">
        <v>0</v>
      </c>
      <c r="AB88">
        <v>97.94</v>
      </c>
      <c r="AC88">
        <v>9.99</v>
      </c>
      <c r="AD88">
        <v>0</v>
      </c>
      <c r="AE88">
        <v>0</v>
      </c>
      <c r="AF88">
        <v>97.94</v>
      </c>
      <c r="AG88">
        <v>9.99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1</v>
      </c>
      <c r="AQ88">
        <v>0</v>
      </c>
      <c r="AR88">
        <v>0</v>
      </c>
      <c r="AS88" t="s">
        <v>3</v>
      </c>
      <c r="AT88">
        <v>0.12</v>
      </c>
      <c r="AU88" t="s">
        <v>19</v>
      </c>
      <c r="AV88">
        <v>0</v>
      </c>
      <c r="AW88">
        <v>2</v>
      </c>
      <c r="AX88">
        <v>42914108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Y88*Source!I36</f>
        <v>0.59327999999999992</v>
      </c>
      <c r="CY88">
        <f t="shared" si="32"/>
        <v>97.94</v>
      </c>
      <c r="CZ88">
        <f t="shared" si="33"/>
        <v>97.94</v>
      </c>
      <c r="DA88">
        <f t="shared" si="34"/>
        <v>1</v>
      </c>
      <c r="DB88">
        <f t="shared" si="30"/>
        <v>14.1</v>
      </c>
      <c r="DC88">
        <f t="shared" si="31"/>
        <v>1.44</v>
      </c>
    </row>
    <row r="89" spans="1:107" x14ac:dyDescent="0.2">
      <c r="A89">
        <f>ROW(Source!A36)</f>
        <v>36</v>
      </c>
      <c r="B89">
        <v>42913475</v>
      </c>
      <c r="C89">
        <v>42914076</v>
      </c>
      <c r="D89">
        <v>245659514</v>
      </c>
      <c r="E89">
        <v>1</v>
      </c>
      <c r="F89">
        <v>1</v>
      </c>
      <c r="G89">
        <v>1</v>
      </c>
      <c r="H89">
        <v>2</v>
      </c>
      <c r="I89" t="s">
        <v>255</v>
      </c>
      <c r="J89" t="s">
        <v>256</v>
      </c>
      <c r="K89" t="s">
        <v>257</v>
      </c>
      <c r="L89">
        <v>1368</v>
      </c>
      <c r="N89">
        <v>1011</v>
      </c>
      <c r="O89" t="s">
        <v>251</v>
      </c>
      <c r="P89" t="s">
        <v>251</v>
      </c>
      <c r="Q89">
        <v>1</v>
      </c>
      <c r="W89">
        <v>0</v>
      </c>
      <c r="X89">
        <v>-1138359343</v>
      </c>
      <c r="Y89">
        <v>3.84</v>
      </c>
      <c r="AA89">
        <v>0</v>
      </c>
      <c r="AB89">
        <v>100.22</v>
      </c>
      <c r="AC89">
        <v>9.99</v>
      </c>
      <c r="AD89">
        <v>0</v>
      </c>
      <c r="AE89">
        <v>0</v>
      </c>
      <c r="AF89">
        <v>100.22</v>
      </c>
      <c r="AG89">
        <v>9.99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</v>
      </c>
      <c r="AT89">
        <v>3.2</v>
      </c>
      <c r="AU89" t="s">
        <v>19</v>
      </c>
      <c r="AV89">
        <v>0</v>
      </c>
      <c r="AW89">
        <v>2</v>
      </c>
      <c r="AX89">
        <v>42914109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Y89*Source!I36</f>
        <v>15.8208</v>
      </c>
      <c r="CY89">
        <f t="shared" si="32"/>
        <v>100.22</v>
      </c>
      <c r="CZ89">
        <f t="shared" si="33"/>
        <v>100.22</v>
      </c>
      <c r="DA89">
        <f t="shared" si="34"/>
        <v>1</v>
      </c>
      <c r="DB89">
        <f t="shared" si="30"/>
        <v>384.84</v>
      </c>
      <c r="DC89">
        <f t="shared" si="31"/>
        <v>38.363999999999997</v>
      </c>
    </row>
    <row r="90" spans="1:107" x14ac:dyDescent="0.2">
      <c r="A90">
        <f>ROW(Source!A36)</f>
        <v>36</v>
      </c>
      <c r="B90">
        <v>42913475</v>
      </c>
      <c r="C90">
        <v>42914076</v>
      </c>
      <c r="D90">
        <v>245659578</v>
      </c>
      <c r="E90">
        <v>1</v>
      </c>
      <c r="F90">
        <v>1</v>
      </c>
      <c r="G90">
        <v>1</v>
      </c>
      <c r="H90">
        <v>2</v>
      </c>
      <c r="I90" t="s">
        <v>351</v>
      </c>
      <c r="J90" t="s">
        <v>352</v>
      </c>
      <c r="K90" t="s">
        <v>353</v>
      </c>
      <c r="L90">
        <v>1368</v>
      </c>
      <c r="N90">
        <v>1011</v>
      </c>
      <c r="O90" t="s">
        <v>251</v>
      </c>
      <c r="P90" t="s">
        <v>251</v>
      </c>
      <c r="Q90">
        <v>1</v>
      </c>
      <c r="W90">
        <v>0</v>
      </c>
      <c r="X90">
        <v>-424132160</v>
      </c>
      <c r="Y90">
        <v>0.14399999999999999</v>
      </c>
      <c r="AA90">
        <v>0</v>
      </c>
      <c r="AB90">
        <v>1.35</v>
      </c>
      <c r="AC90">
        <v>0</v>
      </c>
      <c r="AD90">
        <v>0</v>
      </c>
      <c r="AE90">
        <v>0</v>
      </c>
      <c r="AF90">
        <v>1.35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</v>
      </c>
      <c r="AT90">
        <v>0.12</v>
      </c>
      <c r="AU90" t="s">
        <v>19</v>
      </c>
      <c r="AV90">
        <v>0</v>
      </c>
      <c r="AW90">
        <v>2</v>
      </c>
      <c r="AX90">
        <v>42914110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Y90*Source!I36</f>
        <v>0.59327999999999992</v>
      </c>
      <c r="CY90">
        <f t="shared" si="32"/>
        <v>1.35</v>
      </c>
      <c r="CZ90">
        <f t="shared" si="33"/>
        <v>1.35</v>
      </c>
      <c r="DA90">
        <f t="shared" si="34"/>
        <v>1</v>
      </c>
      <c r="DB90">
        <f t="shared" si="30"/>
        <v>0.192</v>
      </c>
      <c r="DC90">
        <f t="shared" si="31"/>
        <v>0</v>
      </c>
    </row>
    <row r="91" spans="1:107" x14ac:dyDescent="0.2">
      <c r="A91">
        <f>ROW(Source!A36)</f>
        <v>36</v>
      </c>
      <c r="B91">
        <v>42913475</v>
      </c>
      <c r="C91">
        <v>42914076</v>
      </c>
      <c r="D91">
        <v>245659648</v>
      </c>
      <c r="E91">
        <v>1</v>
      </c>
      <c r="F91">
        <v>1</v>
      </c>
      <c r="G91">
        <v>1</v>
      </c>
      <c r="H91">
        <v>2</v>
      </c>
      <c r="I91" t="s">
        <v>258</v>
      </c>
      <c r="J91" t="s">
        <v>259</v>
      </c>
      <c r="K91" t="s">
        <v>260</v>
      </c>
      <c r="L91">
        <v>1368</v>
      </c>
      <c r="N91">
        <v>1011</v>
      </c>
      <c r="O91" t="s">
        <v>251</v>
      </c>
      <c r="P91" t="s">
        <v>251</v>
      </c>
      <c r="Q91">
        <v>1</v>
      </c>
      <c r="W91">
        <v>0</v>
      </c>
      <c r="X91">
        <v>1647941389</v>
      </c>
      <c r="Y91">
        <v>3.516</v>
      </c>
      <c r="AA91">
        <v>0</v>
      </c>
      <c r="AB91">
        <v>33.14</v>
      </c>
      <c r="AC91">
        <v>7.44</v>
      </c>
      <c r="AD91">
        <v>0</v>
      </c>
      <c r="AE91">
        <v>0</v>
      </c>
      <c r="AF91">
        <v>33.14</v>
      </c>
      <c r="AG91">
        <v>7.44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</v>
      </c>
      <c r="AT91">
        <v>2.93</v>
      </c>
      <c r="AU91" t="s">
        <v>19</v>
      </c>
      <c r="AV91">
        <v>0</v>
      </c>
      <c r="AW91">
        <v>2</v>
      </c>
      <c r="AX91">
        <v>42914111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Y91*Source!I36</f>
        <v>14.48592</v>
      </c>
      <c r="CY91">
        <f t="shared" si="32"/>
        <v>33.14</v>
      </c>
      <c r="CZ91">
        <f t="shared" si="33"/>
        <v>33.14</v>
      </c>
      <c r="DA91">
        <f t="shared" si="34"/>
        <v>1</v>
      </c>
      <c r="DB91">
        <f t="shared" si="30"/>
        <v>116.52</v>
      </c>
      <c r="DC91">
        <f t="shared" si="31"/>
        <v>26.16</v>
      </c>
    </row>
    <row r="92" spans="1:107" x14ac:dyDescent="0.2">
      <c r="A92">
        <f>ROW(Source!A36)</f>
        <v>36</v>
      </c>
      <c r="B92">
        <v>42913475</v>
      </c>
      <c r="C92">
        <v>42914076</v>
      </c>
      <c r="D92">
        <v>245659699</v>
      </c>
      <c r="E92">
        <v>1</v>
      </c>
      <c r="F92">
        <v>1</v>
      </c>
      <c r="G92">
        <v>1</v>
      </c>
      <c r="H92">
        <v>2</v>
      </c>
      <c r="I92" t="s">
        <v>261</v>
      </c>
      <c r="J92" t="s">
        <v>262</v>
      </c>
      <c r="K92" t="s">
        <v>263</v>
      </c>
      <c r="L92">
        <v>1368</v>
      </c>
      <c r="N92">
        <v>1011</v>
      </c>
      <c r="O92" t="s">
        <v>251</v>
      </c>
      <c r="P92" t="s">
        <v>251</v>
      </c>
      <c r="Q92">
        <v>1</v>
      </c>
      <c r="W92">
        <v>0</v>
      </c>
      <c r="X92">
        <v>1487300236</v>
      </c>
      <c r="Y92">
        <v>2.016</v>
      </c>
      <c r="AA92">
        <v>0</v>
      </c>
      <c r="AB92">
        <v>1.1499999999999999</v>
      </c>
      <c r="AC92">
        <v>0</v>
      </c>
      <c r="AD92">
        <v>0</v>
      </c>
      <c r="AE92">
        <v>0</v>
      </c>
      <c r="AF92">
        <v>1.1499999999999999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</v>
      </c>
      <c r="AT92">
        <v>1.68</v>
      </c>
      <c r="AU92" t="s">
        <v>19</v>
      </c>
      <c r="AV92">
        <v>0</v>
      </c>
      <c r="AW92">
        <v>2</v>
      </c>
      <c r="AX92">
        <v>42914112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Y92*Source!I36</f>
        <v>8.3059200000000004</v>
      </c>
      <c r="CY92">
        <f t="shared" si="32"/>
        <v>1.1499999999999999</v>
      </c>
      <c r="CZ92">
        <f t="shared" si="33"/>
        <v>1.1499999999999999</v>
      </c>
      <c r="DA92">
        <f t="shared" si="34"/>
        <v>1</v>
      </c>
      <c r="DB92">
        <f t="shared" si="30"/>
        <v>2.3159999999999998</v>
      </c>
      <c r="DC92">
        <f t="shared" si="31"/>
        <v>0</v>
      </c>
    </row>
    <row r="93" spans="1:107" x14ac:dyDescent="0.2">
      <c r="A93">
        <f>ROW(Source!A36)</f>
        <v>36</v>
      </c>
      <c r="B93">
        <v>42913475</v>
      </c>
      <c r="C93">
        <v>42914076</v>
      </c>
      <c r="D93">
        <v>245659734</v>
      </c>
      <c r="E93">
        <v>1</v>
      </c>
      <c r="F93">
        <v>1</v>
      </c>
      <c r="G93">
        <v>1</v>
      </c>
      <c r="H93">
        <v>2</v>
      </c>
      <c r="I93" t="s">
        <v>354</v>
      </c>
      <c r="J93" t="s">
        <v>355</v>
      </c>
      <c r="K93" t="s">
        <v>356</v>
      </c>
      <c r="L93">
        <v>1368</v>
      </c>
      <c r="N93">
        <v>1011</v>
      </c>
      <c r="O93" t="s">
        <v>251</v>
      </c>
      <c r="P93" t="s">
        <v>251</v>
      </c>
      <c r="Q93">
        <v>1</v>
      </c>
      <c r="W93">
        <v>0</v>
      </c>
      <c r="X93">
        <v>1148627840</v>
      </c>
      <c r="Y93">
        <v>1.548</v>
      </c>
      <c r="AA93">
        <v>0</v>
      </c>
      <c r="AB93">
        <v>79.959999999999994</v>
      </c>
      <c r="AC93">
        <v>7.44</v>
      </c>
      <c r="AD93">
        <v>0</v>
      </c>
      <c r="AE93">
        <v>0</v>
      </c>
      <c r="AF93">
        <v>79.959999999999994</v>
      </c>
      <c r="AG93">
        <v>7.44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</v>
      </c>
      <c r="AT93">
        <v>1.29</v>
      </c>
      <c r="AU93" t="s">
        <v>19</v>
      </c>
      <c r="AV93">
        <v>0</v>
      </c>
      <c r="AW93">
        <v>2</v>
      </c>
      <c r="AX93">
        <v>42914113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Y93*Source!I36</f>
        <v>6.3777600000000003</v>
      </c>
      <c r="CY93">
        <f t="shared" si="32"/>
        <v>79.959999999999994</v>
      </c>
      <c r="CZ93">
        <f t="shared" si="33"/>
        <v>79.959999999999994</v>
      </c>
      <c r="DA93">
        <f t="shared" si="34"/>
        <v>1</v>
      </c>
      <c r="DB93">
        <f t="shared" si="30"/>
        <v>123.78</v>
      </c>
      <c r="DC93">
        <f t="shared" si="31"/>
        <v>11.52</v>
      </c>
    </row>
    <row r="94" spans="1:107" x14ac:dyDescent="0.2">
      <c r="A94">
        <f>ROW(Source!A36)</f>
        <v>36</v>
      </c>
      <c r="B94">
        <v>42913475</v>
      </c>
      <c r="C94">
        <v>42914076</v>
      </c>
      <c r="D94">
        <v>245660786</v>
      </c>
      <c r="E94">
        <v>1</v>
      </c>
      <c r="F94">
        <v>1</v>
      </c>
      <c r="G94">
        <v>1</v>
      </c>
      <c r="H94">
        <v>2</v>
      </c>
      <c r="I94" t="s">
        <v>357</v>
      </c>
      <c r="J94" t="s">
        <v>358</v>
      </c>
      <c r="K94" t="s">
        <v>359</v>
      </c>
      <c r="L94">
        <v>1368</v>
      </c>
      <c r="N94">
        <v>1011</v>
      </c>
      <c r="O94" t="s">
        <v>251</v>
      </c>
      <c r="P94" t="s">
        <v>251</v>
      </c>
      <c r="Q94">
        <v>1</v>
      </c>
      <c r="W94">
        <v>0</v>
      </c>
      <c r="X94">
        <v>-2113801298</v>
      </c>
      <c r="Y94">
        <v>1.3559999999999999</v>
      </c>
      <c r="AA94">
        <v>0</v>
      </c>
      <c r="AB94">
        <v>2.08</v>
      </c>
      <c r="AC94">
        <v>0</v>
      </c>
      <c r="AD94">
        <v>0</v>
      </c>
      <c r="AE94">
        <v>0</v>
      </c>
      <c r="AF94">
        <v>2.08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1.1299999999999999</v>
      </c>
      <c r="AU94" t="s">
        <v>19</v>
      </c>
      <c r="AV94">
        <v>0</v>
      </c>
      <c r="AW94">
        <v>2</v>
      </c>
      <c r="AX94">
        <v>42914114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Y94*Source!I36</f>
        <v>5.5867199999999997</v>
      </c>
      <c r="CY94">
        <f t="shared" si="32"/>
        <v>2.08</v>
      </c>
      <c r="CZ94">
        <f t="shared" si="33"/>
        <v>2.08</v>
      </c>
      <c r="DA94">
        <f t="shared" si="34"/>
        <v>1</v>
      </c>
      <c r="DB94">
        <f t="shared" si="30"/>
        <v>2.82</v>
      </c>
      <c r="DC94">
        <f t="shared" si="31"/>
        <v>0</v>
      </c>
    </row>
    <row r="95" spans="1:107" x14ac:dyDescent="0.2">
      <c r="A95">
        <f>ROW(Source!A36)</f>
        <v>36</v>
      </c>
      <c r="B95">
        <v>42913475</v>
      </c>
      <c r="C95">
        <v>42914076</v>
      </c>
      <c r="D95">
        <v>245661027</v>
      </c>
      <c r="E95">
        <v>1</v>
      </c>
      <c r="F95">
        <v>1</v>
      </c>
      <c r="G95">
        <v>1</v>
      </c>
      <c r="H95">
        <v>2</v>
      </c>
      <c r="I95" t="s">
        <v>270</v>
      </c>
      <c r="J95" t="s">
        <v>271</v>
      </c>
      <c r="K95" t="s">
        <v>272</v>
      </c>
      <c r="L95">
        <v>1368</v>
      </c>
      <c r="N95">
        <v>1011</v>
      </c>
      <c r="O95" t="s">
        <v>251</v>
      </c>
      <c r="P95" t="s">
        <v>251</v>
      </c>
      <c r="Q95">
        <v>1</v>
      </c>
      <c r="W95">
        <v>0</v>
      </c>
      <c r="X95">
        <v>1128322699</v>
      </c>
      <c r="Y95">
        <v>0.20400000000000001</v>
      </c>
      <c r="AA95">
        <v>0</v>
      </c>
      <c r="AB95">
        <v>4.92</v>
      </c>
      <c r="AC95">
        <v>0</v>
      </c>
      <c r="AD95">
        <v>0</v>
      </c>
      <c r="AE95">
        <v>0</v>
      </c>
      <c r="AF95">
        <v>4.92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0.17</v>
      </c>
      <c r="AU95" t="s">
        <v>19</v>
      </c>
      <c r="AV95">
        <v>0</v>
      </c>
      <c r="AW95">
        <v>2</v>
      </c>
      <c r="AX95">
        <v>42914115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Y95*Source!I36</f>
        <v>0.84048000000000012</v>
      </c>
      <c r="CY95">
        <f t="shared" si="32"/>
        <v>4.92</v>
      </c>
      <c r="CZ95">
        <f t="shared" si="33"/>
        <v>4.92</v>
      </c>
      <c r="DA95">
        <f t="shared" si="34"/>
        <v>1</v>
      </c>
      <c r="DB95">
        <f t="shared" si="30"/>
        <v>1.008</v>
      </c>
      <c r="DC95">
        <f t="shared" si="31"/>
        <v>0</v>
      </c>
    </row>
    <row r="96" spans="1:107" x14ac:dyDescent="0.2">
      <c r="A96">
        <f>ROW(Source!A36)</f>
        <v>36</v>
      </c>
      <c r="B96">
        <v>42913475</v>
      </c>
      <c r="C96">
        <v>42914076</v>
      </c>
      <c r="D96">
        <v>245661077</v>
      </c>
      <c r="E96">
        <v>1</v>
      </c>
      <c r="F96">
        <v>1</v>
      </c>
      <c r="G96">
        <v>1</v>
      </c>
      <c r="H96">
        <v>2</v>
      </c>
      <c r="I96" t="s">
        <v>360</v>
      </c>
      <c r="J96" t="s">
        <v>361</v>
      </c>
      <c r="K96" t="s">
        <v>362</v>
      </c>
      <c r="L96">
        <v>1368</v>
      </c>
      <c r="N96">
        <v>1011</v>
      </c>
      <c r="O96" t="s">
        <v>251</v>
      </c>
      <c r="P96" t="s">
        <v>251</v>
      </c>
      <c r="Q96">
        <v>1</v>
      </c>
      <c r="W96">
        <v>0</v>
      </c>
      <c r="X96">
        <v>-1519730584</v>
      </c>
      <c r="Y96">
        <v>0.13200000000000001</v>
      </c>
      <c r="AA96">
        <v>0</v>
      </c>
      <c r="AB96">
        <v>17.829999999999998</v>
      </c>
      <c r="AC96">
        <v>0</v>
      </c>
      <c r="AD96">
        <v>0</v>
      </c>
      <c r="AE96">
        <v>0</v>
      </c>
      <c r="AF96">
        <v>17.829999999999998</v>
      </c>
      <c r="AG96">
        <v>0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0.11</v>
      </c>
      <c r="AU96" t="s">
        <v>19</v>
      </c>
      <c r="AV96">
        <v>0</v>
      </c>
      <c r="AW96">
        <v>2</v>
      </c>
      <c r="AX96">
        <v>42914116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Y96*Source!I36</f>
        <v>0.54383999999999999</v>
      </c>
      <c r="CY96">
        <f t="shared" si="32"/>
        <v>17.829999999999998</v>
      </c>
      <c r="CZ96">
        <f t="shared" si="33"/>
        <v>17.829999999999998</v>
      </c>
      <c r="DA96">
        <f t="shared" si="34"/>
        <v>1</v>
      </c>
      <c r="DB96">
        <f t="shared" si="30"/>
        <v>2.3519999999999999</v>
      </c>
      <c r="DC96">
        <f t="shared" si="31"/>
        <v>0</v>
      </c>
    </row>
    <row r="97" spans="1:107" x14ac:dyDescent="0.2">
      <c r="A97">
        <f>ROW(Source!A36)</f>
        <v>36</v>
      </c>
      <c r="B97">
        <v>42913475</v>
      </c>
      <c r="C97">
        <v>42914076</v>
      </c>
      <c r="D97">
        <v>245661335</v>
      </c>
      <c r="E97">
        <v>1</v>
      </c>
      <c r="F97">
        <v>1</v>
      </c>
      <c r="G97">
        <v>1</v>
      </c>
      <c r="H97">
        <v>2</v>
      </c>
      <c r="I97" t="s">
        <v>273</v>
      </c>
      <c r="J97" t="s">
        <v>274</v>
      </c>
      <c r="K97" t="s">
        <v>275</v>
      </c>
      <c r="L97">
        <v>1368</v>
      </c>
      <c r="N97">
        <v>1011</v>
      </c>
      <c r="O97" t="s">
        <v>251</v>
      </c>
      <c r="P97" t="s">
        <v>251</v>
      </c>
      <c r="Q97">
        <v>1</v>
      </c>
      <c r="W97">
        <v>0</v>
      </c>
      <c r="X97">
        <v>-1347359269</v>
      </c>
      <c r="Y97">
        <v>0.22799999999999998</v>
      </c>
      <c r="AA97">
        <v>0</v>
      </c>
      <c r="AB97">
        <v>79.38</v>
      </c>
      <c r="AC97">
        <v>8.58</v>
      </c>
      <c r="AD97">
        <v>0</v>
      </c>
      <c r="AE97">
        <v>0</v>
      </c>
      <c r="AF97">
        <v>79.38</v>
      </c>
      <c r="AG97">
        <v>8.58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0.19</v>
      </c>
      <c r="AU97" t="s">
        <v>19</v>
      </c>
      <c r="AV97">
        <v>0</v>
      </c>
      <c r="AW97">
        <v>2</v>
      </c>
      <c r="AX97">
        <v>42914117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Y97*Source!I36</f>
        <v>0.93935999999999997</v>
      </c>
      <c r="CY97">
        <f t="shared" si="32"/>
        <v>79.38</v>
      </c>
      <c r="CZ97">
        <f t="shared" si="33"/>
        <v>79.38</v>
      </c>
      <c r="DA97">
        <f t="shared" si="34"/>
        <v>1</v>
      </c>
      <c r="DB97">
        <f t="shared" si="30"/>
        <v>18.096</v>
      </c>
      <c r="DC97">
        <f t="shared" si="31"/>
        <v>1.956</v>
      </c>
    </row>
    <row r="98" spans="1:107" x14ac:dyDescent="0.2">
      <c r="A98">
        <f>ROW(Source!A36)</f>
        <v>36</v>
      </c>
      <c r="B98">
        <v>42913475</v>
      </c>
      <c r="C98">
        <v>42914076</v>
      </c>
      <c r="D98">
        <v>245679653</v>
      </c>
      <c r="E98">
        <v>1</v>
      </c>
      <c r="F98">
        <v>1</v>
      </c>
      <c r="G98">
        <v>1</v>
      </c>
      <c r="H98">
        <v>3</v>
      </c>
      <c r="I98" t="s">
        <v>276</v>
      </c>
      <c r="J98" t="s">
        <v>277</v>
      </c>
      <c r="K98" t="s">
        <v>278</v>
      </c>
      <c r="L98">
        <v>1348</v>
      </c>
      <c r="N98">
        <v>1009</v>
      </c>
      <c r="O98" t="s">
        <v>28</v>
      </c>
      <c r="P98" t="s">
        <v>28</v>
      </c>
      <c r="Q98">
        <v>1000</v>
      </c>
      <c r="W98">
        <v>0</v>
      </c>
      <c r="X98">
        <v>1633204925</v>
      </c>
      <c r="Y98">
        <v>1E-4</v>
      </c>
      <c r="AA98">
        <v>39165.46</v>
      </c>
      <c r="AB98">
        <v>0</v>
      </c>
      <c r="AC98">
        <v>0</v>
      </c>
      <c r="AD98">
        <v>0</v>
      </c>
      <c r="AE98">
        <v>39165.46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1E-4</v>
      </c>
      <c r="AU98" t="s">
        <v>3</v>
      </c>
      <c r="AV98">
        <v>0</v>
      </c>
      <c r="AW98">
        <v>2</v>
      </c>
      <c r="AX98">
        <v>42914118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Y98*Source!I36</f>
        <v>4.1200000000000004E-4</v>
      </c>
      <c r="CY98">
        <f t="shared" ref="CY98:CY112" si="35">AA98</f>
        <v>39165.46</v>
      </c>
      <c r="CZ98">
        <f t="shared" ref="CZ98:CZ112" si="36">AE98</f>
        <v>39165.46</v>
      </c>
      <c r="DA98">
        <f t="shared" ref="DA98:DA112" si="37">AI98</f>
        <v>1</v>
      </c>
      <c r="DB98">
        <f t="shared" ref="DB98:DB112" si="38">ROUND(ROUND(AT98*CZ98,2),6)</f>
        <v>3.92</v>
      </c>
      <c r="DC98">
        <f t="shared" ref="DC98:DC112" si="39">ROUND(ROUND(AT98*AG98,2),6)</f>
        <v>0</v>
      </c>
    </row>
    <row r="99" spans="1:107" x14ac:dyDescent="0.2">
      <c r="A99">
        <f>ROW(Source!A36)</f>
        <v>36</v>
      </c>
      <c r="B99">
        <v>42913475</v>
      </c>
      <c r="C99">
        <v>42914076</v>
      </c>
      <c r="D99">
        <v>245679134</v>
      </c>
      <c r="E99">
        <v>1</v>
      </c>
      <c r="F99">
        <v>1</v>
      </c>
      <c r="G99">
        <v>1</v>
      </c>
      <c r="H99">
        <v>3</v>
      </c>
      <c r="I99" t="s">
        <v>279</v>
      </c>
      <c r="J99" t="s">
        <v>280</v>
      </c>
      <c r="K99" t="s">
        <v>281</v>
      </c>
      <c r="L99">
        <v>1339</v>
      </c>
      <c r="N99">
        <v>1007</v>
      </c>
      <c r="O99" t="s">
        <v>282</v>
      </c>
      <c r="P99" t="s">
        <v>282</v>
      </c>
      <c r="Q99">
        <v>1</v>
      </c>
      <c r="W99">
        <v>0</v>
      </c>
      <c r="X99">
        <v>-426043946</v>
      </c>
      <c r="Y99">
        <v>1.2</v>
      </c>
      <c r="AA99">
        <v>11.87</v>
      </c>
      <c r="AB99">
        <v>0</v>
      </c>
      <c r="AC99">
        <v>0</v>
      </c>
      <c r="AD99">
        <v>0</v>
      </c>
      <c r="AE99">
        <v>11.87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1.2</v>
      </c>
      <c r="AU99" t="s">
        <v>3</v>
      </c>
      <c r="AV99">
        <v>0</v>
      </c>
      <c r="AW99">
        <v>2</v>
      </c>
      <c r="AX99">
        <v>42914119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Y99*Source!I36</f>
        <v>4.944</v>
      </c>
      <c r="CY99">
        <f t="shared" si="35"/>
        <v>11.87</v>
      </c>
      <c r="CZ99">
        <f t="shared" si="36"/>
        <v>11.87</v>
      </c>
      <c r="DA99">
        <f t="shared" si="37"/>
        <v>1</v>
      </c>
      <c r="DB99">
        <f t="shared" si="38"/>
        <v>14.24</v>
      </c>
      <c r="DC99">
        <f t="shared" si="39"/>
        <v>0</v>
      </c>
    </row>
    <row r="100" spans="1:107" x14ac:dyDescent="0.2">
      <c r="A100">
        <f>ROW(Source!A36)</f>
        <v>36</v>
      </c>
      <c r="B100">
        <v>42913475</v>
      </c>
      <c r="C100">
        <v>42914076</v>
      </c>
      <c r="D100">
        <v>245685224</v>
      </c>
      <c r="E100">
        <v>1</v>
      </c>
      <c r="F100">
        <v>1</v>
      </c>
      <c r="G100">
        <v>1</v>
      </c>
      <c r="H100">
        <v>3</v>
      </c>
      <c r="I100" t="s">
        <v>283</v>
      </c>
      <c r="J100" t="s">
        <v>284</v>
      </c>
      <c r="K100" t="s">
        <v>285</v>
      </c>
      <c r="L100">
        <v>1348</v>
      </c>
      <c r="N100">
        <v>1009</v>
      </c>
      <c r="O100" t="s">
        <v>28</v>
      </c>
      <c r="P100" t="s">
        <v>28</v>
      </c>
      <c r="Q100">
        <v>1000</v>
      </c>
      <c r="W100">
        <v>0</v>
      </c>
      <c r="X100">
        <v>966525943</v>
      </c>
      <c r="Y100">
        <v>3.0000000000000001E-5</v>
      </c>
      <c r="AA100">
        <v>5291.95</v>
      </c>
      <c r="AB100">
        <v>0</v>
      </c>
      <c r="AC100">
        <v>0</v>
      </c>
      <c r="AD100">
        <v>0</v>
      </c>
      <c r="AE100">
        <v>5291.95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3.0000000000000001E-5</v>
      </c>
      <c r="AU100" t="s">
        <v>3</v>
      </c>
      <c r="AV100">
        <v>0</v>
      </c>
      <c r="AW100">
        <v>2</v>
      </c>
      <c r="AX100">
        <v>42914120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Y100*Source!I36</f>
        <v>1.236E-4</v>
      </c>
      <c r="CY100">
        <f t="shared" si="35"/>
        <v>5291.95</v>
      </c>
      <c r="CZ100">
        <f t="shared" si="36"/>
        <v>5291.95</v>
      </c>
      <c r="DA100">
        <f t="shared" si="37"/>
        <v>1</v>
      </c>
      <c r="DB100">
        <f t="shared" si="38"/>
        <v>0.16</v>
      </c>
      <c r="DC100">
        <f t="shared" si="39"/>
        <v>0</v>
      </c>
    </row>
    <row r="101" spans="1:107" x14ac:dyDescent="0.2">
      <c r="A101">
        <f>ROW(Source!A36)</f>
        <v>36</v>
      </c>
      <c r="B101">
        <v>42913475</v>
      </c>
      <c r="C101">
        <v>42914076</v>
      </c>
      <c r="D101">
        <v>245685407</v>
      </c>
      <c r="E101">
        <v>1</v>
      </c>
      <c r="F101">
        <v>1</v>
      </c>
      <c r="G101">
        <v>1</v>
      </c>
      <c r="H101">
        <v>3</v>
      </c>
      <c r="I101" t="s">
        <v>286</v>
      </c>
      <c r="J101" t="s">
        <v>287</v>
      </c>
      <c r="K101" t="s">
        <v>288</v>
      </c>
      <c r="L101">
        <v>1348</v>
      </c>
      <c r="N101">
        <v>1009</v>
      </c>
      <c r="O101" t="s">
        <v>28</v>
      </c>
      <c r="P101" t="s">
        <v>28</v>
      </c>
      <c r="Q101">
        <v>1000</v>
      </c>
      <c r="W101">
        <v>0</v>
      </c>
      <c r="X101">
        <v>-570459472</v>
      </c>
      <c r="Y101">
        <v>1.9400000000000001E-3</v>
      </c>
      <c r="AA101">
        <v>4102.0600000000004</v>
      </c>
      <c r="AB101">
        <v>0</v>
      </c>
      <c r="AC101">
        <v>0</v>
      </c>
      <c r="AD101">
        <v>0</v>
      </c>
      <c r="AE101">
        <v>4102.0600000000004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1.9400000000000001E-3</v>
      </c>
      <c r="AU101" t="s">
        <v>3</v>
      </c>
      <c r="AV101">
        <v>0</v>
      </c>
      <c r="AW101">
        <v>2</v>
      </c>
      <c r="AX101">
        <v>42914121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Y101*Source!I36</f>
        <v>7.9928000000000013E-3</v>
      </c>
      <c r="CY101">
        <f t="shared" si="35"/>
        <v>4102.0600000000004</v>
      </c>
      <c r="CZ101">
        <f t="shared" si="36"/>
        <v>4102.0600000000004</v>
      </c>
      <c r="DA101">
        <f t="shared" si="37"/>
        <v>1</v>
      </c>
      <c r="DB101">
        <f t="shared" si="38"/>
        <v>7.96</v>
      </c>
      <c r="DC101">
        <f t="shared" si="39"/>
        <v>0</v>
      </c>
    </row>
    <row r="102" spans="1:107" x14ac:dyDescent="0.2">
      <c r="A102">
        <f>ROW(Source!A36)</f>
        <v>36</v>
      </c>
      <c r="B102">
        <v>42913475</v>
      </c>
      <c r="C102">
        <v>42914076</v>
      </c>
      <c r="D102">
        <v>245685549</v>
      </c>
      <c r="E102">
        <v>1</v>
      </c>
      <c r="F102">
        <v>1</v>
      </c>
      <c r="G102">
        <v>1</v>
      </c>
      <c r="H102">
        <v>3</v>
      </c>
      <c r="I102" t="s">
        <v>289</v>
      </c>
      <c r="J102" t="s">
        <v>290</v>
      </c>
      <c r="K102" t="s">
        <v>291</v>
      </c>
      <c r="L102">
        <v>1348</v>
      </c>
      <c r="N102">
        <v>1009</v>
      </c>
      <c r="O102" t="s">
        <v>28</v>
      </c>
      <c r="P102" t="s">
        <v>28</v>
      </c>
      <c r="Q102">
        <v>1000</v>
      </c>
      <c r="W102">
        <v>0</v>
      </c>
      <c r="X102">
        <v>750431605</v>
      </c>
      <c r="Y102">
        <v>5.9999999999999995E-4</v>
      </c>
      <c r="AA102">
        <v>8936.19</v>
      </c>
      <c r="AB102">
        <v>0</v>
      </c>
      <c r="AC102">
        <v>0</v>
      </c>
      <c r="AD102">
        <v>0</v>
      </c>
      <c r="AE102">
        <v>8936.19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5.9999999999999995E-4</v>
      </c>
      <c r="AU102" t="s">
        <v>3</v>
      </c>
      <c r="AV102">
        <v>0</v>
      </c>
      <c r="AW102">
        <v>2</v>
      </c>
      <c r="AX102">
        <v>42914122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Y102*Source!I36</f>
        <v>2.4719999999999998E-3</v>
      </c>
      <c r="CY102">
        <f t="shared" si="35"/>
        <v>8936.19</v>
      </c>
      <c r="CZ102">
        <f t="shared" si="36"/>
        <v>8936.19</v>
      </c>
      <c r="DA102">
        <f t="shared" si="37"/>
        <v>1</v>
      </c>
      <c r="DB102">
        <f t="shared" si="38"/>
        <v>5.36</v>
      </c>
      <c r="DC102">
        <f t="shared" si="39"/>
        <v>0</v>
      </c>
    </row>
    <row r="103" spans="1:107" x14ac:dyDescent="0.2">
      <c r="A103">
        <f>ROW(Source!A36)</f>
        <v>36</v>
      </c>
      <c r="B103">
        <v>42913475</v>
      </c>
      <c r="C103">
        <v>42914076</v>
      </c>
      <c r="D103">
        <v>245685787</v>
      </c>
      <c r="E103">
        <v>1</v>
      </c>
      <c r="F103">
        <v>1</v>
      </c>
      <c r="G103">
        <v>1</v>
      </c>
      <c r="H103">
        <v>3</v>
      </c>
      <c r="I103" t="s">
        <v>295</v>
      </c>
      <c r="J103" t="s">
        <v>296</v>
      </c>
      <c r="K103" t="s">
        <v>297</v>
      </c>
      <c r="L103">
        <v>1348</v>
      </c>
      <c r="N103">
        <v>1009</v>
      </c>
      <c r="O103" t="s">
        <v>28</v>
      </c>
      <c r="P103" t="s">
        <v>28</v>
      </c>
      <c r="Q103">
        <v>1000</v>
      </c>
      <c r="W103">
        <v>0</v>
      </c>
      <c r="X103">
        <v>-1546331963</v>
      </c>
      <c r="Y103">
        <v>8.0000000000000002E-3</v>
      </c>
      <c r="AA103">
        <v>9646.8799999999992</v>
      </c>
      <c r="AB103">
        <v>0</v>
      </c>
      <c r="AC103">
        <v>0</v>
      </c>
      <c r="AD103">
        <v>0</v>
      </c>
      <c r="AE103">
        <v>9646.8799999999992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8.0000000000000002E-3</v>
      </c>
      <c r="AU103" t="s">
        <v>3</v>
      </c>
      <c r="AV103">
        <v>0</v>
      </c>
      <c r="AW103">
        <v>2</v>
      </c>
      <c r="AX103">
        <v>42914123</v>
      </c>
      <c r="AY103">
        <v>1</v>
      </c>
      <c r="AZ103">
        <v>0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Y103*Source!I36</f>
        <v>3.2960000000000003E-2</v>
      </c>
      <c r="CY103">
        <f t="shared" si="35"/>
        <v>9646.8799999999992</v>
      </c>
      <c r="CZ103">
        <f t="shared" si="36"/>
        <v>9646.8799999999992</v>
      </c>
      <c r="DA103">
        <f t="shared" si="37"/>
        <v>1</v>
      </c>
      <c r="DB103">
        <f t="shared" si="38"/>
        <v>77.180000000000007</v>
      </c>
      <c r="DC103">
        <f t="shared" si="39"/>
        <v>0</v>
      </c>
    </row>
    <row r="104" spans="1:107" x14ac:dyDescent="0.2">
      <c r="A104">
        <f>ROW(Source!A36)</f>
        <v>36</v>
      </c>
      <c r="B104">
        <v>42913475</v>
      </c>
      <c r="C104">
        <v>42914076</v>
      </c>
      <c r="D104">
        <v>245685856</v>
      </c>
      <c r="E104">
        <v>1</v>
      </c>
      <c r="F104">
        <v>1</v>
      </c>
      <c r="G104">
        <v>1</v>
      </c>
      <c r="H104">
        <v>3</v>
      </c>
      <c r="I104" t="s">
        <v>298</v>
      </c>
      <c r="J104" t="s">
        <v>299</v>
      </c>
      <c r="K104" t="s">
        <v>300</v>
      </c>
      <c r="L104">
        <v>1348</v>
      </c>
      <c r="N104">
        <v>1009</v>
      </c>
      <c r="O104" t="s">
        <v>28</v>
      </c>
      <c r="P104" t="s">
        <v>28</v>
      </c>
      <c r="Q104">
        <v>1000</v>
      </c>
      <c r="W104">
        <v>0</v>
      </c>
      <c r="X104">
        <v>866636835</v>
      </c>
      <c r="Y104">
        <v>1.0000000000000001E-5</v>
      </c>
      <c r="AA104">
        <v>12722.6</v>
      </c>
      <c r="AB104">
        <v>0</v>
      </c>
      <c r="AC104">
        <v>0</v>
      </c>
      <c r="AD104">
        <v>0</v>
      </c>
      <c r="AE104">
        <v>12722.6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0</v>
      </c>
      <c r="AQ104">
        <v>0</v>
      </c>
      <c r="AR104">
        <v>0</v>
      </c>
      <c r="AS104" t="s">
        <v>3</v>
      </c>
      <c r="AT104">
        <v>1.0000000000000001E-5</v>
      </c>
      <c r="AU104" t="s">
        <v>3</v>
      </c>
      <c r="AV104">
        <v>0</v>
      </c>
      <c r="AW104">
        <v>2</v>
      </c>
      <c r="AX104">
        <v>42914124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Y104*Source!I36</f>
        <v>4.1200000000000005E-5</v>
      </c>
      <c r="CY104">
        <f t="shared" si="35"/>
        <v>12722.6</v>
      </c>
      <c r="CZ104">
        <f t="shared" si="36"/>
        <v>12722.6</v>
      </c>
      <c r="DA104">
        <f t="shared" si="37"/>
        <v>1</v>
      </c>
      <c r="DB104">
        <f t="shared" si="38"/>
        <v>0.13</v>
      </c>
      <c r="DC104">
        <f t="shared" si="39"/>
        <v>0</v>
      </c>
    </row>
    <row r="105" spans="1:107" x14ac:dyDescent="0.2">
      <c r="A105">
        <f>ROW(Source!A36)</f>
        <v>36</v>
      </c>
      <c r="B105">
        <v>42913475</v>
      </c>
      <c r="C105">
        <v>42914076</v>
      </c>
      <c r="D105">
        <v>245685755</v>
      </c>
      <c r="E105">
        <v>1</v>
      </c>
      <c r="F105">
        <v>1</v>
      </c>
      <c r="G105">
        <v>1</v>
      </c>
      <c r="H105">
        <v>3</v>
      </c>
      <c r="I105" t="s">
        <v>49</v>
      </c>
      <c r="J105" t="s">
        <v>51</v>
      </c>
      <c r="K105" t="s">
        <v>50</v>
      </c>
      <c r="L105">
        <v>1348</v>
      </c>
      <c r="N105">
        <v>1009</v>
      </c>
      <c r="O105" t="s">
        <v>28</v>
      </c>
      <c r="P105" t="s">
        <v>28</v>
      </c>
      <c r="Q105">
        <v>1000</v>
      </c>
      <c r="W105">
        <v>0</v>
      </c>
      <c r="X105">
        <v>1512436548</v>
      </c>
      <c r="Y105">
        <v>0</v>
      </c>
      <c r="AA105">
        <v>29075.45</v>
      </c>
      <c r="AB105">
        <v>0</v>
      </c>
      <c r="AC105">
        <v>0</v>
      </c>
      <c r="AD105">
        <v>0</v>
      </c>
      <c r="AE105">
        <v>29075.45</v>
      </c>
      <c r="AF105">
        <v>0</v>
      </c>
      <c r="AG105">
        <v>0</v>
      </c>
      <c r="AH105">
        <v>0</v>
      </c>
      <c r="AI105">
        <v>1</v>
      </c>
      <c r="AJ105">
        <v>1</v>
      </c>
      <c r="AK105">
        <v>1</v>
      </c>
      <c r="AL105">
        <v>1</v>
      </c>
      <c r="AN105">
        <v>1</v>
      </c>
      <c r="AO105">
        <v>0</v>
      </c>
      <c r="AP105">
        <v>0</v>
      </c>
      <c r="AQ105">
        <v>0</v>
      </c>
      <c r="AR105">
        <v>0</v>
      </c>
      <c r="AS105" t="s">
        <v>3</v>
      </c>
      <c r="AT105">
        <v>0</v>
      </c>
      <c r="AU105" t="s">
        <v>3</v>
      </c>
      <c r="AV105">
        <v>0</v>
      </c>
      <c r="AW105">
        <v>2</v>
      </c>
      <c r="AX105">
        <v>42914125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Y105*Source!I36</f>
        <v>0</v>
      </c>
      <c r="CY105">
        <f t="shared" si="35"/>
        <v>29075.45</v>
      </c>
      <c r="CZ105">
        <f t="shared" si="36"/>
        <v>29075.45</v>
      </c>
      <c r="DA105">
        <f t="shared" si="37"/>
        <v>1</v>
      </c>
      <c r="DB105">
        <f t="shared" si="38"/>
        <v>0</v>
      </c>
      <c r="DC105">
        <f t="shared" si="39"/>
        <v>0</v>
      </c>
    </row>
    <row r="106" spans="1:107" x14ac:dyDescent="0.2">
      <c r="A106">
        <f>ROW(Source!A36)</f>
        <v>36</v>
      </c>
      <c r="B106">
        <v>42913475</v>
      </c>
      <c r="C106">
        <v>42914076</v>
      </c>
      <c r="D106">
        <v>245679141</v>
      </c>
      <c r="E106">
        <v>1</v>
      </c>
      <c r="F106">
        <v>1</v>
      </c>
      <c r="G106">
        <v>1</v>
      </c>
      <c r="H106">
        <v>3</v>
      </c>
      <c r="I106" t="s">
        <v>301</v>
      </c>
      <c r="J106" t="s">
        <v>302</v>
      </c>
      <c r="K106" t="s">
        <v>303</v>
      </c>
      <c r="L106">
        <v>1346</v>
      </c>
      <c r="N106">
        <v>1009</v>
      </c>
      <c r="O106" t="s">
        <v>304</v>
      </c>
      <c r="P106" t="s">
        <v>304</v>
      </c>
      <c r="Q106">
        <v>1</v>
      </c>
      <c r="W106">
        <v>0</v>
      </c>
      <c r="X106">
        <v>-318955363</v>
      </c>
      <c r="Y106">
        <v>0.36</v>
      </c>
      <c r="AA106">
        <v>8.48</v>
      </c>
      <c r="AB106">
        <v>0</v>
      </c>
      <c r="AC106">
        <v>0</v>
      </c>
      <c r="AD106">
        <v>0</v>
      </c>
      <c r="AE106">
        <v>8.48</v>
      </c>
      <c r="AF106">
        <v>0</v>
      </c>
      <c r="AG106">
        <v>0</v>
      </c>
      <c r="AH106">
        <v>0</v>
      </c>
      <c r="AI106">
        <v>1</v>
      </c>
      <c r="AJ106">
        <v>1</v>
      </c>
      <c r="AK106">
        <v>1</v>
      </c>
      <c r="AL106">
        <v>1</v>
      </c>
      <c r="AN106">
        <v>0</v>
      </c>
      <c r="AO106">
        <v>1</v>
      </c>
      <c r="AP106">
        <v>0</v>
      </c>
      <c r="AQ106">
        <v>0</v>
      </c>
      <c r="AR106">
        <v>0</v>
      </c>
      <c r="AS106" t="s">
        <v>3</v>
      </c>
      <c r="AT106">
        <v>0.36</v>
      </c>
      <c r="AU106" t="s">
        <v>3</v>
      </c>
      <c r="AV106">
        <v>0</v>
      </c>
      <c r="AW106">
        <v>2</v>
      </c>
      <c r="AX106">
        <v>42914126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Y106*Source!I36</f>
        <v>1.4832000000000001</v>
      </c>
      <c r="CY106">
        <f t="shared" si="35"/>
        <v>8.48</v>
      </c>
      <c r="CZ106">
        <f t="shared" si="36"/>
        <v>8.48</v>
      </c>
      <c r="DA106">
        <f t="shared" si="37"/>
        <v>1</v>
      </c>
      <c r="DB106">
        <f t="shared" si="38"/>
        <v>3.05</v>
      </c>
      <c r="DC106">
        <f t="shared" si="39"/>
        <v>0</v>
      </c>
    </row>
    <row r="107" spans="1:107" x14ac:dyDescent="0.2">
      <c r="A107">
        <f>ROW(Source!A36)</f>
        <v>36</v>
      </c>
      <c r="B107">
        <v>42913475</v>
      </c>
      <c r="C107">
        <v>42914076</v>
      </c>
      <c r="D107">
        <v>245682203</v>
      </c>
      <c r="E107">
        <v>1</v>
      </c>
      <c r="F107">
        <v>1</v>
      </c>
      <c r="G107">
        <v>1</v>
      </c>
      <c r="H107">
        <v>3</v>
      </c>
      <c r="I107" t="s">
        <v>305</v>
      </c>
      <c r="J107" t="s">
        <v>306</v>
      </c>
      <c r="K107" t="s">
        <v>307</v>
      </c>
      <c r="L107">
        <v>1348</v>
      </c>
      <c r="N107">
        <v>1009</v>
      </c>
      <c r="O107" t="s">
        <v>28</v>
      </c>
      <c r="P107" t="s">
        <v>28</v>
      </c>
      <c r="Q107">
        <v>1000</v>
      </c>
      <c r="W107">
        <v>0</v>
      </c>
      <c r="X107">
        <v>2055481866</v>
      </c>
      <c r="Y107">
        <v>5.9999999999999995E-4</v>
      </c>
      <c r="AA107">
        <v>10651.33</v>
      </c>
      <c r="AB107">
        <v>0</v>
      </c>
      <c r="AC107">
        <v>0</v>
      </c>
      <c r="AD107">
        <v>0</v>
      </c>
      <c r="AE107">
        <v>10651.33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N107">
        <v>0</v>
      </c>
      <c r="AO107">
        <v>1</v>
      </c>
      <c r="AP107">
        <v>0</v>
      </c>
      <c r="AQ107">
        <v>0</v>
      </c>
      <c r="AR107">
        <v>0</v>
      </c>
      <c r="AS107" t="s">
        <v>3</v>
      </c>
      <c r="AT107">
        <v>5.9999999999999995E-4</v>
      </c>
      <c r="AU107" t="s">
        <v>3</v>
      </c>
      <c r="AV107">
        <v>0</v>
      </c>
      <c r="AW107">
        <v>2</v>
      </c>
      <c r="AX107">
        <v>42914127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Y107*Source!I36</f>
        <v>2.4719999999999998E-3</v>
      </c>
      <c r="CY107">
        <f t="shared" si="35"/>
        <v>10651.33</v>
      </c>
      <c r="CZ107">
        <f t="shared" si="36"/>
        <v>10651.33</v>
      </c>
      <c r="DA107">
        <f t="shared" si="37"/>
        <v>1</v>
      </c>
      <c r="DB107">
        <f t="shared" si="38"/>
        <v>6.39</v>
      </c>
      <c r="DC107">
        <f t="shared" si="39"/>
        <v>0</v>
      </c>
    </row>
    <row r="108" spans="1:107" x14ac:dyDescent="0.2">
      <c r="A108">
        <f>ROW(Source!A36)</f>
        <v>36</v>
      </c>
      <c r="B108">
        <v>42913475</v>
      </c>
      <c r="C108">
        <v>42914076</v>
      </c>
      <c r="D108">
        <v>245686849</v>
      </c>
      <c r="E108">
        <v>1</v>
      </c>
      <c r="F108">
        <v>1</v>
      </c>
      <c r="G108">
        <v>1</v>
      </c>
      <c r="H108">
        <v>3</v>
      </c>
      <c r="I108" t="s">
        <v>308</v>
      </c>
      <c r="J108" t="s">
        <v>309</v>
      </c>
      <c r="K108" t="s">
        <v>310</v>
      </c>
      <c r="L108">
        <v>1339</v>
      </c>
      <c r="N108">
        <v>1007</v>
      </c>
      <c r="O108" t="s">
        <v>282</v>
      </c>
      <c r="P108" t="s">
        <v>282</v>
      </c>
      <c r="Q108">
        <v>1</v>
      </c>
      <c r="W108">
        <v>0</v>
      </c>
      <c r="X108">
        <v>1024926012</v>
      </c>
      <c r="Y108">
        <v>6.9999999999999999E-4</v>
      </c>
      <c r="AA108">
        <v>1227.78</v>
      </c>
      <c r="AB108">
        <v>0</v>
      </c>
      <c r="AC108">
        <v>0</v>
      </c>
      <c r="AD108">
        <v>0</v>
      </c>
      <c r="AE108">
        <v>1227.78</v>
      </c>
      <c r="AF108">
        <v>0</v>
      </c>
      <c r="AG108">
        <v>0</v>
      </c>
      <c r="AH108">
        <v>0</v>
      </c>
      <c r="AI108">
        <v>1</v>
      </c>
      <c r="AJ108">
        <v>1</v>
      </c>
      <c r="AK108">
        <v>1</v>
      </c>
      <c r="AL108">
        <v>1</v>
      </c>
      <c r="AN108">
        <v>0</v>
      </c>
      <c r="AO108">
        <v>1</v>
      </c>
      <c r="AP108">
        <v>0</v>
      </c>
      <c r="AQ108">
        <v>0</v>
      </c>
      <c r="AR108">
        <v>0</v>
      </c>
      <c r="AS108" t="s">
        <v>3</v>
      </c>
      <c r="AT108">
        <v>6.9999999999999999E-4</v>
      </c>
      <c r="AU108" t="s">
        <v>3</v>
      </c>
      <c r="AV108">
        <v>0</v>
      </c>
      <c r="AW108">
        <v>2</v>
      </c>
      <c r="AX108">
        <v>42914128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Y108*Source!I36</f>
        <v>2.8839999999999998E-3</v>
      </c>
      <c r="CY108">
        <f t="shared" si="35"/>
        <v>1227.78</v>
      </c>
      <c r="CZ108">
        <f t="shared" si="36"/>
        <v>1227.78</v>
      </c>
      <c r="DA108">
        <f t="shared" si="37"/>
        <v>1</v>
      </c>
      <c r="DB108">
        <f t="shared" si="38"/>
        <v>0.86</v>
      </c>
      <c r="DC108">
        <f t="shared" si="39"/>
        <v>0</v>
      </c>
    </row>
    <row r="109" spans="1:107" x14ac:dyDescent="0.2">
      <c r="A109">
        <f>ROW(Source!A36)</f>
        <v>36</v>
      </c>
      <c r="B109">
        <v>42913475</v>
      </c>
      <c r="C109">
        <v>42914076</v>
      </c>
      <c r="D109">
        <v>245693047</v>
      </c>
      <c r="E109">
        <v>1</v>
      </c>
      <c r="F109">
        <v>1</v>
      </c>
      <c r="G109">
        <v>1</v>
      </c>
      <c r="H109">
        <v>3</v>
      </c>
      <c r="I109" t="s">
        <v>311</v>
      </c>
      <c r="J109" t="s">
        <v>312</v>
      </c>
      <c r="K109" t="s">
        <v>313</v>
      </c>
      <c r="L109">
        <v>1348</v>
      </c>
      <c r="N109">
        <v>1009</v>
      </c>
      <c r="O109" t="s">
        <v>28</v>
      </c>
      <c r="P109" t="s">
        <v>28</v>
      </c>
      <c r="Q109">
        <v>1000</v>
      </c>
      <c r="W109">
        <v>0</v>
      </c>
      <c r="X109">
        <v>-1550784300</v>
      </c>
      <c r="Y109">
        <v>3.1E-4</v>
      </c>
      <c r="AA109">
        <v>15744.8</v>
      </c>
      <c r="AB109">
        <v>0</v>
      </c>
      <c r="AC109">
        <v>0</v>
      </c>
      <c r="AD109">
        <v>0</v>
      </c>
      <c r="AE109">
        <v>15744.8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N109">
        <v>0</v>
      </c>
      <c r="AO109">
        <v>1</v>
      </c>
      <c r="AP109">
        <v>0</v>
      </c>
      <c r="AQ109">
        <v>0</v>
      </c>
      <c r="AR109">
        <v>0</v>
      </c>
      <c r="AS109" t="s">
        <v>3</v>
      </c>
      <c r="AT109">
        <v>3.1E-4</v>
      </c>
      <c r="AU109" t="s">
        <v>3</v>
      </c>
      <c r="AV109">
        <v>0</v>
      </c>
      <c r="AW109">
        <v>2</v>
      </c>
      <c r="AX109">
        <v>42914129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Y109*Source!I36</f>
        <v>1.2772E-3</v>
      </c>
      <c r="CY109">
        <f t="shared" si="35"/>
        <v>15744.8</v>
      </c>
      <c r="CZ109">
        <f t="shared" si="36"/>
        <v>15744.8</v>
      </c>
      <c r="DA109">
        <f t="shared" si="37"/>
        <v>1</v>
      </c>
      <c r="DB109">
        <f t="shared" si="38"/>
        <v>4.88</v>
      </c>
      <c r="DC109">
        <f t="shared" si="39"/>
        <v>0</v>
      </c>
    </row>
    <row r="110" spans="1:107" x14ac:dyDescent="0.2">
      <c r="A110">
        <f>ROW(Source!A36)</f>
        <v>36</v>
      </c>
      <c r="B110">
        <v>42913475</v>
      </c>
      <c r="C110">
        <v>42914076</v>
      </c>
      <c r="D110">
        <v>245674550</v>
      </c>
      <c r="E110">
        <v>1</v>
      </c>
      <c r="F110">
        <v>1</v>
      </c>
      <c r="G110">
        <v>1</v>
      </c>
      <c r="H110">
        <v>3</v>
      </c>
      <c r="I110" t="s">
        <v>314</v>
      </c>
      <c r="J110" t="s">
        <v>315</v>
      </c>
      <c r="K110" t="s">
        <v>316</v>
      </c>
      <c r="L110">
        <v>1348</v>
      </c>
      <c r="N110">
        <v>1009</v>
      </c>
      <c r="O110" t="s">
        <v>28</v>
      </c>
      <c r="P110" t="s">
        <v>28</v>
      </c>
      <c r="Q110">
        <v>1000</v>
      </c>
      <c r="W110">
        <v>0</v>
      </c>
      <c r="X110">
        <v>-546132352</v>
      </c>
      <c r="Y110">
        <v>2.3E-2</v>
      </c>
      <c r="AA110">
        <v>8816.24</v>
      </c>
      <c r="AB110">
        <v>0</v>
      </c>
      <c r="AC110">
        <v>0</v>
      </c>
      <c r="AD110">
        <v>0</v>
      </c>
      <c r="AE110">
        <v>8816.24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2.3E-2</v>
      </c>
      <c r="AU110" t="s">
        <v>3</v>
      </c>
      <c r="AV110">
        <v>0</v>
      </c>
      <c r="AW110">
        <v>2</v>
      </c>
      <c r="AX110">
        <v>42914130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Y110*Source!I36</f>
        <v>9.4759999999999997E-2</v>
      </c>
      <c r="CY110">
        <f t="shared" si="35"/>
        <v>8816.24</v>
      </c>
      <c r="CZ110">
        <f t="shared" si="36"/>
        <v>8816.24</v>
      </c>
      <c r="DA110">
        <f t="shared" si="37"/>
        <v>1</v>
      </c>
      <c r="DB110">
        <f t="shared" si="38"/>
        <v>202.77</v>
      </c>
      <c r="DC110">
        <f t="shared" si="39"/>
        <v>0</v>
      </c>
    </row>
    <row r="111" spans="1:107" x14ac:dyDescent="0.2">
      <c r="A111">
        <f>ROW(Source!A36)</f>
        <v>36</v>
      </c>
      <c r="B111">
        <v>42913475</v>
      </c>
      <c r="C111">
        <v>42914076</v>
      </c>
      <c r="D111">
        <v>245673367</v>
      </c>
      <c r="E111">
        <v>1</v>
      </c>
      <c r="F111">
        <v>1</v>
      </c>
      <c r="G111">
        <v>1</v>
      </c>
      <c r="H111">
        <v>3</v>
      </c>
      <c r="I111" t="s">
        <v>53</v>
      </c>
      <c r="J111" t="s">
        <v>55</v>
      </c>
      <c r="K111" t="s">
        <v>54</v>
      </c>
      <c r="L111">
        <v>1348</v>
      </c>
      <c r="N111">
        <v>1009</v>
      </c>
      <c r="O111" t="s">
        <v>28</v>
      </c>
      <c r="P111" t="s">
        <v>28</v>
      </c>
      <c r="Q111">
        <v>1000</v>
      </c>
      <c r="W111">
        <v>0</v>
      </c>
      <c r="X111">
        <v>-712309558</v>
      </c>
      <c r="Y111">
        <v>1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N111">
        <v>0</v>
      </c>
      <c r="AO111">
        <v>0</v>
      </c>
      <c r="AP111">
        <v>0</v>
      </c>
      <c r="AQ111">
        <v>0</v>
      </c>
      <c r="AR111">
        <v>0</v>
      </c>
      <c r="AS111" t="s">
        <v>3</v>
      </c>
      <c r="AT111">
        <v>1</v>
      </c>
      <c r="AU111" t="s">
        <v>3</v>
      </c>
      <c r="AV111">
        <v>0</v>
      </c>
      <c r="AW111">
        <v>2</v>
      </c>
      <c r="AX111">
        <v>42914131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Y111*Source!I36</f>
        <v>4.12</v>
      </c>
      <c r="CY111">
        <f t="shared" si="35"/>
        <v>0</v>
      </c>
      <c r="CZ111">
        <f t="shared" si="36"/>
        <v>0</v>
      </c>
      <c r="DA111">
        <f t="shared" si="37"/>
        <v>1</v>
      </c>
      <c r="DB111">
        <f t="shared" si="38"/>
        <v>0</v>
      </c>
      <c r="DC111">
        <f t="shared" si="39"/>
        <v>0</v>
      </c>
    </row>
    <row r="112" spans="1:107" x14ac:dyDescent="0.2">
      <c r="A112">
        <f>ROW(Source!A36)</f>
        <v>36</v>
      </c>
      <c r="B112">
        <v>42913475</v>
      </c>
      <c r="C112">
        <v>42914076</v>
      </c>
      <c r="D112">
        <v>245718498</v>
      </c>
      <c r="E112">
        <v>1</v>
      </c>
      <c r="F112">
        <v>1</v>
      </c>
      <c r="G112">
        <v>1</v>
      </c>
      <c r="H112">
        <v>3</v>
      </c>
      <c r="I112" t="s">
        <v>317</v>
      </c>
      <c r="J112" t="s">
        <v>318</v>
      </c>
      <c r="K112" t="s">
        <v>319</v>
      </c>
      <c r="L112">
        <v>1302</v>
      </c>
      <c r="N112">
        <v>1003</v>
      </c>
      <c r="O112" t="s">
        <v>320</v>
      </c>
      <c r="P112" t="s">
        <v>320</v>
      </c>
      <c r="Q112">
        <v>10</v>
      </c>
      <c r="W112">
        <v>0</v>
      </c>
      <c r="X112">
        <v>-1098993771</v>
      </c>
      <c r="Y112">
        <v>1.8700000000000001E-2</v>
      </c>
      <c r="AA112">
        <v>37.74</v>
      </c>
      <c r="AB112">
        <v>0</v>
      </c>
      <c r="AC112">
        <v>0</v>
      </c>
      <c r="AD112">
        <v>0</v>
      </c>
      <c r="AE112">
        <v>37.74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1.8700000000000001E-2</v>
      </c>
      <c r="AU112" t="s">
        <v>3</v>
      </c>
      <c r="AV112">
        <v>0</v>
      </c>
      <c r="AW112">
        <v>2</v>
      </c>
      <c r="AX112">
        <v>42914132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Y112*Source!I36</f>
        <v>7.7044000000000001E-2</v>
      </c>
      <c r="CY112">
        <f t="shared" si="35"/>
        <v>37.74</v>
      </c>
      <c r="CZ112">
        <f t="shared" si="36"/>
        <v>37.74</v>
      </c>
      <c r="DA112">
        <f t="shared" si="37"/>
        <v>1</v>
      </c>
      <c r="DB112">
        <f t="shared" si="38"/>
        <v>0.71</v>
      </c>
      <c r="DC112">
        <f t="shared" si="39"/>
        <v>0</v>
      </c>
    </row>
    <row r="113" spans="1:107" x14ac:dyDescent="0.2">
      <c r="A113">
        <f>ROW(Source!A37)</f>
        <v>37</v>
      </c>
      <c r="B113">
        <v>42913476</v>
      </c>
      <c r="C113">
        <v>42914076</v>
      </c>
      <c r="D113">
        <v>55700272</v>
      </c>
      <c r="E113">
        <v>1</v>
      </c>
      <c r="F113">
        <v>1</v>
      </c>
      <c r="G113">
        <v>1</v>
      </c>
      <c r="H113">
        <v>1</v>
      </c>
      <c r="I113" t="s">
        <v>242</v>
      </c>
      <c r="J113" t="s">
        <v>3</v>
      </c>
      <c r="K113" t="s">
        <v>243</v>
      </c>
      <c r="L113">
        <v>1369</v>
      </c>
      <c r="N113">
        <v>1013</v>
      </c>
      <c r="O113" t="s">
        <v>244</v>
      </c>
      <c r="P113" t="s">
        <v>244</v>
      </c>
      <c r="Q113">
        <v>1</v>
      </c>
      <c r="W113">
        <v>0</v>
      </c>
      <c r="X113">
        <v>-1314391757</v>
      </c>
      <c r="Y113">
        <v>23.387999999999998</v>
      </c>
      <c r="AA113">
        <v>0</v>
      </c>
      <c r="AB113">
        <v>0</v>
      </c>
      <c r="AC113">
        <v>0</v>
      </c>
      <c r="AD113">
        <v>55.93</v>
      </c>
      <c r="AE113">
        <v>0</v>
      </c>
      <c r="AF113">
        <v>0</v>
      </c>
      <c r="AG113">
        <v>0</v>
      </c>
      <c r="AH113">
        <v>7.18</v>
      </c>
      <c r="AI113">
        <v>1</v>
      </c>
      <c r="AJ113">
        <v>1</v>
      </c>
      <c r="AK113">
        <v>1</v>
      </c>
      <c r="AL113">
        <v>7.79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</v>
      </c>
      <c r="AT113">
        <v>19.489999999999998</v>
      </c>
      <c r="AU113" t="s">
        <v>245</v>
      </c>
      <c r="AV113">
        <v>1</v>
      </c>
      <c r="AW113">
        <v>2</v>
      </c>
      <c r="AX113">
        <v>42914105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Y113*Source!I37</f>
        <v>96.358559999999997</v>
      </c>
      <c r="CY113">
        <f>AD113</f>
        <v>55.93</v>
      </c>
      <c r="CZ113">
        <f>AH113</f>
        <v>7.18</v>
      </c>
      <c r="DA113">
        <f>AL113</f>
        <v>7.79</v>
      </c>
      <c r="DB113">
        <f t="shared" ref="DB113:DB125" si="40">ROUND((ROUND(AT113*CZ113,2)*1.2),6)</f>
        <v>167.928</v>
      </c>
      <c r="DC113">
        <f t="shared" ref="DC113:DC125" si="41">ROUND((ROUND(AT113*AG113,2)*1.2),6)</f>
        <v>0</v>
      </c>
    </row>
    <row r="114" spans="1:107" x14ac:dyDescent="0.2">
      <c r="A114">
        <f>ROW(Source!A37)</f>
        <v>37</v>
      </c>
      <c r="B114">
        <v>42913476</v>
      </c>
      <c r="C114">
        <v>42914076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30</v>
      </c>
      <c r="J114" t="s">
        <v>3</v>
      </c>
      <c r="K114" t="s">
        <v>246</v>
      </c>
      <c r="L114">
        <v>608254</v>
      </c>
      <c r="N114">
        <v>1013</v>
      </c>
      <c r="O114" t="s">
        <v>247</v>
      </c>
      <c r="P114" t="s">
        <v>247</v>
      </c>
      <c r="Q114">
        <v>1</v>
      </c>
      <c r="W114">
        <v>0</v>
      </c>
      <c r="X114">
        <v>-185737400</v>
      </c>
      <c r="Y114">
        <v>9.0960000000000001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1</v>
      </c>
      <c r="AJ114">
        <v>1</v>
      </c>
      <c r="AK114">
        <v>7.79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7.58</v>
      </c>
      <c r="AU114" t="s">
        <v>245</v>
      </c>
      <c r="AV114">
        <v>2</v>
      </c>
      <c r="AW114">
        <v>2</v>
      </c>
      <c r="AX114">
        <v>42914106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Y114*Source!I37</f>
        <v>37.475520000000003</v>
      </c>
      <c r="CY114">
        <f>AD114</f>
        <v>0</v>
      </c>
      <c r="CZ114">
        <f>AH114</f>
        <v>0</v>
      </c>
      <c r="DA114">
        <f>AL114</f>
        <v>1</v>
      </c>
      <c r="DB114">
        <f t="shared" si="40"/>
        <v>0</v>
      </c>
      <c r="DC114">
        <f t="shared" si="41"/>
        <v>0</v>
      </c>
    </row>
    <row r="115" spans="1:107" x14ac:dyDescent="0.2">
      <c r="A115">
        <f>ROW(Source!A37)</f>
        <v>37</v>
      </c>
      <c r="B115">
        <v>42913476</v>
      </c>
      <c r="C115">
        <v>42914076</v>
      </c>
      <c r="D115">
        <v>245659425</v>
      </c>
      <c r="E115">
        <v>1</v>
      </c>
      <c r="F115">
        <v>1</v>
      </c>
      <c r="G115">
        <v>1</v>
      </c>
      <c r="H115">
        <v>2</v>
      </c>
      <c r="I115" t="s">
        <v>248</v>
      </c>
      <c r="J115" t="s">
        <v>249</v>
      </c>
      <c r="K115" t="s">
        <v>250</v>
      </c>
      <c r="L115">
        <v>1368</v>
      </c>
      <c r="N115">
        <v>1011</v>
      </c>
      <c r="O115" t="s">
        <v>251</v>
      </c>
      <c r="P115" t="s">
        <v>251</v>
      </c>
      <c r="Q115">
        <v>1</v>
      </c>
      <c r="W115">
        <v>0</v>
      </c>
      <c r="X115">
        <v>2062829625</v>
      </c>
      <c r="Y115">
        <v>4.8000000000000001E-2</v>
      </c>
      <c r="AA115">
        <v>0</v>
      </c>
      <c r="AB115">
        <v>890.79</v>
      </c>
      <c r="AC115">
        <v>11.41</v>
      </c>
      <c r="AD115">
        <v>0</v>
      </c>
      <c r="AE115">
        <v>0</v>
      </c>
      <c r="AF115">
        <v>114.35</v>
      </c>
      <c r="AG115">
        <v>11.41</v>
      </c>
      <c r="AH115">
        <v>0</v>
      </c>
      <c r="AI115">
        <v>1</v>
      </c>
      <c r="AJ115">
        <v>7.79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0.04</v>
      </c>
      <c r="AU115" t="s">
        <v>19</v>
      </c>
      <c r="AV115">
        <v>0</v>
      </c>
      <c r="AW115">
        <v>2</v>
      </c>
      <c r="AX115">
        <v>42914107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Y115*Source!I37</f>
        <v>0.19776000000000002</v>
      </c>
      <c r="CY115">
        <f t="shared" ref="CY115:CY125" si="42">AB115</f>
        <v>890.79</v>
      </c>
      <c r="CZ115">
        <f t="shared" ref="CZ115:CZ125" si="43">AF115</f>
        <v>114.35</v>
      </c>
      <c r="DA115">
        <f t="shared" ref="DA115:DA125" si="44">AJ115</f>
        <v>7.79</v>
      </c>
      <c r="DB115">
        <f t="shared" si="40"/>
        <v>5.484</v>
      </c>
      <c r="DC115">
        <f t="shared" si="41"/>
        <v>0.55200000000000005</v>
      </c>
    </row>
    <row r="116" spans="1:107" x14ac:dyDescent="0.2">
      <c r="A116">
        <f>ROW(Source!A37)</f>
        <v>37</v>
      </c>
      <c r="B116">
        <v>42913476</v>
      </c>
      <c r="C116">
        <v>42914076</v>
      </c>
      <c r="D116">
        <v>245659493</v>
      </c>
      <c r="E116">
        <v>1</v>
      </c>
      <c r="F116">
        <v>1</v>
      </c>
      <c r="G116">
        <v>1</v>
      </c>
      <c r="H116">
        <v>2</v>
      </c>
      <c r="I116" t="s">
        <v>252</v>
      </c>
      <c r="J116" t="s">
        <v>253</v>
      </c>
      <c r="K116" t="s">
        <v>254</v>
      </c>
      <c r="L116">
        <v>1368</v>
      </c>
      <c r="N116">
        <v>1011</v>
      </c>
      <c r="O116" t="s">
        <v>251</v>
      </c>
      <c r="P116" t="s">
        <v>251</v>
      </c>
      <c r="Q116">
        <v>1</v>
      </c>
      <c r="W116">
        <v>0</v>
      </c>
      <c r="X116">
        <v>1529086266</v>
      </c>
      <c r="Y116">
        <v>0.14399999999999999</v>
      </c>
      <c r="AA116">
        <v>0</v>
      </c>
      <c r="AB116">
        <v>762.95</v>
      </c>
      <c r="AC116">
        <v>9.99</v>
      </c>
      <c r="AD116">
        <v>0</v>
      </c>
      <c r="AE116">
        <v>0</v>
      </c>
      <c r="AF116">
        <v>97.94</v>
      </c>
      <c r="AG116">
        <v>9.99</v>
      </c>
      <c r="AH116">
        <v>0</v>
      </c>
      <c r="AI116">
        <v>1</v>
      </c>
      <c r="AJ116">
        <v>7.79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0.12</v>
      </c>
      <c r="AU116" t="s">
        <v>19</v>
      </c>
      <c r="AV116">
        <v>0</v>
      </c>
      <c r="AW116">
        <v>2</v>
      </c>
      <c r="AX116">
        <v>42914108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Y116*Source!I37</f>
        <v>0.59327999999999992</v>
      </c>
      <c r="CY116">
        <f t="shared" si="42"/>
        <v>762.95</v>
      </c>
      <c r="CZ116">
        <f t="shared" si="43"/>
        <v>97.94</v>
      </c>
      <c r="DA116">
        <f t="shared" si="44"/>
        <v>7.79</v>
      </c>
      <c r="DB116">
        <f t="shared" si="40"/>
        <v>14.1</v>
      </c>
      <c r="DC116">
        <f t="shared" si="41"/>
        <v>1.44</v>
      </c>
    </row>
    <row r="117" spans="1:107" x14ac:dyDescent="0.2">
      <c r="A117">
        <f>ROW(Source!A37)</f>
        <v>37</v>
      </c>
      <c r="B117">
        <v>42913476</v>
      </c>
      <c r="C117">
        <v>42914076</v>
      </c>
      <c r="D117">
        <v>245659514</v>
      </c>
      <c r="E117">
        <v>1</v>
      </c>
      <c r="F117">
        <v>1</v>
      </c>
      <c r="G117">
        <v>1</v>
      </c>
      <c r="H117">
        <v>2</v>
      </c>
      <c r="I117" t="s">
        <v>255</v>
      </c>
      <c r="J117" t="s">
        <v>256</v>
      </c>
      <c r="K117" t="s">
        <v>257</v>
      </c>
      <c r="L117">
        <v>1368</v>
      </c>
      <c r="N117">
        <v>1011</v>
      </c>
      <c r="O117" t="s">
        <v>251</v>
      </c>
      <c r="P117" t="s">
        <v>251</v>
      </c>
      <c r="Q117">
        <v>1</v>
      </c>
      <c r="W117">
        <v>0</v>
      </c>
      <c r="X117">
        <v>-1138359343</v>
      </c>
      <c r="Y117">
        <v>3.84</v>
      </c>
      <c r="AA117">
        <v>0</v>
      </c>
      <c r="AB117">
        <v>780.71</v>
      </c>
      <c r="AC117">
        <v>9.99</v>
      </c>
      <c r="AD117">
        <v>0</v>
      </c>
      <c r="AE117">
        <v>0</v>
      </c>
      <c r="AF117">
        <v>100.22</v>
      </c>
      <c r="AG117">
        <v>9.99</v>
      </c>
      <c r="AH117">
        <v>0</v>
      </c>
      <c r="AI117">
        <v>1</v>
      </c>
      <c r="AJ117">
        <v>7.79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3.2</v>
      </c>
      <c r="AU117" t="s">
        <v>19</v>
      </c>
      <c r="AV117">
        <v>0</v>
      </c>
      <c r="AW117">
        <v>2</v>
      </c>
      <c r="AX117">
        <v>42914109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Y117*Source!I37</f>
        <v>15.8208</v>
      </c>
      <c r="CY117">
        <f t="shared" si="42"/>
        <v>780.71</v>
      </c>
      <c r="CZ117">
        <f t="shared" si="43"/>
        <v>100.22</v>
      </c>
      <c r="DA117">
        <f t="shared" si="44"/>
        <v>7.79</v>
      </c>
      <c r="DB117">
        <f t="shared" si="40"/>
        <v>384.84</v>
      </c>
      <c r="DC117">
        <f t="shared" si="41"/>
        <v>38.363999999999997</v>
      </c>
    </row>
    <row r="118" spans="1:107" x14ac:dyDescent="0.2">
      <c r="A118">
        <f>ROW(Source!A37)</f>
        <v>37</v>
      </c>
      <c r="B118">
        <v>42913476</v>
      </c>
      <c r="C118">
        <v>42914076</v>
      </c>
      <c r="D118">
        <v>245659578</v>
      </c>
      <c r="E118">
        <v>1</v>
      </c>
      <c r="F118">
        <v>1</v>
      </c>
      <c r="G118">
        <v>1</v>
      </c>
      <c r="H118">
        <v>2</v>
      </c>
      <c r="I118" t="s">
        <v>351</v>
      </c>
      <c r="J118" t="s">
        <v>352</v>
      </c>
      <c r="K118" t="s">
        <v>353</v>
      </c>
      <c r="L118">
        <v>1368</v>
      </c>
      <c r="N118">
        <v>1011</v>
      </c>
      <c r="O118" t="s">
        <v>251</v>
      </c>
      <c r="P118" t="s">
        <v>251</v>
      </c>
      <c r="Q118">
        <v>1</v>
      </c>
      <c r="W118">
        <v>0</v>
      </c>
      <c r="X118">
        <v>-424132160</v>
      </c>
      <c r="Y118">
        <v>0.14399999999999999</v>
      </c>
      <c r="AA118">
        <v>0</v>
      </c>
      <c r="AB118">
        <v>10.52</v>
      </c>
      <c r="AC118">
        <v>0</v>
      </c>
      <c r="AD118">
        <v>0</v>
      </c>
      <c r="AE118">
        <v>0</v>
      </c>
      <c r="AF118">
        <v>1.35</v>
      </c>
      <c r="AG118">
        <v>0</v>
      </c>
      <c r="AH118">
        <v>0</v>
      </c>
      <c r="AI118">
        <v>1</v>
      </c>
      <c r="AJ118">
        <v>7.79</v>
      </c>
      <c r="AK118">
        <v>1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0.12</v>
      </c>
      <c r="AU118" t="s">
        <v>19</v>
      </c>
      <c r="AV118">
        <v>0</v>
      </c>
      <c r="AW118">
        <v>2</v>
      </c>
      <c r="AX118">
        <v>42914110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Y118*Source!I37</f>
        <v>0.59327999999999992</v>
      </c>
      <c r="CY118">
        <f t="shared" si="42"/>
        <v>10.52</v>
      </c>
      <c r="CZ118">
        <f t="shared" si="43"/>
        <v>1.35</v>
      </c>
      <c r="DA118">
        <f t="shared" si="44"/>
        <v>7.79</v>
      </c>
      <c r="DB118">
        <f t="shared" si="40"/>
        <v>0.192</v>
      </c>
      <c r="DC118">
        <f t="shared" si="41"/>
        <v>0</v>
      </c>
    </row>
    <row r="119" spans="1:107" x14ac:dyDescent="0.2">
      <c r="A119">
        <f>ROW(Source!A37)</f>
        <v>37</v>
      </c>
      <c r="B119">
        <v>42913476</v>
      </c>
      <c r="C119">
        <v>42914076</v>
      </c>
      <c r="D119">
        <v>245659648</v>
      </c>
      <c r="E119">
        <v>1</v>
      </c>
      <c r="F119">
        <v>1</v>
      </c>
      <c r="G119">
        <v>1</v>
      </c>
      <c r="H119">
        <v>2</v>
      </c>
      <c r="I119" t="s">
        <v>258</v>
      </c>
      <c r="J119" t="s">
        <v>259</v>
      </c>
      <c r="K119" t="s">
        <v>260</v>
      </c>
      <c r="L119">
        <v>1368</v>
      </c>
      <c r="N119">
        <v>1011</v>
      </c>
      <c r="O119" t="s">
        <v>251</v>
      </c>
      <c r="P119" t="s">
        <v>251</v>
      </c>
      <c r="Q119">
        <v>1</v>
      </c>
      <c r="W119">
        <v>0</v>
      </c>
      <c r="X119">
        <v>1647941389</v>
      </c>
      <c r="Y119">
        <v>3.516</v>
      </c>
      <c r="AA119">
        <v>0</v>
      </c>
      <c r="AB119">
        <v>258.16000000000003</v>
      </c>
      <c r="AC119">
        <v>7.44</v>
      </c>
      <c r="AD119">
        <v>0</v>
      </c>
      <c r="AE119">
        <v>0</v>
      </c>
      <c r="AF119">
        <v>33.14</v>
      </c>
      <c r="AG119">
        <v>7.44</v>
      </c>
      <c r="AH119">
        <v>0</v>
      </c>
      <c r="AI119">
        <v>1</v>
      </c>
      <c r="AJ119">
        <v>7.79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2.93</v>
      </c>
      <c r="AU119" t="s">
        <v>19</v>
      </c>
      <c r="AV119">
        <v>0</v>
      </c>
      <c r="AW119">
        <v>2</v>
      </c>
      <c r="AX119">
        <v>42914111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Y119*Source!I37</f>
        <v>14.48592</v>
      </c>
      <c r="CY119">
        <f t="shared" si="42"/>
        <v>258.16000000000003</v>
      </c>
      <c r="CZ119">
        <f t="shared" si="43"/>
        <v>33.14</v>
      </c>
      <c r="DA119">
        <f t="shared" si="44"/>
        <v>7.79</v>
      </c>
      <c r="DB119">
        <f t="shared" si="40"/>
        <v>116.52</v>
      </c>
      <c r="DC119">
        <f t="shared" si="41"/>
        <v>26.16</v>
      </c>
    </row>
    <row r="120" spans="1:107" x14ac:dyDescent="0.2">
      <c r="A120">
        <f>ROW(Source!A37)</f>
        <v>37</v>
      </c>
      <c r="B120">
        <v>42913476</v>
      </c>
      <c r="C120">
        <v>42914076</v>
      </c>
      <c r="D120">
        <v>245659699</v>
      </c>
      <c r="E120">
        <v>1</v>
      </c>
      <c r="F120">
        <v>1</v>
      </c>
      <c r="G120">
        <v>1</v>
      </c>
      <c r="H120">
        <v>2</v>
      </c>
      <c r="I120" t="s">
        <v>261</v>
      </c>
      <c r="J120" t="s">
        <v>262</v>
      </c>
      <c r="K120" t="s">
        <v>263</v>
      </c>
      <c r="L120">
        <v>1368</v>
      </c>
      <c r="N120">
        <v>1011</v>
      </c>
      <c r="O120" t="s">
        <v>251</v>
      </c>
      <c r="P120" t="s">
        <v>251</v>
      </c>
      <c r="Q120">
        <v>1</v>
      </c>
      <c r="W120">
        <v>0</v>
      </c>
      <c r="X120">
        <v>1487300236</v>
      </c>
      <c r="Y120">
        <v>2.016</v>
      </c>
      <c r="AA120">
        <v>0</v>
      </c>
      <c r="AB120">
        <v>8.9600000000000009</v>
      </c>
      <c r="AC120">
        <v>0</v>
      </c>
      <c r="AD120">
        <v>0</v>
      </c>
      <c r="AE120">
        <v>0</v>
      </c>
      <c r="AF120">
        <v>1.1499999999999999</v>
      </c>
      <c r="AG120">
        <v>0</v>
      </c>
      <c r="AH120">
        <v>0</v>
      </c>
      <c r="AI120">
        <v>1</v>
      </c>
      <c r="AJ120">
        <v>7.79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</v>
      </c>
      <c r="AT120">
        <v>1.68</v>
      </c>
      <c r="AU120" t="s">
        <v>19</v>
      </c>
      <c r="AV120">
        <v>0</v>
      </c>
      <c r="AW120">
        <v>2</v>
      </c>
      <c r="AX120">
        <v>42914112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Y120*Source!I37</f>
        <v>8.3059200000000004</v>
      </c>
      <c r="CY120">
        <f t="shared" si="42"/>
        <v>8.9600000000000009</v>
      </c>
      <c r="CZ120">
        <f t="shared" si="43"/>
        <v>1.1499999999999999</v>
      </c>
      <c r="DA120">
        <f t="shared" si="44"/>
        <v>7.79</v>
      </c>
      <c r="DB120">
        <f t="shared" si="40"/>
        <v>2.3159999999999998</v>
      </c>
      <c r="DC120">
        <f t="shared" si="41"/>
        <v>0</v>
      </c>
    </row>
    <row r="121" spans="1:107" x14ac:dyDescent="0.2">
      <c r="A121">
        <f>ROW(Source!A37)</f>
        <v>37</v>
      </c>
      <c r="B121">
        <v>42913476</v>
      </c>
      <c r="C121">
        <v>42914076</v>
      </c>
      <c r="D121">
        <v>245659734</v>
      </c>
      <c r="E121">
        <v>1</v>
      </c>
      <c r="F121">
        <v>1</v>
      </c>
      <c r="G121">
        <v>1</v>
      </c>
      <c r="H121">
        <v>2</v>
      </c>
      <c r="I121" t="s">
        <v>354</v>
      </c>
      <c r="J121" t="s">
        <v>355</v>
      </c>
      <c r="K121" t="s">
        <v>356</v>
      </c>
      <c r="L121">
        <v>1368</v>
      </c>
      <c r="N121">
        <v>1011</v>
      </c>
      <c r="O121" t="s">
        <v>251</v>
      </c>
      <c r="P121" t="s">
        <v>251</v>
      </c>
      <c r="Q121">
        <v>1</v>
      </c>
      <c r="W121">
        <v>0</v>
      </c>
      <c r="X121">
        <v>1148627840</v>
      </c>
      <c r="Y121">
        <v>1.548</v>
      </c>
      <c r="AA121">
        <v>0</v>
      </c>
      <c r="AB121">
        <v>622.89</v>
      </c>
      <c r="AC121">
        <v>7.44</v>
      </c>
      <c r="AD121">
        <v>0</v>
      </c>
      <c r="AE121">
        <v>0</v>
      </c>
      <c r="AF121">
        <v>79.959999999999994</v>
      </c>
      <c r="AG121">
        <v>7.44</v>
      </c>
      <c r="AH121">
        <v>0</v>
      </c>
      <c r="AI121">
        <v>1</v>
      </c>
      <c r="AJ121">
        <v>7.79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</v>
      </c>
      <c r="AT121">
        <v>1.29</v>
      </c>
      <c r="AU121" t="s">
        <v>19</v>
      </c>
      <c r="AV121">
        <v>0</v>
      </c>
      <c r="AW121">
        <v>2</v>
      </c>
      <c r="AX121">
        <v>42914113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Y121*Source!I37</f>
        <v>6.3777600000000003</v>
      </c>
      <c r="CY121">
        <f t="shared" si="42"/>
        <v>622.89</v>
      </c>
      <c r="CZ121">
        <f t="shared" si="43"/>
        <v>79.959999999999994</v>
      </c>
      <c r="DA121">
        <f t="shared" si="44"/>
        <v>7.79</v>
      </c>
      <c r="DB121">
        <f t="shared" si="40"/>
        <v>123.78</v>
      </c>
      <c r="DC121">
        <f t="shared" si="41"/>
        <v>11.52</v>
      </c>
    </row>
    <row r="122" spans="1:107" x14ac:dyDescent="0.2">
      <c r="A122">
        <f>ROW(Source!A37)</f>
        <v>37</v>
      </c>
      <c r="B122">
        <v>42913476</v>
      </c>
      <c r="C122">
        <v>42914076</v>
      </c>
      <c r="D122">
        <v>245660786</v>
      </c>
      <c r="E122">
        <v>1</v>
      </c>
      <c r="F122">
        <v>1</v>
      </c>
      <c r="G122">
        <v>1</v>
      </c>
      <c r="H122">
        <v>2</v>
      </c>
      <c r="I122" t="s">
        <v>357</v>
      </c>
      <c r="J122" t="s">
        <v>358</v>
      </c>
      <c r="K122" t="s">
        <v>359</v>
      </c>
      <c r="L122">
        <v>1368</v>
      </c>
      <c r="N122">
        <v>1011</v>
      </c>
      <c r="O122" t="s">
        <v>251</v>
      </c>
      <c r="P122" t="s">
        <v>251</v>
      </c>
      <c r="Q122">
        <v>1</v>
      </c>
      <c r="W122">
        <v>0</v>
      </c>
      <c r="X122">
        <v>-2113801298</v>
      </c>
      <c r="Y122">
        <v>1.3559999999999999</v>
      </c>
      <c r="AA122">
        <v>0</v>
      </c>
      <c r="AB122">
        <v>16.2</v>
      </c>
      <c r="AC122">
        <v>0</v>
      </c>
      <c r="AD122">
        <v>0</v>
      </c>
      <c r="AE122">
        <v>0</v>
      </c>
      <c r="AF122">
        <v>2.08</v>
      </c>
      <c r="AG122">
        <v>0</v>
      </c>
      <c r="AH122">
        <v>0</v>
      </c>
      <c r="AI122">
        <v>1</v>
      </c>
      <c r="AJ122">
        <v>7.79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</v>
      </c>
      <c r="AT122">
        <v>1.1299999999999999</v>
      </c>
      <c r="AU122" t="s">
        <v>19</v>
      </c>
      <c r="AV122">
        <v>0</v>
      </c>
      <c r="AW122">
        <v>2</v>
      </c>
      <c r="AX122">
        <v>42914114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Y122*Source!I37</f>
        <v>5.5867199999999997</v>
      </c>
      <c r="CY122">
        <f t="shared" si="42"/>
        <v>16.2</v>
      </c>
      <c r="CZ122">
        <f t="shared" si="43"/>
        <v>2.08</v>
      </c>
      <c r="DA122">
        <f t="shared" si="44"/>
        <v>7.79</v>
      </c>
      <c r="DB122">
        <f t="shared" si="40"/>
        <v>2.82</v>
      </c>
      <c r="DC122">
        <f t="shared" si="41"/>
        <v>0</v>
      </c>
    </row>
    <row r="123" spans="1:107" x14ac:dyDescent="0.2">
      <c r="A123">
        <f>ROW(Source!A37)</f>
        <v>37</v>
      </c>
      <c r="B123">
        <v>42913476</v>
      </c>
      <c r="C123">
        <v>42914076</v>
      </c>
      <c r="D123">
        <v>245661027</v>
      </c>
      <c r="E123">
        <v>1</v>
      </c>
      <c r="F123">
        <v>1</v>
      </c>
      <c r="G123">
        <v>1</v>
      </c>
      <c r="H123">
        <v>2</v>
      </c>
      <c r="I123" t="s">
        <v>270</v>
      </c>
      <c r="J123" t="s">
        <v>271</v>
      </c>
      <c r="K123" t="s">
        <v>272</v>
      </c>
      <c r="L123">
        <v>1368</v>
      </c>
      <c r="N123">
        <v>1011</v>
      </c>
      <c r="O123" t="s">
        <v>251</v>
      </c>
      <c r="P123" t="s">
        <v>251</v>
      </c>
      <c r="Q123">
        <v>1</v>
      </c>
      <c r="W123">
        <v>0</v>
      </c>
      <c r="X123">
        <v>1128322699</v>
      </c>
      <c r="Y123">
        <v>0.20400000000000001</v>
      </c>
      <c r="AA123">
        <v>0</v>
      </c>
      <c r="AB123">
        <v>38.33</v>
      </c>
      <c r="AC123">
        <v>0</v>
      </c>
      <c r="AD123">
        <v>0</v>
      </c>
      <c r="AE123">
        <v>0</v>
      </c>
      <c r="AF123">
        <v>4.92</v>
      </c>
      <c r="AG123">
        <v>0</v>
      </c>
      <c r="AH123">
        <v>0</v>
      </c>
      <c r="AI123">
        <v>1</v>
      </c>
      <c r="AJ123">
        <v>7.79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</v>
      </c>
      <c r="AT123">
        <v>0.17</v>
      </c>
      <c r="AU123" t="s">
        <v>19</v>
      </c>
      <c r="AV123">
        <v>0</v>
      </c>
      <c r="AW123">
        <v>2</v>
      </c>
      <c r="AX123">
        <v>42914115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Y123*Source!I37</f>
        <v>0.84048000000000012</v>
      </c>
      <c r="CY123">
        <f t="shared" si="42"/>
        <v>38.33</v>
      </c>
      <c r="CZ123">
        <f t="shared" si="43"/>
        <v>4.92</v>
      </c>
      <c r="DA123">
        <f t="shared" si="44"/>
        <v>7.79</v>
      </c>
      <c r="DB123">
        <f t="shared" si="40"/>
        <v>1.008</v>
      </c>
      <c r="DC123">
        <f t="shared" si="41"/>
        <v>0</v>
      </c>
    </row>
    <row r="124" spans="1:107" x14ac:dyDescent="0.2">
      <c r="A124">
        <f>ROW(Source!A37)</f>
        <v>37</v>
      </c>
      <c r="B124">
        <v>42913476</v>
      </c>
      <c r="C124">
        <v>42914076</v>
      </c>
      <c r="D124">
        <v>245661077</v>
      </c>
      <c r="E124">
        <v>1</v>
      </c>
      <c r="F124">
        <v>1</v>
      </c>
      <c r="G124">
        <v>1</v>
      </c>
      <c r="H124">
        <v>2</v>
      </c>
      <c r="I124" t="s">
        <v>360</v>
      </c>
      <c r="J124" t="s">
        <v>361</v>
      </c>
      <c r="K124" t="s">
        <v>362</v>
      </c>
      <c r="L124">
        <v>1368</v>
      </c>
      <c r="N124">
        <v>1011</v>
      </c>
      <c r="O124" t="s">
        <v>251</v>
      </c>
      <c r="P124" t="s">
        <v>251</v>
      </c>
      <c r="Q124">
        <v>1</v>
      </c>
      <c r="W124">
        <v>0</v>
      </c>
      <c r="X124">
        <v>-1519730584</v>
      </c>
      <c r="Y124">
        <v>0.13200000000000001</v>
      </c>
      <c r="AA124">
        <v>0</v>
      </c>
      <c r="AB124">
        <v>138.9</v>
      </c>
      <c r="AC124">
        <v>0</v>
      </c>
      <c r="AD124">
        <v>0</v>
      </c>
      <c r="AE124">
        <v>0</v>
      </c>
      <c r="AF124">
        <v>17.829999999999998</v>
      </c>
      <c r="AG124">
        <v>0</v>
      </c>
      <c r="AH124">
        <v>0</v>
      </c>
      <c r="AI124">
        <v>1</v>
      </c>
      <c r="AJ124">
        <v>7.79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</v>
      </c>
      <c r="AT124">
        <v>0.11</v>
      </c>
      <c r="AU124" t="s">
        <v>19</v>
      </c>
      <c r="AV124">
        <v>0</v>
      </c>
      <c r="AW124">
        <v>2</v>
      </c>
      <c r="AX124">
        <v>42914116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Y124*Source!I37</f>
        <v>0.54383999999999999</v>
      </c>
      <c r="CY124">
        <f t="shared" si="42"/>
        <v>138.9</v>
      </c>
      <c r="CZ124">
        <f t="shared" si="43"/>
        <v>17.829999999999998</v>
      </c>
      <c r="DA124">
        <f t="shared" si="44"/>
        <v>7.79</v>
      </c>
      <c r="DB124">
        <f t="shared" si="40"/>
        <v>2.3519999999999999</v>
      </c>
      <c r="DC124">
        <f t="shared" si="41"/>
        <v>0</v>
      </c>
    </row>
    <row r="125" spans="1:107" x14ac:dyDescent="0.2">
      <c r="A125">
        <f>ROW(Source!A37)</f>
        <v>37</v>
      </c>
      <c r="B125">
        <v>42913476</v>
      </c>
      <c r="C125">
        <v>42914076</v>
      </c>
      <c r="D125">
        <v>245661335</v>
      </c>
      <c r="E125">
        <v>1</v>
      </c>
      <c r="F125">
        <v>1</v>
      </c>
      <c r="G125">
        <v>1</v>
      </c>
      <c r="H125">
        <v>2</v>
      </c>
      <c r="I125" t="s">
        <v>273</v>
      </c>
      <c r="J125" t="s">
        <v>274</v>
      </c>
      <c r="K125" t="s">
        <v>275</v>
      </c>
      <c r="L125">
        <v>1368</v>
      </c>
      <c r="N125">
        <v>1011</v>
      </c>
      <c r="O125" t="s">
        <v>251</v>
      </c>
      <c r="P125" t="s">
        <v>251</v>
      </c>
      <c r="Q125">
        <v>1</v>
      </c>
      <c r="W125">
        <v>0</v>
      </c>
      <c r="X125">
        <v>-1347359269</v>
      </c>
      <c r="Y125">
        <v>0.22799999999999998</v>
      </c>
      <c r="AA125">
        <v>0</v>
      </c>
      <c r="AB125">
        <v>618.37</v>
      </c>
      <c r="AC125">
        <v>8.58</v>
      </c>
      <c r="AD125">
        <v>0</v>
      </c>
      <c r="AE125">
        <v>0</v>
      </c>
      <c r="AF125">
        <v>79.38</v>
      </c>
      <c r="AG125">
        <v>8.58</v>
      </c>
      <c r="AH125">
        <v>0</v>
      </c>
      <c r="AI125">
        <v>1</v>
      </c>
      <c r="AJ125">
        <v>7.79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</v>
      </c>
      <c r="AT125">
        <v>0.19</v>
      </c>
      <c r="AU125" t="s">
        <v>19</v>
      </c>
      <c r="AV125">
        <v>0</v>
      </c>
      <c r="AW125">
        <v>2</v>
      </c>
      <c r="AX125">
        <v>42914117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Y125*Source!I37</f>
        <v>0.93935999999999997</v>
      </c>
      <c r="CY125">
        <f t="shared" si="42"/>
        <v>618.37</v>
      </c>
      <c r="CZ125">
        <f t="shared" si="43"/>
        <v>79.38</v>
      </c>
      <c r="DA125">
        <f t="shared" si="44"/>
        <v>7.79</v>
      </c>
      <c r="DB125">
        <f t="shared" si="40"/>
        <v>18.096</v>
      </c>
      <c r="DC125">
        <f t="shared" si="41"/>
        <v>1.956</v>
      </c>
    </row>
    <row r="126" spans="1:107" x14ac:dyDescent="0.2">
      <c r="A126">
        <f>ROW(Source!A37)</f>
        <v>37</v>
      </c>
      <c r="B126">
        <v>42913476</v>
      </c>
      <c r="C126">
        <v>42914076</v>
      </c>
      <c r="D126">
        <v>245679653</v>
      </c>
      <c r="E126">
        <v>1</v>
      </c>
      <c r="F126">
        <v>1</v>
      </c>
      <c r="G126">
        <v>1</v>
      </c>
      <c r="H126">
        <v>3</v>
      </c>
      <c r="I126" t="s">
        <v>276</v>
      </c>
      <c r="J126" t="s">
        <v>277</v>
      </c>
      <c r="K126" t="s">
        <v>278</v>
      </c>
      <c r="L126">
        <v>1348</v>
      </c>
      <c r="N126">
        <v>1009</v>
      </c>
      <c r="O126" t="s">
        <v>28</v>
      </c>
      <c r="P126" t="s">
        <v>28</v>
      </c>
      <c r="Q126">
        <v>1000</v>
      </c>
      <c r="W126">
        <v>0</v>
      </c>
      <c r="X126">
        <v>1633204925</v>
      </c>
      <c r="Y126">
        <v>1E-4</v>
      </c>
      <c r="AA126">
        <v>305098.93</v>
      </c>
      <c r="AB126">
        <v>0</v>
      </c>
      <c r="AC126">
        <v>0</v>
      </c>
      <c r="AD126">
        <v>0</v>
      </c>
      <c r="AE126">
        <v>39165.46</v>
      </c>
      <c r="AF126">
        <v>0</v>
      </c>
      <c r="AG126">
        <v>0</v>
      </c>
      <c r="AH126">
        <v>0</v>
      </c>
      <c r="AI126">
        <v>7.79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1E-4</v>
      </c>
      <c r="AU126" t="s">
        <v>3</v>
      </c>
      <c r="AV126">
        <v>0</v>
      </c>
      <c r="AW126">
        <v>2</v>
      </c>
      <c r="AX126">
        <v>42914118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Y126*Source!I37</f>
        <v>4.1200000000000004E-4</v>
      </c>
      <c r="CY126">
        <f t="shared" ref="CY126:CY140" si="45">AA126</f>
        <v>305098.93</v>
      </c>
      <c r="CZ126">
        <f t="shared" ref="CZ126:CZ140" si="46">AE126</f>
        <v>39165.46</v>
      </c>
      <c r="DA126">
        <f t="shared" ref="DA126:DA140" si="47">AI126</f>
        <v>7.79</v>
      </c>
      <c r="DB126">
        <f t="shared" ref="DB126:DB140" si="48">ROUND(ROUND(AT126*CZ126,2),6)</f>
        <v>3.92</v>
      </c>
      <c r="DC126">
        <f t="shared" ref="DC126:DC140" si="49">ROUND(ROUND(AT126*AG126,2),6)</f>
        <v>0</v>
      </c>
    </row>
    <row r="127" spans="1:107" x14ac:dyDescent="0.2">
      <c r="A127">
        <f>ROW(Source!A37)</f>
        <v>37</v>
      </c>
      <c r="B127">
        <v>42913476</v>
      </c>
      <c r="C127">
        <v>42914076</v>
      </c>
      <c r="D127">
        <v>245679134</v>
      </c>
      <c r="E127">
        <v>1</v>
      </c>
      <c r="F127">
        <v>1</v>
      </c>
      <c r="G127">
        <v>1</v>
      </c>
      <c r="H127">
        <v>3</v>
      </c>
      <c r="I127" t="s">
        <v>279</v>
      </c>
      <c r="J127" t="s">
        <v>280</v>
      </c>
      <c r="K127" t="s">
        <v>281</v>
      </c>
      <c r="L127">
        <v>1339</v>
      </c>
      <c r="N127">
        <v>1007</v>
      </c>
      <c r="O127" t="s">
        <v>282</v>
      </c>
      <c r="P127" t="s">
        <v>282</v>
      </c>
      <c r="Q127">
        <v>1</v>
      </c>
      <c r="W127">
        <v>0</v>
      </c>
      <c r="X127">
        <v>-426043946</v>
      </c>
      <c r="Y127">
        <v>1.2</v>
      </c>
      <c r="AA127">
        <v>92.47</v>
      </c>
      <c r="AB127">
        <v>0</v>
      </c>
      <c r="AC127">
        <v>0</v>
      </c>
      <c r="AD127">
        <v>0</v>
      </c>
      <c r="AE127">
        <v>11.87</v>
      </c>
      <c r="AF127">
        <v>0</v>
      </c>
      <c r="AG127">
        <v>0</v>
      </c>
      <c r="AH127">
        <v>0</v>
      </c>
      <c r="AI127">
        <v>7.79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1.2</v>
      </c>
      <c r="AU127" t="s">
        <v>3</v>
      </c>
      <c r="AV127">
        <v>0</v>
      </c>
      <c r="AW127">
        <v>2</v>
      </c>
      <c r="AX127">
        <v>42914119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Y127*Source!I37</f>
        <v>4.944</v>
      </c>
      <c r="CY127">
        <f t="shared" si="45"/>
        <v>92.47</v>
      </c>
      <c r="CZ127">
        <f t="shared" si="46"/>
        <v>11.87</v>
      </c>
      <c r="DA127">
        <f t="shared" si="47"/>
        <v>7.79</v>
      </c>
      <c r="DB127">
        <f t="shared" si="48"/>
        <v>14.24</v>
      </c>
      <c r="DC127">
        <f t="shared" si="49"/>
        <v>0</v>
      </c>
    </row>
    <row r="128" spans="1:107" x14ac:dyDescent="0.2">
      <c r="A128">
        <f>ROW(Source!A37)</f>
        <v>37</v>
      </c>
      <c r="B128">
        <v>42913476</v>
      </c>
      <c r="C128">
        <v>42914076</v>
      </c>
      <c r="D128">
        <v>245685224</v>
      </c>
      <c r="E128">
        <v>1</v>
      </c>
      <c r="F128">
        <v>1</v>
      </c>
      <c r="G128">
        <v>1</v>
      </c>
      <c r="H128">
        <v>3</v>
      </c>
      <c r="I128" t="s">
        <v>283</v>
      </c>
      <c r="J128" t="s">
        <v>284</v>
      </c>
      <c r="K128" t="s">
        <v>285</v>
      </c>
      <c r="L128">
        <v>1348</v>
      </c>
      <c r="N128">
        <v>1009</v>
      </c>
      <c r="O128" t="s">
        <v>28</v>
      </c>
      <c r="P128" t="s">
        <v>28</v>
      </c>
      <c r="Q128">
        <v>1000</v>
      </c>
      <c r="W128">
        <v>0</v>
      </c>
      <c r="X128">
        <v>966525943</v>
      </c>
      <c r="Y128">
        <v>3.0000000000000001E-5</v>
      </c>
      <c r="AA128">
        <v>41224.29</v>
      </c>
      <c r="AB128">
        <v>0</v>
      </c>
      <c r="AC128">
        <v>0</v>
      </c>
      <c r="AD128">
        <v>0</v>
      </c>
      <c r="AE128">
        <v>5291.95</v>
      </c>
      <c r="AF128">
        <v>0</v>
      </c>
      <c r="AG128">
        <v>0</v>
      </c>
      <c r="AH128">
        <v>0</v>
      </c>
      <c r="AI128">
        <v>7.79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3.0000000000000001E-5</v>
      </c>
      <c r="AU128" t="s">
        <v>3</v>
      </c>
      <c r="AV128">
        <v>0</v>
      </c>
      <c r="AW128">
        <v>2</v>
      </c>
      <c r="AX128">
        <v>42914120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Y128*Source!I37</f>
        <v>1.236E-4</v>
      </c>
      <c r="CY128">
        <f t="shared" si="45"/>
        <v>41224.29</v>
      </c>
      <c r="CZ128">
        <f t="shared" si="46"/>
        <v>5291.95</v>
      </c>
      <c r="DA128">
        <f t="shared" si="47"/>
        <v>7.79</v>
      </c>
      <c r="DB128">
        <f t="shared" si="48"/>
        <v>0.16</v>
      </c>
      <c r="DC128">
        <f t="shared" si="49"/>
        <v>0</v>
      </c>
    </row>
    <row r="129" spans="1:107" x14ac:dyDescent="0.2">
      <c r="A129">
        <f>ROW(Source!A37)</f>
        <v>37</v>
      </c>
      <c r="B129">
        <v>42913476</v>
      </c>
      <c r="C129">
        <v>42914076</v>
      </c>
      <c r="D129">
        <v>245685407</v>
      </c>
      <c r="E129">
        <v>1</v>
      </c>
      <c r="F129">
        <v>1</v>
      </c>
      <c r="G129">
        <v>1</v>
      </c>
      <c r="H129">
        <v>3</v>
      </c>
      <c r="I129" t="s">
        <v>286</v>
      </c>
      <c r="J129" t="s">
        <v>287</v>
      </c>
      <c r="K129" t="s">
        <v>288</v>
      </c>
      <c r="L129">
        <v>1348</v>
      </c>
      <c r="N129">
        <v>1009</v>
      </c>
      <c r="O129" t="s">
        <v>28</v>
      </c>
      <c r="P129" t="s">
        <v>28</v>
      </c>
      <c r="Q129">
        <v>1000</v>
      </c>
      <c r="W129">
        <v>0</v>
      </c>
      <c r="X129">
        <v>-570459472</v>
      </c>
      <c r="Y129">
        <v>1.9400000000000001E-3</v>
      </c>
      <c r="AA129">
        <v>31955.05</v>
      </c>
      <c r="AB129">
        <v>0</v>
      </c>
      <c r="AC129">
        <v>0</v>
      </c>
      <c r="AD129">
        <v>0</v>
      </c>
      <c r="AE129">
        <v>4102.0600000000004</v>
      </c>
      <c r="AF129">
        <v>0</v>
      </c>
      <c r="AG129">
        <v>0</v>
      </c>
      <c r="AH129">
        <v>0</v>
      </c>
      <c r="AI129">
        <v>7.79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1.9400000000000001E-3</v>
      </c>
      <c r="AU129" t="s">
        <v>3</v>
      </c>
      <c r="AV129">
        <v>0</v>
      </c>
      <c r="AW129">
        <v>2</v>
      </c>
      <c r="AX129">
        <v>42914121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Y129*Source!I37</f>
        <v>7.9928000000000013E-3</v>
      </c>
      <c r="CY129">
        <f t="shared" si="45"/>
        <v>31955.05</v>
      </c>
      <c r="CZ129">
        <f t="shared" si="46"/>
        <v>4102.0600000000004</v>
      </c>
      <c r="DA129">
        <f t="shared" si="47"/>
        <v>7.79</v>
      </c>
      <c r="DB129">
        <f t="shared" si="48"/>
        <v>7.96</v>
      </c>
      <c r="DC129">
        <f t="shared" si="49"/>
        <v>0</v>
      </c>
    </row>
    <row r="130" spans="1:107" x14ac:dyDescent="0.2">
      <c r="A130">
        <f>ROW(Source!A37)</f>
        <v>37</v>
      </c>
      <c r="B130">
        <v>42913476</v>
      </c>
      <c r="C130">
        <v>42914076</v>
      </c>
      <c r="D130">
        <v>245685549</v>
      </c>
      <c r="E130">
        <v>1</v>
      </c>
      <c r="F130">
        <v>1</v>
      </c>
      <c r="G130">
        <v>1</v>
      </c>
      <c r="H130">
        <v>3</v>
      </c>
      <c r="I130" t="s">
        <v>289</v>
      </c>
      <c r="J130" t="s">
        <v>290</v>
      </c>
      <c r="K130" t="s">
        <v>291</v>
      </c>
      <c r="L130">
        <v>1348</v>
      </c>
      <c r="N130">
        <v>1009</v>
      </c>
      <c r="O130" t="s">
        <v>28</v>
      </c>
      <c r="P130" t="s">
        <v>28</v>
      </c>
      <c r="Q130">
        <v>1000</v>
      </c>
      <c r="W130">
        <v>0</v>
      </c>
      <c r="X130">
        <v>750431605</v>
      </c>
      <c r="Y130">
        <v>5.9999999999999995E-4</v>
      </c>
      <c r="AA130">
        <v>69612.92</v>
      </c>
      <c r="AB130">
        <v>0</v>
      </c>
      <c r="AC130">
        <v>0</v>
      </c>
      <c r="AD130">
        <v>0</v>
      </c>
      <c r="AE130">
        <v>8936.19</v>
      </c>
      <c r="AF130">
        <v>0</v>
      </c>
      <c r="AG130">
        <v>0</v>
      </c>
      <c r="AH130">
        <v>0</v>
      </c>
      <c r="AI130">
        <v>7.79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5.9999999999999995E-4</v>
      </c>
      <c r="AU130" t="s">
        <v>3</v>
      </c>
      <c r="AV130">
        <v>0</v>
      </c>
      <c r="AW130">
        <v>2</v>
      </c>
      <c r="AX130">
        <v>42914122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Y130*Source!I37</f>
        <v>2.4719999999999998E-3</v>
      </c>
      <c r="CY130">
        <f t="shared" si="45"/>
        <v>69612.92</v>
      </c>
      <c r="CZ130">
        <f t="shared" si="46"/>
        <v>8936.19</v>
      </c>
      <c r="DA130">
        <f t="shared" si="47"/>
        <v>7.79</v>
      </c>
      <c r="DB130">
        <f t="shared" si="48"/>
        <v>5.36</v>
      </c>
      <c r="DC130">
        <f t="shared" si="49"/>
        <v>0</v>
      </c>
    </row>
    <row r="131" spans="1:107" x14ac:dyDescent="0.2">
      <c r="A131">
        <f>ROW(Source!A37)</f>
        <v>37</v>
      </c>
      <c r="B131">
        <v>42913476</v>
      </c>
      <c r="C131">
        <v>42914076</v>
      </c>
      <c r="D131">
        <v>245685787</v>
      </c>
      <c r="E131">
        <v>1</v>
      </c>
      <c r="F131">
        <v>1</v>
      </c>
      <c r="G131">
        <v>1</v>
      </c>
      <c r="H131">
        <v>3</v>
      </c>
      <c r="I131" t="s">
        <v>295</v>
      </c>
      <c r="J131" t="s">
        <v>296</v>
      </c>
      <c r="K131" t="s">
        <v>297</v>
      </c>
      <c r="L131">
        <v>1348</v>
      </c>
      <c r="N131">
        <v>1009</v>
      </c>
      <c r="O131" t="s">
        <v>28</v>
      </c>
      <c r="P131" t="s">
        <v>28</v>
      </c>
      <c r="Q131">
        <v>1000</v>
      </c>
      <c r="W131">
        <v>0</v>
      </c>
      <c r="X131">
        <v>-1546331963</v>
      </c>
      <c r="Y131">
        <v>8.0000000000000002E-3</v>
      </c>
      <c r="AA131">
        <v>75149.2</v>
      </c>
      <c r="AB131">
        <v>0</v>
      </c>
      <c r="AC131">
        <v>0</v>
      </c>
      <c r="AD131">
        <v>0</v>
      </c>
      <c r="AE131">
        <v>9646.8799999999992</v>
      </c>
      <c r="AF131">
        <v>0</v>
      </c>
      <c r="AG131">
        <v>0</v>
      </c>
      <c r="AH131">
        <v>0</v>
      </c>
      <c r="AI131">
        <v>7.79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8.0000000000000002E-3</v>
      </c>
      <c r="AU131" t="s">
        <v>3</v>
      </c>
      <c r="AV131">
        <v>0</v>
      </c>
      <c r="AW131">
        <v>2</v>
      </c>
      <c r="AX131">
        <v>42914123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Y131*Source!I37</f>
        <v>3.2960000000000003E-2</v>
      </c>
      <c r="CY131">
        <f t="shared" si="45"/>
        <v>75149.2</v>
      </c>
      <c r="CZ131">
        <f t="shared" si="46"/>
        <v>9646.8799999999992</v>
      </c>
      <c r="DA131">
        <f t="shared" si="47"/>
        <v>7.79</v>
      </c>
      <c r="DB131">
        <f t="shared" si="48"/>
        <v>77.180000000000007</v>
      </c>
      <c r="DC131">
        <f t="shared" si="49"/>
        <v>0</v>
      </c>
    </row>
    <row r="132" spans="1:107" x14ac:dyDescent="0.2">
      <c r="A132">
        <f>ROW(Source!A37)</f>
        <v>37</v>
      </c>
      <c r="B132">
        <v>42913476</v>
      </c>
      <c r="C132">
        <v>42914076</v>
      </c>
      <c r="D132">
        <v>245685856</v>
      </c>
      <c r="E132">
        <v>1</v>
      </c>
      <c r="F132">
        <v>1</v>
      </c>
      <c r="G132">
        <v>1</v>
      </c>
      <c r="H132">
        <v>3</v>
      </c>
      <c r="I132" t="s">
        <v>298</v>
      </c>
      <c r="J132" t="s">
        <v>299</v>
      </c>
      <c r="K132" t="s">
        <v>300</v>
      </c>
      <c r="L132">
        <v>1348</v>
      </c>
      <c r="N132">
        <v>1009</v>
      </c>
      <c r="O132" t="s">
        <v>28</v>
      </c>
      <c r="P132" t="s">
        <v>28</v>
      </c>
      <c r="Q132">
        <v>1000</v>
      </c>
      <c r="W132">
        <v>0</v>
      </c>
      <c r="X132">
        <v>866636835</v>
      </c>
      <c r="Y132">
        <v>1.0000000000000001E-5</v>
      </c>
      <c r="AA132">
        <v>99109.05</v>
      </c>
      <c r="AB132">
        <v>0</v>
      </c>
      <c r="AC132">
        <v>0</v>
      </c>
      <c r="AD132">
        <v>0</v>
      </c>
      <c r="AE132">
        <v>12722.6</v>
      </c>
      <c r="AF132">
        <v>0</v>
      </c>
      <c r="AG132">
        <v>0</v>
      </c>
      <c r="AH132">
        <v>0</v>
      </c>
      <c r="AI132">
        <v>7.79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1.0000000000000001E-5</v>
      </c>
      <c r="AU132" t="s">
        <v>3</v>
      </c>
      <c r="AV132">
        <v>0</v>
      </c>
      <c r="AW132">
        <v>2</v>
      </c>
      <c r="AX132">
        <v>42914124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Y132*Source!I37</f>
        <v>4.1200000000000005E-5</v>
      </c>
      <c r="CY132">
        <f t="shared" si="45"/>
        <v>99109.05</v>
      </c>
      <c r="CZ132">
        <f t="shared" si="46"/>
        <v>12722.6</v>
      </c>
      <c r="DA132">
        <f t="shared" si="47"/>
        <v>7.79</v>
      </c>
      <c r="DB132">
        <f t="shared" si="48"/>
        <v>0.13</v>
      </c>
      <c r="DC132">
        <f t="shared" si="49"/>
        <v>0</v>
      </c>
    </row>
    <row r="133" spans="1:107" x14ac:dyDescent="0.2">
      <c r="A133">
        <f>ROW(Source!A37)</f>
        <v>37</v>
      </c>
      <c r="B133">
        <v>42913476</v>
      </c>
      <c r="C133">
        <v>42914076</v>
      </c>
      <c r="D133">
        <v>245685755</v>
      </c>
      <c r="E133">
        <v>1</v>
      </c>
      <c r="F133">
        <v>1</v>
      </c>
      <c r="G133">
        <v>1</v>
      </c>
      <c r="H133">
        <v>3</v>
      </c>
      <c r="I133" t="s">
        <v>49</v>
      </c>
      <c r="J133" t="s">
        <v>51</v>
      </c>
      <c r="K133" t="s">
        <v>50</v>
      </c>
      <c r="L133">
        <v>1348</v>
      </c>
      <c r="N133">
        <v>1009</v>
      </c>
      <c r="O133" t="s">
        <v>28</v>
      </c>
      <c r="P133" t="s">
        <v>28</v>
      </c>
      <c r="Q133">
        <v>1000</v>
      </c>
      <c r="W133">
        <v>0</v>
      </c>
      <c r="X133">
        <v>1512436548</v>
      </c>
      <c r="Y133">
        <v>0</v>
      </c>
      <c r="AA133">
        <v>226497.76</v>
      </c>
      <c r="AB133">
        <v>0</v>
      </c>
      <c r="AC133">
        <v>0</v>
      </c>
      <c r="AD133">
        <v>0</v>
      </c>
      <c r="AE133">
        <v>29075.45</v>
      </c>
      <c r="AF133">
        <v>0</v>
      </c>
      <c r="AG133">
        <v>0</v>
      </c>
      <c r="AH133">
        <v>0</v>
      </c>
      <c r="AI133">
        <v>7.79</v>
      </c>
      <c r="AJ133">
        <v>1</v>
      </c>
      <c r="AK133">
        <v>1</v>
      </c>
      <c r="AL133">
        <v>1</v>
      </c>
      <c r="AN133">
        <v>1</v>
      </c>
      <c r="AO133">
        <v>0</v>
      </c>
      <c r="AP133">
        <v>0</v>
      </c>
      <c r="AQ133">
        <v>0</v>
      </c>
      <c r="AR133">
        <v>0</v>
      </c>
      <c r="AS133" t="s">
        <v>3</v>
      </c>
      <c r="AT133">
        <v>0</v>
      </c>
      <c r="AU133" t="s">
        <v>3</v>
      </c>
      <c r="AV133">
        <v>0</v>
      </c>
      <c r="AW133">
        <v>2</v>
      </c>
      <c r="AX133">
        <v>42914125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Y133*Source!I37</f>
        <v>0</v>
      </c>
      <c r="CY133">
        <f t="shared" si="45"/>
        <v>226497.76</v>
      </c>
      <c r="CZ133">
        <f t="shared" si="46"/>
        <v>29075.45</v>
      </c>
      <c r="DA133">
        <f t="shared" si="47"/>
        <v>7.79</v>
      </c>
      <c r="DB133">
        <f t="shared" si="48"/>
        <v>0</v>
      </c>
      <c r="DC133">
        <f t="shared" si="49"/>
        <v>0</v>
      </c>
    </row>
    <row r="134" spans="1:107" x14ac:dyDescent="0.2">
      <c r="A134">
        <f>ROW(Source!A37)</f>
        <v>37</v>
      </c>
      <c r="B134">
        <v>42913476</v>
      </c>
      <c r="C134">
        <v>42914076</v>
      </c>
      <c r="D134">
        <v>245679141</v>
      </c>
      <c r="E134">
        <v>1</v>
      </c>
      <c r="F134">
        <v>1</v>
      </c>
      <c r="G134">
        <v>1</v>
      </c>
      <c r="H134">
        <v>3</v>
      </c>
      <c r="I134" t="s">
        <v>301</v>
      </c>
      <c r="J134" t="s">
        <v>302</v>
      </c>
      <c r="K134" t="s">
        <v>303</v>
      </c>
      <c r="L134">
        <v>1346</v>
      </c>
      <c r="N134">
        <v>1009</v>
      </c>
      <c r="O134" t="s">
        <v>304</v>
      </c>
      <c r="P134" t="s">
        <v>304</v>
      </c>
      <c r="Q134">
        <v>1</v>
      </c>
      <c r="W134">
        <v>0</v>
      </c>
      <c r="X134">
        <v>-318955363</v>
      </c>
      <c r="Y134">
        <v>0.36</v>
      </c>
      <c r="AA134">
        <v>66.06</v>
      </c>
      <c r="AB134">
        <v>0</v>
      </c>
      <c r="AC134">
        <v>0</v>
      </c>
      <c r="AD134">
        <v>0</v>
      </c>
      <c r="AE134">
        <v>8.48</v>
      </c>
      <c r="AF134">
        <v>0</v>
      </c>
      <c r="AG134">
        <v>0</v>
      </c>
      <c r="AH134">
        <v>0</v>
      </c>
      <c r="AI134">
        <v>7.79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0.36</v>
      </c>
      <c r="AU134" t="s">
        <v>3</v>
      </c>
      <c r="AV134">
        <v>0</v>
      </c>
      <c r="AW134">
        <v>2</v>
      </c>
      <c r="AX134">
        <v>42914126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Y134*Source!I37</f>
        <v>1.4832000000000001</v>
      </c>
      <c r="CY134">
        <f t="shared" si="45"/>
        <v>66.06</v>
      </c>
      <c r="CZ134">
        <f t="shared" si="46"/>
        <v>8.48</v>
      </c>
      <c r="DA134">
        <f t="shared" si="47"/>
        <v>7.79</v>
      </c>
      <c r="DB134">
        <f t="shared" si="48"/>
        <v>3.05</v>
      </c>
      <c r="DC134">
        <f t="shared" si="49"/>
        <v>0</v>
      </c>
    </row>
    <row r="135" spans="1:107" x14ac:dyDescent="0.2">
      <c r="A135">
        <f>ROW(Source!A37)</f>
        <v>37</v>
      </c>
      <c r="B135">
        <v>42913476</v>
      </c>
      <c r="C135">
        <v>42914076</v>
      </c>
      <c r="D135">
        <v>245682203</v>
      </c>
      <c r="E135">
        <v>1</v>
      </c>
      <c r="F135">
        <v>1</v>
      </c>
      <c r="G135">
        <v>1</v>
      </c>
      <c r="H135">
        <v>3</v>
      </c>
      <c r="I135" t="s">
        <v>305</v>
      </c>
      <c r="J135" t="s">
        <v>306</v>
      </c>
      <c r="K135" t="s">
        <v>307</v>
      </c>
      <c r="L135">
        <v>1348</v>
      </c>
      <c r="N135">
        <v>1009</v>
      </c>
      <c r="O135" t="s">
        <v>28</v>
      </c>
      <c r="P135" t="s">
        <v>28</v>
      </c>
      <c r="Q135">
        <v>1000</v>
      </c>
      <c r="W135">
        <v>0</v>
      </c>
      <c r="X135">
        <v>2055481866</v>
      </c>
      <c r="Y135">
        <v>5.9999999999999995E-4</v>
      </c>
      <c r="AA135">
        <v>82973.86</v>
      </c>
      <c r="AB135">
        <v>0</v>
      </c>
      <c r="AC135">
        <v>0</v>
      </c>
      <c r="AD135">
        <v>0</v>
      </c>
      <c r="AE135">
        <v>10651.33</v>
      </c>
      <c r="AF135">
        <v>0</v>
      </c>
      <c r="AG135">
        <v>0</v>
      </c>
      <c r="AH135">
        <v>0</v>
      </c>
      <c r="AI135">
        <v>7.79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5.9999999999999995E-4</v>
      </c>
      <c r="AU135" t="s">
        <v>3</v>
      </c>
      <c r="AV135">
        <v>0</v>
      </c>
      <c r="AW135">
        <v>2</v>
      </c>
      <c r="AX135">
        <v>42914127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Y135*Source!I37</f>
        <v>2.4719999999999998E-3</v>
      </c>
      <c r="CY135">
        <f t="shared" si="45"/>
        <v>82973.86</v>
      </c>
      <c r="CZ135">
        <f t="shared" si="46"/>
        <v>10651.33</v>
      </c>
      <c r="DA135">
        <f t="shared" si="47"/>
        <v>7.79</v>
      </c>
      <c r="DB135">
        <f t="shared" si="48"/>
        <v>6.39</v>
      </c>
      <c r="DC135">
        <f t="shared" si="49"/>
        <v>0</v>
      </c>
    </row>
    <row r="136" spans="1:107" x14ac:dyDescent="0.2">
      <c r="A136">
        <f>ROW(Source!A37)</f>
        <v>37</v>
      </c>
      <c r="B136">
        <v>42913476</v>
      </c>
      <c r="C136">
        <v>42914076</v>
      </c>
      <c r="D136">
        <v>245686849</v>
      </c>
      <c r="E136">
        <v>1</v>
      </c>
      <c r="F136">
        <v>1</v>
      </c>
      <c r="G136">
        <v>1</v>
      </c>
      <c r="H136">
        <v>3</v>
      </c>
      <c r="I136" t="s">
        <v>308</v>
      </c>
      <c r="J136" t="s">
        <v>309</v>
      </c>
      <c r="K136" t="s">
        <v>310</v>
      </c>
      <c r="L136">
        <v>1339</v>
      </c>
      <c r="N136">
        <v>1007</v>
      </c>
      <c r="O136" t="s">
        <v>282</v>
      </c>
      <c r="P136" t="s">
        <v>282</v>
      </c>
      <c r="Q136">
        <v>1</v>
      </c>
      <c r="W136">
        <v>0</v>
      </c>
      <c r="X136">
        <v>1024926012</v>
      </c>
      <c r="Y136">
        <v>6.9999999999999999E-4</v>
      </c>
      <c r="AA136">
        <v>9564.41</v>
      </c>
      <c r="AB136">
        <v>0</v>
      </c>
      <c r="AC136">
        <v>0</v>
      </c>
      <c r="AD136">
        <v>0</v>
      </c>
      <c r="AE136">
        <v>1227.78</v>
      </c>
      <c r="AF136">
        <v>0</v>
      </c>
      <c r="AG136">
        <v>0</v>
      </c>
      <c r="AH136">
        <v>0</v>
      </c>
      <c r="AI136">
        <v>7.79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6.9999999999999999E-4</v>
      </c>
      <c r="AU136" t="s">
        <v>3</v>
      </c>
      <c r="AV136">
        <v>0</v>
      </c>
      <c r="AW136">
        <v>2</v>
      </c>
      <c r="AX136">
        <v>42914128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Y136*Source!I37</f>
        <v>2.8839999999999998E-3</v>
      </c>
      <c r="CY136">
        <f t="shared" si="45"/>
        <v>9564.41</v>
      </c>
      <c r="CZ136">
        <f t="shared" si="46"/>
        <v>1227.78</v>
      </c>
      <c r="DA136">
        <f t="shared" si="47"/>
        <v>7.79</v>
      </c>
      <c r="DB136">
        <f t="shared" si="48"/>
        <v>0.86</v>
      </c>
      <c r="DC136">
        <f t="shared" si="49"/>
        <v>0</v>
      </c>
    </row>
    <row r="137" spans="1:107" x14ac:dyDescent="0.2">
      <c r="A137">
        <f>ROW(Source!A37)</f>
        <v>37</v>
      </c>
      <c r="B137">
        <v>42913476</v>
      </c>
      <c r="C137">
        <v>42914076</v>
      </c>
      <c r="D137">
        <v>245693047</v>
      </c>
      <c r="E137">
        <v>1</v>
      </c>
      <c r="F137">
        <v>1</v>
      </c>
      <c r="G137">
        <v>1</v>
      </c>
      <c r="H137">
        <v>3</v>
      </c>
      <c r="I137" t="s">
        <v>311</v>
      </c>
      <c r="J137" t="s">
        <v>312</v>
      </c>
      <c r="K137" t="s">
        <v>313</v>
      </c>
      <c r="L137">
        <v>1348</v>
      </c>
      <c r="N137">
        <v>1009</v>
      </c>
      <c r="O137" t="s">
        <v>28</v>
      </c>
      <c r="P137" t="s">
        <v>28</v>
      </c>
      <c r="Q137">
        <v>1000</v>
      </c>
      <c r="W137">
        <v>0</v>
      </c>
      <c r="X137">
        <v>-1550784300</v>
      </c>
      <c r="Y137">
        <v>3.1E-4</v>
      </c>
      <c r="AA137">
        <v>122651.99</v>
      </c>
      <c r="AB137">
        <v>0</v>
      </c>
      <c r="AC137">
        <v>0</v>
      </c>
      <c r="AD137">
        <v>0</v>
      </c>
      <c r="AE137">
        <v>15744.8</v>
      </c>
      <c r="AF137">
        <v>0</v>
      </c>
      <c r="AG137">
        <v>0</v>
      </c>
      <c r="AH137">
        <v>0</v>
      </c>
      <c r="AI137">
        <v>7.79</v>
      </c>
      <c r="AJ137">
        <v>1</v>
      </c>
      <c r="AK137">
        <v>1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3.1E-4</v>
      </c>
      <c r="AU137" t="s">
        <v>3</v>
      </c>
      <c r="AV137">
        <v>0</v>
      </c>
      <c r="AW137">
        <v>2</v>
      </c>
      <c r="AX137">
        <v>42914129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Y137*Source!I37</f>
        <v>1.2772E-3</v>
      </c>
      <c r="CY137">
        <f t="shared" si="45"/>
        <v>122651.99</v>
      </c>
      <c r="CZ137">
        <f t="shared" si="46"/>
        <v>15744.8</v>
      </c>
      <c r="DA137">
        <f t="shared" si="47"/>
        <v>7.79</v>
      </c>
      <c r="DB137">
        <f t="shared" si="48"/>
        <v>4.88</v>
      </c>
      <c r="DC137">
        <f t="shared" si="49"/>
        <v>0</v>
      </c>
    </row>
    <row r="138" spans="1:107" x14ac:dyDescent="0.2">
      <c r="A138">
        <f>ROW(Source!A37)</f>
        <v>37</v>
      </c>
      <c r="B138">
        <v>42913476</v>
      </c>
      <c r="C138">
        <v>42914076</v>
      </c>
      <c r="D138">
        <v>245674550</v>
      </c>
      <c r="E138">
        <v>1</v>
      </c>
      <c r="F138">
        <v>1</v>
      </c>
      <c r="G138">
        <v>1</v>
      </c>
      <c r="H138">
        <v>3</v>
      </c>
      <c r="I138" t="s">
        <v>314</v>
      </c>
      <c r="J138" t="s">
        <v>315</v>
      </c>
      <c r="K138" t="s">
        <v>316</v>
      </c>
      <c r="L138">
        <v>1348</v>
      </c>
      <c r="N138">
        <v>1009</v>
      </c>
      <c r="O138" t="s">
        <v>28</v>
      </c>
      <c r="P138" t="s">
        <v>28</v>
      </c>
      <c r="Q138">
        <v>1000</v>
      </c>
      <c r="W138">
        <v>0</v>
      </c>
      <c r="X138">
        <v>-546132352</v>
      </c>
      <c r="Y138">
        <v>2.3E-2</v>
      </c>
      <c r="AA138">
        <v>68678.509999999995</v>
      </c>
      <c r="AB138">
        <v>0</v>
      </c>
      <c r="AC138">
        <v>0</v>
      </c>
      <c r="AD138">
        <v>0</v>
      </c>
      <c r="AE138">
        <v>8816.24</v>
      </c>
      <c r="AF138">
        <v>0</v>
      </c>
      <c r="AG138">
        <v>0</v>
      </c>
      <c r="AH138">
        <v>0</v>
      </c>
      <c r="AI138">
        <v>7.79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2.3E-2</v>
      </c>
      <c r="AU138" t="s">
        <v>3</v>
      </c>
      <c r="AV138">
        <v>0</v>
      </c>
      <c r="AW138">
        <v>2</v>
      </c>
      <c r="AX138">
        <v>42914130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Y138*Source!I37</f>
        <v>9.4759999999999997E-2</v>
      </c>
      <c r="CY138">
        <f t="shared" si="45"/>
        <v>68678.509999999995</v>
      </c>
      <c r="CZ138">
        <f t="shared" si="46"/>
        <v>8816.24</v>
      </c>
      <c r="DA138">
        <f t="shared" si="47"/>
        <v>7.79</v>
      </c>
      <c r="DB138">
        <f t="shared" si="48"/>
        <v>202.77</v>
      </c>
      <c r="DC138">
        <f t="shared" si="49"/>
        <v>0</v>
      </c>
    </row>
    <row r="139" spans="1:107" x14ac:dyDescent="0.2">
      <c r="A139">
        <f>ROW(Source!A37)</f>
        <v>37</v>
      </c>
      <c r="B139">
        <v>42913476</v>
      </c>
      <c r="C139">
        <v>42914076</v>
      </c>
      <c r="D139">
        <v>245673367</v>
      </c>
      <c r="E139">
        <v>1</v>
      </c>
      <c r="F139">
        <v>1</v>
      </c>
      <c r="G139">
        <v>1</v>
      </c>
      <c r="H139">
        <v>3</v>
      </c>
      <c r="I139" t="s">
        <v>53</v>
      </c>
      <c r="J139" t="s">
        <v>55</v>
      </c>
      <c r="K139" t="s">
        <v>54</v>
      </c>
      <c r="L139">
        <v>1348</v>
      </c>
      <c r="N139">
        <v>1009</v>
      </c>
      <c r="O139" t="s">
        <v>28</v>
      </c>
      <c r="P139" t="s">
        <v>28</v>
      </c>
      <c r="Q139">
        <v>1000</v>
      </c>
      <c r="W139">
        <v>0</v>
      </c>
      <c r="X139">
        <v>-712309558</v>
      </c>
      <c r="Y139">
        <v>1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7.79</v>
      </c>
      <c r="AJ139">
        <v>1</v>
      </c>
      <c r="AK139">
        <v>1</v>
      </c>
      <c r="AL139">
        <v>1</v>
      </c>
      <c r="AN139">
        <v>0</v>
      </c>
      <c r="AO139">
        <v>0</v>
      </c>
      <c r="AP139">
        <v>0</v>
      </c>
      <c r="AQ139">
        <v>0</v>
      </c>
      <c r="AR139">
        <v>0</v>
      </c>
      <c r="AS139" t="s">
        <v>3</v>
      </c>
      <c r="AT139">
        <v>1</v>
      </c>
      <c r="AU139" t="s">
        <v>3</v>
      </c>
      <c r="AV139">
        <v>0</v>
      </c>
      <c r="AW139">
        <v>2</v>
      </c>
      <c r="AX139">
        <v>42914131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Y139*Source!I37</f>
        <v>4.12</v>
      </c>
      <c r="CY139">
        <f t="shared" si="45"/>
        <v>0</v>
      </c>
      <c r="CZ139">
        <f t="shared" si="46"/>
        <v>0</v>
      </c>
      <c r="DA139">
        <f t="shared" si="47"/>
        <v>7.79</v>
      </c>
      <c r="DB139">
        <f t="shared" si="48"/>
        <v>0</v>
      </c>
      <c r="DC139">
        <f t="shared" si="49"/>
        <v>0</v>
      </c>
    </row>
    <row r="140" spans="1:107" x14ac:dyDescent="0.2">
      <c r="A140">
        <f>ROW(Source!A37)</f>
        <v>37</v>
      </c>
      <c r="B140">
        <v>42913476</v>
      </c>
      <c r="C140">
        <v>42914076</v>
      </c>
      <c r="D140">
        <v>245718498</v>
      </c>
      <c r="E140">
        <v>1</v>
      </c>
      <c r="F140">
        <v>1</v>
      </c>
      <c r="G140">
        <v>1</v>
      </c>
      <c r="H140">
        <v>3</v>
      </c>
      <c r="I140" t="s">
        <v>317</v>
      </c>
      <c r="J140" t="s">
        <v>318</v>
      </c>
      <c r="K140" t="s">
        <v>319</v>
      </c>
      <c r="L140">
        <v>1302</v>
      </c>
      <c r="N140">
        <v>1003</v>
      </c>
      <c r="O140" t="s">
        <v>320</v>
      </c>
      <c r="P140" t="s">
        <v>320</v>
      </c>
      <c r="Q140">
        <v>10</v>
      </c>
      <c r="W140">
        <v>0</v>
      </c>
      <c r="X140">
        <v>-1098993771</v>
      </c>
      <c r="Y140">
        <v>1.8700000000000001E-2</v>
      </c>
      <c r="AA140">
        <v>293.99</v>
      </c>
      <c r="AB140">
        <v>0</v>
      </c>
      <c r="AC140">
        <v>0</v>
      </c>
      <c r="AD140">
        <v>0</v>
      </c>
      <c r="AE140">
        <v>37.74</v>
      </c>
      <c r="AF140">
        <v>0</v>
      </c>
      <c r="AG140">
        <v>0</v>
      </c>
      <c r="AH140">
        <v>0</v>
      </c>
      <c r="AI140">
        <v>7.79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1.8700000000000001E-2</v>
      </c>
      <c r="AU140" t="s">
        <v>3</v>
      </c>
      <c r="AV140">
        <v>0</v>
      </c>
      <c r="AW140">
        <v>2</v>
      </c>
      <c r="AX140">
        <v>42914132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Y140*Source!I37</f>
        <v>7.7044000000000001E-2</v>
      </c>
      <c r="CY140">
        <f t="shared" si="45"/>
        <v>293.99</v>
      </c>
      <c r="CZ140">
        <f t="shared" si="46"/>
        <v>37.74</v>
      </c>
      <c r="DA140">
        <f t="shared" si="47"/>
        <v>7.79</v>
      </c>
      <c r="DB140">
        <f t="shared" si="48"/>
        <v>0.71</v>
      </c>
      <c r="DC140">
        <f t="shared" si="49"/>
        <v>0</v>
      </c>
    </row>
    <row r="141" spans="1:107" x14ac:dyDescent="0.2">
      <c r="A141">
        <f>ROW(Source!A42)</f>
        <v>42</v>
      </c>
      <c r="B141">
        <v>42913475</v>
      </c>
      <c r="C141">
        <v>42914135</v>
      </c>
      <c r="D141">
        <v>55930948</v>
      </c>
      <c r="E141">
        <v>1</v>
      </c>
      <c r="F141">
        <v>1</v>
      </c>
      <c r="G141">
        <v>1</v>
      </c>
      <c r="H141">
        <v>1</v>
      </c>
      <c r="I141" t="s">
        <v>363</v>
      </c>
      <c r="J141" t="s">
        <v>3</v>
      </c>
      <c r="K141" t="s">
        <v>364</v>
      </c>
      <c r="L141">
        <v>1369</v>
      </c>
      <c r="N141">
        <v>1013</v>
      </c>
      <c r="O141" t="s">
        <v>244</v>
      </c>
      <c r="P141" t="s">
        <v>244</v>
      </c>
      <c r="Q141">
        <v>1</v>
      </c>
      <c r="W141">
        <v>0</v>
      </c>
      <c r="X141">
        <v>-1828154372</v>
      </c>
      <c r="Y141">
        <v>3.7199999999999998</v>
      </c>
      <c r="AA141">
        <v>0</v>
      </c>
      <c r="AB141">
        <v>0</v>
      </c>
      <c r="AC141">
        <v>0</v>
      </c>
      <c r="AD141">
        <v>7.75</v>
      </c>
      <c r="AE141">
        <v>0</v>
      </c>
      <c r="AF141">
        <v>0</v>
      </c>
      <c r="AG141">
        <v>0</v>
      </c>
      <c r="AH141">
        <v>7.75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</v>
      </c>
      <c r="AT141">
        <v>3.1</v>
      </c>
      <c r="AU141" t="s">
        <v>245</v>
      </c>
      <c r="AV141">
        <v>1</v>
      </c>
      <c r="AW141">
        <v>2</v>
      </c>
      <c r="AX141">
        <v>42914139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Y141*Source!I42</f>
        <v>22.32</v>
      </c>
      <c r="CY141">
        <f>AD141</f>
        <v>7.75</v>
      </c>
      <c r="CZ141">
        <f>AH141</f>
        <v>7.75</v>
      </c>
      <c r="DA141">
        <f>AL141</f>
        <v>1</v>
      </c>
      <c r="DB141">
        <f>ROUND((ROUND(AT141*CZ141,2)*1.2),6)</f>
        <v>28.835999999999999</v>
      </c>
      <c r="DC141">
        <f>ROUND((ROUND(AT141*AG141,2)*1.2),6)</f>
        <v>0</v>
      </c>
    </row>
    <row r="142" spans="1:107" x14ac:dyDescent="0.2">
      <c r="A142">
        <f>ROW(Source!A42)</f>
        <v>42</v>
      </c>
      <c r="B142">
        <v>42913475</v>
      </c>
      <c r="C142">
        <v>42914135</v>
      </c>
      <c r="D142">
        <v>245726869</v>
      </c>
      <c r="E142">
        <v>1</v>
      </c>
      <c r="F142">
        <v>1</v>
      </c>
      <c r="G142">
        <v>1</v>
      </c>
      <c r="H142">
        <v>3</v>
      </c>
      <c r="I142" t="s">
        <v>64</v>
      </c>
      <c r="J142" t="s">
        <v>66</v>
      </c>
      <c r="K142" t="s">
        <v>65</v>
      </c>
      <c r="L142">
        <v>1348</v>
      </c>
      <c r="N142">
        <v>1009</v>
      </c>
      <c r="O142" t="s">
        <v>28</v>
      </c>
      <c r="P142" t="s">
        <v>28</v>
      </c>
      <c r="Q142">
        <v>1000</v>
      </c>
      <c r="W142">
        <v>0</v>
      </c>
      <c r="X142">
        <v>1542166045</v>
      </c>
      <c r="Y142">
        <v>1E-3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0</v>
      </c>
      <c r="AP142">
        <v>0</v>
      </c>
      <c r="AQ142">
        <v>0</v>
      </c>
      <c r="AR142">
        <v>0</v>
      </c>
      <c r="AS142" t="s">
        <v>3</v>
      </c>
      <c r="AT142">
        <v>1E-3</v>
      </c>
      <c r="AU142" t="s">
        <v>3</v>
      </c>
      <c r="AV142">
        <v>0</v>
      </c>
      <c r="AW142">
        <v>2</v>
      </c>
      <c r="AX142">
        <v>42914140</v>
      </c>
      <c r="AY142">
        <v>1</v>
      </c>
      <c r="AZ142">
        <v>0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Y142*Source!I42</f>
        <v>6.0000000000000001E-3</v>
      </c>
      <c r="CY142">
        <f>AA142</f>
        <v>0</v>
      </c>
      <c r="CZ142">
        <f>AE142</f>
        <v>0</v>
      </c>
      <c r="DA142">
        <f>AI142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ROW(Source!A42)</f>
        <v>42</v>
      </c>
      <c r="B143">
        <v>42913475</v>
      </c>
      <c r="C143">
        <v>42914135</v>
      </c>
      <c r="D143">
        <v>245726870</v>
      </c>
      <c r="E143">
        <v>1</v>
      </c>
      <c r="F143">
        <v>1</v>
      </c>
      <c r="G143">
        <v>1</v>
      </c>
      <c r="H143">
        <v>3</v>
      </c>
      <c r="I143" t="s">
        <v>347</v>
      </c>
      <c r="J143" t="s">
        <v>348</v>
      </c>
      <c r="K143" t="s">
        <v>349</v>
      </c>
      <c r="L143">
        <v>1374</v>
      </c>
      <c r="N143">
        <v>1013</v>
      </c>
      <c r="O143" t="s">
        <v>350</v>
      </c>
      <c r="P143" t="s">
        <v>350</v>
      </c>
      <c r="Q143">
        <v>1</v>
      </c>
      <c r="W143">
        <v>0</v>
      </c>
      <c r="X143">
        <v>-1089631788</v>
      </c>
      <c r="Y143">
        <v>0.48</v>
      </c>
      <c r="AA143">
        <v>1</v>
      </c>
      <c r="AB143">
        <v>0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0.48</v>
      </c>
      <c r="AU143" t="s">
        <v>3</v>
      </c>
      <c r="AV143">
        <v>0</v>
      </c>
      <c r="AW143">
        <v>2</v>
      </c>
      <c r="AX143">
        <v>42914141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Y143*Source!I42</f>
        <v>2.88</v>
      </c>
      <c r="CY143">
        <f>AA143</f>
        <v>1</v>
      </c>
      <c r="CZ143">
        <f>AE143</f>
        <v>1</v>
      </c>
      <c r="DA143">
        <f>AI143</f>
        <v>1</v>
      </c>
      <c r="DB143">
        <f>ROUND(ROUND(AT143*CZ143,2),6)</f>
        <v>0.48</v>
      </c>
      <c r="DC143">
        <f>ROUND(ROUND(AT143*AG143,2),6)</f>
        <v>0</v>
      </c>
    </row>
    <row r="144" spans="1:107" x14ac:dyDescent="0.2">
      <c r="A144">
        <f>ROW(Source!A43)</f>
        <v>43</v>
      </c>
      <c r="B144">
        <v>42913476</v>
      </c>
      <c r="C144">
        <v>42914135</v>
      </c>
      <c r="D144">
        <v>55930948</v>
      </c>
      <c r="E144">
        <v>1</v>
      </c>
      <c r="F144">
        <v>1</v>
      </c>
      <c r="G144">
        <v>1</v>
      </c>
      <c r="H144">
        <v>1</v>
      </c>
      <c r="I144" t="s">
        <v>363</v>
      </c>
      <c r="J144" t="s">
        <v>3</v>
      </c>
      <c r="K144" t="s">
        <v>364</v>
      </c>
      <c r="L144">
        <v>1369</v>
      </c>
      <c r="N144">
        <v>1013</v>
      </c>
      <c r="O144" t="s">
        <v>244</v>
      </c>
      <c r="P144" t="s">
        <v>244</v>
      </c>
      <c r="Q144">
        <v>1</v>
      </c>
      <c r="W144">
        <v>0</v>
      </c>
      <c r="X144">
        <v>-1828154372</v>
      </c>
      <c r="Y144">
        <v>3.7199999999999998</v>
      </c>
      <c r="AA144">
        <v>0</v>
      </c>
      <c r="AB144">
        <v>0</v>
      </c>
      <c r="AC144">
        <v>0</v>
      </c>
      <c r="AD144">
        <v>60.37</v>
      </c>
      <c r="AE144">
        <v>0</v>
      </c>
      <c r="AF144">
        <v>0</v>
      </c>
      <c r="AG144">
        <v>0</v>
      </c>
      <c r="AH144">
        <v>7.75</v>
      </c>
      <c r="AI144">
        <v>1</v>
      </c>
      <c r="AJ144">
        <v>1</v>
      </c>
      <c r="AK144">
        <v>1</v>
      </c>
      <c r="AL144">
        <v>7.79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</v>
      </c>
      <c r="AT144">
        <v>3.1</v>
      </c>
      <c r="AU144" t="s">
        <v>245</v>
      </c>
      <c r="AV144">
        <v>1</v>
      </c>
      <c r="AW144">
        <v>2</v>
      </c>
      <c r="AX144">
        <v>42914139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Y144*Source!I43</f>
        <v>22.32</v>
      </c>
      <c r="CY144">
        <f>AD144</f>
        <v>60.37</v>
      </c>
      <c r="CZ144">
        <f>AH144</f>
        <v>7.75</v>
      </c>
      <c r="DA144">
        <f>AL144</f>
        <v>7.79</v>
      </c>
      <c r="DB144">
        <f>ROUND((ROUND(AT144*CZ144,2)*1.2),6)</f>
        <v>28.835999999999999</v>
      </c>
      <c r="DC144">
        <f>ROUND((ROUND(AT144*AG144,2)*1.2),6)</f>
        <v>0</v>
      </c>
    </row>
    <row r="145" spans="1:107" x14ac:dyDescent="0.2">
      <c r="A145">
        <f>ROW(Source!A43)</f>
        <v>43</v>
      </c>
      <c r="B145">
        <v>42913476</v>
      </c>
      <c r="C145">
        <v>42914135</v>
      </c>
      <c r="D145">
        <v>245726869</v>
      </c>
      <c r="E145">
        <v>1</v>
      </c>
      <c r="F145">
        <v>1</v>
      </c>
      <c r="G145">
        <v>1</v>
      </c>
      <c r="H145">
        <v>3</v>
      </c>
      <c r="I145" t="s">
        <v>64</v>
      </c>
      <c r="J145" t="s">
        <v>66</v>
      </c>
      <c r="K145" t="s">
        <v>65</v>
      </c>
      <c r="L145">
        <v>1348</v>
      </c>
      <c r="N145">
        <v>1009</v>
      </c>
      <c r="O145" t="s">
        <v>28</v>
      </c>
      <c r="P145" t="s">
        <v>28</v>
      </c>
      <c r="Q145">
        <v>1000</v>
      </c>
      <c r="W145">
        <v>0</v>
      </c>
      <c r="X145">
        <v>1542166045</v>
      </c>
      <c r="Y145">
        <v>1E-3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7.79</v>
      </c>
      <c r="AJ145">
        <v>1</v>
      </c>
      <c r="AK145">
        <v>1</v>
      </c>
      <c r="AL145">
        <v>1</v>
      </c>
      <c r="AN145">
        <v>0</v>
      </c>
      <c r="AO145">
        <v>0</v>
      </c>
      <c r="AP145">
        <v>0</v>
      </c>
      <c r="AQ145">
        <v>0</v>
      </c>
      <c r="AR145">
        <v>0</v>
      </c>
      <c r="AS145" t="s">
        <v>3</v>
      </c>
      <c r="AT145">
        <v>1E-3</v>
      </c>
      <c r="AU145" t="s">
        <v>3</v>
      </c>
      <c r="AV145">
        <v>0</v>
      </c>
      <c r="AW145">
        <v>2</v>
      </c>
      <c r="AX145">
        <v>42914140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Y145*Source!I43</f>
        <v>6.0000000000000001E-3</v>
      </c>
      <c r="CY145">
        <f>AA145</f>
        <v>0</v>
      </c>
      <c r="CZ145">
        <f>AE145</f>
        <v>0</v>
      </c>
      <c r="DA145">
        <f>AI145</f>
        <v>7.79</v>
      </c>
      <c r="DB145">
        <f>ROUND(ROUND(AT145*CZ145,2),6)</f>
        <v>0</v>
      </c>
      <c r="DC145">
        <f>ROUND(ROUND(AT145*AG145,2),6)</f>
        <v>0</v>
      </c>
    </row>
    <row r="146" spans="1:107" x14ac:dyDescent="0.2">
      <c r="A146">
        <f>ROW(Source!A43)</f>
        <v>43</v>
      </c>
      <c r="B146">
        <v>42913476</v>
      </c>
      <c r="C146">
        <v>42914135</v>
      </c>
      <c r="D146">
        <v>245726870</v>
      </c>
      <c r="E146">
        <v>1</v>
      </c>
      <c r="F146">
        <v>1</v>
      </c>
      <c r="G146">
        <v>1</v>
      </c>
      <c r="H146">
        <v>3</v>
      </c>
      <c r="I146" t="s">
        <v>347</v>
      </c>
      <c r="J146" t="s">
        <v>348</v>
      </c>
      <c r="K146" t="s">
        <v>349</v>
      </c>
      <c r="L146">
        <v>1374</v>
      </c>
      <c r="N146">
        <v>1013</v>
      </c>
      <c r="O146" t="s">
        <v>350</v>
      </c>
      <c r="P146" t="s">
        <v>350</v>
      </c>
      <c r="Q146">
        <v>1</v>
      </c>
      <c r="W146">
        <v>0</v>
      </c>
      <c r="X146">
        <v>-1089631788</v>
      </c>
      <c r="Y146">
        <v>0.48</v>
      </c>
      <c r="AA146">
        <v>7.79</v>
      </c>
      <c r="AB146">
        <v>0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0</v>
      </c>
      <c r="AI146">
        <v>7.79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0.48</v>
      </c>
      <c r="AU146" t="s">
        <v>3</v>
      </c>
      <c r="AV146">
        <v>0</v>
      </c>
      <c r="AW146">
        <v>2</v>
      </c>
      <c r="AX146">
        <v>42914141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Y146*Source!I43</f>
        <v>2.88</v>
      </c>
      <c r="CY146">
        <f>AA146</f>
        <v>7.79</v>
      </c>
      <c r="CZ146">
        <f>AE146</f>
        <v>1</v>
      </c>
      <c r="DA146">
        <f>AI146</f>
        <v>7.79</v>
      </c>
      <c r="DB146">
        <f>ROUND(ROUND(AT146*CZ146,2),6)</f>
        <v>0.48</v>
      </c>
      <c r="DC146">
        <f>ROUND(ROUND(AT146*AG146,2),6)</f>
        <v>0</v>
      </c>
    </row>
    <row r="147" spans="1:107" x14ac:dyDescent="0.2">
      <c r="A147">
        <f>ROW(Source!A46)</f>
        <v>46</v>
      </c>
      <c r="B147">
        <v>42913475</v>
      </c>
      <c r="C147">
        <v>42914143</v>
      </c>
      <c r="D147">
        <v>56123969</v>
      </c>
      <c r="E147">
        <v>1</v>
      </c>
      <c r="F147">
        <v>1</v>
      </c>
      <c r="G147">
        <v>1</v>
      </c>
      <c r="H147">
        <v>1</v>
      </c>
      <c r="I147" t="s">
        <v>365</v>
      </c>
      <c r="J147" t="s">
        <v>3</v>
      </c>
      <c r="K147" t="s">
        <v>366</v>
      </c>
      <c r="L147">
        <v>1369</v>
      </c>
      <c r="N147">
        <v>1013</v>
      </c>
      <c r="O147" t="s">
        <v>244</v>
      </c>
      <c r="P147" t="s">
        <v>244</v>
      </c>
      <c r="Q147">
        <v>1</v>
      </c>
      <c r="W147">
        <v>0</v>
      </c>
      <c r="X147">
        <v>-540087011</v>
      </c>
      <c r="Y147">
        <v>42.48</v>
      </c>
      <c r="AA147">
        <v>0</v>
      </c>
      <c r="AB147">
        <v>0</v>
      </c>
      <c r="AC147">
        <v>0</v>
      </c>
      <c r="AD147">
        <v>6.27</v>
      </c>
      <c r="AE147">
        <v>0</v>
      </c>
      <c r="AF147">
        <v>0</v>
      </c>
      <c r="AG147">
        <v>0</v>
      </c>
      <c r="AH147">
        <v>6.27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</v>
      </c>
      <c r="AT147">
        <v>35.4</v>
      </c>
      <c r="AU147" t="s">
        <v>245</v>
      </c>
      <c r="AV147">
        <v>1</v>
      </c>
      <c r="AW147">
        <v>2</v>
      </c>
      <c r="AX147">
        <v>42914149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254.88</v>
      </c>
      <c r="CY147">
        <f>AD147</f>
        <v>6.27</v>
      </c>
      <c r="CZ147">
        <f>AH147</f>
        <v>6.27</v>
      </c>
      <c r="DA147">
        <f>AL147</f>
        <v>1</v>
      </c>
      <c r="DB147">
        <f>ROUND((ROUND(AT147*CZ147,2)*1.2),6)</f>
        <v>266.35199999999998</v>
      </c>
      <c r="DC147">
        <f>ROUND((ROUND(AT147*AG147,2)*1.2),6)</f>
        <v>0</v>
      </c>
    </row>
    <row r="148" spans="1:107" x14ac:dyDescent="0.2">
      <c r="A148">
        <f>ROW(Source!A46)</f>
        <v>46</v>
      </c>
      <c r="B148">
        <v>42913475</v>
      </c>
      <c r="C148">
        <v>42914143</v>
      </c>
      <c r="D148">
        <v>121548</v>
      </c>
      <c r="E148">
        <v>1</v>
      </c>
      <c r="F148">
        <v>1</v>
      </c>
      <c r="G148">
        <v>1</v>
      </c>
      <c r="H148">
        <v>1</v>
      </c>
      <c r="I148" t="s">
        <v>30</v>
      </c>
      <c r="J148" t="s">
        <v>3</v>
      </c>
      <c r="K148" t="s">
        <v>246</v>
      </c>
      <c r="L148">
        <v>608254</v>
      </c>
      <c r="N148">
        <v>1013</v>
      </c>
      <c r="O148" t="s">
        <v>247</v>
      </c>
      <c r="P148" t="s">
        <v>247</v>
      </c>
      <c r="Q148">
        <v>1</v>
      </c>
      <c r="W148">
        <v>0</v>
      </c>
      <c r="X148">
        <v>-185737400</v>
      </c>
      <c r="Y148">
        <v>7.98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</v>
      </c>
      <c r="AT148">
        <v>6.65</v>
      </c>
      <c r="AU148" t="s">
        <v>245</v>
      </c>
      <c r="AV148">
        <v>2</v>
      </c>
      <c r="AW148">
        <v>2</v>
      </c>
      <c r="AX148">
        <v>42914150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47.88</v>
      </c>
      <c r="CY148">
        <f>AD148</f>
        <v>0</v>
      </c>
      <c r="CZ148">
        <f>AH148</f>
        <v>0</v>
      </c>
      <c r="DA148">
        <f>AL148</f>
        <v>1</v>
      </c>
      <c r="DB148">
        <f>ROUND((ROUND(AT148*CZ148,2)*1.2),6)</f>
        <v>0</v>
      </c>
      <c r="DC148">
        <f>ROUND((ROUND(AT148*AG148,2)*1.2),6)</f>
        <v>0</v>
      </c>
    </row>
    <row r="149" spans="1:107" x14ac:dyDescent="0.2">
      <c r="A149">
        <f>ROW(Source!A46)</f>
        <v>46</v>
      </c>
      <c r="B149">
        <v>42913475</v>
      </c>
      <c r="C149">
        <v>42914143</v>
      </c>
      <c r="D149">
        <v>245659493</v>
      </c>
      <c r="E149">
        <v>1</v>
      </c>
      <c r="F149">
        <v>1</v>
      </c>
      <c r="G149">
        <v>1</v>
      </c>
      <c r="H149">
        <v>2</v>
      </c>
      <c r="I149" t="s">
        <v>252</v>
      </c>
      <c r="J149" t="s">
        <v>253</v>
      </c>
      <c r="K149" t="s">
        <v>254</v>
      </c>
      <c r="L149">
        <v>1368</v>
      </c>
      <c r="N149">
        <v>1011</v>
      </c>
      <c r="O149" t="s">
        <v>251</v>
      </c>
      <c r="P149" t="s">
        <v>251</v>
      </c>
      <c r="Q149">
        <v>1</v>
      </c>
      <c r="W149">
        <v>0</v>
      </c>
      <c r="X149">
        <v>1529086266</v>
      </c>
      <c r="Y149">
        <v>7.98</v>
      </c>
      <c r="AA149">
        <v>0</v>
      </c>
      <c r="AB149">
        <v>97.94</v>
      </c>
      <c r="AC149">
        <v>9.99</v>
      </c>
      <c r="AD149">
        <v>0</v>
      </c>
      <c r="AE149">
        <v>0</v>
      </c>
      <c r="AF149">
        <v>97.94</v>
      </c>
      <c r="AG149">
        <v>9.99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</v>
      </c>
      <c r="AT149">
        <v>6.65</v>
      </c>
      <c r="AU149" t="s">
        <v>19</v>
      </c>
      <c r="AV149">
        <v>0</v>
      </c>
      <c r="AW149">
        <v>2</v>
      </c>
      <c r="AX149">
        <v>42914151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47.88</v>
      </c>
      <c r="CY149">
        <f>AB149</f>
        <v>97.94</v>
      </c>
      <c r="CZ149">
        <f>AF149</f>
        <v>97.94</v>
      </c>
      <c r="DA149">
        <f>AJ149</f>
        <v>1</v>
      </c>
      <c r="DB149">
        <f>ROUND((ROUND(AT149*CZ149,2)*1.2),6)</f>
        <v>781.56</v>
      </c>
      <c r="DC149">
        <f>ROUND((ROUND(AT149*AG149,2)*1.2),6)</f>
        <v>79.715999999999994</v>
      </c>
    </row>
    <row r="150" spans="1:107" x14ac:dyDescent="0.2">
      <c r="A150">
        <f>ROW(Source!A46)</f>
        <v>46</v>
      </c>
      <c r="B150">
        <v>42913475</v>
      </c>
      <c r="C150">
        <v>42914143</v>
      </c>
      <c r="D150">
        <v>245661338</v>
      </c>
      <c r="E150">
        <v>1</v>
      </c>
      <c r="F150">
        <v>1</v>
      </c>
      <c r="G150">
        <v>1</v>
      </c>
      <c r="H150">
        <v>2</v>
      </c>
      <c r="I150" t="s">
        <v>367</v>
      </c>
      <c r="J150" t="s">
        <v>368</v>
      </c>
      <c r="K150" t="s">
        <v>369</v>
      </c>
      <c r="L150">
        <v>1368</v>
      </c>
      <c r="N150">
        <v>1011</v>
      </c>
      <c r="O150" t="s">
        <v>251</v>
      </c>
      <c r="P150" t="s">
        <v>251</v>
      </c>
      <c r="Q150">
        <v>1</v>
      </c>
      <c r="W150">
        <v>0</v>
      </c>
      <c r="X150">
        <v>-347911592</v>
      </c>
      <c r="Y150">
        <v>0.78</v>
      </c>
      <c r="AA150">
        <v>0</v>
      </c>
      <c r="AB150">
        <v>100.28</v>
      </c>
      <c r="AC150">
        <v>9.99</v>
      </c>
      <c r="AD150">
        <v>0</v>
      </c>
      <c r="AE150">
        <v>0</v>
      </c>
      <c r="AF150">
        <v>100.28</v>
      </c>
      <c r="AG150">
        <v>9.99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</v>
      </c>
      <c r="AT150">
        <v>0.65</v>
      </c>
      <c r="AU150" t="s">
        <v>19</v>
      </c>
      <c r="AV150">
        <v>0</v>
      </c>
      <c r="AW150">
        <v>2</v>
      </c>
      <c r="AX150">
        <v>42914152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4.68</v>
      </c>
      <c r="CY150">
        <f>AB150</f>
        <v>100.28</v>
      </c>
      <c r="CZ150">
        <f>AF150</f>
        <v>100.28</v>
      </c>
      <c r="DA150">
        <f>AJ150</f>
        <v>1</v>
      </c>
      <c r="DB150">
        <f>ROUND((ROUND(AT150*CZ150,2)*1.2),6)</f>
        <v>78.215999999999994</v>
      </c>
      <c r="DC150">
        <f>ROUND((ROUND(AT150*AG150,2)*1.2),6)</f>
        <v>7.7880000000000003</v>
      </c>
    </row>
    <row r="151" spans="1:107" x14ac:dyDescent="0.2">
      <c r="A151">
        <f>ROW(Source!A46)</f>
        <v>46</v>
      </c>
      <c r="B151">
        <v>42913475</v>
      </c>
      <c r="C151">
        <v>42914143</v>
      </c>
      <c r="D151">
        <v>245726870</v>
      </c>
      <c r="E151">
        <v>1</v>
      </c>
      <c r="F151">
        <v>1</v>
      </c>
      <c r="G151">
        <v>1</v>
      </c>
      <c r="H151">
        <v>3</v>
      </c>
      <c r="I151" t="s">
        <v>347</v>
      </c>
      <c r="J151" t="s">
        <v>348</v>
      </c>
      <c r="K151" t="s">
        <v>349</v>
      </c>
      <c r="L151">
        <v>1374</v>
      </c>
      <c r="N151">
        <v>1013</v>
      </c>
      <c r="O151" t="s">
        <v>350</v>
      </c>
      <c r="P151" t="s">
        <v>350</v>
      </c>
      <c r="Q151">
        <v>1</v>
      </c>
      <c r="W151">
        <v>0</v>
      </c>
      <c r="X151">
        <v>-1089631788</v>
      </c>
      <c r="Y151">
        <v>4.4400000000000004</v>
      </c>
      <c r="AA151">
        <v>1</v>
      </c>
      <c r="AB151">
        <v>0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4.4400000000000004</v>
      </c>
      <c r="AU151" t="s">
        <v>3</v>
      </c>
      <c r="AV151">
        <v>0</v>
      </c>
      <c r="AW151">
        <v>2</v>
      </c>
      <c r="AX151">
        <v>42914153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26.64</v>
      </c>
      <c r="CY151">
        <f>AA151</f>
        <v>1</v>
      </c>
      <c r="CZ151">
        <f>AE151</f>
        <v>1</v>
      </c>
      <c r="DA151">
        <f>AI151</f>
        <v>1</v>
      </c>
      <c r="DB151">
        <f>ROUND(ROUND(AT151*CZ151,2),6)</f>
        <v>4.4400000000000004</v>
      </c>
      <c r="DC151">
        <f>ROUND(ROUND(AT151*AG151,2),6)</f>
        <v>0</v>
      </c>
    </row>
    <row r="152" spans="1:107" x14ac:dyDescent="0.2">
      <c r="A152">
        <f>ROW(Source!A47)</f>
        <v>47</v>
      </c>
      <c r="B152">
        <v>42913476</v>
      </c>
      <c r="C152">
        <v>42914143</v>
      </c>
      <c r="D152">
        <v>56123969</v>
      </c>
      <c r="E152">
        <v>1</v>
      </c>
      <c r="F152">
        <v>1</v>
      </c>
      <c r="G152">
        <v>1</v>
      </c>
      <c r="H152">
        <v>1</v>
      </c>
      <c r="I152" t="s">
        <v>365</v>
      </c>
      <c r="J152" t="s">
        <v>3</v>
      </c>
      <c r="K152" t="s">
        <v>366</v>
      </c>
      <c r="L152">
        <v>1369</v>
      </c>
      <c r="N152">
        <v>1013</v>
      </c>
      <c r="O152" t="s">
        <v>244</v>
      </c>
      <c r="P152" t="s">
        <v>244</v>
      </c>
      <c r="Q152">
        <v>1</v>
      </c>
      <c r="W152">
        <v>0</v>
      </c>
      <c r="X152">
        <v>-540087011</v>
      </c>
      <c r="Y152">
        <v>42.48</v>
      </c>
      <c r="AA152">
        <v>0</v>
      </c>
      <c r="AB152">
        <v>0</v>
      </c>
      <c r="AC152">
        <v>0</v>
      </c>
      <c r="AD152">
        <v>48.84</v>
      </c>
      <c r="AE152">
        <v>0</v>
      </c>
      <c r="AF152">
        <v>0</v>
      </c>
      <c r="AG152">
        <v>0</v>
      </c>
      <c r="AH152">
        <v>6.27</v>
      </c>
      <c r="AI152">
        <v>1</v>
      </c>
      <c r="AJ152">
        <v>1</v>
      </c>
      <c r="AK152">
        <v>1</v>
      </c>
      <c r="AL152">
        <v>7.79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35.4</v>
      </c>
      <c r="AU152" t="s">
        <v>245</v>
      </c>
      <c r="AV152">
        <v>1</v>
      </c>
      <c r="AW152">
        <v>2</v>
      </c>
      <c r="AX152">
        <v>42914149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Y152*Source!I47</f>
        <v>254.88</v>
      </c>
      <c r="CY152">
        <f>AD152</f>
        <v>48.84</v>
      </c>
      <c r="CZ152">
        <f>AH152</f>
        <v>6.27</v>
      </c>
      <c r="DA152">
        <f>AL152</f>
        <v>7.79</v>
      </c>
      <c r="DB152">
        <f>ROUND((ROUND(AT152*CZ152,2)*1.2),6)</f>
        <v>266.35199999999998</v>
      </c>
      <c r="DC152">
        <f>ROUND((ROUND(AT152*AG152,2)*1.2),6)</f>
        <v>0</v>
      </c>
    </row>
    <row r="153" spans="1:107" x14ac:dyDescent="0.2">
      <c r="A153">
        <f>ROW(Source!A47)</f>
        <v>47</v>
      </c>
      <c r="B153">
        <v>42913476</v>
      </c>
      <c r="C153">
        <v>42914143</v>
      </c>
      <c r="D153">
        <v>121548</v>
      </c>
      <c r="E153">
        <v>1</v>
      </c>
      <c r="F153">
        <v>1</v>
      </c>
      <c r="G153">
        <v>1</v>
      </c>
      <c r="H153">
        <v>1</v>
      </c>
      <c r="I153" t="s">
        <v>30</v>
      </c>
      <c r="J153" t="s">
        <v>3</v>
      </c>
      <c r="K153" t="s">
        <v>246</v>
      </c>
      <c r="L153">
        <v>608254</v>
      </c>
      <c r="N153">
        <v>1013</v>
      </c>
      <c r="O153" t="s">
        <v>247</v>
      </c>
      <c r="P153" t="s">
        <v>247</v>
      </c>
      <c r="Q153">
        <v>1</v>
      </c>
      <c r="W153">
        <v>0</v>
      </c>
      <c r="X153">
        <v>-185737400</v>
      </c>
      <c r="Y153">
        <v>7.98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7.79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6.65</v>
      </c>
      <c r="AU153" t="s">
        <v>245</v>
      </c>
      <c r="AV153">
        <v>2</v>
      </c>
      <c r="AW153">
        <v>2</v>
      </c>
      <c r="AX153">
        <v>42914150</v>
      </c>
      <c r="AY153">
        <v>1</v>
      </c>
      <c r="AZ153">
        <v>0</v>
      </c>
      <c r="BA153">
        <v>153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Y153*Source!I47</f>
        <v>47.88</v>
      </c>
      <c r="CY153">
        <f>AD153</f>
        <v>0</v>
      </c>
      <c r="CZ153">
        <f>AH153</f>
        <v>0</v>
      </c>
      <c r="DA153">
        <f>AL153</f>
        <v>1</v>
      </c>
      <c r="DB153">
        <f>ROUND((ROUND(AT153*CZ153,2)*1.2),6)</f>
        <v>0</v>
      </c>
      <c r="DC153">
        <f>ROUND((ROUND(AT153*AG153,2)*1.2),6)</f>
        <v>0</v>
      </c>
    </row>
    <row r="154" spans="1:107" x14ac:dyDescent="0.2">
      <c r="A154">
        <f>ROW(Source!A47)</f>
        <v>47</v>
      </c>
      <c r="B154">
        <v>42913476</v>
      </c>
      <c r="C154">
        <v>42914143</v>
      </c>
      <c r="D154">
        <v>245659493</v>
      </c>
      <c r="E154">
        <v>1</v>
      </c>
      <c r="F154">
        <v>1</v>
      </c>
      <c r="G154">
        <v>1</v>
      </c>
      <c r="H154">
        <v>2</v>
      </c>
      <c r="I154" t="s">
        <v>252</v>
      </c>
      <c r="J154" t="s">
        <v>253</v>
      </c>
      <c r="K154" t="s">
        <v>254</v>
      </c>
      <c r="L154">
        <v>1368</v>
      </c>
      <c r="N154">
        <v>1011</v>
      </c>
      <c r="O154" t="s">
        <v>251</v>
      </c>
      <c r="P154" t="s">
        <v>251</v>
      </c>
      <c r="Q154">
        <v>1</v>
      </c>
      <c r="W154">
        <v>0</v>
      </c>
      <c r="X154">
        <v>1529086266</v>
      </c>
      <c r="Y154">
        <v>7.98</v>
      </c>
      <c r="AA154">
        <v>0</v>
      </c>
      <c r="AB154">
        <v>762.95</v>
      </c>
      <c r="AC154">
        <v>9.99</v>
      </c>
      <c r="AD154">
        <v>0</v>
      </c>
      <c r="AE154">
        <v>0</v>
      </c>
      <c r="AF154">
        <v>97.94</v>
      </c>
      <c r="AG154">
        <v>9.99</v>
      </c>
      <c r="AH154">
        <v>0</v>
      </c>
      <c r="AI154">
        <v>1</v>
      </c>
      <c r="AJ154">
        <v>7.79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6.65</v>
      </c>
      <c r="AU154" t="s">
        <v>19</v>
      </c>
      <c r="AV154">
        <v>0</v>
      </c>
      <c r="AW154">
        <v>2</v>
      </c>
      <c r="AX154">
        <v>42914151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Y154*Source!I47</f>
        <v>47.88</v>
      </c>
      <c r="CY154">
        <f>AB154</f>
        <v>762.95</v>
      </c>
      <c r="CZ154">
        <f>AF154</f>
        <v>97.94</v>
      </c>
      <c r="DA154">
        <f>AJ154</f>
        <v>7.79</v>
      </c>
      <c r="DB154">
        <f>ROUND((ROUND(AT154*CZ154,2)*1.2),6)</f>
        <v>781.56</v>
      </c>
      <c r="DC154">
        <f>ROUND((ROUND(AT154*AG154,2)*1.2),6)</f>
        <v>79.715999999999994</v>
      </c>
    </row>
    <row r="155" spans="1:107" x14ac:dyDescent="0.2">
      <c r="A155">
        <f>ROW(Source!A47)</f>
        <v>47</v>
      </c>
      <c r="B155">
        <v>42913476</v>
      </c>
      <c r="C155">
        <v>42914143</v>
      </c>
      <c r="D155">
        <v>245661338</v>
      </c>
      <c r="E155">
        <v>1</v>
      </c>
      <c r="F155">
        <v>1</v>
      </c>
      <c r="G155">
        <v>1</v>
      </c>
      <c r="H155">
        <v>2</v>
      </c>
      <c r="I155" t="s">
        <v>367</v>
      </c>
      <c r="J155" t="s">
        <v>368</v>
      </c>
      <c r="K155" t="s">
        <v>369</v>
      </c>
      <c r="L155">
        <v>1368</v>
      </c>
      <c r="N155">
        <v>1011</v>
      </c>
      <c r="O155" t="s">
        <v>251</v>
      </c>
      <c r="P155" t="s">
        <v>251</v>
      </c>
      <c r="Q155">
        <v>1</v>
      </c>
      <c r="W155">
        <v>0</v>
      </c>
      <c r="X155">
        <v>-347911592</v>
      </c>
      <c r="Y155">
        <v>0.78</v>
      </c>
      <c r="AA155">
        <v>0</v>
      </c>
      <c r="AB155">
        <v>781.18</v>
      </c>
      <c r="AC155">
        <v>9.99</v>
      </c>
      <c r="AD155">
        <v>0</v>
      </c>
      <c r="AE155">
        <v>0</v>
      </c>
      <c r="AF155">
        <v>100.28</v>
      </c>
      <c r="AG155">
        <v>9.99</v>
      </c>
      <c r="AH155">
        <v>0</v>
      </c>
      <c r="AI155">
        <v>1</v>
      </c>
      <c r="AJ155">
        <v>7.79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0.65</v>
      </c>
      <c r="AU155" t="s">
        <v>19</v>
      </c>
      <c r="AV155">
        <v>0</v>
      </c>
      <c r="AW155">
        <v>2</v>
      </c>
      <c r="AX155">
        <v>42914152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Y155*Source!I47</f>
        <v>4.68</v>
      </c>
      <c r="CY155">
        <f>AB155</f>
        <v>781.18</v>
      </c>
      <c r="CZ155">
        <f>AF155</f>
        <v>100.28</v>
      </c>
      <c r="DA155">
        <f>AJ155</f>
        <v>7.79</v>
      </c>
      <c r="DB155">
        <f>ROUND((ROUND(AT155*CZ155,2)*1.2),6)</f>
        <v>78.215999999999994</v>
      </c>
      <c r="DC155">
        <f>ROUND((ROUND(AT155*AG155,2)*1.2),6)</f>
        <v>7.7880000000000003</v>
      </c>
    </row>
    <row r="156" spans="1:107" x14ac:dyDescent="0.2">
      <c r="A156">
        <f>ROW(Source!A47)</f>
        <v>47</v>
      </c>
      <c r="B156">
        <v>42913476</v>
      </c>
      <c r="C156">
        <v>42914143</v>
      </c>
      <c r="D156">
        <v>245726870</v>
      </c>
      <c r="E156">
        <v>1</v>
      </c>
      <c r="F156">
        <v>1</v>
      </c>
      <c r="G156">
        <v>1</v>
      </c>
      <c r="H156">
        <v>3</v>
      </c>
      <c r="I156" t="s">
        <v>347</v>
      </c>
      <c r="J156" t="s">
        <v>348</v>
      </c>
      <c r="K156" t="s">
        <v>349</v>
      </c>
      <c r="L156">
        <v>1374</v>
      </c>
      <c r="N156">
        <v>1013</v>
      </c>
      <c r="O156" t="s">
        <v>350</v>
      </c>
      <c r="P156" t="s">
        <v>350</v>
      </c>
      <c r="Q156">
        <v>1</v>
      </c>
      <c r="W156">
        <v>0</v>
      </c>
      <c r="X156">
        <v>-1089631788</v>
      </c>
      <c r="Y156">
        <v>4.4400000000000004</v>
      </c>
      <c r="AA156">
        <v>7.79</v>
      </c>
      <c r="AB156">
        <v>0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0</v>
      </c>
      <c r="AI156">
        <v>7.79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4.4400000000000004</v>
      </c>
      <c r="AU156" t="s">
        <v>3</v>
      </c>
      <c r="AV156">
        <v>0</v>
      </c>
      <c r="AW156">
        <v>2</v>
      </c>
      <c r="AX156">
        <v>42914153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Y156*Source!I47</f>
        <v>26.64</v>
      </c>
      <c r="CY156">
        <f>AA156</f>
        <v>7.79</v>
      </c>
      <c r="CZ156">
        <f>AE156</f>
        <v>1</v>
      </c>
      <c r="DA156">
        <f>AI156</f>
        <v>7.79</v>
      </c>
      <c r="DB156">
        <f>ROUND(ROUND(AT156*CZ156,2),6)</f>
        <v>4.4400000000000004</v>
      </c>
      <c r="DC156">
        <f>ROUND(ROUND(AT156*AG156,2),6)</f>
        <v>0</v>
      </c>
    </row>
    <row r="157" spans="1:107" x14ac:dyDescent="0.2">
      <c r="A157">
        <f>ROW(Source!A48)</f>
        <v>48</v>
      </c>
      <c r="B157">
        <v>42913475</v>
      </c>
      <c r="C157">
        <v>42914154</v>
      </c>
      <c r="D157">
        <v>55946983</v>
      </c>
      <c r="E157">
        <v>1</v>
      </c>
      <c r="F157">
        <v>1</v>
      </c>
      <c r="G157">
        <v>1</v>
      </c>
      <c r="H157">
        <v>1</v>
      </c>
      <c r="I157" t="s">
        <v>370</v>
      </c>
      <c r="J157" t="s">
        <v>3</v>
      </c>
      <c r="K157" t="s">
        <v>371</v>
      </c>
      <c r="L157">
        <v>1369</v>
      </c>
      <c r="N157">
        <v>1013</v>
      </c>
      <c r="O157" t="s">
        <v>244</v>
      </c>
      <c r="P157" t="s">
        <v>244</v>
      </c>
      <c r="Q157">
        <v>1</v>
      </c>
      <c r="W157">
        <v>0</v>
      </c>
      <c r="X157">
        <v>1665921352</v>
      </c>
      <c r="Y157">
        <v>10.991999999999999</v>
      </c>
      <c r="AA157">
        <v>0</v>
      </c>
      <c r="AB157">
        <v>0</v>
      </c>
      <c r="AC157">
        <v>0</v>
      </c>
      <c r="AD157">
        <v>6.67</v>
      </c>
      <c r="AE157">
        <v>0</v>
      </c>
      <c r="AF157">
        <v>0</v>
      </c>
      <c r="AG157">
        <v>0</v>
      </c>
      <c r="AH157">
        <v>6.67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9.16</v>
      </c>
      <c r="AU157" t="s">
        <v>245</v>
      </c>
      <c r="AV157">
        <v>1</v>
      </c>
      <c r="AW157">
        <v>2</v>
      </c>
      <c r="AX157">
        <v>42914160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Y157*Source!I48</f>
        <v>65.951999999999998</v>
      </c>
      <c r="CY157">
        <f>AD157</f>
        <v>6.67</v>
      </c>
      <c r="CZ157">
        <f>AH157</f>
        <v>6.67</v>
      </c>
      <c r="DA157">
        <f>AL157</f>
        <v>1</v>
      </c>
      <c r="DB157">
        <f>ROUND((ROUND(AT157*CZ157,2)*1.2),6)</f>
        <v>73.319999999999993</v>
      </c>
      <c r="DC157">
        <f>ROUND((ROUND(AT157*AG157,2)*1.2),6)</f>
        <v>0</v>
      </c>
    </row>
    <row r="158" spans="1:107" x14ac:dyDescent="0.2">
      <c r="A158">
        <f>ROW(Source!A48)</f>
        <v>48</v>
      </c>
      <c r="B158">
        <v>42913475</v>
      </c>
      <c r="C158">
        <v>42914154</v>
      </c>
      <c r="D158">
        <v>121548</v>
      </c>
      <c r="E158">
        <v>1</v>
      </c>
      <c r="F158">
        <v>1</v>
      </c>
      <c r="G158">
        <v>1</v>
      </c>
      <c r="H158">
        <v>1</v>
      </c>
      <c r="I158" t="s">
        <v>30</v>
      </c>
      <c r="J158" t="s">
        <v>3</v>
      </c>
      <c r="K158" t="s">
        <v>246</v>
      </c>
      <c r="L158">
        <v>608254</v>
      </c>
      <c r="N158">
        <v>1013</v>
      </c>
      <c r="O158" t="s">
        <v>247</v>
      </c>
      <c r="P158" t="s">
        <v>247</v>
      </c>
      <c r="Q158">
        <v>1</v>
      </c>
      <c r="W158">
        <v>0</v>
      </c>
      <c r="X158">
        <v>-185737400</v>
      </c>
      <c r="Y158">
        <v>2.6160000000000001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</v>
      </c>
      <c r="AT158">
        <v>2.1800000000000002</v>
      </c>
      <c r="AU158" t="s">
        <v>245</v>
      </c>
      <c r="AV158">
        <v>2</v>
      </c>
      <c r="AW158">
        <v>2</v>
      </c>
      <c r="AX158">
        <v>42914161</v>
      </c>
      <c r="AY158">
        <v>1</v>
      </c>
      <c r="AZ158">
        <v>0</v>
      </c>
      <c r="BA158">
        <v>158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Y158*Source!I48</f>
        <v>15.696000000000002</v>
      </c>
      <c r="CY158">
        <f>AD158</f>
        <v>0</v>
      </c>
      <c r="CZ158">
        <f>AH158</f>
        <v>0</v>
      </c>
      <c r="DA158">
        <f>AL158</f>
        <v>1</v>
      </c>
      <c r="DB158">
        <f>ROUND((ROUND(AT158*CZ158,2)*1.2),6)</f>
        <v>0</v>
      </c>
      <c r="DC158">
        <f>ROUND((ROUND(AT158*AG158,2)*1.2),6)</f>
        <v>0</v>
      </c>
    </row>
    <row r="159" spans="1:107" x14ac:dyDescent="0.2">
      <c r="A159">
        <f>ROW(Source!A48)</f>
        <v>48</v>
      </c>
      <c r="B159">
        <v>42913475</v>
      </c>
      <c r="C159">
        <v>42914154</v>
      </c>
      <c r="D159">
        <v>245659493</v>
      </c>
      <c r="E159">
        <v>1</v>
      </c>
      <c r="F159">
        <v>1</v>
      </c>
      <c r="G159">
        <v>1</v>
      </c>
      <c r="H159">
        <v>2</v>
      </c>
      <c r="I159" t="s">
        <v>252</v>
      </c>
      <c r="J159" t="s">
        <v>253</v>
      </c>
      <c r="K159" t="s">
        <v>254</v>
      </c>
      <c r="L159">
        <v>1368</v>
      </c>
      <c r="N159">
        <v>1011</v>
      </c>
      <c r="O159" t="s">
        <v>251</v>
      </c>
      <c r="P159" t="s">
        <v>251</v>
      </c>
      <c r="Q159">
        <v>1</v>
      </c>
      <c r="W159">
        <v>0</v>
      </c>
      <c r="X159">
        <v>1529086266</v>
      </c>
      <c r="Y159">
        <v>2.6160000000000001</v>
      </c>
      <c r="AA159">
        <v>0</v>
      </c>
      <c r="AB159">
        <v>97.94</v>
      </c>
      <c r="AC159">
        <v>9.99</v>
      </c>
      <c r="AD159">
        <v>0</v>
      </c>
      <c r="AE159">
        <v>0</v>
      </c>
      <c r="AF159">
        <v>97.94</v>
      </c>
      <c r="AG159">
        <v>9.99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</v>
      </c>
      <c r="AT159">
        <v>2.1800000000000002</v>
      </c>
      <c r="AU159" t="s">
        <v>19</v>
      </c>
      <c r="AV159">
        <v>0</v>
      </c>
      <c r="AW159">
        <v>2</v>
      </c>
      <c r="AX159">
        <v>42914162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Y159*Source!I48</f>
        <v>15.696000000000002</v>
      </c>
      <c r="CY159">
        <f>AB159</f>
        <v>97.94</v>
      </c>
      <c r="CZ159">
        <f>AF159</f>
        <v>97.94</v>
      </c>
      <c r="DA159">
        <f>AJ159</f>
        <v>1</v>
      </c>
      <c r="DB159">
        <f>ROUND((ROUND(AT159*CZ159,2)*1.2),6)</f>
        <v>256.21199999999999</v>
      </c>
      <c r="DC159">
        <f>ROUND((ROUND(AT159*AG159,2)*1.2),6)</f>
        <v>26.135999999999999</v>
      </c>
    </row>
    <row r="160" spans="1:107" x14ac:dyDescent="0.2">
      <c r="A160">
        <f>ROW(Source!A48)</f>
        <v>48</v>
      </c>
      <c r="B160">
        <v>42913475</v>
      </c>
      <c r="C160">
        <v>42914154</v>
      </c>
      <c r="D160">
        <v>245661338</v>
      </c>
      <c r="E160">
        <v>1</v>
      </c>
      <c r="F160">
        <v>1</v>
      </c>
      <c r="G160">
        <v>1</v>
      </c>
      <c r="H160">
        <v>2</v>
      </c>
      <c r="I160" t="s">
        <v>367</v>
      </c>
      <c r="J160" t="s">
        <v>368</v>
      </c>
      <c r="K160" t="s">
        <v>369</v>
      </c>
      <c r="L160">
        <v>1368</v>
      </c>
      <c r="N160">
        <v>1011</v>
      </c>
      <c r="O160" t="s">
        <v>251</v>
      </c>
      <c r="P160" t="s">
        <v>251</v>
      </c>
      <c r="Q160">
        <v>1</v>
      </c>
      <c r="W160">
        <v>0</v>
      </c>
      <c r="X160">
        <v>-347911592</v>
      </c>
      <c r="Y160">
        <v>1.3080000000000001</v>
      </c>
      <c r="AA160">
        <v>0</v>
      </c>
      <c r="AB160">
        <v>100.28</v>
      </c>
      <c r="AC160">
        <v>9.99</v>
      </c>
      <c r="AD160">
        <v>0</v>
      </c>
      <c r="AE160">
        <v>0</v>
      </c>
      <c r="AF160">
        <v>100.28</v>
      </c>
      <c r="AG160">
        <v>9.99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</v>
      </c>
      <c r="AT160">
        <v>1.0900000000000001</v>
      </c>
      <c r="AU160" t="s">
        <v>19</v>
      </c>
      <c r="AV160">
        <v>0</v>
      </c>
      <c r="AW160">
        <v>2</v>
      </c>
      <c r="AX160">
        <v>42914163</v>
      </c>
      <c r="AY160">
        <v>1</v>
      </c>
      <c r="AZ160">
        <v>0</v>
      </c>
      <c r="BA160">
        <v>160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Y160*Source!I48</f>
        <v>7.8480000000000008</v>
      </c>
      <c r="CY160">
        <f>AB160</f>
        <v>100.28</v>
      </c>
      <c r="CZ160">
        <f>AF160</f>
        <v>100.28</v>
      </c>
      <c r="DA160">
        <f>AJ160</f>
        <v>1</v>
      </c>
      <c r="DB160">
        <f>ROUND((ROUND(AT160*CZ160,2)*1.2),6)</f>
        <v>131.172</v>
      </c>
      <c r="DC160">
        <f>ROUND((ROUND(AT160*AG160,2)*1.2),6)</f>
        <v>13.068</v>
      </c>
    </row>
    <row r="161" spans="1:107" x14ac:dyDescent="0.2">
      <c r="A161">
        <f>ROW(Source!A48)</f>
        <v>48</v>
      </c>
      <c r="B161">
        <v>42913475</v>
      </c>
      <c r="C161">
        <v>42914154</v>
      </c>
      <c r="D161">
        <v>245726870</v>
      </c>
      <c r="E161">
        <v>1</v>
      </c>
      <c r="F161">
        <v>1</v>
      </c>
      <c r="G161">
        <v>1</v>
      </c>
      <c r="H161">
        <v>3</v>
      </c>
      <c r="I161" t="s">
        <v>347</v>
      </c>
      <c r="J161" t="s">
        <v>348</v>
      </c>
      <c r="K161" t="s">
        <v>349</v>
      </c>
      <c r="L161">
        <v>1374</v>
      </c>
      <c r="N161">
        <v>1013</v>
      </c>
      <c r="O161" t="s">
        <v>350</v>
      </c>
      <c r="P161" t="s">
        <v>350</v>
      </c>
      <c r="Q161">
        <v>1</v>
      </c>
      <c r="W161">
        <v>0</v>
      </c>
      <c r="X161">
        <v>-1089631788</v>
      </c>
      <c r="Y161">
        <v>1.22</v>
      </c>
      <c r="AA161">
        <v>1</v>
      </c>
      <c r="AB161">
        <v>0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1.22</v>
      </c>
      <c r="AU161" t="s">
        <v>3</v>
      </c>
      <c r="AV161">
        <v>0</v>
      </c>
      <c r="AW161">
        <v>2</v>
      </c>
      <c r="AX161">
        <v>42914164</v>
      </c>
      <c r="AY161">
        <v>1</v>
      </c>
      <c r="AZ161">
        <v>0</v>
      </c>
      <c r="BA161">
        <v>161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Y161*Source!I48</f>
        <v>7.32</v>
      </c>
      <c r="CY161">
        <f>AA161</f>
        <v>1</v>
      </c>
      <c r="CZ161">
        <f>AE161</f>
        <v>1</v>
      </c>
      <c r="DA161">
        <f>AI161</f>
        <v>1</v>
      </c>
      <c r="DB161">
        <f>ROUND(ROUND(AT161*CZ161,2),6)</f>
        <v>1.22</v>
      </c>
      <c r="DC161">
        <f>ROUND(ROUND(AT161*AG161,2),6)</f>
        <v>0</v>
      </c>
    </row>
    <row r="162" spans="1:107" x14ac:dyDescent="0.2">
      <c r="A162">
        <f>ROW(Source!A49)</f>
        <v>49</v>
      </c>
      <c r="B162">
        <v>42913476</v>
      </c>
      <c r="C162">
        <v>42914154</v>
      </c>
      <c r="D162">
        <v>55946983</v>
      </c>
      <c r="E162">
        <v>1</v>
      </c>
      <c r="F162">
        <v>1</v>
      </c>
      <c r="G162">
        <v>1</v>
      </c>
      <c r="H162">
        <v>1</v>
      </c>
      <c r="I162" t="s">
        <v>370</v>
      </c>
      <c r="J162" t="s">
        <v>3</v>
      </c>
      <c r="K162" t="s">
        <v>371</v>
      </c>
      <c r="L162">
        <v>1369</v>
      </c>
      <c r="N162">
        <v>1013</v>
      </c>
      <c r="O162" t="s">
        <v>244</v>
      </c>
      <c r="P162" t="s">
        <v>244</v>
      </c>
      <c r="Q162">
        <v>1</v>
      </c>
      <c r="W162">
        <v>0</v>
      </c>
      <c r="X162">
        <v>1665921352</v>
      </c>
      <c r="Y162">
        <v>10.991999999999999</v>
      </c>
      <c r="AA162">
        <v>0</v>
      </c>
      <c r="AB162">
        <v>0</v>
      </c>
      <c r="AC162">
        <v>0</v>
      </c>
      <c r="AD162">
        <v>51.96</v>
      </c>
      <c r="AE162">
        <v>0</v>
      </c>
      <c r="AF162">
        <v>0</v>
      </c>
      <c r="AG162">
        <v>0</v>
      </c>
      <c r="AH162">
        <v>6.67</v>
      </c>
      <c r="AI162">
        <v>1</v>
      </c>
      <c r="AJ162">
        <v>1</v>
      </c>
      <c r="AK162">
        <v>1</v>
      </c>
      <c r="AL162">
        <v>7.79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9.16</v>
      </c>
      <c r="AU162" t="s">
        <v>245</v>
      </c>
      <c r="AV162">
        <v>1</v>
      </c>
      <c r="AW162">
        <v>2</v>
      </c>
      <c r="AX162">
        <v>42914160</v>
      </c>
      <c r="AY162">
        <v>1</v>
      </c>
      <c r="AZ162">
        <v>0</v>
      </c>
      <c r="BA162">
        <v>162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Y162*Source!I49</f>
        <v>65.951999999999998</v>
      </c>
      <c r="CY162">
        <f>AD162</f>
        <v>51.96</v>
      </c>
      <c r="CZ162">
        <f>AH162</f>
        <v>6.67</v>
      </c>
      <c r="DA162">
        <f>AL162</f>
        <v>7.79</v>
      </c>
      <c r="DB162">
        <f>ROUND((ROUND(AT162*CZ162,2)*1.2),6)</f>
        <v>73.319999999999993</v>
      </c>
      <c r="DC162">
        <f>ROUND((ROUND(AT162*AG162,2)*1.2),6)</f>
        <v>0</v>
      </c>
    </row>
    <row r="163" spans="1:107" x14ac:dyDescent="0.2">
      <c r="A163">
        <f>ROW(Source!A49)</f>
        <v>49</v>
      </c>
      <c r="B163">
        <v>42913476</v>
      </c>
      <c r="C163">
        <v>42914154</v>
      </c>
      <c r="D163">
        <v>121548</v>
      </c>
      <c r="E163">
        <v>1</v>
      </c>
      <c r="F163">
        <v>1</v>
      </c>
      <c r="G163">
        <v>1</v>
      </c>
      <c r="H163">
        <v>1</v>
      </c>
      <c r="I163" t="s">
        <v>30</v>
      </c>
      <c r="J163" t="s">
        <v>3</v>
      </c>
      <c r="K163" t="s">
        <v>246</v>
      </c>
      <c r="L163">
        <v>608254</v>
      </c>
      <c r="N163">
        <v>1013</v>
      </c>
      <c r="O163" t="s">
        <v>247</v>
      </c>
      <c r="P163" t="s">
        <v>247</v>
      </c>
      <c r="Q163">
        <v>1</v>
      </c>
      <c r="W163">
        <v>0</v>
      </c>
      <c r="X163">
        <v>-185737400</v>
      </c>
      <c r="Y163">
        <v>2.6160000000000001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7.79</v>
      </c>
      <c r="AL163">
        <v>1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2.1800000000000002</v>
      </c>
      <c r="AU163" t="s">
        <v>245</v>
      </c>
      <c r="AV163">
        <v>2</v>
      </c>
      <c r="AW163">
        <v>2</v>
      </c>
      <c r="AX163">
        <v>42914161</v>
      </c>
      <c r="AY163">
        <v>1</v>
      </c>
      <c r="AZ163">
        <v>0</v>
      </c>
      <c r="BA163">
        <v>163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Y163*Source!I49</f>
        <v>15.696000000000002</v>
      </c>
      <c r="CY163">
        <f>AD163</f>
        <v>0</v>
      </c>
      <c r="CZ163">
        <f>AH163</f>
        <v>0</v>
      </c>
      <c r="DA163">
        <f>AL163</f>
        <v>1</v>
      </c>
      <c r="DB163">
        <f>ROUND((ROUND(AT163*CZ163,2)*1.2),6)</f>
        <v>0</v>
      </c>
      <c r="DC163">
        <f>ROUND((ROUND(AT163*AG163,2)*1.2),6)</f>
        <v>0</v>
      </c>
    </row>
    <row r="164" spans="1:107" x14ac:dyDescent="0.2">
      <c r="A164">
        <f>ROW(Source!A49)</f>
        <v>49</v>
      </c>
      <c r="B164">
        <v>42913476</v>
      </c>
      <c r="C164">
        <v>42914154</v>
      </c>
      <c r="D164">
        <v>245659493</v>
      </c>
      <c r="E164">
        <v>1</v>
      </c>
      <c r="F164">
        <v>1</v>
      </c>
      <c r="G164">
        <v>1</v>
      </c>
      <c r="H164">
        <v>2</v>
      </c>
      <c r="I164" t="s">
        <v>252</v>
      </c>
      <c r="J164" t="s">
        <v>253</v>
      </c>
      <c r="K164" t="s">
        <v>254</v>
      </c>
      <c r="L164">
        <v>1368</v>
      </c>
      <c r="N164">
        <v>1011</v>
      </c>
      <c r="O164" t="s">
        <v>251</v>
      </c>
      <c r="P164" t="s">
        <v>251</v>
      </c>
      <c r="Q164">
        <v>1</v>
      </c>
      <c r="W164">
        <v>0</v>
      </c>
      <c r="X164">
        <v>1529086266</v>
      </c>
      <c r="Y164">
        <v>2.6160000000000001</v>
      </c>
      <c r="AA164">
        <v>0</v>
      </c>
      <c r="AB164">
        <v>762.95</v>
      </c>
      <c r="AC164">
        <v>9.99</v>
      </c>
      <c r="AD164">
        <v>0</v>
      </c>
      <c r="AE164">
        <v>0</v>
      </c>
      <c r="AF164">
        <v>97.94</v>
      </c>
      <c r="AG164">
        <v>9.99</v>
      </c>
      <c r="AH164">
        <v>0</v>
      </c>
      <c r="AI164">
        <v>1</v>
      </c>
      <c r="AJ164">
        <v>7.79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2.1800000000000002</v>
      </c>
      <c r="AU164" t="s">
        <v>19</v>
      </c>
      <c r="AV164">
        <v>0</v>
      </c>
      <c r="AW164">
        <v>2</v>
      </c>
      <c r="AX164">
        <v>42914162</v>
      </c>
      <c r="AY164">
        <v>1</v>
      </c>
      <c r="AZ164">
        <v>0</v>
      </c>
      <c r="BA164">
        <v>164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Y164*Source!I49</f>
        <v>15.696000000000002</v>
      </c>
      <c r="CY164">
        <f>AB164</f>
        <v>762.95</v>
      </c>
      <c r="CZ164">
        <f>AF164</f>
        <v>97.94</v>
      </c>
      <c r="DA164">
        <f>AJ164</f>
        <v>7.79</v>
      </c>
      <c r="DB164">
        <f>ROUND((ROUND(AT164*CZ164,2)*1.2),6)</f>
        <v>256.21199999999999</v>
      </c>
      <c r="DC164">
        <f>ROUND((ROUND(AT164*AG164,2)*1.2),6)</f>
        <v>26.135999999999999</v>
      </c>
    </row>
    <row r="165" spans="1:107" x14ac:dyDescent="0.2">
      <c r="A165">
        <f>ROW(Source!A49)</f>
        <v>49</v>
      </c>
      <c r="B165">
        <v>42913476</v>
      </c>
      <c r="C165">
        <v>42914154</v>
      </c>
      <c r="D165">
        <v>245661338</v>
      </c>
      <c r="E165">
        <v>1</v>
      </c>
      <c r="F165">
        <v>1</v>
      </c>
      <c r="G165">
        <v>1</v>
      </c>
      <c r="H165">
        <v>2</v>
      </c>
      <c r="I165" t="s">
        <v>367</v>
      </c>
      <c r="J165" t="s">
        <v>368</v>
      </c>
      <c r="K165" t="s">
        <v>369</v>
      </c>
      <c r="L165">
        <v>1368</v>
      </c>
      <c r="N165">
        <v>1011</v>
      </c>
      <c r="O165" t="s">
        <v>251</v>
      </c>
      <c r="P165" t="s">
        <v>251</v>
      </c>
      <c r="Q165">
        <v>1</v>
      </c>
      <c r="W165">
        <v>0</v>
      </c>
      <c r="X165">
        <v>-347911592</v>
      </c>
      <c r="Y165">
        <v>1.3080000000000001</v>
      </c>
      <c r="AA165">
        <v>0</v>
      </c>
      <c r="AB165">
        <v>781.18</v>
      </c>
      <c r="AC165">
        <v>9.99</v>
      </c>
      <c r="AD165">
        <v>0</v>
      </c>
      <c r="AE165">
        <v>0</v>
      </c>
      <c r="AF165">
        <v>100.28</v>
      </c>
      <c r="AG165">
        <v>9.99</v>
      </c>
      <c r="AH165">
        <v>0</v>
      </c>
      <c r="AI165">
        <v>1</v>
      </c>
      <c r="AJ165">
        <v>7.79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1.0900000000000001</v>
      </c>
      <c r="AU165" t="s">
        <v>19</v>
      </c>
      <c r="AV165">
        <v>0</v>
      </c>
      <c r="AW165">
        <v>2</v>
      </c>
      <c r="AX165">
        <v>42914163</v>
      </c>
      <c r="AY165">
        <v>1</v>
      </c>
      <c r="AZ165">
        <v>0</v>
      </c>
      <c r="BA165">
        <v>165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Y165*Source!I49</f>
        <v>7.8480000000000008</v>
      </c>
      <c r="CY165">
        <f>AB165</f>
        <v>781.18</v>
      </c>
      <c r="CZ165">
        <f>AF165</f>
        <v>100.28</v>
      </c>
      <c r="DA165">
        <f>AJ165</f>
        <v>7.79</v>
      </c>
      <c r="DB165">
        <f>ROUND((ROUND(AT165*CZ165,2)*1.2),6)</f>
        <v>131.172</v>
      </c>
      <c r="DC165">
        <f>ROUND((ROUND(AT165*AG165,2)*1.2),6)</f>
        <v>13.068</v>
      </c>
    </row>
    <row r="166" spans="1:107" x14ac:dyDescent="0.2">
      <c r="A166">
        <f>ROW(Source!A49)</f>
        <v>49</v>
      </c>
      <c r="B166">
        <v>42913476</v>
      </c>
      <c r="C166">
        <v>42914154</v>
      </c>
      <c r="D166">
        <v>245726870</v>
      </c>
      <c r="E166">
        <v>1</v>
      </c>
      <c r="F166">
        <v>1</v>
      </c>
      <c r="G166">
        <v>1</v>
      </c>
      <c r="H166">
        <v>3</v>
      </c>
      <c r="I166" t="s">
        <v>347</v>
      </c>
      <c r="J166" t="s">
        <v>348</v>
      </c>
      <c r="K166" t="s">
        <v>349</v>
      </c>
      <c r="L166">
        <v>1374</v>
      </c>
      <c r="N166">
        <v>1013</v>
      </c>
      <c r="O166" t="s">
        <v>350</v>
      </c>
      <c r="P166" t="s">
        <v>350</v>
      </c>
      <c r="Q166">
        <v>1</v>
      </c>
      <c r="W166">
        <v>0</v>
      </c>
      <c r="X166">
        <v>-1089631788</v>
      </c>
      <c r="Y166">
        <v>1.22</v>
      </c>
      <c r="AA166">
        <v>7.79</v>
      </c>
      <c r="AB166">
        <v>0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0</v>
      </c>
      <c r="AI166">
        <v>7.79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1.22</v>
      </c>
      <c r="AU166" t="s">
        <v>3</v>
      </c>
      <c r="AV166">
        <v>0</v>
      </c>
      <c r="AW166">
        <v>2</v>
      </c>
      <c r="AX166">
        <v>42914164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Y166*Source!I49</f>
        <v>7.32</v>
      </c>
      <c r="CY166">
        <f>AA166</f>
        <v>7.79</v>
      </c>
      <c r="CZ166">
        <f>AE166</f>
        <v>1</v>
      </c>
      <c r="DA166">
        <f>AI166</f>
        <v>7.79</v>
      </c>
      <c r="DB166">
        <f>ROUND(ROUND(AT166*CZ166,2),6)</f>
        <v>1.22</v>
      </c>
      <c r="DC166">
        <f>ROUND(ROUND(AT166*AG166,2),6)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6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42914015</v>
      </c>
      <c r="C1">
        <v>42913988</v>
      </c>
      <c r="D1">
        <v>55700272</v>
      </c>
      <c r="E1">
        <v>1</v>
      </c>
      <c r="F1">
        <v>1</v>
      </c>
      <c r="G1">
        <v>1</v>
      </c>
      <c r="H1">
        <v>1</v>
      </c>
      <c r="I1" t="s">
        <v>242</v>
      </c>
      <c r="J1" t="s">
        <v>3</v>
      </c>
      <c r="K1" t="s">
        <v>243</v>
      </c>
      <c r="L1">
        <v>1369</v>
      </c>
      <c r="N1">
        <v>1013</v>
      </c>
      <c r="O1" t="s">
        <v>244</v>
      </c>
      <c r="P1" t="s">
        <v>244</v>
      </c>
      <c r="Q1">
        <v>1</v>
      </c>
      <c r="X1">
        <v>443.9</v>
      </c>
      <c r="Y1">
        <v>0</v>
      </c>
      <c r="Z1">
        <v>0</v>
      </c>
      <c r="AA1">
        <v>0</v>
      </c>
      <c r="AB1">
        <v>7.18</v>
      </c>
      <c r="AC1">
        <v>0</v>
      </c>
      <c r="AD1">
        <v>1</v>
      </c>
      <c r="AE1">
        <v>1</v>
      </c>
      <c r="AF1" t="s">
        <v>19</v>
      </c>
      <c r="AG1">
        <v>532.67999999999995</v>
      </c>
      <c r="AH1">
        <v>2</v>
      </c>
      <c r="AI1">
        <v>42913989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42914016</v>
      </c>
      <c r="C2">
        <v>42913988</v>
      </c>
      <c r="D2">
        <v>121548</v>
      </c>
      <c r="E2">
        <v>1</v>
      </c>
      <c r="F2">
        <v>1</v>
      </c>
      <c r="G2">
        <v>1</v>
      </c>
      <c r="H2">
        <v>1</v>
      </c>
      <c r="I2" t="s">
        <v>30</v>
      </c>
      <c r="J2" t="s">
        <v>3</v>
      </c>
      <c r="K2" t="s">
        <v>246</v>
      </c>
      <c r="L2">
        <v>608254</v>
      </c>
      <c r="N2">
        <v>1013</v>
      </c>
      <c r="O2" t="s">
        <v>247</v>
      </c>
      <c r="P2" t="s">
        <v>247</v>
      </c>
      <c r="Q2">
        <v>1</v>
      </c>
      <c r="X2">
        <v>311.32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19</v>
      </c>
      <c r="AG2">
        <v>373.584</v>
      </c>
      <c r="AH2">
        <v>2</v>
      </c>
      <c r="AI2">
        <v>42913990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42914017</v>
      </c>
      <c r="C3">
        <v>42913988</v>
      </c>
      <c r="D3">
        <v>245659425</v>
      </c>
      <c r="E3">
        <v>1</v>
      </c>
      <c r="F3">
        <v>1</v>
      </c>
      <c r="G3">
        <v>1</v>
      </c>
      <c r="H3">
        <v>2</v>
      </c>
      <c r="I3" t="s">
        <v>248</v>
      </c>
      <c r="J3" t="s">
        <v>249</v>
      </c>
      <c r="K3" t="s">
        <v>250</v>
      </c>
      <c r="L3">
        <v>1368</v>
      </c>
      <c r="N3">
        <v>1011</v>
      </c>
      <c r="O3" t="s">
        <v>251</v>
      </c>
      <c r="P3" t="s">
        <v>251</v>
      </c>
      <c r="Q3">
        <v>1</v>
      </c>
      <c r="X3">
        <v>1.19</v>
      </c>
      <c r="Y3">
        <v>0</v>
      </c>
      <c r="Z3">
        <v>114.35</v>
      </c>
      <c r="AA3">
        <v>11.41</v>
      </c>
      <c r="AB3">
        <v>0</v>
      </c>
      <c r="AC3">
        <v>0</v>
      </c>
      <c r="AD3">
        <v>1</v>
      </c>
      <c r="AE3">
        <v>0</v>
      </c>
      <c r="AF3" t="s">
        <v>19</v>
      </c>
      <c r="AG3">
        <v>1.4279999999999999</v>
      </c>
      <c r="AH3">
        <v>2</v>
      </c>
      <c r="AI3">
        <v>42913991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42914018</v>
      </c>
      <c r="C4">
        <v>42913988</v>
      </c>
      <c r="D4">
        <v>245659493</v>
      </c>
      <c r="E4">
        <v>1</v>
      </c>
      <c r="F4">
        <v>1</v>
      </c>
      <c r="G4">
        <v>1</v>
      </c>
      <c r="H4">
        <v>2</v>
      </c>
      <c r="I4" t="s">
        <v>252</v>
      </c>
      <c r="J4" t="s">
        <v>253</v>
      </c>
      <c r="K4" t="s">
        <v>254</v>
      </c>
      <c r="L4">
        <v>1368</v>
      </c>
      <c r="N4">
        <v>1011</v>
      </c>
      <c r="O4" t="s">
        <v>251</v>
      </c>
      <c r="P4" t="s">
        <v>251</v>
      </c>
      <c r="Q4">
        <v>1</v>
      </c>
      <c r="X4">
        <v>1.81</v>
      </c>
      <c r="Y4">
        <v>0</v>
      </c>
      <c r="Z4">
        <v>97.94</v>
      </c>
      <c r="AA4">
        <v>9.99</v>
      </c>
      <c r="AB4">
        <v>0</v>
      </c>
      <c r="AC4">
        <v>0</v>
      </c>
      <c r="AD4">
        <v>1</v>
      </c>
      <c r="AE4">
        <v>0</v>
      </c>
      <c r="AF4" t="s">
        <v>19</v>
      </c>
      <c r="AG4">
        <v>2.1720000000000002</v>
      </c>
      <c r="AH4">
        <v>2</v>
      </c>
      <c r="AI4">
        <v>42913992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42914019</v>
      </c>
      <c r="C5">
        <v>42913988</v>
      </c>
      <c r="D5">
        <v>245659514</v>
      </c>
      <c r="E5">
        <v>1</v>
      </c>
      <c r="F5">
        <v>1</v>
      </c>
      <c r="G5">
        <v>1</v>
      </c>
      <c r="H5">
        <v>2</v>
      </c>
      <c r="I5" t="s">
        <v>255</v>
      </c>
      <c r="J5" t="s">
        <v>256</v>
      </c>
      <c r="K5" t="s">
        <v>257</v>
      </c>
      <c r="L5">
        <v>1368</v>
      </c>
      <c r="N5">
        <v>1011</v>
      </c>
      <c r="O5" t="s">
        <v>251</v>
      </c>
      <c r="P5" t="s">
        <v>251</v>
      </c>
      <c r="Q5">
        <v>1</v>
      </c>
      <c r="X5">
        <v>104.16</v>
      </c>
      <c r="Y5">
        <v>0</v>
      </c>
      <c r="Z5">
        <v>100.22</v>
      </c>
      <c r="AA5">
        <v>9.99</v>
      </c>
      <c r="AB5">
        <v>0</v>
      </c>
      <c r="AC5">
        <v>0</v>
      </c>
      <c r="AD5">
        <v>1</v>
      </c>
      <c r="AE5">
        <v>0</v>
      </c>
      <c r="AF5" t="s">
        <v>19</v>
      </c>
      <c r="AG5">
        <v>124.99199999999999</v>
      </c>
      <c r="AH5">
        <v>2</v>
      </c>
      <c r="AI5">
        <v>42913993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ROW(Source!A28)</f>
        <v>28</v>
      </c>
      <c r="B6">
        <v>42914020</v>
      </c>
      <c r="C6">
        <v>42913988</v>
      </c>
      <c r="D6">
        <v>245659648</v>
      </c>
      <c r="E6">
        <v>1</v>
      </c>
      <c r="F6">
        <v>1</v>
      </c>
      <c r="G6">
        <v>1</v>
      </c>
      <c r="H6">
        <v>2</v>
      </c>
      <c r="I6" t="s">
        <v>258</v>
      </c>
      <c r="J6" t="s">
        <v>259</v>
      </c>
      <c r="K6" t="s">
        <v>260</v>
      </c>
      <c r="L6">
        <v>1368</v>
      </c>
      <c r="N6">
        <v>1011</v>
      </c>
      <c r="O6" t="s">
        <v>251</v>
      </c>
      <c r="P6" t="s">
        <v>251</v>
      </c>
      <c r="Q6">
        <v>1</v>
      </c>
      <c r="X6">
        <v>204.16</v>
      </c>
      <c r="Y6">
        <v>0</v>
      </c>
      <c r="Z6">
        <v>33.14</v>
      </c>
      <c r="AA6">
        <v>7.44</v>
      </c>
      <c r="AB6">
        <v>0</v>
      </c>
      <c r="AC6">
        <v>0</v>
      </c>
      <c r="AD6">
        <v>1</v>
      </c>
      <c r="AE6">
        <v>0</v>
      </c>
      <c r="AF6" t="s">
        <v>19</v>
      </c>
      <c r="AG6">
        <v>244.99199999999999</v>
      </c>
      <c r="AH6">
        <v>2</v>
      </c>
      <c r="AI6">
        <v>42913994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ROW(Source!A28)</f>
        <v>28</v>
      </c>
      <c r="B7">
        <v>42914021</v>
      </c>
      <c r="C7">
        <v>42913988</v>
      </c>
      <c r="D7">
        <v>245659699</v>
      </c>
      <c r="E7">
        <v>1</v>
      </c>
      <c r="F7">
        <v>1</v>
      </c>
      <c r="G7">
        <v>1</v>
      </c>
      <c r="H7">
        <v>2</v>
      </c>
      <c r="I7" t="s">
        <v>261</v>
      </c>
      <c r="J7" t="s">
        <v>262</v>
      </c>
      <c r="K7" t="s">
        <v>263</v>
      </c>
      <c r="L7">
        <v>1368</v>
      </c>
      <c r="N7">
        <v>1011</v>
      </c>
      <c r="O7" t="s">
        <v>251</v>
      </c>
      <c r="P7" t="s">
        <v>251</v>
      </c>
      <c r="Q7">
        <v>1</v>
      </c>
      <c r="X7">
        <v>31.58</v>
      </c>
      <c r="Y7">
        <v>0</v>
      </c>
      <c r="Z7">
        <v>1.1499999999999999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19</v>
      </c>
      <c r="AG7">
        <v>37.895999999999994</v>
      </c>
      <c r="AH7">
        <v>2</v>
      </c>
      <c r="AI7">
        <v>42913995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ROW(Source!A28)</f>
        <v>28</v>
      </c>
      <c r="B8">
        <v>42914022</v>
      </c>
      <c r="C8">
        <v>42913988</v>
      </c>
      <c r="D8">
        <v>245659707</v>
      </c>
      <c r="E8">
        <v>1</v>
      </c>
      <c r="F8">
        <v>1</v>
      </c>
      <c r="G8">
        <v>1</v>
      </c>
      <c r="H8">
        <v>2</v>
      </c>
      <c r="I8" t="s">
        <v>264</v>
      </c>
      <c r="J8" t="s">
        <v>265</v>
      </c>
      <c r="K8" t="s">
        <v>266</v>
      </c>
      <c r="L8">
        <v>1368</v>
      </c>
      <c r="N8">
        <v>1011</v>
      </c>
      <c r="O8" t="s">
        <v>251</v>
      </c>
      <c r="P8" t="s">
        <v>251</v>
      </c>
      <c r="Q8">
        <v>1</v>
      </c>
      <c r="X8">
        <v>45.92</v>
      </c>
      <c r="Y8">
        <v>0</v>
      </c>
      <c r="Z8">
        <v>11.98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19</v>
      </c>
      <c r="AG8">
        <v>55.103999999999999</v>
      </c>
      <c r="AH8">
        <v>2</v>
      </c>
      <c r="AI8">
        <v>42913996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ROW(Source!A28)</f>
        <v>28</v>
      </c>
      <c r="B9">
        <v>42914023</v>
      </c>
      <c r="C9">
        <v>42913988</v>
      </c>
      <c r="D9">
        <v>245659713</v>
      </c>
      <c r="E9">
        <v>1</v>
      </c>
      <c r="F9">
        <v>1</v>
      </c>
      <c r="G9">
        <v>1</v>
      </c>
      <c r="H9">
        <v>2</v>
      </c>
      <c r="I9" t="s">
        <v>267</v>
      </c>
      <c r="J9" t="s">
        <v>268</v>
      </c>
      <c r="K9" t="s">
        <v>269</v>
      </c>
      <c r="L9">
        <v>1368</v>
      </c>
      <c r="N9">
        <v>1011</v>
      </c>
      <c r="O9" t="s">
        <v>251</v>
      </c>
      <c r="P9" t="s">
        <v>251</v>
      </c>
      <c r="Q9">
        <v>1</v>
      </c>
      <c r="X9">
        <v>3</v>
      </c>
      <c r="Y9">
        <v>0</v>
      </c>
      <c r="Z9">
        <v>6.52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19</v>
      </c>
      <c r="AG9">
        <v>3.5999999999999996</v>
      </c>
      <c r="AH9">
        <v>2</v>
      </c>
      <c r="AI9">
        <v>42913997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ROW(Source!A28)</f>
        <v>28</v>
      </c>
      <c r="B10">
        <v>42914024</v>
      </c>
      <c r="C10">
        <v>42913988</v>
      </c>
      <c r="D10">
        <v>245661027</v>
      </c>
      <c r="E10">
        <v>1</v>
      </c>
      <c r="F10">
        <v>1</v>
      </c>
      <c r="G10">
        <v>1</v>
      </c>
      <c r="H10">
        <v>2</v>
      </c>
      <c r="I10" t="s">
        <v>270</v>
      </c>
      <c r="J10" t="s">
        <v>271</v>
      </c>
      <c r="K10" t="s">
        <v>272</v>
      </c>
      <c r="L10">
        <v>1368</v>
      </c>
      <c r="N10">
        <v>1011</v>
      </c>
      <c r="O10" t="s">
        <v>251</v>
      </c>
      <c r="P10" t="s">
        <v>251</v>
      </c>
      <c r="Q10">
        <v>1</v>
      </c>
      <c r="X10">
        <v>3.86</v>
      </c>
      <c r="Y10">
        <v>0</v>
      </c>
      <c r="Z10">
        <v>4.92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19</v>
      </c>
      <c r="AG10">
        <v>4.6319999999999997</v>
      </c>
      <c r="AH10">
        <v>2</v>
      </c>
      <c r="AI10">
        <v>42913998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ROW(Source!A28)</f>
        <v>28</v>
      </c>
      <c r="B11">
        <v>42914025</v>
      </c>
      <c r="C11">
        <v>42913988</v>
      </c>
      <c r="D11">
        <v>245661335</v>
      </c>
      <c r="E11">
        <v>1</v>
      </c>
      <c r="F11">
        <v>1</v>
      </c>
      <c r="G11">
        <v>1</v>
      </c>
      <c r="H11">
        <v>2</v>
      </c>
      <c r="I11" t="s">
        <v>273</v>
      </c>
      <c r="J11" t="s">
        <v>274</v>
      </c>
      <c r="K11" t="s">
        <v>275</v>
      </c>
      <c r="L11">
        <v>1368</v>
      </c>
      <c r="N11">
        <v>1011</v>
      </c>
      <c r="O11" t="s">
        <v>251</v>
      </c>
      <c r="P11" t="s">
        <v>251</v>
      </c>
      <c r="Q11">
        <v>1</v>
      </c>
      <c r="X11">
        <v>2.71</v>
      </c>
      <c r="Y11">
        <v>0</v>
      </c>
      <c r="Z11">
        <v>79.38</v>
      </c>
      <c r="AA11">
        <v>8.58</v>
      </c>
      <c r="AB11">
        <v>0</v>
      </c>
      <c r="AC11">
        <v>0</v>
      </c>
      <c r="AD11">
        <v>1</v>
      </c>
      <c r="AE11">
        <v>0</v>
      </c>
      <c r="AF11" t="s">
        <v>19</v>
      </c>
      <c r="AG11">
        <v>3.2519999999999998</v>
      </c>
      <c r="AH11">
        <v>2</v>
      </c>
      <c r="AI11">
        <v>42913999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ROW(Source!A28)</f>
        <v>28</v>
      </c>
      <c r="B12">
        <v>42914026</v>
      </c>
      <c r="C12">
        <v>42913988</v>
      </c>
      <c r="D12">
        <v>245679653</v>
      </c>
      <c r="E12">
        <v>1</v>
      </c>
      <c r="F12">
        <v>1</v>
      </c>
      <c r="G12">
        <v>1</v>
      </c>
      <c r="H12">
        <v>3</v>
      </c>
      <c r="I12" t="s">
        <v>276</v>
      </c>
      <c r="J12" t="s">
        <v>277</v>
      </c>
      <c r="K12" t="s">
        <v>278</v>
      </c>
      <c r="L12">
        <v>1348</v>
      </c>
      <c r="N12">
        <v>1009</v>
      </c>
      <c r="O12" t="s">
        <v>28</v>
      </c>
      <c r="P12" t="s">
        <v>28</v>
      </c>
      <c r="Q12">
        <v>1000</v>
      </c>
      <c r="X12">
        <v>1.4400000000000001E-3</v>
      </c>
      <c r="Y12">
        <v>39165.46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1.4400000000000001E-3</v>
      </c>
      <c r="AH12">
        <v>2</v>
      </c>
      <c r="AI12">
        <v>42914000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ROW(Source!A28)</f>
        <v>28</v>
      </c>
      <c r="B13">
        <v>42914027</v>
      </c>
      <c r="C13">
        <v>42913988</v>
      </c>
      <c r="D13">
        <v>245679134</v>
      </c>
      <c r="E13">
        <v>1</v>
      </c>
      <c r="F13">
        <v>1</v>
      </c>
      <c r="G13">
        <v>1</v>
      </c>
      <c r="H13">
        <v>3</v>
      </c>
      <c r="I13" t="s">
        <v>279</v>
      </c>
      <c r="J13" t="s">
        <v>280</v>
      </c>
      <c r="K13" t="s">
        <v>281</v>
      </c>
      <c r="L13">
        <v>1339</v>
      </c>
      <c r="N13">
        <v>1007</v>
      </c>
      <c r="O13" t="s">
        <v>282</v>
      </c>
      <c r="P13" t="s">
        <v>282</v>
      </c>
      <c r="Q13">
        <v>1</v>
      </c>
      <c r="X13">
        <v>28.08</v>
      </c>
      <c r="Y13">
        <v>11.87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28.08</v>
      </c>
      <c r="AH13">
        <v>2</v>
      </c>
      <c r="AI13">
        <v>42914001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ROW(Source!A28)</f>
        <v>28</v>
      </c>
      <c r="B14">
        <v>42914028</v>
      </c>
      <c r="C14">
        <v>42913988</v>
      </c>
      <c r="D14">
        <v>245685224</v>
      </c>
      <c r="E14">
        <v>1</v>
      </c>
      <c r="F14">
        <v>1</v>
      </c>
      <c r="G14">
        <v>1</v>
      </c>
      <c r="H14">
        <v>3</v>
      </c>
      <c r="I14" t="s">
        <v>283</v>
      </c>
      <c r="J14" t="s">
        <v>284</v>
      </c>
      <c r="K14" t="s">
        <v>285</v>
      </c>
      <c r="L14">
        <v>1348</v>
      </c>
      <c r="N14">
        <v>1009</v>
      </c>
      <c r="O14" t="s">
        <v>28</v>
      </c>
      <c r="P14" t="s">
        <v>28</v>
      </c>
      <c r="Q14">
        <v>1000</v>
      </c>
      <c r="X14">
        <v>3.6000000000000002E-4</v>
      </c>
      <c r="Y14">
        <v>5291.95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3.6000000000000002E-4</v>
      </c>
      <c r="AH14">
        <v>2</v>
      </c>
      <c r="AI14">
        <v>42914002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ROW(Source!A28)</f>
        <v>28</v>
      </c>
      <c r="B15">
        <v>42914029</v>
      </c>
      <c r="C15">
        <v>42913988</v>
      </c>
      <c r="D15">
        <v>245685407</v>
      </c>
      <c r="E15">
        <v>1</v>
      </c>
      <c r="F15">
        <v>1</v>
      </c>
      <c r="G15">
        <v>1</v>
      </c>
      <c r="H15">
        <v>3</v>
      </c>
      <c r="I15" t="s">
        <v>286</v>
      </c>
      <c r="J15" t="s">
        <v>287</v>
      </c>
      <c r="K15" t="s">
        <v>288</v>
      </c>
      <c r="L15">
        <v>1348</v>
      </c>
      <c r="N15">
        <v>1009</v>
      </c>
      <c r="O15" t="s">
        <v>28</v>
      </c>
      <c r="P15" t="s">
        <v>28</v>
      </c>
      <c r="Q15">
        <v>1000</v>
      </c>
      <c r="X15">
        <v>2.794E-2</v>
      </c>
      <c r="Y15">
        <v>4102.0600000000004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2.794E-2</v>
      </c>
      <c r="AH15">
        <v>2</v>
      </c>
      <c r="AI15">
        <v>42914003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ROW(Source!A28)</f>
        <v>28</v>
      </c>
      <c r="B16">
        <v>42914030</v>
      </c>
      <c r="C16">
        <v>42913988</v>
      </c>
      <c r="D16">
        <v>245685549</v>
      </c>
      <c r="E16">
        <v>1</v>
      </c>
      <c r="F16">
        <v>1</v>
      </c>
      <c r="G16">
        <v>1</v>
      </c>
      <c r="H16">
        <v>3</v>
      </c>
      <c r="I16" t="s">
        <v>289</v>
      </c>
      <c r="J16" t="s">
        <v>290</v>
      </c>
      <c r="K16" t="s">
        <v>291</v>
      </c>
      <c r="L16">
        <v>1348</v>
      </c>
      <c r="N16">
        <v>1009</v>
      </c>
      <c r="O16" t="s">
        <v>28</v>
      </c>
      <c r="P16" t="s">
        <v>28</v>
      </c>
      <c r="Q16">
        <v>1000</v>
      </c>
      <c r="X16">
        <v>5.7600000000000004E-3</v>
      </c>
      <c r="Y16">
        <v>8936.19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5.7600000000000004E-3</v>
      </c>
      <c r="AH16">
        <v>2</v>
      </c>
      <c r="AI16">
        <v>42914004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ROW(Source!A28)</f>
        <v>28</v>
      </c>
      <c r="B17">
        <v>42914031</v>
      </c>
      <c r="C17">
        <v>42913988</v>
      </c>
      <c r="D17">
        <v>245685560</v>
      </c>
      <c r="E17">
        <v>1</v>
      </c>
      <c r="F17">
        <v>1</v>
      </c>
      <c r="G17">
        <v>1</v>
      </c>
      <c r="H17">
        <v>3</v>
      </c>
      <c r="I17" t="s">
        <v>292</v>
      </c>
      <c r="J17" t="s">
        <v>293</v>
      </c>
      <c r="K17" t="s">
        <v>294</v>
      </c>
      <c r="L17">
        <v>1348</v>
      </c>
      <c r="N17">
        <v>1009</v>
      </c>
      <c r="O17" t="s">
        <v>28</v>
      </c>
      <c r="P17" t="s">
        <v>28</v>
      </c>
      <c r="Q17">
        <v>1000</v>
      </c>
      <c r="X17">
        <v>0.03</v>
      </c>
      <c r="Y17">
        <v>9311.51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0.03</v>
      </c>
      <c r="AH17">
        <v>2</v>
      </c>
      <c r="AI17">
        <v>42914005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ROW(Source!A28)</f>
        <v>28</v>
      </c>
      <c r="B18">
        <v>42914032</v>
      </c>
      <c r="C18">
        <v>42913988</v>
      </c>
      <c r="D18">
        <v>245685787</v>
      </c>
      <c r="E18">
        <v>1</v>
      </c>
      <c r="F18">
        <v>1</v>
      </c>
      <c r="G18">
        <v>1</v>
      </c>
      <c r="H18">
        <v>3</v>
      </c>
      <c r="I18" t="s">
        <v>295</v>
      </c>
      <c r="J18" t="s">
        <v>296</v>
      </c>
      <c r="K18" t="s">
        <v>297</v>
      </c>
      <c r="L18">
        <v>1348</v>
      </c>
      <c r="N18">
        <v>1009</v>
      </c>
      <c r="O18" t="s">
        <v>28</v>
      </c>
      <c r="P18" t="s">
        <v>28</v>
      </c>
      <c r="Q18">
        <v>1000</v>
      </c>
      <c r="X18">
        <v>6.2599999999999999E-3</v>
      </c>
      <c r="Y18">
        <v>9646.8799999999992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6.2599999999999999E-3</v>
      </c>
      <c r="AH18">
        <v>2</v>
      </c>
      <c r="AI18">
        <v>42914006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ROW(Source!A28)</f>
        <v>28</v>
      </c>
      <c r="B19">
        <v>42914033</v>
      </c>
      <c r="C19">
        <v>42913988</v>
      </c>
      <c r="D19">
        <v>245685856</v>
      </c>
      <c r="E19">
        <v>1</v>
      </c>
      <c r="F19">
        <v>1</v>
      </c>
      <c r="G19">
        <v>1</v>
      </c>
      <c r="H19">
        <v>3</v>
      </c>
      <c r="I19" t="s">
        <v>298</v>
      </c>
      <c r="J19" t="s">
        <v>299</v>
      </c>
      <c r="K19" t="s">
        <v>300</v>
      </c>
      <c r="L19">
        <v>1348</v>
      </c>
      <c r="N19">
        <v>1009</v>
      </c>
      <c r="O19" t="s">
        <v>28</v>
      </c>
      <c r="P19" t="s">
        <v>28</v>
      </c>
      <c r="Q19">
        <v>1000</v>
      </c>
      <c r="X19">
        <v>1.3999999999999999E-4</v>
      </c>
      <c r="Y19">
        <v>12722.6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1.3999999999999999E-4</v>
      </c>
      <c r="AH19">
        <v>2</v>
      </c>
      <c r="AI19">
        <v>42914007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ROW(Source!A28)</f>
        <v>28</v>
      </c>
      <c r="B20">
        <v>42914034</v>
      </c>
      <c r="C20">
        <v>42913988</v>
      </c>
      <c r="D20">
        <v>245679141</v>
      </c>
      <c r="E20">
        <v>1</v>
      </c>
      <c r="F20">
        <v>1</v>
      </c>
      <c r="G20">
        <v>1</v>
      </c>
      <c r="H20">
        <v>3</v>
      </c>
      <c r="I20" t="s">
        <v>301</v>
      </c>
      <c r="J20" t="s">
        <v>302</v>
      </c>
      <c r="K20" t="s">
        <v>303</v>
      </c>
      <c r="L20">
        <v>1346</v>
      </c>
      <c r="N20">
        <v>1009</v>
      </c>
      <c r="O20" t="s">
        <v>304</v>
      </c>
      <c r="P20" t="s">
        <v>304</v>
      </c>
      <c r="Q20">
        <v>1</v>
      </c>
      <c r="X20">
        <v>8.5</v>
      </c>
      <c r="Y20">
        <v>8.48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8.5</v>
      </c>
      <c r="AH20">
        <v>2</v>
      </c>
      <c r="AI20">
        <v>42914008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ROW(Source!A28)</f>
        <v>28</v>
      </c>
      <c r="B21">
        <v>42914035</v>
      </c>
      <c r="C21">
        <v>42913988</v>
      </c>
      <c r="D21">
        <v>245682203</v>
      </c>
      <c r="E21">
        <v>1</v>
      </c>
      <c r="F21">
        <v>1</v>
      </c>
      <c r="G21">
        <v>1</v>
      </c>
      <c r="H21">
        <v>3</v>
      </c>
      <c r="I21" t="s">
        <v>305</v>
      </c>
      <c r="J21" t="s">
        <v>306</v>
      </c>
      <c r="K21" t="s">
        <v>307</v>
      </c>
      <c r="L21">
        <v>1348</v>
      </c>
      <c r="N21">
        <v>1009</v>
      </c>
      <c r="O21" t="s">
        <v>28</v>
      </c>
      <c r="P21" t="s">
        <v>28</v>
      </c>
      <c r="Q21">
        <v>1000</v>
      </c>
      <c r="X21">
        <v>8.0999999999999996E-4</v>
      </c>
      <c r="Y21">
        <v>10651.33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8.0999999999999996E-4</v>
      </c>
      <c r="AH21">
        <v>2</v>
      </c>
      <c r="AI21">
        <v>42914009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ROW(Source!A28)</f>
        <v>28</v>
      </c>
      <c r="B22">
        <v>42914036</v>
      </c>
      <c r="C22">
        <v>42913988</v>
      </c>
      <c r="D22">
        <v>245686849</v>
      </c>
      <c r="E22">
        <v>1</v>
      </c>
      <c r="F22">
        <v>1</v>
      </c>
      <c r="G22">
        <v>1</v>
      </c>
      <c r="H22">
        <v>3</v>
      </c>
      <c r="I22" t="s">
        <v>308</v>
      </c>
      <c r="J22" t="s">
        <v>309</v>
      </c>
      <c r="K22" t="s">
        <v>310</v>
      </c>
      <c r="L22">
        <v>1339</v>
      </c>
      <c r="N22">
        <v>1007</v>
      </c>
      <c r="O22" t="s">
        <v>282</v>
      </c>
      <c r="P22" t="s">
        <v>282</v>
      </c>
      <c r="Q22">
        <v>1</v>
      </c>
      <c r="X22">
        <v>1.4E-2</v>
      </c>
      <c r="Y22">
        <v>1227.78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1.4E-2</v>
      </c>
      <c r="AH22">
        <v>2</v>
      </c>
      <c r="AI22">
        <v>42914010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ROW(Source!A28)</f>
        <v>28</v>
      </c>
      <c r="B23">
        <v>42914037</v>
      </c>
      <c r="C23">
        <v>42913988</v>
      </c>
      <c r="D23">
        <v>245693047</v>
      </c>
      <c r="E23">
        <v>1</v>
      </c>
      <c r="F23">
        <v>1</v>
      </c>
      <c r="G23">
        <v>1</v>
      </c>
      <c r="H23">
        <v>3</v>
      </c>
      <c r="I23" t="s">
        <v>311</v>
      </c>
      <c r="J23" t="s">
        <v>312</v>
      </c>
      <c r="K23" t="s">
        <v>313</v>
      </c>
      <c r="L23">
        <v>1348</v>
      </c>
      <c r="N23">
        <v>1009</v>
      </c>
      <c r="O23" t="s">
        <v>28</v>
      </c>
      <c r="P23" t="s">
        <v>28</v>
      </c>
      <c r="Q23">
        <v>1000</v>
      </c>
      <c r="X23">
        <v>4.4299999999999999E-3</v>
      </c>
      <c r="Y23">
        <v>15744.8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4.4299999999999999E-3</v>
      </c>
      <c r="AH23">
        <v>2</v>
      </c>
      <c r="AI23">
        <v>42914011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ROW(Source!A28)</f>
        <v>28</v>
      </c>
      <c r="B24">
        <v>42914038</v>
      </c>
      <c r="C24">
        <v>42913988</v>
      </c>
      <c r="D24">
        <v>245673697</v>
      </c>
      <c r="E24">
        <v>1</v>
      </c>
      <c r="F24">
        <v>1</v>
      </c>
      <c r="G24">
        <v>1</v>
      </c>
      <c r="H24">
        <v>3</v>
      </c>
      <c r="I24" t="s">
        <v>26</v>
      </c>
      <c r="J24" t="s">
        <v>29</v>
      </c>
      <c r="K24" t="s">
        <v>27</v>
      </c>
      <c r="L24">
        <v>1348</v>
      </c>
      <c r="N24">
        <v>1009</v>
      </c>
      <c r="O24" t="s">
        <v>28</v>
      </c>
      <c r="P24" t="s">
        <v>28</v>
      </c>
      <c r="Q24">
        <v>1000</v>
      </c>
      <c r="X24">
        <v>0</v>
      </c>
      <c r="Y24">
        <v>6887.74</v>
      </c>
      <c r="Z24">
        <v>0</v>
      </c>
      <c r="AA24">
        <v>0</v>
      </c>
      <c r="AB24">
        <v>0</v>
      </c>
      <c r="AC24">
        <v>1</v>
      </c>
      <c r="AD24">
        <v>0</v>
      </c>
      <c r="AE24">
        <v>0</v>
      </c>
      <c r="AF24" t="s">
        <v>3</v>
      </c>
      <c r="AG24">
        <v>0</v>
      </c>
      <c r="AH24">
        <v>2</v>
      </c>
      <c r="AI24">
        <v>42914012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ROW(Source!A28)</f>
        <v>28</v>
      </c>
      <c r="B25">
        <v>42914039</v>
      </c>
      <c r="C25">
        <v>42913988</v>
      </c>
      <c r="D25">
        <v>245674550</v>
      </c>
      <c r="E25">
        <v>1</v>
      </c>
      <c r="F25">
        <v>1</v>
      </c>
      <c r="G25">
        <v>1</v>
      </c>
      <c r="H25">
        <v>3</v>
      </c>
      <c r="I25" t="s">
        <v>314</v>
      </c>
      <c r="J25" t="s">
        <v>315</v>
      </c>
      <c r="K25" t="s">
        <v>316</v>
      </c>
      <c r="L25">
        <v>1348</v>
      </c>
      <c r="N25">
        <v>1009</v>
      </c>
      <c r="O25" t="s">
        <v>28</v>
      </c>
      <c r="P25" t="s">
        <v>28</v>
      </c>
      <c r="Q25">
        <v>1000</v>
      </c>
      <c r="X25">
        <v>4.0000000000000001E-3</v>
      </c>
      <c r="Y25">
        <v>8816.24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4.0000000000000001E-3</v>
      </c>
      <c r="AH25">
        <v>2</v>
      </c>
      <c r="AI25">
        <v>42914013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ROW(Source!A28)</f>
        <v>28</v>
      </c>
      <c r="B26">
        <v>42914040</v>
      </c>
      <c r="C26">
        <v>42913988</v>
      </c>
      <c r="D26">
        <v>245718498</v>
      </c>
      <c r="E26">
        <v>1</v>
      </c>
      <c r="F26">
        <v>1</v>
      </c>
      <c r="G26">
        <v>1</v>
      </c>
      <c r="H26">
        <v>3</v>
      </c>
      <c r="I26" t="s">
        <v>317</v>
      </c>
      <c r="J26" t="s">
        <v>318</v>
      </c>
      <c r="K26" t="s">
        <v>319</v>
      </c>
      <c r="L26">
        <v>1302</v>
      </c>
      <c r="N26">
        <v>1003</v>
      </c>
      <c r="O26" t="s">
        <v>320</v>
      </c>
      <c r="P26" t="s">
        <v>320</v>
      </c>
      <c r="Q26">
        <v>10</v>
      </c>
      <c r="X26">
        <v>0.14699999999999999</v>
      </c>
      <c r="Y26">
        <v>37.74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0.14699999999999999</v>
      </c>
      <c r="AH26">
        <v>2</v>
      </c>
      <c r="AI26">
        <v>42914014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ROW(Source!A29)</f>
        <v>29</v>
      </c>
      <c r="B27">
        <v>42914015</v>
      </c>
      <c r="C27">
        <v>42913988</v>
      </c>
      <c r="D27">
        <v>55700272</v>
      </c>
      <c r="E27">
        <v>1</v>
      </c>
      <c r="F27">
        <v>1</v>
      </c>
      <c r="G27">
        <v>1</v>
      </c>
      <c r="H27">
        <v>1</v>
      </c>
      <c r="I27" t="s">
        <v>242</v>
      </c>
      <c r="J27" t="s">
        <v>3</v>
      </c>
      <c r="K27" t="s">
        <v>243</v>
      </c>
      <c r="L27">
        <v>1369</v>
      </c>
      <c r="N27">
        <v>1013</v>
      </c>
      <c r="O27" t="s">
        <v>244</v>
      </c>
      <c r="P27" t="s">
        <v>244</v>
      </c>
      <c r="Q27">
        <v>1</v>
      </c>
      <c r="X27">
        <v>443.9</v>
      </c>
      <c r="Y27">
        <v>0</v>
      </c>
      <c r="Z27">
        <v>0</v>
      </c>
      <c r="AA27">
        <v>0</v>
      </c>
      <c r="AB27">
        <v>7.18</v>
      </c>
      <c r="AC27">
        <v>0</v>
      </c>
      <c r="AD27">
        <v>1</v>
      </c>
      <c r="AE27">
        <v>1</v>
      </c>
      <c r="AF27" t="s">
        <v>19</v>
      </c>
      <c r="AG27">
        <v>532.67999999999995</v>
      </c>
      <c r="AH27">
        <v>2</v>
      </c>
      <c r="AI27">
        <v>42913989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ROW(Source!A29)</f>
        <v>29</v>
      </c>
      <c r="B28">
        <v>42914016</v>
      </c>
      <c r="C28">
        <v>42913988</v>
      </c>
      <c r="D28">
        <v>121548</v>
      </c>
      <c r="E28">
        <v>1</v>
      </c>
      <c r="F28">
        <v>1</v>
      </c>
      <c r="G28">
        <v>1</v>
      </c>
      <c r="H28">
        <v>1</v>
      </c>
      <c r="I28" t="s">
        <v>30</v>
      </c>
      <c r="J28" t="s">
        <v>3</v>
      </c>
      <c r="K28" t="s">
        <v>246</v>
      </c>
      <c r="L28">
        <v>608254</v>
      </c>
      <c r="N28">
        <v>1013</v>
      </c>
      <c r="O28" t="s">
        <v>247</v>
      </c>
      <c r="P28" t="s">
        <v>247</v>
      </c>
      <c r="Q28">
        <v>1</v>
      </c>
      <c r="X28">
        <v>311.32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19</v>
      </c>
      <c r="AG28">
        <v>373.584</v>
      </c>
      <c r="AH28">
        <v>2</v>
      </c>
      <c r="AI28">
        <v>42913990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ROW(Source!A29)</f>
        <v>29</v>
      </c>
      <c r="B29">
        <v>42914017</v>
      </c>
      <c r="C29">
        <v>42913988</v>
      </c>
      <c r="D29">
        <v>245659425</v>
      </c>
      <c r="E29">
        <v>1</v>
      </c>
      <c r="F29">
        <v>1</v>
      </c>
      <c r="G29">
        <v>1</v>
      </c>
      <c r="H29">
        <v>2</v>
      </c>
      <c r="I29" t="s">
        <v>248</v>
      </c>
      <c r="J29" t="s">
        <v>249</v>
      </c>
      <c r="K29" t="s">
        <v>250</v>
      </c>
      <c r="L29">
        <v>1368</v>
      </c>
      <c r="N29">
        <v>1011</v>
      </c>
      <c r="O29" t="s">
        <v>251</v>
      </c>
      <c r="P29" t="s">
        <v>251</v>
      </c>
      <c r="Q29">
        <v>1</v>
      </c>
      <c r="X29">
        <v>1.19</v>
      </c>
      <c r="Y29">
        <v>0</v>
      </c>
      <c r="Z29">
        <v>114.35</v>
      </c>
      <c r="AA29">
        <v>11.41</v>
      </c>
      <c r="AB29">
        <v>0</v>
      </c>
      <c r="AC29">
        <v>0</v>
      </c>
      <c r="AD29">
        <v>1</v>
      </c>
      <c r="AE29">
        <v>0</v>
      </c>
      <c r="AF29" t="s">
        <v>19</v>
      </c>
      <c r="AG29">
        <v>1.4279999999999999</v>
      </c>
      <c r="AH29">
        <v>2</v>
      </c>
      <c r="AI29">
        <v>42913991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ROW(Source!A29)</f>
        <v>29</v>
      </c>
      <c r="B30">
        <v>42914018</v>
      </c>
      <c r="C30">
        <v>42913988</v>
      </c>
      <c r="D30">
        <v>245659493</v>
      </c>
      <c r="E30">
        <v>1</v>
      </c>
      <c r="F30">
        <v>1</v>
      </c>
      <c r="G30">
        <v>1</v>
      </c>
      <c r="H30">
        <v>2</v>
      </c>
      <c r="I30" t="s">
        <v>252</v>
      </c>
      <c r="J30" t="s">
        <v>253</v>
      </c>
      <c r="K30" t="s">
        <v>254</v>
      </c>
      <c r="L30">
        <v>1368</v>
      </c>
      <c r="N30">
        <v>1011</v>
      </c>
      <c r="O30" t="s">
        <v>251</v>
      </c>
      <c r="P30" t="s">
        <v>251</v>
      </c>
      <c r="Q30">
        <v>1</v>
      </c>
      <c r="X30">
        <v>1.81</v>
      </c>
      <c r="Y30">
        <v>0</v>
      </c>
      <c r="Z30">
        <v>97.94</v>
      </c>
      <c r="AA30">
        <v>9.99</v>
      </c>
      <c r="AB30">
        <v>0</v>
      </c>
      <c r="AC30">
        <v>0</v>
      </c>
      <c r="AD30">
        <v>1</v>
      </c>
      <c r="AE30">
        <v>0</v>
      </c>
      <c r="AF30" t="s">
        <v>19</v>
      </c>
      <c r="AG30">
        <v>2.1720000000000002</v>
      </c>
      <c r="AH30">
        <v>2</v>
      </c>
      <c r="AI30">
        <v>42913992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ROW(Source!A29)</f>
        <v>29</v>
      </c>
      <c r="B31">
        <v>42914019</v>
      </c>
      <c r="C31">
        <v>42913988</v>
      </c>
      <c r="D31">
        <v>245659514</v>
      </c>
      <c r="E31">
        <v>1</v>
      </c>
      <c r="F31">
        <v>1</v>
      </c>
      <c r="G31">
        <v>1</v>
      </c>
      <c r="H31">
        <v>2</v>
      </c>
      <c r="I31" t="s">
        <v>255</v>
      </c>
      <c r="J31" t="s">
        <v>256</v>
      </c>
      <c r="K31" t="s">
        <v>257</v>
      </c>
      <c r="L31">
        <v>1368</v>
      </c>
      <c r="N31">
        <v>1011</v>
      </c>
      <c r="O31" t="s">
        <v>251</v>
      </c>
      <c r="P31" t="s">
        <v>251</v>
      </c>
      <c r="Q31">
        <v>1</v>
      </c>
      <c r="X31">
        <v>104.16</v>
      </c>
      <c r="Y31">
        <v>0</v>
      </c>
      <c r="Z31">
        <v>100.22</v>
      </c>
      <c r="AA31">
        <v>9.99</v>
      </c>
      <c r="AB31">
        <v>0</v>
      </c>
      <c r="AC31">
        <v>0</v>
      </c>
      <c r="AD31">
        <v>1</v>
      </c>
      <c r="AE31">
        <v>0</v>
      </c>
      <c r="AF31" t="s">
        <v>19</v>
      </c>
      <c r="AG31">
        <v>124.99199999999999</v>
      </c>
      <c r="AH31">
        <v>2</v>
      </c>
      <c r="AI31">
        <v>42913993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ROW(Source!A29)</f>
        <v>29</v>
      </c>
      <c r="B32">
        <v>42914020</v>
      </c>
      <c r="C32">
        <v>42913988</v>
      </c>
      <c r="D32">
        <v>245659648</v>
      </c>
      <c r="E32">
        <v>1</v>
      </c>
      <c r="F32">
        <v>1</v>
      </c>
      <c r="G32">
        <v>1</v>
      </c>
      <c r="H32">
        <v>2</v>
      </c>
      <c r="I32" t="s">
        <v>258</v>
      </c>
      <c r="J32" t="s">
        <v>259</v>
      </c>
      <c r="K32" t="s">
        <v>260</v>
      </c>
      <c r="L32">
        <v>1368</v>
      </c>
      <c r="N32">
        <v>1011</v>
      </c>
      <c r="O32" t="s">
        <v>251</v>
      </c>
      <c r="P32" t="s">
        <v>251</v>
      </c>
      <c r="Q32">
        <v>1</v>
      </c>
      <c r="X32">
        <v>204.16</v>
      </c>
      <c r="Y32">
        <v>0</v>
      </c>
      <c r="Z32">
        <v>33.14</v>
      </c>
      <c r="AA32">
        <v>7.44</v>
      </c>
      <c r="AB32">
        <v>0</v>
      </c>
      <c r="AC32">
        <v>0</v>
      </c>
      <c r="AD32">
        <v>1</v>
      </c>
      <c r="AE32">
        <v>0</v>
      </c>
      <c r="AF32" t="s">
        <v>19</v>
      </c>
      <c r="AG32">
        <v>244.99199999999999</v>
      </c>
      <c r="AH32">
        <v>2</v>
      </c>
      <c r="AI32">
        <v>42913994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ROW(Source!A29)</f>
        <v>29</v>
      </c>
      <c r="B33">
        <v>42914021</v>
      </c>
      <c r="C33">
        <v>42913988</v>
      </c>
      <c r="D33">
        <v>245659699</v>
      </c>
      <c r="E33">
        <v>1</v>
      </c>
      <c r="F33">
        <v>1</v>
      </c>
      <c r="G33">
        <v>1</v>
      </c>
      <c r="H33">
        <v>2</v>
      </c>
      <c r="I33" t="s">
        <v>261</v>
      </c>
      <c r="J33" t="s">
        <v>262</v>
      </c>
      <c r="K33" t="s">
        <v>263</v>
      </c>
      <c r="L33">
        <v>1368</v>
      </c>
      <c r="N33">
        <v>1011</v>
      </c>
      <c r="O33" t="s">
        <v>251</v>
      </c>
      <c r="P33" t="s">
        <v>251</v>
      </c>
      <c r="Q33">
        <v>1</v>
      </c>
      <c r="X33">
        <v>31.58</v>
      </c>
      <c r="Y33">
        <v>0</v>
      </c>
      <c r="Z33">
        <v>1.1499999999999999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19</v>
      </c>
      <c r="AG33">
        <v>37.895999999999994</v>
      </c>
      <c r="AH33">
        <v>2</v>
      </c>
      <c r="AI33">
        <v>42913995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ROW(Source!A29)</f>
        <v>29</v>
      </c>
      <c r="B34">
        <v>42914022</v>
      </c>
      <c r="C34">
        <v>42913988</v>
      </c>
      <c r="D34">
        <v>245659707</v>
      </c>
      <c r="E34">
        <v>1</v>
      </c>
      <c r="F34">
        <v>1</v>
      </c>
      <c r="G34">
        <v>1</v>
      </c>
      <c r="H34">
        <v>2</v>
      </c>
      <c r="I34" t="s">
        <v>264</v>
      </c>
      <c r="J34" t="s">
        <v>265</v>
      </c>
      <c r="K34" t="s">
        <v>266</v>
      </c>
      <c r="L34">
        <v>1368</v>
      </c>
      <c r="N34">
        <v>1011</v>
      </c>
      <c r="O34" t="s">
        <v>251</v>
      </c>
      <c r="P34" t="s">
        <v>251</v>
      </c>
      <c r="Q34">
        <v>1</v>
      </c>
      <c r="X34">
        <v>45.92</v>
      </c>
      <c r="Y34">
        <v>0</v>
      </c>
      <c r="Z34">
        <v>11.98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19</v>
      </c>
      <c r="AG34">
        <v>55.103999999999999</v>
      </c>
      <c r="AH34">
        <v>2</v>
      </c>
      <c r="AI34">
        <v>42913996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ROW(Source!A29)</f>
        <v>29</v>
      </c>
      <c r="B35">
        <v>42914023</v>
      </c>
      <c r="C35">
        <v>42913988</v>
      </c>
      <c r="D35">
        <v>245659713</v>
      </c>
      <c r="E35">
        <v>1</v>
      </c>
      <c r="F35">
        <v>1</v>
      </c>
      <c r="G35">
        <v>1</v>
      </c>
      <c r="H35">
        <v>2</v>
      </c>
      <c r="I35" t="s">
        <v>267</v>
      </c>
      <c r="J35" t="s">
        <v>268</v>
      </c>
      <c r="K35" t="s">
        <v>269</v>
      </c>
      <c r="L35">
        <v>1368</v>
      </c>
      <c r="N35">
        <v>1011</v>
      </c>
      <c r="O35" t="s">
        <v>251</v>
      </c>
      <c r="P35" t="s">
        <v>251</v>
      </c>
      <c r="Q35">
        <v>1</v>
      </c>
      <c r="X35">
        <v>3</v>
      </c>
      <c r="Y35">
        <v>0</v>
      </c>
      <c r="Z35">
        <v>6.52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19</v>
      </c>
      <c r="AG35">
        <v>3.5999999999999996</v>
      </c>
      <c r="AH35">
        <v>2</v>
      </c>
      <c r="AI35">
        <v>42913997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ROW(Source!A29)</f>
        <v>29</v>
      </c>
      <c r="B36">
        <v>42914024</v>
      </c>
      <c r="C36">
        <v>42913988</v>
      </c>
      <c r="D36">
        <v>245661027</v>
      </c>
      <c r="E36">
        <v>1</v>
      </c>
      <c r="F36">
        <v>1</v>
      </c>
      <c r="G36">
        <v>1</v>
      </c>
      <c r="H36">
        <v>2</v>
      </c>
      <c r="I36" t="s">
        <v>270</v>
      </c>
      <c r="J36" t="s">
        <v>271</v>
      </c>
      <c r="K36" t="s">
        <v>272</v>
      </c>
      <c r="L36">
        <v>1368</v>
      </c>
      <c r="N36">
        <v>1011</v>
      </c>
      <c r="O36" t="s">
        <v>251</v>
      </c>
      <c r="P36" t="s">
        <v>251</v>
      </c>
      <c r="Q36">
        <v>1</v>
      </c>
      <c r="X36">
        <v>3.86</v>
      </c>
      <c r="Y36">
        <v>0</v>
      </c>
      <c r="Z36">
        <v>4.92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19</v>
      </c>
      <c r="AG36">
        <v>4.6319999999999997</v>
      </c>
      <c r="AH36">
        <v>2</v>
      </c>
      <c r="AI36">
        <v>42913998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ROW(Source!A29)</f>
        <v>29</v>
      </c>
      <c r="B37">
        <v>42914025</v>
      </c>
      <c r="C37">
        <v>42913988</v>
      </c>
      <c r="D37">
        <v>245661335</v>
      </c>
      <c r="E37">
        <v>1</v>
      </c>
      <c r="F37">
        <v>1</v>
      </c>
      <c r="G37">
        <v>1</v>
      </c>
      <c r="H37">
        <v>2</v>
      </c>
      <c r="I37" t="s">
        <v>273</v>
      </c>
      <c r="J37" t="s">
        <v>274</v>
      </c>
      <c r="K37" t="s">
        <v>275</v>
      </c>
      <c r="L37">
        <v>1368</v>
      </c>
      <c r="N37">
        <v>1011</v>
      </c>
      <c r="O37" t="s">
        <v>251</v>
      </c>
      <c r="P37" t="s">
        <v>251</v>
      </c>
      <c r="Q37">
        <v>1</v>
      </c>
      <c r="X37">
        <v>2.71</v>
      </c>
      <c r="Y37">
        <v>0</v>
      </c>
      <c r="Z37">
        <v>79.38</v>
      </c>
      <c r="AA37">
        <v>8.58</v>
      </c>
      <c r="AB37">
        <v>0</v>
      </c>
      <c r="AC37">
        <v>0</v>
      </c>
      <c r="AD37">
        <v>1</v>
      </c>
      <c r="AE37">
        <v>0</v>
      </c>
      <c r="AF37" t="s">
        <v>19</v>
      </c>
      <c r="AG37">
        <v>3.2519999999999998</v>
      </c>
      <c r="AH37">
        <v>2</v>
      </c>
      <c r="AI37">
        <v>42913999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ROW(Source!A29)</f>
        <v>29</v>
      </c>
      <c r="B38">
        <v>42914026</v>
      </c>
      <c r="C38">
        <v>42913988</v>
      </c>
      <c r="D38">
        <v>245679653</v>
      </c>
      <c r="E38">
        <v>1</v>
      </c>
      <c r="F38">
        <v>1</v>
      </c>
      <c r="G38">
        <v>1</v>
      </c>
      <c r="H38">
        <v>3</v>
      </c>
      <c r="I38" t="s">
        <v>276</v>
      </c>
      <c r="J38" t="s">
        <v>277</v>
      </c>
      <c r="K38" t="s">
        <v>278</v>
      </c>
      <c r="L38">
        <v>1348</v>
      </c>
      <c r="N38">
        <v>1009</v>
      </c>
      <c r="O38" t="s">
        <v>28</v>
      </c>
      <c r="P38" t="s">
        <v>28</v>
      </c>
      <c r="Q38">
        <v>1000</v>
      </c>
      <c r="X38">
        <v>1.4400000000000001E-3</v>
      </c>
      <c r="Y38">
        <v>39165.46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1.4400000000000001E-3</v>
      </c>
      <c r="AH38">
        <v>2</v>
      </c>
      <c r="AI38">
        <v>42914000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ROW(Source!A29)</f>
        <v>29</v>
      </c>
      <c r="B39">
        <v>42914027</v>
      </c>
      <c r="C39">
        <v>42913988</v>
      </c>
      <c r="D39">
        <v>245679134</v>
      </c>
      <c r="E39">
        <v>1</v>
      </c>
      <c r="F39">
        <v>1</v>
      </c>
      <c r="G39">
        <v>1</v>
      </c>
      <c r="H39">
        <v>3</v>
      </c>
      <c r="I39" t="s">
        <v>279</v>
      </c>
      <c r="J39" t="s">
        <v>280</v>
      </c>
      <c r="K39" t="s">
        <v>281</v>
      </c>
      <c r="L39">
        <v>1339</v>
      </c>
      <c r="N39">
        <v>1007</v>
      </c>
      <c r="O39" t="s">
        <v>282</v>
      </c>
      <c r="P39" t="s">
        <v>282</v>
      </c>
      <c r="Q39">
        <v>1</v>
      </c>
      <c r="X39">
        <v>28.08</v>
      </c>
      <c r="Y39">
        <v>11.87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28.08</v>
      </c>
      <c r="AH39">
        <v>2</v>
      </c>
      <c r="AI39">
        <v>42914001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ROW(Source!A29)</f>
        <v>29</v>
      </c>
      <c r="B40">
        <v>42914028</v>
      </c>
      <c r="C40">
        <v>42913988</v>
      </c>
      <c r="D40">
        <v>245685224</v>
      </c>
      <c r="E40">
        <v>1</v>
      </c>
      <c r="F40">
        <v>1</v>
      </c>
      <c r="G40">
        <v>1</v>
      </c>
      <c r="H40">
        <v>3</v>
      </c>
      <c r="I40" t="s">
        <v>283</v>
      </c>
      <c r="J40" t="s">
        <v>284</v>
      </c>
      <c r="K40" t="s">
        <v>285</v>
      </c>
      <c r="L40">
        <v>1348</v>
      </c>
      <c r="N40">
        <v>1009</v>
      </c>
      <c r="O40" t="s">
        <v>28</v>
      </c>
      <c r="P40" t="s">
        <v>28</v>
      </c>
      <c r="Q40">
        <v>1000</v>
      </c>
      <c r="X40">
        <v>3.6000000000000002E-4</v>
      </c>
      <c r="Y40">
        <v>5291.95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3.6000000000000002E-4</v>
      </c>
      <c r="AH40">
        <v>2</v>
      </c>
      <c r="AI40">
        <v>42914002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ROW(Source!A29)</f>
        <v>29</v>
      </c>
      <c r="B41">
        <v>42914029</v>
      </c>
      <c r="C41">
        <v>42913988</v>
      </c>
      <c r="D41">
        <v>245685407</v>
      </c>
      <c r="E41">
        <v>1</v>
      </c>
      <c r="F41">
        <v>1</v>
      </c>
      <c r="G41">
        <v>1</v>
      </c>
      <c r="H41">
        <v>3</v>
      </c>
      <c r="I41" t="s">
        <v>286</v>
      </c>
      <c r="J41" t="s">
        <v>287</v>
      </c>
      <c r="K41" t="s">
        <v>288</v>
      </c>
      <c r="L41">
        <v>1348</v>
      </c>
      <c r="N41">
        <v>1009</v>
      </c>
      <c r="O41" t="s">
        <v>28</v>
      </c>
      <c r="P41" t="s">
        <v>28</v>
      </c>
      <c r="Q41">
        <v>1000</v>
      </c>
      <c r="X41">
        <v>2.794E-2</v>
      </c>
      <c r="Y41">
        <v>4102.0600000000004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2.794E-2</v>
      </c>
      <c r="AH41">
        <v>2</v>
      </c>
      <c r="AI41">
        <v>42914003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ROW(Source!A29)</f>
        <v>29</v>
      </c>
      <c r="B42">
        <v>42914030</v>
      </c>
      <c r="C42">
        <v>42913988</v>
      </c>
      <c r="D42">
        <v>245685549</v>
      </c>
      <c r="E42">
        <v>1</v>
      </c>
      <c r="F42">
        <v>1</v>
      </c>
      <c r="G42">
        <v>1</v>
      </c>
      <c r="H42">
        <v>3</v>
      </c>
      <c r="I42" t="s">
        <v>289</v>
      </c>
      <c r="J42" t="s">
        <v>290</v>
      </c>
      <c r="K42" t="s">
        <v>291</v>
      </c>
      <c r="L42">
        <v>1348</v>
      </c>
      <c r="N42">
        <v>1009</v>
      </c>
      <c r="O42" t="s">
        <v>28</v>
      </c>
      <c r="P42" t="s">
        <v>28</v>
      </c>
      <c r="Q42">
        <v>1000</v>
      </c>
      <c r="X42">
        <v>5.7600000000000004E-3</v>
      </c>
      <c r="Y42">
        <v>8936.19</v>
      </c>
      <c r="Z42">
        <v>0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5.7600000000000004E-3</v>
      </c>
      <c r="AH42">
        <v>2</v>
      </c>
      <c r="AI42">
        <v>42914004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ROW(Source!A29)</f>
        <v>29</v>
      </c>
      <c r="B43">
        <v>42914031</v>
      </c>
      <c r="C43">
        <v>42913988</v>
      </c>
      <c r="D43">
        <v>245685560</v>
      </c>
      <c r="E43">
        <v>1</v>
      </c>
      <c r="F43">
        <v>1</v>
      </c>
      <c r="G43">
        <v>1</v>
      </c>
      <c r="H43">
        <v>3</v>
      </c>
      <c r="I43" t="s">
        <v>292</v>
      </c>
      <c r="J43" t="s">
        <v>293</v>
      </c>
      <c r="K43" t="s">
        <v>294</v>
      </c>
      <c r="L43">
        <v>1348</v>
      </c>
      <c r="N43">
        <v>1009</v>
      </c>
      <c r="O43" t="s">
        <v>28</v>
      </c>
      <c r="P43" t="s">
        <v>28</v>
      </c>
      <c r="Q43">
        <v>1000</v>
      </c>
      <c r="X43">
        <v>0.03</v>
      </c>
      <c r="Y43">
        <v>9311.51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0.03</v>
      </c>
      <c r="AH43">
        <v>2</v>
      </c>
      <c r="AI43">
        <v>42914005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ROW(Source!A29)</f>
        <v>29</v>
      </c>
      <c r="B44">
        <v>42914032</v>
      </c>
      <c r="C44">
        <v>42913988</v>
      </c>
      <c r="D44">
        <v>245685787</v>
      </c>
      <c r="E44">
        <v>1</v>
      </c>
      <c r="F44">
        <v>1</v>
      </c>
      <c r="G44">
        <v>1</v>
      </c>
      <c r="H44">
        <v>3</v>
      </c>
      <c r="I44" t="s">
        <v>295</v>
      </c>
      <c r="J44" t="s">
        <v>296</v>
      </c>
      <c r="K44" t="s">
        <v>297</v>
      </c>
      <c r="L44">
        <v>1348</v>
      </c>
      <c r="N44">
        <v>1009</v>
      </c>
      <c r="O44" t="s">
        <v>28</v>
      </c>
      <c r="P44" t="s">
        <v>28</v>
      </c>
      <c r="Q44">
        <v>1000</v>
      </c>
      <c r="X44">
        <v>6.2599999999999999E-3</v>
      </c>
      <c r="Y44">
        <v>9646.8799999999992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6.2599999999999999E-3</v>
      </c>
      <c r="AH44">
        <v>2</v>
      </c>
      <c r="AI44">
        <v>42914006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ROW(Source!A29)</f>
        <v>29</v>
      </c>
      <c r="B45">
        <v>42914033</v>
      </c>
      <c r="C45">
        <v>42913988</v>
      </c>
      <c r="D45">
        <v>245685856</v>
      </c>
      <c r="E45">
        <v>1</v>
      </c>
      <c r="F45">
        <v>1</v>
      </c>
      <c r="G45">
        <v>1</v>
      </c>
      <c r="H45">
        <v>3</v>
      </c>
      <c r="I45" t="s">
        <v>298</v>
      </c>
      <c r="J45" t="s">
        <v>299</v>
      </c>
      <c r="K45" t="s">
        <v>300</v>
      </c>
      <c r="L45">
        <v>1348</v>
      </c>
      <c r="N45">
        <v>1009</v>
      </c>
      <c r="O45" t="s">
        <v>28</v>
      </c>
      <c r="P45" t="s">
        <v>28</v>
      </c>
      <c r="Q45">
        <v>1000</v>
      </c>
      <c r="X45">
        <v>1.3999999999999999E-4</v>
      </c>
      <c r="Y45">
        <v>12722.6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1.3999999999999999E-4</v>
      </c>
      <c r="AH45">
        <v>2</v>
      </c>
      <c r="AI45">
        <v>42914007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ROW(Source!A29)</f>
        <v>29</v>
      </c>
      <c r="B46">
        <v>42914034</v>
      </c>
      <c r="C46">
        <v>42913988</v>
      </c>
      <c r="D46">
        <v>245679141</v>
      </c>
      <c r="E46">
        <v>1</v>
      </c>
      <c r="F46">
        <v>1</v>
      </c>
      <c r="G46">
        <v>1</v>
      </c>
      <c r="H46">
        <v>3</v>
      </c>
      <c r="I46" t="s">
        <v>301</v>
      </c>
      <c r="J46" t="s">
        <v>302</v>
      </c>
      <c r="K46" t="s">
        <v>303</v>
      </c>
      <c r="L46">
        <v>1346</v>
      </c>
      <c r="N46">
        <v>1009</v>
      </c>
      <c r="O46" t="s">
        <v>304</v>
      </c>
      <c r="P46" t="s">
        <v>304</v>
      </c>
      <c r="Q46">
        <v>1</v>
      </c>
      <c r="X46">
        <v>8.5</v>
      </c>
      <c r="Y46">
        <v>8.48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8.5</v>
      </c>
      <c r="AH46">
        <v>2</v>
      </c>
      <c r="AI46">
        <v>42914008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ROW(Source!A29)</f>
        <v>29</v>
      </c>
      <c r="B47">
        <v>42914035</v>
      </c>
      <c r="C47">
        <v>42913988</v>
      </c>
      <c r="D47">
        <v>245682203</v>
      </c>
      <c r="E47">
        <v>1</v>
      </c>
      <c r="F47">
        <v>1</v>
      </c>
      <c r="G47">
        <v>1</v>
      </c>
      <c r="H47">
        <v>3</v>
      </c>
      <c r="I47" t="s">
        <v>305</v>
      </c>
      <c r="J47" t="s">
        <v>306</v>
      </c>
      <c r="K47" t="s">
        <v>307</v>
      </c>
      <c r="L47">
        <v>1348</v>
      </c>
      <c r="N47">
        <v>1009</v>
      </c>
      <c r="O47" t="s">
        <v>28</v>
      </c>
      <c r="P47" t="s">
        <v>28</v>
      </c>
      <c r="Q47">
        <v>1000</v>
      </c>
      <c r="X47">
        <v>8.0999999999999996E-4</v>
      </c>
      <c r="Y47">
        <v>10651.33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8.0999999999999996E-4</v>
      </c>
      <c r="AH47">
        <v>2</v>
      </c>
      <c r="AI47">
        <v>42914009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ROW(Source!A29)</f>
        <v>29</v>
      </c>
      <c r="B48">
        <v>42914036</v>
      </c>
      <c r="C48">
        <v>42913988</v>
      </c>
      <c r="D48">
        <v>245686849</v>
      </c>
      <c r="E48">
        <v>1</v>
      </c>
      <c r="F48">
        <v>1</v>
      </c>
      <c r="G48">
        <v>1</v>
      </c>
      <c r="H48">
        <v>3</v>
      </c>
      <c r="I48" t="s">
        <v>308</v>
      </c>
      <c r="J48" t="s">
        <v>309</v>
      </c>
      <c r="K48" t="s">
        <v>310</v>
      </c>
      <c r="L48">
        <v>1339</v>
      </c>
      <c r="N48">
        <v>1007</v>
      </c>
      <c r="O48" t="s">
        <v>282</v>
      </c>
      <c r="P48" t="s">
        <v>282</v>
      </c>
      <c r="Q48">
        <v>1</v>
      </c>
      <c r="X48">
        <v>1.4E-2</v>
      </c>
      <c r="Y48">
        <v>1227.78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1.4E-2</v>
      </c>
      <c r="AH48">
        <v>2</v>
      </c>
      <c r="AI48">
        <v>42914010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ROW(Source!A29)</f>
        <v>29</v>
      </c>
      <c r="B49">
        <v>42914037</v>
      </c>
      <c r="C49">
        <v>42913988</v>
      </c>
      <c r="D49">
        <v>245693047</v>
      </c>
      <c r="E49">
        <v>1</v>
      </c>
      <c r="F49">
        <v>1</v>
      </c>
      <c r="G49">
        <v>1</v>
      </c>
      <c r="H49">
        <v>3</v>
      </c>
      <c r="I49" t="s">
        <v>311</v>
      </c>
      <c r="J49" t="s">
        <v>312</v>
      </c>
      <c r="K49" t="s">
        <v>313</v>
      </c>
      <c r="L49">
        <v>1348</v>
      </c>
      <c r="N49">
        <v>1009</v>
      </c>
      <c r="O49" t="s">
        <v>28</v>
      </c>
      <c r="P49" t="s">
        <v>28</v>
      </c>
      <c r="Q49">
        <v>1000</v>
      </c>
      <c r="X49">
        <v>4.4299999999999999E-3</v>
      </c>
      <c r="Y49">
        <v>15744.8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4.4299999999999999E-3</v>
      </c>
      <c r="AH49">
        <v>2</v>
      </c>
      <c r="AI49">
        <v>42914011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ROW(Source!A29)</f>
        <v>29</v>
      </c>
      <c r="B50">
        <v>42914038</v>
      </c>
      <c r="C50">
        <v>42913988</v>
      </c>
      <c r="D50">
        <v>245673697</v>
      </c>
      <c r="E50">
        <v>1</v>
      </c>
      <c r="F50">
        <v>1</v>
      </c>
      <c r="G50">
        <v>1</v>
      </c>
      <c r="H50">
        <v>3</v>
      </c>
      <c r="I50" t="s">
        <v>26</v>
      </c>
      <c r="J50" t="s">
        <v>29</v>
      </c>
      <c r="K50" t="s">
        <v>27</v>
      </c>
      <c r="L50">
        <v>1348</v>
      </c>
      <c r="N50">
        <v>1009</v>
      </c>
      <c r="O50" t="s">
        <v>28</v>
      </c>
      <c r="P50" t="s">
        <v>28</v>
      </c>
      <c r="Q50">
        <v>1000</v>
      </c>
      <c r="X50">
        <v>0</v>
      </c>
      <c r="Y50">
        <v>6887.74</v>
      </c>
      <c r="Z50">
        <v>0</v>
      </c>
      <c r="AA50">
        <v>0</v>
      </c>
      <c r="AB50">
        <v>0</v>
      </c>
      <c r="AC50">
        <v>1</v>
      </c>
      <c r="AD50">
        <v>0</v>
      </c>
      <c r="AE50">
        <v>0</v>
      </c>
      <c r="AF50" t="s">
        <v>3</v>
      </c>
      <c r="AG50">
        <v>0</v>
      </c>
      <c r="AH50">
        <v>2</v>
      </c>
      <c r="AI50">
        <v>42914012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ROW(Source!A29)</f>
        <v>29</v>
      </c>
      <c r="B51">
        <v>42914039</v>
      </c>
      <c r="C51">
        <v>42913988</v>
      </c>
      <c r="D51">
        <v>245674550</v>
      </c>
      <c r="E51">
        <v>1</v>
      </c>
      <c r="F51">
        <v>1</v>
      </c>
      <c r="G51">
        <v>1</v>
      </c>
      <c r="H51">
        <v>3</v>
      </c>
      <c r="I51" t="s">
        <v>314</v>
      </c>
      <c r="J51" t="s">
        <v>315</v>
      </c>
      <c r="K51" t="s">
        <v>316</v>
      </c>
      <c r="L51">
        <v>1348</v>
      </c>
      <c r="N51">
        <v>1009</v>
      </c>
      <c r="O51" t="s">
        <v>28</v>
      </c>
      <c r="P51" t="s">
        <v>28</v>
      </c>
      <c r="Q51">
        <v>1000</v>
      </c>
      <c r="X51">
        <v>4.0000000000000001E-3</v>
      </c>
      <c r="Y51">
        <v>8816.24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4.0000000000000001E-3</v>
      </c>
      <c r="AH51">
        <v>2</v>
      </c>
      <c r="AI51">
        <v>42914013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ROW(Source!A29)</f>
        <v>29</v>
      </c>
      <c r="B52">
        <v>42914040</v>
      </c>
      <c r="C52">
        <v>42913988</v>
      </c>
      <c r="D52">
        <v>245718498</v>
      </c>
      <c r="E52">
        <v>1</v>
      </c>
      <c r="F52">
        <v>1</v>
      </c>
      <c r="G52">
        <v>1</v>
      </c>
      <c r="H52">
        <v>3</v>
      </c>
      <c r="I52" t="s">
        <v>317</v>
      </c>
      <c r="J52" t="s">
        <v>318</v>
      </c>
      <c r="K52" t="s">
        <v>319</v>
      </c>
      <c r="L52">
        <v>1302</v>
      </c>
      <c r="N52">
        <v>1003</v>
      </c>
      <c r="O52" t="s">
        <v>320</v>
      </c>
      <c r="P52" t="s">
        <v>320</v>
      </c>
      <c r="Q52">
        <v>10</v>
      </c>
      <c r="X52">
        <v>0.14699999999999999</v>
      </c>
      <c r="Y52">
        <v>37.74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0.14699999999999999</v>
      </c>
      <c r="AH52">
        <v>2</v>
      </c>
      <c r="AI52">
        <v>42914014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ROW(Source!A32)</f>
        <v>32</v>
      </c>
      <c r="B53">
        <v>42914059</v>
      </c>
      <c r="C53">
        <v>42914042</v>
      </c>
      <c r="D53">
        <v>55931293</v>
      </c>
      <c r="E53">
        <v>1</v>
      </c>
      <c r="F53">
        <v>1</v>
      </c>
      <c r="G53">
        <v>1</v>
      </c>
      <c r="H53">
        <v>1</v>
      </c>
      <c r="I53" t="s">
        <v>321</v>
      </c>
      <c r="J53" t="s">
        <v>3</v>
      </c>
      <c r="K53" t="s">
        <v>322</v>
      </c>
      <c r="L53">
        <v>1369</v>
      </c>
      <c r="N53">
        <v>1013</v>
      </c>
      <c r="O53" t="s">
        <v>244</v>
      </c>
      <c r="P53" t="s">
        <v>244</v>
      </c>
      <c r="Q53">
        <v>1</v>
      </c>
      <c r="X53">
        <v>130</v>
      </c>
      <c r="Y53">
        <v>0</v>
      </c>
      <c r="Z53">
        <v>0</v>
      </c>
      <c r="AA53">
        <v>0</v>
      </c>
      <c r="AB53">
        <v>7.35</v>
      </c>
      <c r="AC53">
        <v>0</v>
      </c>
      <c r="AD53">
        <v>1</v>
      </c>
      <c r="AE53">
        <v>1</v>
      </c>
      <c r="AF53" t="s">
        <v>19</v>
      </c>
      <c r="AG53">
        <v>156</v>
      </c>
      <c r="AH53">
        <v>2</v>
      </c>
      <c r="AI53">
        <v>42914043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ROW(Source!A32)</f>
        <v>32</v>
      </c>
      <c r="B54">
        <v>42914060</v>
      </c>
      <c r="C54">
        <v>42914042</v>
      </c>
      <c r="D54">
        <v>121548</v>
      </c>
      <c r="E54">
        <v>1</v>
      </c>
      <c r="F54">
        <v>1</v>
      </c>
      <c r="G54">
        <v>1</v>
      </c>
      <c r="H54">
        <v>1</v>
      </c>
      <c r="I54" t="s">
        <v>30</v>
      </c>
      <c r="J54" t="s">
        <v>3</v>
      </c>
      <c r="K54" t="s">
        <v>246</v>
      </c>
      <c r="L54">
        <v>608254</v>
      </c>
      <c r="N54">
        <v>1013</v>
      </c>
      <c r="O54" t="s">
        <v>247</v>
      </c>
      <c r="P54" t="s">
        <v>247</v>
      </c>
      <c r="Q54">
        <v>1</v>
      </c>
      <c r="X54">
        <v>1.3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2</v>
      </c>
      <c r="AF54" t="s">
        <v>19</v>
      </c>
      <c r="AG54">
        <v>1.56</v>
      </c>
      <c r="AH54">
        <v>2</v>
      </c>
      <c r="AI54">
        <v>42914044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ROW(Source!A32)</f>
        <v>32</v>
      </c>
      <c r="B55">
        <v>42914061</v>
      </c>
      <c r="C55">
        <v>42914042</v>
      </c>
      <c r="D55">
        <v>245659482</v>
      </c>
      <c r="E55">
        <v>1</v>
      </c>
      <c r="F55">
        <v>1</v>
      </c>
      <c r="G55">
        <v>1</v>
      </c>
      <c r="H55">
        <v>2</v>
      </c>
      <c r="I55" t="s">
        <v>323</v>
      </c>
      <c r="J55" t="s">
        <v>324</v>
      </c>
      <c r="K55" t="s">
        <v>325</v>
      </c>
      <c r="L55">
        <v>1368</v>
      </c>
      <c r="N55">
        <v>1011</v>
      </c>
      <c r="O55" t="s">
        <v>251</v>
      </c>
      <c r="P55" t="s">
        <v>251</v>
      </c>
      <c r="Q55">
        <v>1</v>
      </c>
      <c r="X55">
        <v>0.5</v>
      </c>
      <c r="Y55">
        <v>0</v>
      </c>
      <c r="Z55">
        <v>120.15</v>
      </c>
      <c r="AA55">
        <v>9.99</v>
      </c>
      <c r="AB55">
        <v>0</v>
      </c>
      <c r="AC55">
        <v>0</v>
      </c>
      <c r="AD55">
        <v>1</v>
      </c>
      <c r="AE55">
        <v>0</v>
      </c>
      <c r="AF55" t="s">
        <v>19</v>
      </c>
      <c r="AG55">
        <v>0.6</v>
      </c>
      <c r="AH55">
        <v>2</v>
      </c>
      <c r="AI55">
        <v>42914045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ROW(Source!A32)</f>
        <v>32</v>
      </c>
      <c r="B56">
        <v>42914062</v>
      </c>
      <c r="C56">
        <v>42914042</v>
      </c>
      <c r="D56">
        <v>245659592</v>
      </c>
      <c r="E56">
        <v>1</v>
      </c>
      <c r="F56">
        <v>1</v>
      </c>
      <c r="G56">
        <v>1</v>
      </c>
      <c r="H56">
        <v>2</v>
      </c>
      <c r="I56" t="s">
        <v>326</v>
      </c>
      <c r="J56" t="s">
        <v>327</v>
      </c>
      <c r="K56" t="s">
        <v>328</v>
      </c>
      <c r="L56">
        <v>1368</v>
      </c>
      <c r="N56">
        <v>1011</v>
      </c>
      <c r="O56" t="s">
        <v>251</v>
      </c>
      <c r="P56" t="s">
        <v>251</v>
      </c>
      <c r="Q56">
        <v>1</v>
      </c>
      <c r="X56">
        <v>1.37</v>
      </c>
      <c r="Y56">
        <v>0</v>
      </c>
      <c r="Z56">
        <v>6.64</v>
      </c>
      <c r="AA56">
        <v>0</v>
      </c>
      <c r="AB56">
        <v>0</v>
      </c>
      <c r="AC56">
        <v>0</v>
      </c>
      <c r="AD56">
        <v>1</v>
      </c>
      <c r="AE56">
        <v>0</v>
      </c>
      <c r="AF56" t="s">
        <v>19</v>
      </c>
      <c r="AG56">
        <v>1.6440000000000001</v>
      </c>
      <c r="AH56">
        <v>2</v>
      </c>
      <c r="AI56">
        <v>42914046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ROW(Source!A32)</f>
        <v>32</v>
      </c>
      <c r="B57">
        <v>42914063</v>
      </c>
      <c r="C57">
        <v>42914042</v>
      </c>
      <c r="D57">
        <v>245659690</v>
      </c>
      <c r="E57">
        <v>1</v>
      </c>
      <c r="F57">
        <v>1</v>
      </c>
      <c r="G57">
        <v>1</v>
      </c>
      <c r="H57">
        <v>2</v>
      </c>
      <c r="I57" t="s">
        <v>329</v>
      </c>
      <c r="J57" t="s">
        <v>330</v>
      </c>
      <c r="K57" t="s">
        <v>331</v>
      </c>
      <c r="L57">
        <v>1368</v>
      </c>
      <c r="N57">
        <v>1011</v>
      </c>
      <c r="O57" t="s">
        <v>251</v>
      </c>
      <c r="P57" t="s">
        <v>251</v>
      </c>
      <c r="Q57">
        <v>1</v>
      </c>
      <c r="X57">
        <v>43.4</v>
      </c>
      <c r="Y57">
        <v>0</v>
      </c>
      <c r="Z57">
        <v>38.56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19</v>
      </c>
      <c r="AG57">
        <v>52.08</v>
      </c>
      <c r="AH57">
        <v>2</v>
      </c>
      <c r="AI57">
        <v>42914047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ROW(Source!A32)</f>
        <v>32</v>
      </c>
      <c r="B58">
        <v>42914064</v>
      </c>
      <c r="C58">
        <v>42914042</v>
      </c>
      <c r="D58">
        <v>245659699</v>
      </c>
      <c r="E58">
        <v>1</v>
      </c>
      <c r="F58">
        <v>1</v>
      </c>
      <c r="G58">
        <v>1</v>
      </c>
      <c r="H58">
        <v>2</v>
      </c>
      <c r="I58" t="s">
        <v>261</v>
      </c>
      <c r="J58" t="s">
        <v>262</v>
      </c>
      <c r="K58" t="s">
        <v>263</v>
      </c>
      <c r="L58">
        <v>1368</v>
      </c>
      <c r="N58">
        <v>1011</v>
      </c>
      <c r="O58" t="s">
        <v>251</v>
      </c>
      <c r="P58" t="s">
        <v>251</v>
      </c>
      <c r="Q58">
        <v>1</v>
      </c>
      <c r="X58">
        <v>0.9</v>
      </c>
      <c r="Y58">
        <v>0</v>
      </c>
      <c r="Z58">
        <v>1.1499999999999999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19</v>
      </c>
      <c r="AG58">
        <v>1.08</v>
      </c>
      <c r="AH58">
        <v>2</v>
      </c>
      <c r="AI58">
        <v>42914048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ROW(Source!A32)</f>
        <v>32</v>
      </c>
      <c r="B59">
        <v>42914065</v>
      </c>
      <c r="C59">
        <v>42914042</v>
      </c>
      <c r="D59">
        <v>245661022</v>
      </c>
      <c r="E59">
        <v>1</v>
      </c>
      <c r="F59">
        <v>1</v>
      </c>
      <c r="G59">
        <v>1</v>
      </c>
      <c r="H59">
        <v>2</v>
      </c>
      <c r="I59" t="s">
        <v>332</v>
      </c>
      <c r="J59" t="s">
        <v>333</v>
      </c>
      <c r="K59" t="s">
        <v>334</v>
      </c>
      <c r="L59">
        <v>1368</v>
      </c>
      <c r="N59">
        <v>1011</v>
      </c>
      <c r="O59" t="s">
        <v>251</v>
      </c>
      <c r="P59" t="s">
        <v>251</v>
      </c>
      <c r="Q59">
        <v>1</v>
      </c>
      <c r="X59">
        <v>0.3</v>
      </c>
      <c r="Y59">
        <v>0</v>
      </c>
      <c r="Z59">
        <v>1.87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19</v>
      </c>
      <c r="AG59">
        <v>0.36</v>
      </c>
      <c r="AH59">
        <v>2</v>
      </c>
      <c r="AI59">
        <v>42914049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ROW(Source!A32)</f>
        <v>32</v>
      </c>
      <c r="B60">
        <v>42914066</v>
      </c>
      <c r="C60">
        <v>42914042</v>
      </c>
      <c r="D60">
        <v>245661027</v>
      </c>
      <c r="E60">
        <v>1</v>
      </c>
      <c r="F60">
        <v>1</v>
      </c>
      <c r="G60">
        <v>1</v>
      </c>
      <c r="H60">
        <v>2</v>
      </c>
      <c r="I60" t="s">
        <v>270</v>
      </c>
      <c r="J60" t="s">
        <v>271</v>
      </c>
      <c r="K60" t="s">
        <v>272</v>
      </c>
      <c r="L60">
        <v>1368</v>
      </c>
      <c r="N60">
        <v>1011</v>
      </c>
      <c r="O60" t="s">
        <v>251</v>
      </c>
      <c r="P60" t="s">
        <v>251</v>
      </c>
      <c r="Q60">
        <v>1</v>
      </c>
      <c r="X60">
        <v>0.4</v>
      </c>
      <c r="Y60">
        <v>0</v>
      </c>
      <c r="Z60">
        <v>4.92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19</v>
      </c>
      <c r="AG60">
        <v>0.48</v>
      </c>
      <c r="AH60">
        <v>2</v>
      </c>
      <c r="AI60">
        <v>42914050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ROW(Source!A32)</f>
        <v>32</v>
      </c>
      <c r="B61">
        <v>42914067</v>
      </c>
      <c r="C61">
        <v>42914042</v>
      </c>
      <c r="D61">
        <v>245661052</v>
      </c>
      <c r="E61">
        <v>1</v>
      </c>
      <c r="F61">
        <v>1</v>
      </c>
      <c r="G61">
        <v>1</v>
      </c>
      <c r="H61">
        <v>2</v>
      </c>
      <c r="I61" t="s">
        <v>335</v>
      </c>
      <c r="J61" t="s">
        <v>336</v>
      </c>
      <c r="K61" t="s">
        <v>337</v>
      </c>
      <c r="L61">
        <v>1368</v>
      </c>
      <c r="N61">
        <v>1011</v>
      </c>
      <c r="O61" t="s">
        <v>251</v>
      </c>
      <c r="P61" t="s">
        <v>251</v>
      </c>
      <c r="Q61">
        <v>1</v>
      </c>
      <c r="X61">
        <v>2.4</v>
      </c>
      <c r="Y61">
        <v>0</v>
      </c>
      <c r="Z61">
        <v>2.27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19</v>
      </c>
      <c r="AG61">
        <v>2.88</v>
      </c>
      <c r="AH61">
        <v>2</v>
      </c>
      <c r="AI61">
        <v>42914051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ROW(Source!A32)</f>
        <v>32</v>
      </c>
      <c r="B62">
        <v>42914068</v>
      </c>
      <c r="C62">
        <v>42914042</v>
      </c>
      <c r="D62">
        <v>245661176</v>
      </c>
      <c r="E62">
        <v>1</v>
      </c>
      <c r="F62">
        <v>1</v>
      </c>
      <c r="G62">
        <v>1</v>
      </c>
      <c r="H62">
        <v>2</v>
      </c>
      <c r="I62" t="s">
        <v>338</v>
      </c>
      <c r="J62" t="s">
        <v>339</v>
      </c>
      <c r="K62" t="s">
        <v>340</v>
      </c>
      <c r="L62">
        <v>1368</v>
      </c>
      <c r="N62">
        <v>1011</v>
      </c>
      <c r="O62" t="s">
        <v>251</v>
      </c>
      <c r="P62" t="s">
        <v>251</v>
      </c>
      <c r="Q62">
        <v>1</v>
      </c>
      <c r="X62">
        <v>0.8</v>
      </c>
      <c r="Y62">
        <v>0</v>
      </c>
      <c r="Z62">
        <v>12.62</v>
      </c>
      <c r="AA62">
        <v>7.44</v>
      </c>
      <c r="AB62">
        <v>0</v>
      </c>
      <c r="AC62">
        <v>0</v>
      </c>
      <c r="AD62">
        <v>1</v>
      </c>
      <c r="AE62">
        <v>0</v>
      </c>
      <c r="AF62" t="s">
        <v>19</v>
      </c>
      <c r="AG62">
        <v>0.96</v>
      </c>
      <c r="AH62">
        <v>2</v>
      </c>
      <c r="AI62">
        <v>42914052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ROW(Source!A32)</f>
        <v>32</v>
      </c>
      <c r="B63">
        <v>42914069</v>
      </c>
      <c r="C63">
        <v>42914042</v>
      </c>
      <c r="D63">
        <v>245661336</v>
      </c>
      <c r="E63">
        <v>1</v>
      </c>
      <c r="F63">
        <v>1</v>
      </c>
      <c r="G63">
        <v>1</v>
      </c>
      <c r="H63">
        <v>2</v>
      </c>
      <c r="I63" t="s">
        <v>341</v>
      </c>
      <c r="J63" t="s">
        <v>342</v>
      </c>
      <c r="K63" t="s">
        <v>343</v>
      </c>
      <c r="L63">
        <v>1368</v>
      </c>
      <c r="N63">
        <v>1011</v>
      </c>
      <c r="O63" t="s">
        <v>251</v>
      </c>
      <c r="P63" t="s">
        <v>251</v>
      </c>
      <c r="Q63">
        <v>1</v>
      </c>
      <c r="X63">
        <v>0.5</v>
      </c>
      <c r="Y63">
        <v>0</v>
      </c>
      <c r="Z63">
        <v>96.29</v>
      </c>
      <c r="AA63">
        <v>8.58</v>
      </c>
      <c r="AB63">
        <v>0</v>
      </c>
      <c r="AC63">
        <v>0</v>
      </c>
      <c r="AD63">
        <v>1</v>
      </c>
      <c r="AE63">
        <v>0</v>
      </c>
      <c r="AF63" t="s">
        <v>19</v>
      </c>
      <c r="AG63">
        <v>0.6</v>
      </c>
      <c r="AH63">
        <v>2</v>
      </c>
      <c r="AI63">
        <v>42914053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ROW(Source!A32)</f>
        <v>32</v>
      </c>
      <c r="B64">
        <v>42914070</v>
      </c>
      <c r="C64">
        <v>42914042</v>
      </c>
      <c r="D64">
        <v>245679134</v>
      </c>
      <c r="E64">
        <v>1</v>
      </c>
      <c r="F64">
        <v>1</v>
      </c>
      <c r="G64">
        <v>1</v>
      </c>
      <c r="H64">
        <v>3</v>
      </c>
      <c r="I64" t="s">
        <v>279</v>
      </c>
      <c r="J64" t="s">
        <v>280</v>
      </c>
      <c r="K64" t="s">
        <v>281</v>
      </c>
      <c r="L64">
        <v>1339</v>
      </c>
      <c r="N64">
        <v>1007</v>
      </c>
      <c r="O64" t="s">
        <v>282</v>
      </c>
      <c r="P64" t="s">
        <v>282</v>
      </c>
      <c r="Q64">
        <v>1</v>
      </c>
      <c r="X64">
        <v>0.6</v>
      </c>
      <c r="Y64">
        <v>11.87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0.6</v>
      </c>
      <c r="AH64">
        <v>2</v>
      </c>
      <c r="AI64">
        <v>42914054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ROW(Source!A32)</f>
        <v>32</v>
      </c>
      <c r="B65">
        <v>42914071</v>
      </c>
      <c r="C65">
        <v>42914042</v>
      </c>
      <c r="D65">
        <v>245685391</v>
      </c>
      <c r="E65">
        <v>1</v>
      </c>
      <c r="F65">
        <v>1</v>
      </c>
      <c r="G65">
        <v>1</v>
      </c>
      <c r="H65">
        <v>3</v>
      </c>
      <c r="I65" t="s">
        <v>41</v>
      </c>
      <c r="J65" t="s">
        <v>43</v>
      </c>
      <c r="K65" t="s">
        <v>42</v>
      </c>
      <c r="L65">
        <v>1348</v>
      </c>
      <c r="N65">
        <v>1009</v>
      </c>
      <c r="O65" t="s">
        <v>28</v>
      </c>
      <c r="P65" t="s">
        <v>28</v>
      </c>
      <c r="Q65">
        <v>1000</v>
      </c>
      <c r="X65">
        <v>1.06</v>
      </c>
      <c r="Y65">
        <v>5402.03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1.06</v>
      </c>
      <c r="AH65">
        <v>2</v>
      </c>
      <c r="AI65">
        <v>42914055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ROW(Source!A32)</f>
        <v>32</v>
      </c>
      <c r="B66">
        <v>42914072</v>
      </c>
      <c r="C66">
        <v>42914042</v>
      </c>
      <c r="D66">
        <v>245685551</v>
      </c>
      <c r="E66">
        <v>1</v>
      </c>
      <c r="F66">
        <v>1</v>
      </c>
      <c r="G66">
        <v>1</v>
      </c>
      <c r="H66">
        <v>3</v>
      </c>
      <c r="I66" t="s">
        <v>344</v>
      </c>
      <c r="J66" t="s">
        <v>345</v>
      </c>
      <c r="K66" t="s">
        <v>346</v>
      </c>
      <c r="L66">
        <v>1348</v>
      </c>
      <c r="N66">
        <v>1009</v>
      </c>
      <c r="O66" t="s">
        <v>28</v>
      </c>
      <c r="P66" t="s">
        <v>28</v>
      </c>
      <c r="Q66">
        <v>1000</v>
      </c>
      <c r="X66">
        <v>1.9E-2</v>
      </c>
      <c r="Y66">
        <v>9483.09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1.9E-2</v>
      </c>
      <c r="AH66">
        <v>2</v>
      </c>
      <c r="AI66">
        <v>42914056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ROW(Source!A32)</f>
        <v>32</v>
      </c>
      <c r="B67">
        <v>42914073</v>
      </c>
      <c r="C67">
        <v>42914042</v>
      </c>
      <c r="D67">
        <v>245679141</v>
      </c>
      <c r="E67">
        <v>1</v>
      </c>
      <c r="F67">
        <v>1</v>
      </c>
      <c r="G67">
        <v>1</v>
      </c>
      <c r="H67">
        <v>3</v>
      </c>
      <c r="I67" t="s">
        <v>301</v>
      </c>
      <c r="J67" t="s">
        <v>302</v>
      </c>
      <c r="K67" t="s">
        <v>303</v>
      </c>
      <c r="L67">
        <v>1346</v>
      </c>
      <c r="N67">
        <v>1009</v>
      </c>
      <c r="O67" t="s">
        <v>304</v>
      </c>
      <c r="P67" t="s">
        <v>304</v>
      </c>
      <c r="Q67">
        <v>1</v>
      </c>
      <c r="X67">
        <v>0.2</v>
      </c>
      <c r="Y67">
        <v>8.48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0.2</v>
      </c>
      <c r="AH67">
        <v>2</v>
      </c>
      <c r="AI67">
        <v>42914057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ROW(Source!A32)</f>
        <v>32</v>
      </c>
      <c r="B68">
        <v>42914074</v>
      </c>
      <c r="C68">
        <v>42914042</v>
      </c>
      <c r="D68">
        <v>245726870</v>
      </c>
      <c r="E68">
        <v>1</v>
      </c>
      <c r="F68">
        <v>1</v>
      </c>
      <c r="G68">
        <v>1</v>
      </c>
      <c r="H68">
        <v>3</v>
      </c>
      <c r="I68" t="s">
        <v>347</v>
      </c>
      <c r="J68" t="s">
        <v>348</v>
      </c>
      <c r="K68" t="s">
        <v>349</v>
      </c>
      <c r="L68">
        <v>1374</v>
      </c>
      <c r="N68">
        <v>1013</v>
      </c>
      <c r="O68" t="s">
        <v>350</v>
      </c>
      <c r="P68" t="s">
        <v>350</v>
      </c>
      <c r="Q68">
        <v>1</v>
      </c>
      <c r="X68">
        <v>19.11</v>
      </c>
      <c r="Y68">
        <v>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19.11</v>
      </c>
      <c r="AH68">
        <v>2</v>
      </c>
      <c r="AI68">
        <v>42914058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ROW(Source!A33)</f>
        <v>33</v>
      </c>
      <c r="B69">
        <v>42914059</v>
      </c>
      <c r="C69">
        <v>42914042</v>
      </c>
      <c r="D69">
        <v>55931293</v>
      </c>
      <c r="E69">
        <v>1</v>
      </c>
      <c r="F69">
        <v>1</v>
      </c>
      <c r="G69">
        <v>1</v>
      </c>
      <c r="H69">
        <v>1</v>
      </c>
      <c r="I69" t="s">
        <v>321</v>
      </c>
      <c r="J69" t="s">
        <v>3</v>
      </c>
      <c r="K69" t="s">
        <v>322</v>
      </c>
      <c r="L69">
        <v>1369</v>
      </c>
      <c r="N69">
        <v>1013</v>
      </c>
      <c r="O69" t="s">
        <v>244</v>
      </c>
      <c r="P69" t="s">
        <v>244</v>
      </c>
      <c r="Q69">
        <v>1</v>
      </c>
      <c r="X69">
        <v>130</v>
      </c>
      <c r="Y69">
        <v>0</v>
      </c>
      <c r="Z69">
        <v>0</v>
      </c>
      <c r="AA69">
        <v>0</v>
      </c>
      <c r="AB69">
        <v>7.35</v>
      </c>
      <c r="AC69">
        <v>0</v>
      </c>
      <c r="AD69">
        <v>1</v>
      </c>
      <c r="AE69">
        <v>1</v>
      </c>
      <c r="AF69" t="s">
        <v>19</v>
      </c>
      <c r="AG69">
        <v>156</v>
      </c>
      <c r="AH69">
        <v>2</v>
      </c>
      <c r="AI69">
        <v>42914043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ROW(Source!A33)</f>
        <v>33</v>
      </c>
      <c r="B70">
        <v>42914060</v>
      </c>
      <c r="C70">
        <v>42914042</v>
      </c>
      <c r="D70">
        <v>121548</v>
      </c>
      <c r="E70">
        <v>1</v>
      </c>
      <c r="F70">
        <v>1</v>
      </c>
      <c r="G70">
        <v>1</v>
      </c>
      <c r="H70">
        <v>1</v>
      </c>
      <c r="I70" t="s">
        <v>30</v>
      </c>
      <c r="J70" t="s">
        <v>3</v>
      </c>
      <c r="K70" t="s">
        <v>246</v>
      </c>
      <c r="L70">
        <v>608254</v>
      </c>
      <c r="N70">
        <v>1013</v>
      </c>
      <c r="O70" t="s">
        <v>247</v>
      </c>
      <c r="P70" t="s">
        <v>247</v>
      </c>
      <c r="Q70">
        <v>1</v>
      </c>
      <c r="X70">
        <v>1.3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2</v>
      </c>
      <c r="AF70" t="s">
        <v>19</v>
      </c>
      <c r="AG70">
        <v>1.56</v>
      </c>
      <c r="AH70">
        <v>2</v>
      </c>
      <c r="AI70">
        <v>42914044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ROW(Source!A33)</f>
        <v>33</v>
      </c>
      <c r="B71">
        <v>42914061</v>
      </c>
      <c r="C71">
        <v>42914042</v>
      </c>
      <c r="D71">
        <v>245659482</v>
      </c>
      <c r="E71">
        <v>1</v>
      </c>
      <c r="F71">
        <v>1</v>
      </c>
      <c r="G71">
        <v>1</v>
      </c>
      <c r="H71">
        <v>2</v>
      </c>
      <c r="I71" t="s">
        <v>323</v>
      </c>
      <c r="J71" t="s">
        <v>324</v>
      </c>
      <c r="K71" t="s">
        <v>325</v>
      </c>
      <c r="L71">
        <v>1368</v>
      </c>
      <c r="N71">
        <v>1011</v>
      </c>
      <c r="O71" t="s">
        <v>251</v>
      </c>
      <c r="P71" t="s">
        <v>251</v>
      </c>
      <c r="Q71">
        <v>1</v>
      </c>
      <c r="X71">
        <v>0.5</v>
      </c>
      <c r="Y71">
        <v>0</v>
      </c>
      <c r="Z71">
        <v>120.15</v>
      </c>
      <c r="AA71">
        <v>9.99</v>
      </c>
      <c r="AB71">
        <v>0</v>
      </c>
      <c r="AC71">
        <v>0</v>
      </c>
      <c r="AD71">
        <v>1</v>
      </c>
      <c r="AE71">
        <v>0</v>
      </c>
      <c r="AF71" t="s">
        <v>19</v>
      </c>
      <c r="AG71">
        <v>0.6</v>
      </c>
      <c r="AH71">
        <v>2</v>
      </c>
      <c r="AI71">
        <v>42914045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ROW(Source!A33)</f>
        <v>33</v>
      </c>
      <c r="B72">
        <v>42914062</v>
      </c>
      <c r="C72">
        <v>42914042</v>
      </c>
      <c r="D72">
        <v>245659592</v>
      </c>
      <c r="E72">
        <v>1</v>
      </c>
      <c r="F72">
        <v>1</v>
      </c>
      <c r="G72">
        <v>1</v>
      </c>
      <c r="H72">
        <v>2</v>
      </c>
      <c r="I72" t="s">
        <v>326</v>
      </c>
      <c r="J72" t="s">
        <v>327</v>
      </c>
      <c r="K72" t="s">
        <v>328</v>
      </c>
      <c r="L72">
        <v>1368</v>
      </c>
      <c r="N72">
        <v>1011</v>
      </c>
      <c r="O72" t="s">
        <v>251</v>
      </c>
      <c r="P72" t="s">
        <v>251</v>
      </c>
      <c r="Q72">
        <v>1</v>
      </c>
      <c r="X72">
        <v>1.37</v>
      </c>
      <c r="Y72">
        <v>0</v>
      </c>
      <c r="Z72">
        <v>6.64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19</v>
      </c>
      <c r="AG72">
        <v>1.6440000000000001</v>
      </c>
      <c r="AH72">
        <v>2</v>
      </c>
      <c r="AI72">
        <v>42914046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ROW(Source!A33)</f>
        <v>33</v>
      </c>
      <c r="B73">
        <v>42914063</v>
      </c>
      <c r="C73">
        <v>42914042</v>
      </c>
      <c r="D73">
        <v>245659690</v>
      </c>
      <c r="E73">
        <v>1</v>
      </c>
      <c r="F73">
        <v>1</v>
      </c>
      <c r="G73">
        <v>1</v>
      </c>
      <c r="H73">
        <v>2</v>
      </c>
      <c r="I73" t="s">
        <v>329</v>
      </c>
      <c r="J73" t="s">
        <v>330</v>
      </c>
      <c r="K73" t="s">
        <v>331</v>
      </c>
      <c r="L73">
        <v>1368</v>
      </c>
      <c r="N73">
        <v>1011</v>
      </c>
      <c r="O73" t="s">
        <v>251</v>
      </c>
      <c r="P73" t="s">
        <v>251</v>
      </c>
      <c r="Q73">
        <v>1</v>
      </c>
      <c r="X73">
        <v>43.4</v>
      </c>
      <c r="Y73">
        <v>0</v>
      </c>
      <c r="Z73">
        <v>38.56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19</v>
      </c>
      <c r="AG73">
        <v>52.08</v>
      </c>
      <c r="AH73">
        <v>2</v>
      </c>
      <c r="AI73">
        <v>42914047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ROW(Source!A33)</f>
        <v>33</v>
      </c>
      <c r="B74">
        <v>42914064</v>
      </c>
      <c r="C74">
        <v>42914042</v>
      </c>
      <c r="D74">
        <v>245659699</v>
      </c>
      <c r="E74">
        <v>1</v>
      </c>
      <c r="F74">
        <v>1</v>
      </c>
      <c r="G74">
        <v>1</v>
      </c>
      <c r="H74">
        <v>2</v>
      </c>
      <c r="I74" t="s">
        <v>261</v>
      </c>
      <c r="J74" t="s">
        <v>262</v>
      </c>
      <c r="K74" t="s">
        <v>263</v>
      </c>
      <c r="L74">
        <v>1368</v>
      </c>
      <c r="N74">
        <v>1011</v>
      </c>
      <c r="O74" t="s">
        <v>251</v>
      </c>
      <c r="P74" t="s">
        <v>251</v>
      </c>
      <c r="Q74">
        <v>1</v>
      </c>
      <c r="X74">
        <v>0.9</v>
      </c>
      <c r="Y74">
        <v>0</v>
      </c>
      <c r="Z74">
        <v>1.1499999999999999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19</v>
      </c>
      <c r="AG74">
        <v>1.08</v>
      </c>
      <c r="AH74">
        <v>2</v>
      </c>
      <c r="AI74">
        <v>42914048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ROW(Source!A33)</f>
        <v>33</v>
      </c>
      <c r="B75">
        <v>42914065</v>
      </c>
      <c r="C75">
        <v>42914042</v>
      </c>
      <c r="D75">
        <v>245661022</v>
      </c>
      <c r="E75">
        <v>1</v>
      </c>
      <c r="F75">
        <v>1</v>
      </c>
      <c r="G75">
        <v>1</v>
      </c>
      <c r="H75">
        <v>2</v>
      </c>
      <c r="I75" t="s">
        <v>332</v>
      </c>
      <c r="J75" t="s">
        <v>333</v>
      </c>
      <c r="K75" t="s">
        <v>334</v>
      </c>
      <c r="L75">
        <v>1368</v>
      </c>
      <c r="N75">
        <v>1011</v>
      </c>
      <c r="O75" t="s">
        <v>251</v>
      </c>
      <c r="P75" t="s">
        <v>251</v>
      </c>
      <c r="Q75">
        <v>1</v>
      </c>
      <c r="X75">
        <v>0.3</v>
      </c>
      <c r="Y75">
        <v>0</v>
      </c>
      <c r="Z75">
        <v>1.87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19</v>
      </c>
      <c r="AG75">
        <v>0.36</v>
      </c>
      <c r="AH75">
        <v>2</v>
      </c>
      <c r="AI75">
        <v>42914049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ROW(Source!A33)</f>
        <v>33</v>
      </c>
      <c r="B76">
        <v>42914066</v>
      </c>
      <c r="C76">
        <v>42914042</v>
      </c>
      <c r="D76">
        <v>245661027</v>
      </c>
      <c r="E76">
        <v>1</v>
      </c>
      <c r="F76">
        <v>1</v>
      </c>
      <c r="G76">
        <v>1</v>
      </c>
      <c r="H76">
        <v>2</v>
      </c>
      <c r="I76" t="s">
        <v>270</v>
      </c>
      <c r="J76" t="s">
        <v>271</v>
      </c>
      <c r="K76" t="s">
        <v>272</v>
      </c>
      <c r="L76">
        <v>1368</v>
      </c>
      <c r="N76">
        <v>1011</v>
      </c>
      <c r="O76" t="s">
        <v>251</v>
      </c>
      <c r="P76" t="s">
        <v>251</v>
      </c>
      <c r="Q76">
        <v>1</v>
      </c>
      <c r="X76">
        <v>0.4</v>
      </c>
      <c r="Y76">
        <v>0</v>
      </c>
      <c r="Z76">
        <v>4.92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19</v>
      </c>
      <c r="AG76">
        <v>0.48</v>
      </c>
      <c r="AH76">
        <v>2</v>
      </c>
      <c r="AI76">
        <v>42914050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ROW(Source!A33)</f>
        <v>33</v>
      </c>
      <c r="B77">
        <v>42914067</v>
      </c>
      <c r="C77">
        <v>42914042</v>
      </c>
      <c r="D77">
        <v>245661052</v>
      </c>
      <c r="E77">
        <v>1</v>
      </c>
      <c r="F77">
        <v>1</v>
      </c>
      <c r="G77">
        <v>1</v>
      </c>
      <c r="H77">
        <v>2</v>
      </c>
      <c r="I77" t="s">
        <v>335</v>
      </c>
      <c r="J77" t="s">
        <v>336</v>
      </c>
      <c r="K77" t="s">
        <v>337</v>
      </c>
      <c r="L77">
        <v>1368</v>
      </c>
      <c r="N77">
        <v>1011</v>
      </c>
      <c r="O77" t="s">
        <v>251</v>
      </c>
      <c r="P77" t="s">
        <v>251</v>
      </c>
      <c r="Q77">
        <v>1</v>
      </c>
      <c r="X77">
        <v>2.4</v>
      </c>
      <c r="Y77">
        <v>0</v>
      </c>
      <c r="Z77">
        <v>2.27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19</v>
      </c>
      <c r="AG77">
        <v>2.88</v>
      </c>
      <c r="AH77">
        <v>2</v>
      </c>
      <c r="AI77">
        <v>42914051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ROW(Source!A33)</f>
        <v>33</v>
      </c>
      <c r="B78">
        <v>42914068</v>
      </c>
      <c r="C78">
        <v>42914042</v>
      </c>
      <c r="D78">
        <v>245661176</v>
      </c>
      <c r="E78">
        <v>1</v>
      </c>
      <c r="F78">
        <v>1</v>
      </c>
      <c r="G78">
        <v>1</v>
      </c>
      <c r="H78">
        <v>2</v>
      </c>
      <c r="I78" t="s">
        <v>338</v>
      </c>
      <c r="J78" t="s">
        <v>339</v>
      </c>
      <c r="K78" t="s">
        <v>340</v>
      </c>
      <c r="L78">
        <v>1368</v>
      </c>
      <c r="N78">
        <v>1011</v>
      </c>
      <c r="O78" t="s">
        <v>251</v>
      </c>
      <c r="P78" t="s">
        <v>251</v>
      </c>
      <c r="Q78">
        <v>1</v>
      </c>
      <c r="X78">
        <v>0.8</v>
      </c>
      <c r="Y78">
        <v>0</v>
      </c>
      <c r="Z78">
        <v>12.62</v>
      </c>
      <c r="AA78">
        <v>7.44</v>
      </c>
      <c r="AB78">
        <v>0</v>
      </c>
      <c r="AC78">
        <v>0</v>
      </c>
      <c r="AD78">
        <v>1</v>
      </c>
      <c r="AE78">
        <v>0</v>
      </c>
      <c r="AF78" t="s">
        <v>19</v>
      </c>
      <c r="AG78">
        <v>0.96</v>
      </c>
      <c r="AH78">
        <v>2</v>
      </c>
      <c r="AI78">
        <v>42914052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ROW(Source!A33)</f>
        <v>33</v>
      </c>
      <c r="B79">
        <v>42914069</v>
      </c>
      <c r="C79">
        <v>42914042</v>
      </c>
      <c r="D79">
        <v>245661336</v>
      </c>
      <c r="E79">
        <v>1</v>
      </c>
      <c r="F79">
        <v>1</v>
      </c>
      <c r="G79">
        <v>1</v>
      </c>
      <c r="H79">
        <v>2</v>
      </c>
      <c r="I79" t="s">
        <v>341</v>
      </c>
      <c r="J79" t="s">
        <v>342</v>
      </c>
      <c r="K79" t="s">
        <v>343</v>
      </c>
      <c r="L79">
        <v>1368</v>
      </c>
      <c r="N79">
        <v>1011</v>
      </c>
      <c r="O79" t="s">
        <v>251</v>
      </c>
      <c r="P79" t="s">
        <v>251</v>
      </c>
      <c r="Q79">
        <v>1</v>
      </c>
      <c r="X79">
        <v>0.5</v>
      </c>
      <c r="Y79">
        <v>0</v>
      </c>
      <c r="Z79">
        <v>96.29</v>
      </c>
      <c r="AA79">
        <v>8.58</v>
      </c>
      <c r="AB79">
        <v>0</v>
      </c>
      <c r="AC79">
        <v>0</v>
      </c>
      <c r="AD79">
        <v>1</v>
      </c>
      <c r="AE79">
        <v>0</v>
      </c>
      <c r="AF79" t="s">
        <v>19</v>
      </c>
      <c r="AG79">
        <v>0.6</v>
      </c>
      <c r="AH79">
        <v>2</v>
      </c>
      <c r="AI79">
        <v>42914053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ROW(Source!A33)</f>
        <v>33</v>
      </c>
      <c r="B80">
        <v>42914070</v>
      </c>
      <c r="C80">
        <v>42914042</v>
      </c>
      <c r="D80">
        <v>245679134</v>
      </c>
      <c r="E80">
        <v>1</v>
      </c>
      <c r="F80">
        <v>1</v>
      </c>
      <c r="G80">
        <v>1</v>
      </c>
      <c r="H80">
        <v>3</v>
      </c>
      <c r="I80" t="s">
        <v>279</v>
      </c>
      <c r="J80" t="s">
        <v>280</v>
      </c>
      <c r="K80" t="s">
        <v>281</v>
      </c>
      <c r="L80">
        <v>1339</v>
      </c>
      <c r="N80">
        <v>1007</v>
      </c>
      <c r="O80" t="s">
        <v>282</v>
      </c>
      <c r="P80" t="s">
        <v>282</v>
      </c>
      <c r="Q80">
        <v>1</v>
      </c>
      <c r="X80">
        <v>0.6</v>
      </c>
      <c r="Y80">
        <v>11.87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0.6</v>
      </c>
      <c r="AH80">
        <v>2</v>
      </c>
      <c r="AI80">
        <v>42914054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ROW(Source!A33)</f>
        <v>33</v>
      </c>
      <c r="B81">
        <v>42914071</v>
      </c>
      <c r="C81">
        <v>42914042</v>
      </c>
      <c r="D81">
        <v>245685391</v>
      </c>
      <c r="E81">
        <v>1</v>
      </c>
      <c r="F81">
        <v>1</v>
      </c>
      <c r="G81">
        <v>1</v>
      </c>
      <c r="H81">
        <v>3</v>
      </c>
      <c r="I81" t="s">
        <v>41</v>
      </c>
      <c r="J81" t="s">
        <v>43</v>
      </c>
      <c r="K81" t="s">
        <v>42</v>
      </c>
      <c r="L81">
        <v>1348</v>
      </c>
      <c r="N81">
        <v>1009</v>
      </c>
      <c r="O81" t="s">
        <v>28</v>
      </c>
      <c r="P81" t="s">
        <v>28</v>
      </c>
      <c r="Q81">
        <v>1000</v>
      </c>
      <c r="X81">
        <v>1.06</v>
      </c>
      <c r="Y81">
        <v>5402.03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1.06</v>
      </c>
      <c r="AH81">
        <v>2</v>
      </c>
      <c r="AI81">
        <v>42914055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ROW(Source!A33)</f>
        <v>33</v>
      </c>
      <c r="B82">
        <v>42914072</v>
      </c>
      <c r="C82">
        <v>42914042</v>
      </c>
      <c r="D82">
        <v>245685551</v>
      </c>
      <c r="E82">
        <v>1</v>
      </c>
      <c r="F82">
        <v>1</v>
      </c>
      <c r="G82">
        <v>1</v>
      </c>
      <c r="H82">
        <v>3</v>
      </c>
      <c r="I82" t="s">
        <v>344</v>
      </c>
      <c r="J82" t="s">
        <v>345</v>
      </c>
      <c r="K82" t="s">
        <v>346</v>
      </c>
      <c r="L82">
        <v>1348</v>
      </c>
      <c r="N82">
        <v>1009</v>
      </c>
      <c r="O82" t="s">
        <v>28</v>
      </c>
      <c r="P82" t="s">
        <v>28</v>
      </c>
      <c r="Q82">
        <v>1000</v>
      </c>
      <c r="X82">
        <v>1.9E-2</v>
      </c>
      <c r="Y82">
        <v>9483.09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1.9E-2</v>
      </c>
      <c r="AH82">
        <v>2</v>
      </c>
      <c r="AI82">
        <v>42914056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ROW(Source!A33)</f>
        <v>33</v>
      </c>
      <c r="B83">
        <v>42914073</v>
      </c>
      <c r="C83">
        <v>42914042</v>
      </c>
      <c r="D83">
        <v>245679141</v>
      </c>
      <c r="E83">
        <v>1</v>
      </c>
      <c r="F83">
        <v>1</v>
      </c>
      <c r="G83">
        <v>1</v>
      </c>
      <c r="H83">
        <v>3</v>
      </c>
      <c r="I83" t="s">
        <v>301</v>
      </c>
      <c r="J83" t="s">
        <v>302</v>
      </c>
      <c r="K83" t="s">
        <v>303</v>
      </c>
      <c r="L83">
        <v>1346</v>
      </c>
      <c r="N83">
        <v>1009</v>
      </c>
      <c r="O83" t="s">
        <v>304</v>
      </c>
      <c r="P83" t="s">
        <v>304</v>
      </c>
      <c r="Q83">
        <v>1</v>
      </c>
      <c r="X83">
        <v>0.2</v>
      </c>
      <c r="Y83">
        <v>8.48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0.2</v>
      </c>
      <c r="AH83">
        <v>2</v>
      </c>
      <c r="AI83">
        <v>42914057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ROW(Source!A33)</f>
        <v>33</v>
      </c>
      <c r="B84">
        <v>42914074</v>
      </c>
      <c r="C84">
        <v>42914042</v>
      </c>
      <c r="D84">
        <v>245726870</v>
      </c>
      <c r="E84">
        <v>1</v>
      </c>
      <c r="F84">
        <v>1</v>
      </c>
      <c r="G84">
        <v>1</v>
      </c>
      <c r="H84">
        <v>3</v>
      </c>
      <c r="I84" t="s">
        <v>347</v>
      </c>
      <c r="J84" t="s">
        <v>348</v>
      </c>
      <c r="K84" t="s">
        <v>349</v>
      </c>
      <c r="L84">
        <v>1374</v>
      </c>
      <c r="N84">
        <v>1013</v>
      </c>
      <c r="O84" t="s">
        <v>350</v>
      </c>
      <c r="P84" t="s">
        <v>350</v>
      </c>
      <c r="Q84">
        <v>1</v>
      </c>
      <c r="X84">
        <v>19.11</v>
      </c>
      <c r="Y84">
        <v>1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19.11</v>
      </c>
      <c r="AH84">
        <v>2</v>
      </c>
      <c r="AI84">
        <v>42914058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ROW(Source!A36)</f>
        <v>36</v>
      </c>
      <c r="B85">
        <v>42914105</v>
      </c>
      <c r="C85">
        <v>42914076</v>
      </c>
      <c r="D85">
        <v>55700272</v>
      </c>
      <c r="E85">
        <v>1</v>
      </c>
      <c r="F85">
        <v>1</v>
      </c>
      <c r="G85">
        <v>1</v>
      </c>
      <c r="H85">
        <v>1</v>
      </c>
      <c r="I85" t="s">
        <v>242</v>
      </c>
      <c r="J85" t="s">
        <v>3</v>
      </c>
      <c r="K85" t="s">
        <v>243</v>
      </c>
      <c r="L85">
        <v>1369</v>
      </c>
      <c r="N85">
        <v>1013</v>
      </c>
      <c r="O85" t="s">
        <v>244</v>
      </c>
      <c r="P85" t="s">
        <v>244</v>
      </c>
      <c r="Q85">
        <v>1</v>
      </c>
      <c r="X85">
        <v>19.489999999999998</v>
      </c>
      <c r="Y85">
        <v>0</v>
      </c>
      <c r="Z85">
        <v>0</v>
      </c>
      <c r="AA85">
        <v>0</v>
      </c>
      <c r="AB85">
        <v>7.18</v>
      </c>
      <c r="AC85">
        <v>0</v>
      </c>
      <c r="AD85">
        <v>1</v>
      </c>
      <c r="AE85">
        <v>1</v>
      </c>
      <c r="AF85" t="s">
        <v>19</v>
      </c>
      <c r="AG85">
        <v>23.387999999999998</v>
      </c>
      <c r="AH85">
        <v>2</v>
      </c>
      <c r="AI85">
        <v>42914077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ROW(Source!A36)</f>
        <v>36</v>
      </c>
      <c r="B86">
        <v>42914106</v>
      </c>
      <c r="C86">
        <v>42914076</v>
      </c>
      <c r="D86">
        <v>121548</v>
      </c>
      <c r="E86">
        <v>1</v>
      </c>
      <c r="F86">
        <v>1</v>
      </c>
      <c r="G86">
        <v>1</v>
      </c>
      <c r="H86">
        <v>1</v>
      </c>
      <c r="I86" t="s">
        <v>30</v>
      </c>
      <c r="J86" t="s">
        <v>3</v>
      </c>
      <c r="K86" t="s">
        <v>246</v>
      </c>
      <c r="L86">
        <v>608254</v>
      </c>
      <c r="N86">
        <v>1013</v>
      </c>
      <c r="O86" t="s">
        <v>247</v>
      </c>
      <c r="P86" t="s">
        <v>247</v>
      </c>
      <c r="Q86">
        <v>1</v>
      </c>
      <c r="X86">
        <v>7.58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2</v>
      </c>
      <c r="AF86" t="s">
        <v>19</v>
      </c>
      <c r="AG86">
        <v>9.0960000000000001</v>
      </c>
      <c r="AH86">
        <v>2</v>
      </c>
      <c r="AI86">
        <v>42914078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ROW(Source!A36)</f>
        <v>36</v>
      </c>
      <c r="B87">
        <v>42914107</v>
      </c>
      <c r="C87">
        <v>42914076</v>
      </c>
      <c r="D87">
        <v>245659425</v>
      </c>
      <c r="E87">
        <v>1</v>
      </c>
      <c r="F87">
        <v>1</v>
      </c>
      <c r="G87">
        <v>1</v>
      </c>
      <c r="H87">
        <v>2</v>
      </c>
      <c r="I87" t="s">
        <v>248</v>
      </c>
      <c r="J87" t="s">
        <v>249</v>
      </c>
      <c r="K87" t="s">
        <v>250</v>
      </c>
      <c r="L87">
        <v>1368</v>
      </c>
      <c r="N87">
        <v>1011</v>
      </c>
      <c r="O87" t="s">
        <v>251</v>
      </c>
      <c r="P87" t="s">
        <v>251</v>
      </c>
      <c r="Q87">
        <v>1</v>
      </c>
      <c r="X87">
        <v>0.04</v>
      </c>
      <c r="Y87">
        <v>0</v>
      </c>
      <c r="Z87">
        <v>114.35</v>
      </c>
      <c r="AA87">
        <v>11.41</v>
      </c>
      <c r="AB87">
        <v>0</v>
      </c>
      <c r="AC87">
        <v>0</v>
      </c>
      <c r="AD87">
        <v>1</v>
      </c>
      <c r="AE87">
        <v>0</v>
      </c>
      <c r="AF87" t="s">
        <v>19</v>
      </c>
      <c r="AG87">
        <v>4.8000000000000001E-2</v>
      </c>
      <c r="AH87">
        <v>2</v>
      </c>
      <c r="AI87">
        <v>42914079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ROW(Source!A36)</f>
        <v>36</v>
      </c>
      <c r="B88">
        <v>42914108</v>
      </c>
      <c r="C88">
        <v>42914076</v>
      </c>
      <c r="D88">
        <v>245659493</v>
      </c>
      <c r="E88">
        <v>1</v>
      </c>
      <c r="F88">
        <v>1</v>
      </c>
      <c r="G88">
        <v>1</v>
      </c>
      <c r="H88">
        <v>2</v>
      </c>
      <c r="I88" t="s">
        <v>252</v>
      </c>
      <c r="J88" t="s">
        <v>253</v>
      </c>
      <c r="K88" t="s">
        <v>254</v>
      </c>
      <c r="L88">
        <v>1368</v>
      </c>
      <c r="N88">
        <v>1011</v>
      </c>
      <c r="O88" t="s">
        <v>251</v>
      </c>
      <c r="P88" t="s">
        <v>251</v>
      </c>
      <c r="Q88">
        <v>1</v>
      </c>
      <c r="X88">
        <v>0.12</v>
      </c>
      <c r="Y88">
        <v>0</v>
      </c>
      <c r="Z88">
        <v>97.94</v>
      </c>
      <c r="AA88">
        <v>9.99</v>
      </c>
      <c r="AB88">
        <v>0</v>
      </c>
      <c r="AC88">
        <v>0</v>
      </c>
      <c r="AD88">
        <v>1</v>
      </c>
      <c r="AE88">
        <v>0</v>
      </c>
      <c r="AF88" t="s">
        <v>19</v>
      </c>
      <c r="AG88">
        <v>0.14399999999999999</v>
      </c>
      <c r="AH88">
        <v>2</v>
      </c>
      <c r="AI88">
        <v>42914080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ROW(Source!A36)</f>
        <v>36</v>
      </c>
      <c r="B89">
        <v>42914109</v>
      </c>
      <c r="C89">
        <v>42914076</v>
      </c>
      <c r="D89">
        <v>245659514</v>
      </c>
      <c r="E89">
        <v>1</v>
      </c>
      <c r="F89">
        <v>1</v>
      </c>
      <c r="G89">
        <v>1</v>
      </c>
      <c r="H89">
        <v>2</v>
      </c>
      <c r="I89" t="s">
        <v>255</v>
      </c>
      <c r="J89" t="s">
        <v>256</v>
      </c>
      <c r="K89" t="s">
        <v>257</v>
      </c>
      <c r="L89">
        <v>1368</v>
      </c>
      <c r="N89">
        <v>1011</v>
      </c>
      <c r="O89" t="s">
        <v>251</v>
      </c>
      <c r="P89" t="s">
        <v>251</v>
      </c>
      <c r="Q89">
        <v>1</v>
      </c>
      <c r="X89">
        <v>3.2</v>
      </c>
      <c r="Y89">
        <v>0</v>
      </c>
      <c r="Z89">
        <v>100.22</v>
      </c>
      <c r="AA89">
        <v>9.99</v>
      </c>
      <c r="AB89">
        <v>0</v>
      </c>
      <c r="AC89">
        <v>0</v>
      </c>
      <c r="AD89">
        <v>1</v>
      </c>
      <c r="AE89">
        <v>0</v>
      </c>
      <c r="AF89" t="s">
        <v>19</v>
      </c>
      <c r="AG89">
        <v>3.84</v>
      </c>
      <c r="AH89">
        <v>2</v>
      </c>
      <c r="AI89">
        <v>42914081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ROW(Source!A36)</f>
        <v>36</v>
      </c>
      <c r="B90">
        <v>42914110</v>
      </c>
      <c r="C90">
        <v>42914076</v>
      </c>
      <c r="D90">
        <v>245659578</v>
      </c>
      <c r="E90">
        <v>1</v>
      </c>
      <c r="F90">
        <v>1</v>
      </c>
      <c r="G90">
        <v>1</v>
      </c>
      <c r="H90">
        <v>2</v>
      </c>
      <c r="I90" t="s">
        <v>351</v>
      </c>
      <c r="J90" t="s">
        <v>352</v>
      </c>
      <c r="K90" t="s">
        <v>353</v>
      </c>
      <c r="L90">
        <v>1368</v>
      </c>
      <c r="N90">
        <v>1011</v>
      </c>
      <c r="O90" t="s">
        <v>251</v>
      </c>
      <c r="P90" t="s">
        <v>251</v>
      </c>
      <c r="Q90">
        <v>1</v>
      </c>
      <c r="X90">
        <v>0.12</v>
      </c>
      <c r="Y90">
        <v>0</v>
      </c>
      <c r="Z90">
        <v>1.35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19</v>
      </c>
      <c r="AG90">
        <v>0.14399999999999999</v>
      </c>
      <c r="AH90">
        <v>2</v>
      </c>
      <c r="AI90">
        <v>42914082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ROW(Source!A36)</f>
        <v>36</v>
      </c>
      <c r="B91">
        <v>42914111</v>
      </c>
      <c r="C91">
        <v>42914076</v>
      </c>
      <c r="D91">
        <v>245659648</v>
      </c>
      <c r="E91">
        <v>1</v>
      </c>
      <c r="F91">
        <v>1</v>
      </c>
      <c r="G91">
        <v>1</v>
      </c>
      <c r="H91">
        <v>2</v>
      </c>
      <c r="I91" t="s">
        <v>258</v>
      </c>
      <c r="J91" t="s">
        <v>259</v>
      </c>
      <c r="K91" t="s">
        <v>260</v>
      </c>
      <c r="L91">
        <v>1368</v>
      </c>
      <c r="N91">
        <v>1011</v>
      </c>
      <c r="O91" t="s">
        <v>251</v>
      </c>
      <c r="P91" t="s">
        <v>251</v>
      </c>
      <c r="Q91">
        <v>1</v>
      </c>
      <c r="X91">
        <v>2.93</v>
      </c>
      <c r="Y91">
        <v>0</v>
      </c>
      <c r="Z91">
        <v>33.14</v>
      </c>
      <c r="AA91">
        <v>7.44</v>
      </c>
      <c r="AB91">
        <v>0</v>
      </c>
      <c r="AC91">
        <v>0</v>
      </c>
      <c r="AD91">
        <v>1</v>
      </c>
      <c r="AE91">
        <v>0</v>
      </c>
      <c r="AF91" t="s">
        <v>19</v>
      </c>
      <c r="AG91">
        <v>3.516</v>
      </c>
      <c r="AH91">
        <v>2</v>
      </c>
      <c r="AI91">
        <v>42914083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ROW(Source!A36)</f>
        <v>36</v>
      </c>
      <c r="B92">
        <v>42914112</v>
      </c>
      <c r="C92">
        <v>42914076</v>
      </c>
      <c r="D92">
        <v>245659699</v>
      </c>
      <c r="E92">
        <v>1</v>
      </c>
      <c r="F92">
        <v>1</v>
      </c>
      <c r="G92">
        <v>1</v>
      </c>
      <c r="H92">
        <v>2</v>
      </c>
      <c r="I92" t="s">
        <v>261</v>
      </c>
      <c r="J92" t="s">
        <v>262</v>
      </c>
      <c r="K92" t="s">
        <v>263</v>
      </c>
      <c r="L92">
        <v>1368</v>
      </c>
      <c r="N92">
        <v>1011</v>
      </c>
      <c r="O92" t="s">
        <v>251</v>
      </c>
      <c r="P92" t="s">
        <v>251</v>
      </c>
      <c r="Q92">
        <v>1</v>
      </c>
      <c r="X92">
        <v>1.68</v>
      </c>
      <c r="Y92">
        <v>0</v>
      </c>
      <c r="Z92">
        <v>1.1499999999999999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19</v>
      </c>
      <c r="AG92">
        <v>2.016</v>
      </c>
      <c r="AH92">
        <v>2</v>
      </c>
      <c r="AI92">
        <v>42914084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ROW(Source!A36)</f>
        <v>36</v>
      </c>
      <c r="B93">
        <v>42914113</v>
      </c>
      <c r="C93">
        <v>42914076</v>
      </c>
      <c r="D93">
        <v>245659734</v>
      </c>
      <c r="E93">
        <v>1</v>
      </c>
      <c r="F93">
        <v>1</v>
      </c>
      <c r="G93">
        <v>1</v>
      </c>
      <c r="H93">
        <v>2</v>
      </c>
      <c r="I93" t="s">
        <v>354</v>
      </c>
      <c r="J93" t="s">
        <v>355</v>
      </c>
      <c r="K93" t="s">
        <v>356</v>
      </c>
      <c r="L93">
        <v>1368</v>
      </c>
      <c r="N93">
        <v>1011</v>
      </c>
      <c r="O93" t="s">
        <v>251</v>
      </c>
      <c r="P93" t="s">
        <v>251</v>
      </c>
      <c r="Q93">
        <v>1</v>
      </c>
      <c r="X93">
        <v>1.29</v>
      </c>
      <c r="Y93">
        <v>0</v>
      </c>
      <c r="Z93">
        <v>79.959999999999994</v>
      </c>
      <c r="AA93">
        <v>7.44</v>
      </c>
      <c r="AB93">
        <v>0</v>
      </c>
      <c r="AC93">
        <v>0</v>
      </c>
      <c r="AD93">
        <v>1</v>
      </c>
      <c r="AE93">
        <v>0</v>
      </c>
      <c r="AF93" t="s">
        <v>19</v>
      </c>
      <c r="AG93">
        <v>1.548</v>
      </c>
      <c r="AH93">
        <v>2</v>
      </c>
      <c r="AI93">
        <v>42914085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ROW(Source!A36)</f>
        <v>36</v>
      </c>
      <c r="B94">
        <v>42914114</v>
      </c>
      <c r="C94">
        <v>42914076</v>
      </c>
      <c r="D94">
        <v>245660786</v>
      </c>
      <c r="E94">
        <v>1</v>
      </c>
      <c r="F94">
        <v>1</v>
      </c>
      <c r="G94">
        <v>1</v>
      </c>
      <c r="H94">
        <v>2</v>
      </c>
      <c r="I94" t="s">
        <v>357</v>
      </c>
      <c r="J94" t="s">
        <v>358</v>
      </c>
      <c r="K94" t="s">
        <v>359</v>
      </c>
      <c r="L94">
        <v>1368</v>
      </c>
      <c r="N94">
        <v>1011</v>
      </c>
      <c r="O94" t="s">
        <v>251</v>
      </c>
      <c r="P94" t="s">
        <v>251</v>
      </c>
      <c r="Q94">
        <v>1</v>
      </c>
      <c r="X94">
        <v>1.1299999999999999</v>
      </c>
      <c r="Y94">
        <v>0</v>
      </c>
      <c r="Z94">
        <v>2.08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19</v>
      </c>
      <c r="AG94">
        <v>1.3559999999999999</v>
      </c>
      <c r="AH94">
        <v>2</v>
      </c>
      <c r="AI94">
        <v>42914086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ROW(Source!A36)</f>
        <v>36</v>
      </c>
      <c r="B95">
        <v>42914115</v>
      </c>
      <c r="C95">
        <v>42914076</v>
      </c>
      <c r="D95">
        <v>245661027</v>
      </c>
      <c r="E95">
        <v>1</v>
      </c>
      <c r="F95">
        <v>1</v>
      </c>
      <c r="G95">
        <v>1</v>
      </c>
      <c r="H95">
        <v>2</v>
      </c>
      <c r="I95" t="s">
        <v>270</v>
      </c>
      <c r="J95" t="s">
        <v>271</v>
      </c>
      <c r="K95" t="s">
        <v>272</v>
      </c>
      <c r="L95">
        <v>1368</v>
      </c>
      <c r="N95">
        <v>1011</v>
      </c>
      <c r="O95" t="s">
        <v>251</v>
      </c>
      <c r="P95" t="s">
        <v>251</v>
      </c>
      <c r="Q95">
        <v>1</v>
      </c>
      <c r="X95">
        <v>0.17</v>
      </c>
      <c r="Y95">
        <v>0</v>
      </c>
      <c r="Z95">
        <v>4.92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19</v>
      </c>
      <c r="AG95">
        <v>0.20400000000000001</v>
      </c>
      <c r="AH95">
        <v>2</v>
      </c>
      <c r="AI95">
        <v>42914087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ROW(Source!A36)</f>
        <v>36</v>
      </c>
      <c r="B96">
        <v>42914116</v>
      </c>
      <c r="C96">
        <v>42914076</v>
      </c>
      <c r="D96">
        <v>245661077</v>
      </c>
      <c r="E96">
        <v>1</v>
      </c>
      <c r="F96">
        <v>1</v>
      </c>
      <c r="G96">
        <v>1</v>
      </c>
      <c r="H96">
        <v>2</v>
      </c>
      <c r="I96" t="s">
        <v>360</v>
      </c>
      <c r="J96" t="s">
        <v>361</v>
      </c>
      <c r="K96" t="s">
        <v>362</v>
      </c>
      <c r="L96">
        <v>1368</v>
      </c>
      <c r="N96">
        <v>1011</v>
      </c>
      <c r="O96" t="s">
        <v>251</v>
      </c>
      <c r="P96" t="s">
        <v>251</v>
      </c>
      <c r="Q96">
        <v>1</v>
      </c>
      <c r="X96">
        <v>0.11</v>
      </c>
      <c r="Y96">
        <v>0</v>
      </c>
      <c r="Z96">
        <v>17.829999999999998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19</v>
      </c>
      <c r="AG96">
        <v>0.13200000000000001</v>
      </c>
      <c r="AH96">
        <v>2</v>
      </c>
      <c r="AI96">
        <v>42914088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ROW(Source!A36)</f>
        <v>36</v>
      </c>
      <c r="B97">
        <v>42914117</v>
      </c>
      <c r="C97">
        <v>42914076</v>
      </c>
      <c r="D97">
        <v>245661335</v>
      </c>
      <c r="E97">
        <v>1</v>
      </c>
      <c r="F97">
        <v>1</v>
      </c>
      <c r="G97">
        <v>1</v>
      </c>
      <c r="H97">
        <v>2</v>
      </c>
      <c r="I97" t="s">
        <v>273</v>
      </c>
      <c r="J97" t="s">
        <v>274</v>
      </c>
      <c r="K97" t="s">
        <v>275</v>
      </c>
      <c r="L97">
        <v>1368</v>
      </c>
      <c r="N97">
        <v>1011</v>
      </c>
      <c r="O97" t="s">
        <v>251</v>
      </c>
      <c r="P97" t="s">
        <v>251</v>
      </c>
      <c r="Q97">
        <v>1</v>
      </c>
      <c r="X97">
        <v>0.19</v>
      </c>
      <c r="Y97">
        <v>0</v>
      </c>
      <c r="Z97">
        <v>79.38</v>
      </c>
      <c r="AA97">
        <v>8.58</v>
      </c>
      <c r="AB97">
        <v>0</v>
      </c>
      <c r="AC97">
        <v>0</v>
      </c>
      <c r="AD97">
        <v>1</v>
      </c>
      <c r="AE97">
        <v>0</v>
      </c>
      <c r="AF97" t="s">
        <v>19</v>
      </c>
      <c r="AG97">
        <v>0.22799999999999998</v>
      </c>
      <c r="AH97">
        <v>2</v>
      </c>
      <c r="AI97">
        <v>42914089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ROW(Source!A36)</f>
        <v>36</v>
      </c>
      <c r="B98">
        <v>42914118</v>
      </c>
      <c r="C98">
        <v>42914076</v>
      </c>
      <c r="D98">
        <v>245679653</v>
      </c>
      <c r="E98">
        <v>1</v>
      </c>
      <c r="F98">
        <v>1</v>
      </c>
      <c r="G98">
        <v>1</v>
      </c>
      <c r="H98">
        <v>3</v>
      </c>
      <c r="I98" t="s">
        <v>276</v>
      </c>
      <c r="J98" t="s">
        <v>277</v>
      </c>
      <c r="K98" t="s">
        <v>278</v>
      </c>
      <c r="L98">
        <v>1348</v>
      </c>
      <c r="N98">
        <v>1009</v>
      </c>
      <c r="O98" t="s">
        <v>28</v>
      </c>
      <c r="P98" t="s">
        <v>28</v>
      </c>
      <c r="Q98">
        <v>1000</v>
      </c>
      <c r="X98">
        <v>1E-4</v>
      </c>
      <c r="Y98">
        <v>39165.46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1E-4</v>
      </c>
      <c r="AH98">
        <v>2</v>
      </c>
      <c r="AI98">
        <v>42914090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ROW(Source!A36)</f>
        <v>36</v>
      </c>
      <c r="B99">
        <v>42914119</v>
      </c>
      <c r="C99">
        <v>42914076</v>
      </c>
      <c r="D99">
        <v>245679134</v>
      </c>
      <c r="E99">
        <v>1</v>
      </c>
      <c r="F99">
        <v>1</v>
      </c>
      <c r="G99">
        <v>1</v>
      </c>
      <c r="H99">
        <v>3</v>
      </c>
      <c r="I99" t="s">
        <v>279</v>
      </c>
      <c r="J99" t="s">
        <v>280</v>
      </c>
      <c r="K99" t="s">
        <v>281</v>
      </c>
      <c r="L99">
        <v>1339</v>
      </c>
      <c r="N99">
        <v>1007</v>
      </c>
      <c r="O99" t="s">
        <v>282</v>
      </c>
      <c r="P99" t="s">
        <v>282</v>
      </c>
      <c r="Q99">
        <v>1</v>
      </c>
      <c r="X99">
        <v>1.2</v>
      </c>
      <c r="Y99">
        <v>11.87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1.2</v>
      </c>
      <c r="AH99">
        <v>2</v>
      </c>
      <c r="AI99">
        <v>42914091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ROW(Source!A36)</f>
        <v>36</v>
      </c>
      <c r="B100">
        <v>42914120</v>
      </c>
      <c r="C100">
        <v>42914076</v>
      </c>
      <c r="D100">
        <v>245685224</v>
      </c>
      <c r="E100">
        <v>1</v>
      </c>
      <c r="F100">
        <v>1</v>
      </c>
      <c r="G100">
        <v>1</v>
      </c>
      <c r="H100">
        <v>3</v>
      </c>
      <c r="I100" t="s">
        <v>283</v>
      </c>
      <c r="J100" t="s">
        <v>284</v>
      </c>
      <c r="K100" t="s">
        <v>285</v>
      </c>
      <c r="L100">
        <v>1348</v>
      </c>
      <c r="N100">
        <v>1009</v>
      </c>
      <c r="O100" t="s">
        <v>28</v>
      </c>
      <c r="P100" t="s">
        <v>28</v>
      </c>
      <c r="Q100">
        <v>1000</v>
      </c>
      <c r="X100">
        <v>3.0000000000000001E-5</v>
      </c>
      <c r="Y100">
        <v>5291.95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3.0000000000000001E-5</v>
      </c>
      <c r="AH100">
        <v>2</v>
      </c>
      <c r="AI100">
        <v>42914092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ROW(Source!A36)</f>
        <v>36</v>
      </c>
      <c r="B101">
        <v>42914121</v>
      </c>
      <c r="C101">
        <v>42914076</v>
      </c>
      <c r="D101">
        <v>245685407</v>
      </c>
      <c r="E101">
        <v>1</v>
      </c>
      <c r="F101">
        <v>1</v>
      </c>
      <c r="G101">
        <v>1</v>
      </c>
      <c r="H101">
        <v>3</v>
      </c>
      <c r="I101" t="s">
        <v>286</v>
      </c>
      <c r="J101" t="s">
        <v>287</v>
      </c>
      <c r="K101" t="s">
        <v>288</v>
      </c>
      <c r="L101">
        <v>1348</v>
      </c>
      <c r="N101">
        <v>1009</v>
      </c>
      <c r="O101" t="s">
        <v>28</v>
      </c>
      <c r="P101" t="s">
        <v>28</v>
      </c>
      <c r="Q101">
        <v>1000</v>
      </c>
      <c r="X101">
        <v>1.9400000000000001E-3</v>
      </c>
      <c r="Y101">
        <v>4102.0600000000004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1.9400000000000001E-3</v>
      </c>
      <c r="AH101">
        <v>2</v>
      </c>
      <c r="AI101">
        <v>42914093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ROW(Source!A36)</f>
        <v>36</v>
      </c>
      <c r="B102">
        <v>42914122</v>
      </c>
      <c r="C102">
        <v>42914076</v>
      </c>
      <c r="D102">
        <v>245685549</v>
      </c>
      <c r="E102">
        <v>1</v>
      </c>
      <c r="F102">
        <v>1</v>
      </c>
      <c r="G102">
        <v>1</v>
      </c>
      <c r="H102">
        <v>3</v>
      </c>
      <c r="I102" t="s">
        <v>289</v>
      </c>
      <c r="J102" t="s">
        <v>290</v>
      </c>
      <c r="K102" t="s">
        <v>291</v>
      </c>
      <c r="L102">
        <v>1348</v>
      </c>
      <c r="N102">
        <v>1009</v>
      </c>
      <c r="O102" t="s">
        <v>28</v>
      </c>
      <c r="P102" t="s">
        <v>28</v>
      </c>
      <c r="Q102">
        <v>1000</v>
      </c>
      <c r="X102">
        <v>5.9999999999999995E-4</v>
      </c>
      <c r="Y102">
        <v>8936.19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5.9999999999999995E-4</v>
      </c>
      <c r="AH102">
        <v>2</v>
      </c>
      <c r="AI102">
        <v>42914094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ROW(Source!A36)</f>
        <v>36</v>
      </c>
      <c r="B103">
        <v>42914123</v>
      </c>
      <c r="C103">
        <v>42914076</v>
      </c>
      <c r="D103">
        <v>245685787</v>
      </c>
      <c r="E103">
        <v>1</v>
      </c>
      <c r="F103">
        <v>1</v>
      </c>
      <c r="G103">
        <v>1</v>
      </c>
      <c r="H103">
        <v>3</v>
      </c>
      <c r="I103" t="s">
        <v>295</v>
      </c>
      <c r="J103" t="s">
        <v>296</v>
      </c>
      <c r="K103" t="s">
        <v>297</v>
      </c>
      <c r="L103">
        <v>1348</v>
      </c>
      <c r="N103">
        <v>1009</v>
      </c>
      <c r="O103" t="s">
        <v>28</v>
      </c>
      <c r="P103" t="s">
        <v>28</v>
      </c>
      <c r="Q103">
        <v>1000</v>
      </c>
      <c r="X103">
        <v>8.0000000000000002E-3</v>
      </c>
      <c r="Y103">
        <v>9646.8799999999992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8.0000000000000002E-3</v>
      </c>
      <c r="AH103">
        <v>2</v>
      </c>
      <c r="AI103">
        <v>42914095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ROW(Source!A36)</f>
        <v>36</v>
      </c>
      <c r="B104">
        <v>42914124</v>
      </c>
      <c r="C104">
        <v>42914076</v>
      </c>
      <c r="D104">
        <v>245685856</v>
      </c>
      <c r="E104">
        <v>1</v>
      </c>
      <c r="F104">
        <v>1</v>
      </c>
      <c r="G104">
        <v>1</v>
      </c>
      <c r="H104">
        <v>3</v>
      </c>
      <c r="I104" t="s">
        <v>298</v>
      </c>
      <c r="J104" t="s">
        <v>299</v>
      </c>
      <c r="K104" t="s">
        <v>300</v>
      </c>
      <c r="L104">
        <v>1348</v>
      </c>
      <c r="N104">
        <v>1009</v>
      </c>
      <c r="O104" t="s">
        <v>28</v>
      </c>
      <c r="P104" t="s">
        <v>28</v>
      </c>
      <c r="Q104">
        <v>1000</v>
      </c>
      <c r="X104">
        <v>1.0000000000000001E-5</v>
      </c>
      <c r="Y104">
        <v>12722.6</v>
      </c>
      <c r="Z104">
        <v>0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1.0000000000000001E-5</v>
      </c>
      <c r="AH104">
        <v>2</v>
      </c>
      <c r="AI104">
        <v>42914096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ROW(Source!A36)</f>
        <v>36</v>
      </c>
      <c r="B105">
        <v>42914125</v>
      </c>
      <c r="C105">
        <v>42914076</v>
      </c>
      <c r="D105">
        <v>245685755</v>
      </c>
      <c r="E105">
        <v>1</v>
      </c>
      <c r="F105">
        <v>1</v>
      </c>
      <c r="G105">
        <v>1</v>
      </c>
      <c r="H105">
        <v>3</v>
      </c>
      <c r="I105" t="s">
        <v>49</v>
      </c>
      <c r="J105" t="s">
        <v>51</v>
      </c>
      <c r="K105" t="s">
        <v>50</v>
      </c>
      <c r="L105">
        <v>1348</v>
      </c>
      <c r="N105">
        <v>1009</v>
      </c>
      <c r="O105" t="s">
        <v>28</v>
      </c>
      <c r="P105" t="s">
        <v>28</v>
      </c>
      <c r="Q105">
        <v>1000</v>
      </c>
      <c r="X105">
        <v>0</v>
      </c>
      <c r="Y105">
        <v>29075.45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0</v>
      </c>
      <c r="AF105" t="s">
        <v>3</v>
      </c>
      <c r="AG105">
        <v>0</v>
      </c>
      <c r="AH105">
        <v>2</v>
      </c>
      <c r="AI105">
        <v>42914097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ROW(Source!A36)</f>
        <v>36</v>
      </c>
      <c r="B106">
        <v>42914126</v>
      </c>
      <c r="C106">
        <v>42914076</v>
      </c>
      <c r="D106">
        <v>245679141</v>
      </c>
      <c r="E106">
        <v>1</v>
      </c>
      <c r="F106">
        <v>1</v>
      </c>
      <c r="G106">
        <v>1</v>
      </c>
      <c r="H106">
        <v>3</v>
      </c>
      <c r="I106" t="s">
        <v>301</v>
      </c>
      <c r="J106" t="s">
        <v>302</v>
      </c>
      <c r="K106" t="s">
        <v>303</v>
      </c>
      <c r="L106">
        <v>1346</v>
      </c>
      <c r="N106">
        <v>1009</v>
      </c>
      <c r="O106" t="s">
        <v>304</v>
      </c>
      <c r="P106" t="s">
        <v>304</v>
      </c>
      <c r="Q106">
        <v>1</v>
      </c>
      <c r="X106">
        <v>0.36</v>
      </c>
      <c r="Y106">
        <v>8.48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0.36</v>
      </c>
      <c r="AH106">
        <v>2</v>
      </c>
      <c r="AI106">
        <v>42914098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ROW(Source!A36)</f>
        <v>36</v>
      </c>
      <c r="B107">
        <v>42914127</v>
      </c>
      <c r="C107">
        <v>42914076</v>
      </c>
      <c r="D107">
        <v>245682203</v>
      </c>
      <c r="E107">
        <v>1</v>
      </c>
      <c r="F107">
        <v>1</v>
      </c>
      <c r="G107">
        <v>1</v>
      </c>
      <c r="H107">
        <v>3</v>
      </c>
      <c r="I107" t="s">
        <v>305</v>
      </c>
      <c r="J107" t="s">
        <v>306</v>
      </c>
      <c r="K107" t="s">
        <v>307</v>
      </c>
      <c r="L107">
        <v>1348</v>
      </c>
      <c r="N107">
        <v>1009</v>
      </c>
      <c r="O107" t="s">
        <v>28</v>
      </c>
      <c r="P107" t="s">
        <v>28</v>
      </c>
      <c r="Q107">
        <v>1000</v>
      </c>
      <c r="X107">
        <v>5.9999999999999995E-4</v>
      </c>
      <c r="Y107">
        <v>10651.33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5.9999999999999995E-4</v>
      </c>
      <c r="AH107">
        <v>2</v>
      </c>
      <c r="AI107">
        <v>42914099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ROW(Source!A36)</f>
        <v>36</v>
      </c>
      <c r="B108">
        <v>42914128</v>
      </c>
      <c r="C108">
        <v>42914076</v>
      </c>
      <c r="D108">
        <v>245686849</v>
      </c>
      <c r="E108">
        <v>1</v>
      </c>
      <c r="F108">
        <v>1</v>
      </c>
      <c r="G108">
        <v>1</v>
      </c>
      <c r="H108">
        <v>3</v>
      </c>
      <c r="I108" t="s">
        <v>308</v>
      </c>
      <c r="J108" t="s">
        <v>309</v>
      </c>
      <c r="K108" t="s">
        <v>310</v>
      </c>
      <c r="L108">
        <v>1339</v>
      </c>
      <c r="N108">
        <v>1007</v>
      </c>
      <c r="O108" t="s">
        <v>282</v>
      </c>
      <c r="P108" t="s">
        <v>282</v>
      </c>
      <c r="Q108">
        <v>1</v>
      </c>
      <c r="X108">
        <v>6.9999999999999999E-4</v>
      </c>
      <c r="Y108">
        <v>1227.78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6.9999999999999999E-4</v>
      </c>
      <c r="AH108">
        <v>2</v>
      </c>
      <c r="AI108">
        <v>42914100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ROW(Source!A36)</f>
        <v>36</v>
      </c>
      <c r="B109">
        <v>42914129</v>
      </c>
      <c r="C109">
        <v>42914076</v>
      </c>
      <c r="D109">
        <v>245693047</v>
      </c>
      <c r="E109">
        <v>1</v>
      </c>
      <c r="F109">
        <v>1</v>
      </c>
      <c r="G109">
        <v>1</v>
      </c>
      <c r="H109">
        <v>3</v>
      </c>
      <c r="I109" t="s">
        <v>311</v>
      </c>
      <c r="J109" t="s">
        <v>312</v>
      </c>
      <c r="K109" t="s">
        <v>313</v>
      </c>
      <c r="L109">
        <v>1348</v>
      </c>
      <c r="N109">
        <v>1009</v>
      </c>
      <c r="O109" t="s">
        <v>28</v>
      </c>
      <c r="P109" t="s">
        <v>28</v>
      </c>
      <c r="Q109">
        <v>1000</v>
      </c>
      <c r="X109">
        <v>3.1E-4</v>
      </c>
      <c r="Y109">
        <v>15744.8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3.1E-4</v>
      </c>
      <c r="AH109">
        <v>2</v>
      </c>
      <c r="AI109">
        <v>42914101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ROW(Source!A36)</f>
        <v>36</v>
      </c>
      <c r="B110">
        <v>42914130</v>
      </c>
      <c r="C110">
        <v>42914076</v>
      </c>
      <c r="D110">
        <v>245674550</v>
      </c>
      <c r="E110">
        <v>1</v>
      </c>
      <c r="F110">
        <v>1</v>
      </c>
      <c r="G110">
        <v>1</v>
      </c>
      <c r="H110">
        <v>3</v>
      </c>
      <c r="I110" t="s">
        <v>314</v>
      </c>
      <c r="J110" t="s">
        <v>315</v>
      </c>
      <c r="K110" t="s">
        <v>316</v>
      </c>
      <c r="L110">
        <v>1348</v>
      </c>
      <c r="N110">
        <v>1009</v>
      </c>
      <c r="O110" t="s">
        <v>28</v>
      </c>
      <c r="P110" t="s">
        <v>28</v>
      </c>
      <c r="Q110">
        <v>1000</v>
      </c>
      <c r="X110">
        <v>2.3E-2</v>
      </c>
      <c r="Y110">
        <v>8816.24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2.3E-2</v>
      </c>
      <c r="AH110">
        <v>2</v>
      </c>
      <c r="AI110">
        <v>42914102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ROW(Source!A36)</f>
        <v>36</v>
      </c>
      <c r="B111">
        <v>42914131</v>
      </c>
      <c r="C111">
        <v>42914076</v>
      </c>
      <c r="D111">
        <v>245673367</v>
      </c>
      <c r="E111">
        <v>1</v>
      </c>
      <c r="F111">
        <v>1</v>
      </c>
      <c r="G111">
        <v>1</v>
      </c>
      <c r="H111">
        <v>3</v>
      </c>
      <c r="I111" t="s">
        <v>53</v>
      </c>
      <c r="J111" t="s">
        <v>55</v>
      </c>
      <c r="K111" t="s">
        <v>54</v>
      </c>
      <c r="L111">
        <v>1348</v>
      </c>
      <c r="N111">
        <v>1009</v>
      </c>
      <c r="O111" t="s">
        <v>28</v>
      </c>
      <c r="P111" t="s">
        <v>28</v>
      </c>
      <c r="Q111">
        <v>1000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3</v>
      </c>
      <c r="AG111">
        <v>1</v>
      </c>
      <c r="AH111">
        <v>2</v>
      </c>
      <c r="AI111">
        <v>42914103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ROW(Source!A36)</f>
        <v>36</v>
      </c>
      <c r="B112">
        <v>42914132</v>
      </c>
      <c r="C112">
        <v>42914076</v>
      </c>
      <c r="D112">
        <v>245718498</v>
      </c>
      <c r="E112">
        <v>1</v>
      </c>
      <c r="F112">
        <v>1</v>
      </c>
      <c r="G112">
        <v>1</v>
      </c>
      <c r="H112">
        <v>3</v>
      </c>
      <c r="I112" t="s">
        <v>317</v>
      </c>
      <c r="J112" t="s">
        <v>318</v>
      </c>
      <c r="K112" t="s">
        <v>319</v>
      </c>
      <c r="L112">
        <v>1302</v>
      </c>
      <c r="N112">
        <v>1003</v>
      </c>
      <c r="O112" t="s">
        <v>320</v>
      </c>
      <c r="P112" t="s">
        <v>320</v>
      </c>
      <c r="Q112">
        <v>10</v>
      </c>
      <c r="X112">
        <v>1.8700000000000001E-2</v>
      </c>
      <c r="Y112">
        <v>37.74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</v>
      </c>
      <c r="AG112">
        <v>1.8700000000000001E-2</v>
      </c>
      <c r="AH112">
        <v>2</v>
      </c>
      <c r="AI112">
        <v>42914104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ROW(Source!A37)</f>
        <v>37</v>
      </c>
      <c r="B113">
        <v>42914105</v>
      </c>
      <c r="C113">
        <v>42914076</v>
      </c>
      <c r="D113">
        <v>55700272</v>
      </c>
      <c r="E113">
        <v>1</v>
      </c>
      <c r="F113">
        <v>1</v>
      </c>
      <c r="G113">
        <v>1</v>
      </c>
      <c r="H113">
        <v>1</v>
      </c>
      <c r="I113" t="s">
        <v>242</v>
      </c>
      <c r="J113" t="s">
        <v>3</v>
      </c>
      <c r="K113" t="s">
        <v>243</v>
      </c>
      <c r="L113">
        <v>1369</v>
      </c>
      <c r="N113">
        <v>1013</v>
      </c>
      <c r="O113" t="s">
        <v>244</v>
      </c>
      <c r="P113" t="s">
        <v>244</v>
      </c>
      <c r="Q113">
        <v>1</v>
      </c>
      <c r="X113">
        <v>19.489999999999998</v>
      </c>
      <c r="Y113">
        <v>0</v>
      </c>
      <c r="Z113">
        <v>0</v>
      </c>
      <c r="AA113">
        <v>0</v>
      </c>
      <c r="AB113">
        <v>7.18</v>
      </c>
      <c r="AC113">
        <v>0</v>
      </c>
      <c r="AD113">
        <v>1</v>
      </c>
      <c r="AE113">
        <v>1</v>
      </c>
      <c r="AF113" t="s">
        <v>19</v>
      </c>
      <c r="AG113">
        <v>23.387999999999998</v>
      </c>
      <c r="AH113">
        <v>2</v>
      </c>
      <c r="AI113">
        <v>42914077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ROW(Source!A37)</f>
        <v>37</v>
      </c>
      <c r="B114">
        <v>42914106</v>
      </c>
      <c r="C114">
        <v>42914076</v>
      </c>
      <c r="D114">
        <v>121548</v>
      </c>
      <c r="E114">
        <v>1</v>
      </c>
      <c r="F114">
        <v>1</v>
      </c>
      <c r="G114">
        <v>1</v>
      </c>
      <c r="H114">
        <v>1</v>
      </c>
      <c r="I114" t="s">
        <v>30</v>
      </c>
      <c r="J114" t="s">
        <v>3</v>
      </c>
      <c r="K114" t="s">
        <v>246</v>
      </c>
      <c r="L114">
        <v>608254</v>
      </c>
      <c r="N114">
        <v>1013</v>
      </c>
      <c r="O114" t="s">
        <v>247</v>
      </c>
      <c r="P114" t="s">
        <v>247</v>
      </c>
      <c r="Q114">
        <v>1</v>
      </c>
      <c r="X114">
        <v>7.58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2</v>
      </c>
      <c r="AF114" t="s">
        <v>19</v>
      </c>
      <c r="AG114">
        <v>9.0960000000000001</v>
      </c>
      <c r="AH114">
        <v>2</v>
      </c>
      <c r="AI114">
        <v>42914078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ROW(Source!A37)</f>
        <v>37</v>
      </c>
      <c r="B115">
        <v>42914107</v>
      </c>
      <c r="C115">
        <v>42914076</v>
      </c>
      <c r="D115">
        <v>245659425</v>
      </c>
      <c r="E115">
        <v>1</v>
      </c>
      <c r="F115">
        <v>1</v>
      </c>
      <c r="G115">
        <v>1</v>
      </c>
      <c r="H115">
        <v>2</v>
      </c>
      <c r="I115" t="s">
        <v>248</v>
      </c>
      <c r="J115" t="s">
        <v>249</v>
      </c>
      <c r="K115" t="s">
        <v>250</v>
      </c>
      <c r="L115">
        <v>1368</v>
      </c>
      <c r="N115">
        <v>1011</v>
      </c>
      <c r="O115" t="s">
        <v>251</v>
      </c>
      <c r="P115" t="s">
        <v>251</v>
      </c>
      <c r="Q115">
        <v>1</v>
      </c>
      <c r="X115">
        <v>0.04</v>
      </c>
      <c r="Y115">
        <v>0</v>
      </c>
      <c r="Z115">
        <v>114.35</v>
      </c>
      <c r="AA115">
        <v>11.41</v>
      </c>
      <c r="AB115">
        <v>0</v>
      </c>
      <c r="AC115">
        <v>0</v>
      </c>
      <c r="AD115">
        <v>1</v>
      </c>
      <c r="AE115">
        <v>0</v>
      </c>
      <c r="AF115" t="s">
        <v>19</v>
      </c>
      <c r="AG115">
        <v>4.8000000000000001E-2</v>
      </c>
      <c r="AH115">
        <v>2</v>
      </c>
      <c r="AI115">
        <v>42914079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ROW(Source!A37)</f>
        <v>37</v>
      </c>
      <c r="B116">
        <v>42914108</v>
      </c>
      <c r="C116">
        <v>42914076</v>
      </c>
      <c r="D116">
        <v>245659493</v>
      </c>
      <c r="E116">
        <v>1</v>
      </c>
      <c r="F116">
        <v>1</v>
      </c>
      <c r="G116">
        <v>1</v>
      </c>
      <c r="H116">
        <v>2</v>
      </c>
      <c r="I116" t="s">
        <v>252</v>
      </c>
      <c r="J116" t="s">
        <v>253</v>
      </c>
      <c r="K116" t="s">
        <v>254</v>
      </c>
      <c r="L116">
        <v>1368</v>
      </c>
      <c r="N116">
        <v>1011</v>
      </c>
      <c r="O116" t="s">
        <v>251</v>
      </c>
      <c r="P116" t="s">
        <v>251</v>
      </c>
      <c r="Q116">
        <v>1</v>
      </c>
      <c r="X116">
        <v>0.12</v>
      </c>
      <c r="Y116">
        <v>0</v>
      </c>
      <c r="Z116">
        <v>97.94</v>
      </c>
      <c r="AA116">
        <v>9.99</v>
      </c>
      <c r="AB116">
        <v>0</v>
      </c>
      <c r="AC116">
        <v>0</v>
      </c>
      <c r="AD116">
        <v>1</v>
      </c>
      <c r="AE116">
        <v>0</v>
      </c>
      <c r="AF116" t="s">
        <v>19</v>
      </c>
      <c r="AG116">
        <v>0.14399999999999999</v>
      </c>
      <c r="AH116">
        <v>2</v>
      </c>
      <c r="AI116">
        <v>42914080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ROW(Source!A37)</f>
        <v>37</v>
      </c>
      <c r="B117">
        <v>42914109</v>
      </c>
      <c r="C117">
        <v>42914076</v>
      </c>
      <c r="D117">
        <v>245659514</v>
      </c>
      <c r="E117">
        <v>1</v>
      </c>
      <c r="F117">
        <v>1</v>
      </c>
      <c r="G117">
        <v>1</v>
      </c>
      <c r="H117">
        <v>2</v>
      </c>
      <c r="I117" t="s">
        <v>255</v>
      </c>
      <c r="J117" t="s">
        <v>256</v>
      </c>
      <c r="K117" t="s">
        <v>257</v>
      </c>
      <c r="L117">
        <v>1368</v>
      </c>
      <c r="N117">
        <v>1011</v>
      </c>
      <c r="O117" t="s">
        <v>251</v>
      </c>
      <c r="P117" t="s">
        <v>251</v>
      </c>
      <c r="Q117">
        <v>1</v>
      </c>
      <c r="X117">
        <v>3.2</v>
      </c>
      <c r="Y117">
        <v>0</v>
      </c>
      <c r="Z117">
        <v>100.22</v>
      </c>
      <c r="AA117">
        <v>9.99</v>
      </c>
      <c r="AB117">
        <v>0</v>
      </c>
      <c r="AC117">
        <v>0</v>
      </c>
      <c r="AD117">
        <v>1</v>
      </c>
      <c r="AE117">
        <v>0</v>
      </c>
      <c r="AF117" t="s">
        <v>19</v>
      </c>
      <c r="AG117">
        <v>3.84</v>
      </c>
      <c r="AH117">
        <v>2</v>
      </c>
      <c r="AI117">
        <v>42914081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ROW(Source!A37)</f>
        <v>37</v>
      </c>
      <c r="B118">
        <v>42914110</v>
      </c>
      <c r="C118">
        <v>42914076</v>
      </c>
      <c r="D118">
        <v>245659578</v>
      </c>
      <c r="E118">
        <v>1</v>
      </c>
      <c r="F118">
        <v>1</v>
      </c>
      <c r="G118">
        <v>1</v>
      </c>
      <c r="H118">
        <v>2</v>
      </c>
      <c r="I118" t="s">
        <v>351</v>
      </c>
      <c r="J118" t="s">
        <v>352</v>
      </c>
      <c r="K118" t="s">
        <v>353</v>
      </c>
      <c r="L118">
        <v>1368</v>
      </c>
      <c r="N118">
        <v>1011</v>
      </c>
      <c r="O118" t="s">
        <v>251</v>
      </c>
      <c r="P118" t="s">
        <v>251</v>
      </c>
      <c r="Q118">
        <v>1</v>
      </c>
      <c r="X118">
        <v>0.12</v>
      </c>
      <c r="Y118">
        <v>0</v>
      </c>
      <c r="Z118">
        <v>1.35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19</v>
      </c>
      <c r="AG118">
        <v>0.14399999999999999</v>
      </c>
      <c r="AH118">
        <v>2</v>
      </c>
      <c r="AI118">
        <v>42914082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ROW(Source!A37)</f>
        <v>37</v>
      </c>
      <c r="B119">
        <v>42914111</v>
      </c>
      <c r="C119">
        <v>42914076</v>
      </c>
      <c r="D119">
        <v>245659648</v>
      </c>
      <c r="E119">
        <v>1</v>
      </c>
      <c r="F119">
        <v>1</v>
      </c>
      <c r="G119">
        <v>1</v>
      </c>
      <c r="H119">
        <v>2</v>
      </c>
      <c r="I119" t="s">
        <v>258</v>
      </c>
      <c r="J119" t="s">
        <v>259</v>
      </c>
      <c r="K119" t="s">
        <v>260</v>
      </c>
      <c r="L119">
        <v>1368</v>
      </c>
      <c r="N119">
        <v>1011</v>
      </c>
      <c r="O119" t="s">
        <v>251</v>
      </c>
      <c r="P119" t="s">
        <v>251</v>
      </c>
      <c r="Q119">
        <v>1</v>
      </c>
      <c r="X119">
        <v>2.93</v>
      </c>
      <c r="Y119">
        <v>0</v>
      </c>
      <c r="Z119">
        <v>33.14</v>
      </c>
      <c r="AA119">
        <v>7.44</v>
      </c>
      <c r="AB119">
        <v>0</v>
      </c>
      <c r="AC119">
        <v>0</v>
      </c>
      <c r="AD119">
        <v>1</v>
      </c>
      <c r="AE119">
        <v>0</v>
      </c>
      <c r="AF119" t="s">
        <v>19</v>
      </c>
      <c r="AG119">
        <v>3.516</v>
      </c>
      <c r="AH119">
        <v>2</v>
      </c>
      <c r="AI119">
        <v>42914083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ROW(Source!A37)</f>
        <v>37</v>
      </c>
      <c r="B120">
        <v>42914112</v>
      </c>
      <c r="C120">
        <v>42914076</v>
      </c>
      <c r="D120">
        <v>245659699</v>
      </c>
      <c r="E120">
        <v>1</v>
      </c>
      <c r="F120">
        <v>1</v>
      </c>
      <c r="G120">
        <v>1</v>
      </c>
      <c r="H120">
        <v>2</v>
      </c>
      <c r="I120" t="s">
        <v>261</v>
      </c>
      <c r="J120" t="s">
        <v>262</v>
      </c>
      <c r="K120" t="s">
        <v>263</v>
      </c>
      <c r="L120">
        <v>1368</v>
      </c>
      <c r="N120">
        <v>1011</v>
      </c>
      <c r="O120" t="s">
        <v>251</v>
      </c>
      <c r="P120" t="s">
        <v>251</v>
      </c>
      <c r="Q120">
        <v>1</v>
      </c>
      <c r="X120">
        <v>1.68</v>
      </c>
      <c r="Y120">
        <v>0</v>
      </c>
      <c r="Z120">
        <v>1.1499999999999999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19</v>
      </c>
      <c r="AG120">
        <v>2.016</v>
      </c>
      <c r="AH120">
        <v>2</v>
      </c>
      <c r="AI120">
        <v>42914084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ROW(Source!A37)</f>
        <v>37</v>
      </c>
      <c r="B121">
        <v>42914113</v>
      </c>
      <c r="C121">
        <v>42914076</v>
      </c>
      <c r="D121">
        <v>245659734</v>
      </c>
      <c r="E121">
        <v>1</v>
      </c>
      <c r="F121">
        <v>1</v>
      </c>
      <c r="G121">
        <v>1</v>
      </c>
      <c r="H121">
        <v>2</v>
      </c>
      <c r="I121" t="s">
        <v>354</v>
      </c>
      <c r="J121" t="s">
        <v>355</v>
      </c>
      <c r="K121" t="s">
        <v>356</v>
      </c>
      <c r="L121">
        <v>1368</v>
      </c>
      <c r="N121">
        <v>1011</v>
      </c>
      <c r="O121" t="s">
        <v>251</v>
      </c>
      <c r="P121" t="s">
        <v>251</v>
      </c>
      <c r="Q121">
        <v>1</v>
      </c>
      <c r="X121">
        <v>1.29</v>
      </c>
      <c r="Y121">
        <v>0</v>
      </c>
      <c r="Z121">
        <v>79.959999999999994</v>
      </c>
      <c r="AA121">
        <v>7.44</v>
      </c>
      <c r="AB121">
        <v>0</v>
      </c>
      <c r="AC121">
        <v>0</v>
      </c>
      <c r="AD121">
        <v>1</v>
      </c>
      <c r="AE121">
        <v>0</v>
      </c>
      <c r="AF121" t="s">
        <v>19</v>
      </c>
      <c r="AG121">
        <v>1.548</v>
      </c>
      <c r="AH121">
        <v>2</v>
      </c>
      <c r="AI121">
        <v>42914085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ROW(Source!A37)</f>
        <v>37</v>
      </c>
      <c r="B122">
        <v>42914114</v>
      </c>
      <c r="C122">
        <v>42914076</v>
      </c>
      <c r="D122">
        <v>245660786</v>
      </c>
      <c r="E122">
        <v>1</v>
      </c>
      <c r="F122">
        <v>1</v>
      </c>
      <c r="G122">
        <v>1</v>
      </c>
      <c r="H122">
        <v>2</v>
      </c>
      <c r="I122" t="s">
        <v>357</v>
      </c>
      <c r="J122" t="s">
        <v>358</v>
      </c>
      <c r="K122" t="s">
        <v>359</v>
      </c>
      <c r="L122">
        <v>1368</v>
      </c>
      <c r="N122">
        <v>1011</v>
      </c>
      <c r="O122" t="s">
        <v>251</v>
      </c>
      <c r="P122" t="s">
        <v>251</v>
      </c>
      <c r="Q122">
        <v>1</v>
      </c>
      <c r="X122">
        <v>1.1299999999999999</v>
      </c>
      <c r="Y122">
        <v>0</v>
      </c>
      <c r="Z122">
        <v>2.08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19</v>
      </c>
      <c r="AG122">
        <v>1.3559999999999999</v>
      </c>
      <c r="AH122">
        <v>2</v>
      </c>
      <c r="AI122">
        <v>42914086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ROW(Source!A37)</f>
        <v>37</v>
      </c>
      <c r="B123">
        <v>42914115</v>
      </c>
      <c r="C123">
        <v>42914076</v>
      </c>
      <c r="D123">
        <v>245661027</v>
      </c>
      <c r="E123">
        <v>1</v>
      </c>
      <c r="F123">
        <v>1</v>
      </c>
      <c r="G123">
        <v>1</v>
      </c>
      <c r="H123">
        <v>2</v>
      </c>
      <c r="I123" t="s">
        <v>270</v>
      </c>
      <c r="J123" t="s">
        <v>271</v>
      </c>
      <c r="K123" t="s">
        <v>272</v>
      </c>
      <c r="L123">
        <v>1368</v>
      </c>
      <c r="N123">
        <v>1011</v>
      </c>
      <c r="O123" t="s">
        <v>251</v>
      </c>
      <c r="P123" t="s">
        <v>251</v>
      </c>
      <c r="Q123">
        <v>1</v>
      </c>
      <c r="X123">
        <v>0.17</v>
      </c>
      <c r="Y123">
        <v>0</v>
      </c>
      <c r="Z123">
        <v>4.92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19</v>
      </c>
      <c r="AG123">
        <v>0.20400000000000001</v>
      </c>
      <c r="AH123">
        <v>2</v>
      </c>
      <c r="AI123">
        <v>42914087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ROW(Source!A37)</f>
        <v>37</v>
      </c>
      <c r="B124">
        <v>42914116</v>
      </c>
      <c r="C124">
        <v>42914076</v>
      </c>
      <c r="D124">
        <v>245661077</v>
      </c>
      <c r="E124">
        <v>1</v>
      </c>
      <c r="F124">
        <v>1</v>
      </c>
      <c r="G124">
        <v>1</v>
      </c>
      <c r="H124">
        <v>2</v>
      </c>
      <c r="I124" t="s">
        <v>360</v>
      </c>
      <c r="J124" t="s">
        <v>361</v>
      </c>
      <c r="K124" t="s">
        <v>362</v>
      </c>
      <c r="L124">
        <v>1368</v>
      </c>
      <c r="N124">
        <v>1011</v>
      </c>
      <c r="O124" t="s">
        <v>251</v>
      </c>
      <c r="P124" t="s">
        <v>251</v>
      </c>
      <c r="Q124">
        <v>1</v>
      </c>
      <c r="X124">
        <v>0.11</v>
      </c>
      <c r="Y124">
        <v>0</v>
      </c>
      <c r="Z124">
        <v>17.829999999999998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19</v>
      </c>
      <c r="AG124">
        <v>0.13200000000000001</v>
      </c>
      <c r="AH124">
        <v>2</v>
      </c>
      <c r="AI124">
        <v>42914088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ROW(Source!A37)</f>
        <v>37</v>
      </c>
      <c r="B125">
        <v>42914117</v>
      </c>
      <c r="C125">
        <v>42914076</v>
      </c>
      <c r="D125">
        <v>245661335</v>
      </c>
      <c r="E125">
        <v>1</v>
      </c>
      <c r="F125">
        <v>1</v>
      </c>
      <c r="G125">
        <v>1</v>
      </c>
      <c r="H125">
        <v>2</v>
      </c>
      <c r="I125" t="s">
        <v>273</v>
      </c>
      <c r="J125" t="s">
        <v>274</v>
      </c>
      <c r="K125" t="s">
        <v>275</v>
      </c>
      <c r="L125">
        <v>1368</v>
      </c>
      <c r="N125">
        <v>1011</v>
      </c>
      <c r="O125" t="s">
        <v>251</v>
      </c>
      <c r="P125" t="s">
        <v>251</v>
      </c>
      <c r="Q125">
        <v>1</v>
      </c>
      <c r="X125">
        <v>0.19</v>
      </c>
      <c r="Y125">
        <v>0</v>
      </c>
      <c r="Z125">
        <v>79.38</v>
      </c>
      <c r="AA125">
        <v>8.58</v>
      </c>
      <c r="AB125">
        <v>0</v>
      </c>
      <c r="AC125">
        <v>0</v>
      </c>
      <c r="AD125">
        <v>1</v>
      </c>
      <c r="AE125">
        <v>0</v>
      </c>
      <c r="AF125" t="s">
        <v>19</v>
      </c>
      <c r="AG125">
        <v>0.22799999999999998</v>
      </c>
      <c r="AH125">
        <v>2</v>
      </c>
      <c r="AI125">
        <v>42914089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ROW(Source!A37)</f>
        <v>37</v>
      </c>
      <c r="B126">
        <v>42914118</v>
      </c>
      <c r="C126">
        <v>42914076</v>
      </c>
      <c r="D126">
        <v>245679653</v>
      </c>
      <c r="E126">
        <v>1</v>
      </c>
      <c r="F126">
        <v>1</v>
      </c>
      <c r="G126">
        <v>1</v>
      </c>
      <c r="H126">
        <v>3</v>
      </c>
      <c r="I126" t="s">
        <v>276</v>
      </c>
      <c r="J126" t="s">
        <v>277</v>
      </c>
      <c r="K126" t="s">
        <v>278</v>
      </c>
      <c r="L126">
        <v>1348</v>
      </c>
      <c r="N126">
        <v>1009</v>
      </c>
      <c r="O126" t="s">
        <v>28</v>
      </c>
      <c r="P126" t="s">
        <v>28</v>
      </c>
      <c r="Q126">
        <v>1000</v>
      </c>
      <c r="X126">
        <v>1E-4</v>
      </c>
      <c r="Y126">
        <v>39165.46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1E-4</v>
      </c>
      <c r="AH126">
        <v>2</v>
      </c>
      <c r="AI126">
        <v>42914090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ROW(Source!A37)</f>
        <v>37</v>
      </c>
      <c r="B127">
        <v>42914119</v>
      </c>
      <c r="C127">
        <v>42914076</v>
      </c>
      <c r="D127">
        <v>245679134</v>
      </c>
      <c r="E127">
        <v>1</v>
      </c>
      <c r="F127">
        <v>1</v>
      </c>
      <c r="G127">
        <v>1</v>
      </c>
      <c r="H127">
        <v>3</v>
      </c>
      <c r="I127" t="s">
        <v>279</v>
      </c>
      <c r="J127" t="s">
        <v>280</v>
      </c>
      <c r="K127" t="s">
        <v>281</v>
      </c>
      <c r="L127">
        <v>1339</v>
      </c>
      <c r="N127">
        <v>1007</v>
      </c>
      <c r="O127" t="s">
        <v>282</v>
      </c>
      <c r="P127" t="s">
        <v>282</v>
      </c>
      <c r="Q127">
        <v>1</v>
      </c>
      <c r="X127">
        <v>1.2</v>
      </c>
      <c r="Y127">
        <v>11.87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1.2</v>
      </c>
      <c r="AH127">
        <v>2</v>
      </c>
      <c r="AI127">
        <v>42914091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ROW(Source!A37)</f>
        <v>37</v>
      </c>
      <c r="B128">
        <v>42914120</v>
      </c>
      <c r="C128">
        <v>42914076</v>
      </c>
      <c r="D128">
        <v>245685224</v>
      </c>
      <c r="E128">
        <v>1</v>
      </c>
      <c r="F128">
        <v>1</v>
      </c>
      <c r="G128">
        <v>1</v>
      </c>
      <c r="H128">
        <v>3</v>
      </c>
      <c r="I128" t="s">
        <v>283</v>
      </c>
      <c r="J128" t="s">
        <v>284</v>
      </c>
      <c r="K128" t="s">
        <v>285</v>
      </c>
      <c r="L128">
        <v>1348</v>
      </c>
      <c r="N128">
        <v>1009</v>
      </c>
      <c r="O128" t="s">
        <v>28</v>
      </c>
      <c r="P128" t="s">
        <v>28</v>
      </c>
      <c r="Q128">
        <v>1000</v>
      </c>
      <c r="X128">
        <v>3.0000000000000001E-5</v>
      </c>
      <c r="Y128">
        <v>5291.95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3.0000000000000001E-5</v>
      </c>
      <c r="AH128">
        <v>2</v>
      </c>
      <c r="AI128">
        <v>42914092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ROW(Source!A37)</f>
        <v>37</v>
      </c>
      <c r="B129">
        <v>42914121</v>
      </c>
      <c r="C129">
        <v>42914076</v>
      </c>
      <c r="D129">
        <v>245685407</v>
      </c>
      <c r="E129">
        <v>1</v>
      </c>
      <c r="F129">
        <v>1</v>
      </c>
      <c r="G129">
        <v>1</v>
      </c>
      <c r="H129">
        <v>3</v>
      </c>
      <c r="I129" t="s">
        <v>286</v>
      </c>
      <c r="J129" t="s">
        <v>287</v>
      </c>
      <c r="K129" t="s">
        <v>288</v>
      </c>
      <c r="L129">
        <v>1348</v>
      </c>
      <c r="N129">
        <v>1009</v>
      </c>
      <c r="O129" t="s">
        <v>28</v>
      </c>
      <c r="P129" t="s">
        <v>28</v>
      </c>
      <c r="Q129">
        <v>1000</v>
      </c>
      <c r="X129">
        <v>1.9400000000000001E-3</v>
      </c>
      <c r="Y129">
        <v>4102.0600000000004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1.9400000000000001E-3</v>
      </c>
      <c r="AH129">
        <v>2</v>
      </c>
      <c r="AI129">
        <v>42914093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ROW(Source!A37)</f>
        <v>37</v>
      </c>
      <c r="B130">
        <v>42914122</v>
      </c>
      <c r="C130">
        <v>42914076</v>
      </c>
      <c r="D130">
        <v>245685549</v>
      </c>
      <c r="E130">
        <v>1</v>
      </c>
      <c r="F130">
        <v>1</v>
      </c>
      <c r="G130">
        <v>1</v>
      </c>
      <c r="H130">
        <v>3</v>
      </c>
      <c r="I130" t="s">
        <v>289</v>
      </c>
      <c r="J130" t="s">
        <v>290</v>
      </c>
      <c r="K130" t="s">
        <v>291</v>
      </c>
      <c r="L130">
        <v>1348</v>
      </c>
      <c r="N130">
        <v>1009</v>
      </c>
      <c r="O130" t="s">
        <v>28</v>
      </c>
      <c r="P130" t="s">
        <v>28</v>
      </c>
      <c r="Q130">
        <v>1000</v>
      </c>
      <c r="X130">
        <v>5.9999999999999995E-4</v>
      </c>
      <c r="Y130">
        <v>8936.19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5.9999999999999995E-4</v>
      </c>
      <c r="AH130">
        <v>2</v>
      </c>
      <c r="AI130">
        <v>42914094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ROW(Source!A37)</f>
        <v>37</v>
      </c>
      <c r="B131">
        <v>42914123</v>
      </c>
      <c r="C131">
        <v>42914076</v>
      </c>
      <c r="D131">
        <v>245685787</v>
      </c>
      <c r="E131">
        <v>1</v>
      </c>
      <c r="F131">
        <v>1</v>
      </c>
      <c r="G131">
        <v>1</v>
      </c>
      <c r="H131">
        <v>3</v>
      </c>
      <c r="I131" t="s">
        <v>295</v>
      </c>
      <c r="J131" t="s">
        <v>296</v>
      </c>
      <c r="K131" t="s">
        <v>297</v>
      </c>
      <c r="L131">
        <v>1348</v>
      </c>
      <c r="N131">
        <v>1009</v>
      </c>
      <c r="O131" t="s">
        <v>28</v>
      </c>
      <c r="P131" t="s">
        <v>28</v>
      </c>
      <c r="Q131">
        <v>1000</v>
      </c>
      <c r="X131">
        <v>8.0000000000000002E-3</v>
      </c>
      <c r="Y131">
        <v>9646.8799999999992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8.0000000000000002E-3</v>
      </c>
      <c r="AH131">
        <v>2</v>
      </c>
      <c r="AI131">
        <v>42914095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ROW(Source!A37)</f>
        <v>37</v>
      </c>
      <c r="B132">
        <v>42914124</v>
      </c>
      <c r="C132">
        <v>42914076</v>
      </c>
      <c r="D132">
        <v>245685856</v>
      </c>
      <c r="E132">
        <v>1</v>
      </c>
      <c r="F132">
        <v>1</v>
      </c>
      <c r="G132">
        <v>1</v>
      </c>
      <c r="H132">
        <v>3</v>
      </c>
      <c r="I132" t="s">
        <v>298</v>
      </c>
      <c r="J132" t="s">
        <v>299</v>
      </c>
      <c r="K132" t="s">
        <v>300</v>
      </c>
      <c r="L132">
        <v>1348</v>
      </c>
      <c r="N132">
        <v>1009</v>
      </c>
      <c r="O132" t="s">
        <v>28</v>
      </c>
      <c r="P132" t="s">
        <v>28</v>
      </c>
      <c r="Q132">
        <v>1000</v>
      </c>
      <c r="X132">
        <v>1.0000000000000001E-5</v>
      </c>
      <c r="Y132">
        <v>12722.6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1.0000000000000001E-5</v>
      </c>
      <c r="AH132">
        <v>2</v>
      </c>
      <c r="AI132">
        <v>42914096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ROW(Source!A37)</f>
        <v>37</v>
      </c>
      <c r="B133">
        <v>42914125</v>
      </c>
      <c r="C133">
        <v>42914076</v>
      </c>
      <c r="D133">
        <v>245685755</v>
      </c>
      <c r="E133">
        <v>1</v>
      </c>
      <c r="F133">
        <v>1</v>
      </c>
      <c r="G133">
        <v>1</v>
      </c>
      <c r="H133">
        <v>3</v>
      </c>
      <c r="I133" t="s">
        <v>49</v>
      </c>
      <c r="J133" t="s">
        <v>51</v>
      </c>
      <c r="K133" t="s">
        <v>50</v>
      </c>
      <c r="L133">
        <v>1348</v>
      </c>
      <c r="N133">
        <v>1009</v>
      </c>
      <c r="O133" t="s">
        <v>28</v>
      </c>
      <c r="P133" t="s">
        <v>28</v>
      </c>
      <c r="Q133">
        <v>1000</v>
      </c>
      <c r="X133">
        <v>0</v>
      </c>
      <c r="Y133">
        <v>29075.45</v>
      </c>
      <c r="Z133">
        <v>0</v>
      </c>
      <c r="AA133">
        <v>0</v>
      </c>
      <c r="AB133">
        <v>0</v>
      </c>
      <c r="AC133">
        <v>1</v>
      </c>
      <c r="AD133">
        <v>0</v>
      </c>
      <c r="AE133">
        <v>0</v>
      </c>
      <c r="AF133" t="s">
        <v>3</v>
      </c>
      <c r="AG133">
        <v>0</v>
      </c>
      <c r="AH133">
        <v>2</v>
      </c>
      <c r="AI133">
        <v>42914097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ROW(Source!A37)</f>
        <v>37</v>
      </c>
      <c r="B134">
        <v>42914126</v>
      </c>
      <c r="C134">
        <v>42914076</v>
      </c>
      <c r="D134">
        <v>245679141</v>
      </c>
      <c r="E134">
        <v>1</v>
      </c>
      <c r="F134">
        <v>1</v>
      </c>
      <c r="G134">
        <v>1</v>
      </c>
      <c r="H134">
        <v>3</v>
      </c>
      <c r="I134" t="s">
        <v>301</v>
      </c>
      <c r="J134" t="s">
        <v>302</v>
      </c>
      <c r="K134" t="s">
        <v>303</v>
      </c>
      <c r="L134">
        <v>1346</v>
      </c>
      <c r="N134">
        <v>1009</v>
      </c>
      <c r="O134" t="s">
        <v>304</v>
      </c>
      <c r="P134" t="s">
        <v>304</v>
      </c>
      <c r="Q134">
        <v>1</v>
      </c>
      <c r="X134">
        <v>0.36</v>
      </c>
      <c r="Y134">
        <v>8.48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0.36</v>
      </c>
      <c r="AH134">
        <v>2</v>
      </c>
      <c r="AI134">
        <v>42914098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ROW(Source!A37)</f>
        <v>37</v>
      </c>
      <c r="B135">
        <v>42914127</v>
      </c>
      <c r="C135">
        <v>42914076</v>
      </c>
      <c r="D135">
        <v>245682203</v>
      </c>
      <c r="E135">
        <v>1</v>
      </c>
      <c r="F135">
        <v>1</v>
      </c>
      <c r="G135">
        <v>1</v>
      </c>
      <c r="H135">
        <v>3</v>
      </c>
      <c r="I135" t="s">
        <v>305</v>
      </c>
      <c r="J135" t="s">
        <v>306</v>
      </c>
      <c r="K135" t="s">
        <v>307</v>
      </c>
      <c r="L135">
        <v>1348</v>
      </c>
      <c r="N135">
        <v>1009</v>
      </c>
      <c r="O135" t="s">
        <v>28</v>
      </c>
      <c r="P135" t="s">
        <v>28</v>
      </c>
      <c r="Q135">
        <v>1000</v>
      </c>
      <c r="X135">
        <v>5.9999999999999995E-4</v>
      </c>
      <c r="Y135">
        <v>10651.33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</v>
      </c>
      <c r="AG135">
        <v>5.9999999999999995E-4</v>
      </c>
      <c r="AH135">
        <v>2</v>
      </c>
      <c r="AI135">
        <v>42914099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ROW(Source!A37)</f>
        <v>37</v>
      </c>
      <c r="B136">
        <v>42914128</v>
      </c>
      <c r="C136">
        <v>42914076</v>
      </c>
      <c r="D136">
        <v>245686849</v>
      </c>
      <c r="E136">
        <v>1</v>
      </c>
      <c r="F136">
        <v>1</v>
      </c>
      <c r="G136">
        <v>1</v>
      </c>
      <c r="H136">
        <v>3</v>
      </c>
      <c r="I136" t="s">
        <v>308</v>
      </c>
      <c r="J136" t="s">
        <v>309</v>
      </c>
      <c r="K136" t="s">
        <v>310</v>
      </c>
      <c r="L136">
        <v>1339</v>
      </c>
      <c r="N136">
        <v>1007</v>
      </c>
      <c r="O136" t="s">
        <v>282</v>
      </c>
      <c r="P136" t="s">
        <v>282</v>
      </c>
      <c r="Q136">
        <v>1</v>
      </c>
      <c r="X136">
        <v>6.9999999999999999E-4</v>
      </c>
      <c r="Y136">
        <v>1227.78</v>
      </c>
      <c r="Z136">
        <v>0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6.9999999999999999E-4</v>
      </c>
      <c r="AH136">
        <v>2</v>
      </c>
      <c r="AI136">
        <v>42914100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ROW(Source!A37)</f>
        <v>37</v>
      </c>
      <c r="B137">
        <v>42914129</v>
      </c>
      <c r="C137">
        <v>42914076</v>
      </c>
      <c r="D137">
        <v>245693047</v>
      </c>
      <c r="E137">
        <v>1</v>
      </c>
      <c r="F137">
        <v>1</v>
      </c>
      <c r="G137">
        <v>1</v>
      </c>
      <c r="H137">
        <v>3</v>
      </c>
      <c r="I137" t="s">
        <v>311</v>
      </c>
      <c r="J137" t="s">
        <v>312</v>
      </c>
      <c r="K137" t="s">
        <v>313</v>
      </c>
      <c r="L137">
        <v>1348</v>
      </c>
      <c r="N137">
        <v>1009</v>
      </c>
      <c r="O137" t="s">
        <v>28</v>
      </c>
      <c r="P137" t="s">
        <v>28</v>
      </c>
      <c r="Q137">
        <v>1000</v>
      </c>
      <c r="X137">
        <v>3.1E-4</v>
      </c>
      <c r="Y137">
        <v>15744.8</v>
      </c>
      <c r="Z137">
        <v>0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3.1E-4</v>
      </c>
      <c r="AH137">
        <v>2</v>
      </c>
      <c r="AI137">
        <v>42914101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ROW(Source!A37)</f>
        <v>37</v>
      </c>
      <c r="B138">
        <v>42914130</v>
      </c>
      <c r="C138">
        <v>42914076</v>
      </c>
      <c r="D138">
        <v>245674550</v>
      </c>
      <c r="E138">
        <v>1</v>
      </c>
      <c r="F138">
        <v>1</v>
      </c>
      <c r="G138">
        <v>1</v>
      </c>
      <c r="H138">
        <v>3</v>
      </c>
      <c r="I138" t="s">
        <v>314</v>
      </c>
      <c r="J138" t="s">
        <v>315</v>
      </c>
      <c r="K138" t="s">
        <v>316</v>
      </c>
      <c r="L138">
        <v>1348</v>
      </c>
      <c r="N138">
        <v>1009</v>
      </c>
      <c r="O138" t="s">
        <v>28</v>
      </c>
      <c r="P138" t="s">
        <v>28</v>
      </c>
      <c r="Q138">
        <v>1000</v>
      </c>
      <c r="X138">
        <v>2.3E-2</v>
      </c>
      <c r="Y138">
        <v>8816.24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2.3E-2</v>
      </c>
      <c r="AH138">
        <v>2</v>
      </c>
      <c r="AI138">
        <v>42914102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ROW(Source!A37)</f>
        <v>37</v>
      </c>
      <c r="B139">
        <v>42914131</v>
      </c>
      <c r="C139">
        <v>42914076</v>
      </c>
      <c r="D139">
        <v>245673367</v>
      </c>
      <c r="E139">
        <v>1</v>
      </c>
      <c r="F139">
        <v>1</v>
      </c>
      <c r="G139">
        <v>1</v>
      </c>
      <c r="H139">
        <v>3</v>
      </c>
      <c r="I139" t="s">
        <v>53</v>
      </c>
      <c r="J139" t="s">
        <v>55</v>
      </c>
      <c r="K139" t="s">
        <v>54</v>
      </c>
      <c r="L139">
        <v>1348</v>
      </c>
      <c r="N139">
        <v>1009</v>
      </c>
      <c r="O139" t="s">
        <v>28</v>
      </c>
      <c r="P139" t="s">
        <v>28</v>
      </c>
      <c r="Q139">
        <v>1000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 t="s">
        <v>3</v>
      </c>
      <c r="AG139">
        <v>1</v>
      </c>
      <c r="AH139">
        <v>2</v>
      </c>
      <c r="AI139">
        <v>42914103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ROW(Source!A37)</f>
        <v>37</v>
      </c>
      <c r="B140">
        <v>42914132</v>
      </c>
      <c r="C140">
        <v>42914076</v>
      </c>
      <c r="D140">
        <v>245718498</v>
      </c>
      <c r="E140">
        <v>1</v>
      </c>
      <c r="F140">
        <v>1</v>
      </c>
      <c r="G140">
        <v>1</v>
      </c>
      <c r="H140">
        <v>3</v>
      </c>
      <c r="I140" t="s">
        <v>317</v>
      </c>
      <c r="J140" t="s">
        <v>318</v>
      </c>
      <c r="K140" t="s">
        <v>319</v>
      </c>
      <c r="L140">
        <v>1302</v>
      </c>
      <c r="N140">
        <v>1003</v>
      </c>
      <c r="O140" t="s">
        <v>320</v>
      </c>
      <c r="P140" t="s">
        <v>320</v>
      </c>
      <c r="Q140">
        <v>10</v>
      </c>
      <c r="X140">
        <v>1.8700000000000001E-2</v>
      </c>
      <c r="Y140">
        <v>37.74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1.8700000000000001E-2</v>
      </c>
      <c r="AH140">
        <v>2</v>
      </c>
      <c r="AI140">
        <v>42914104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ROW(Source!A42)</f>
        <v>42</v>
      </c>
      <c r="B141">
        <v>42914139</v>
      </c>
      <c r="C141">
        <v>42914135</v>
      </c>
      <c r="D141">
        <v>55930948</v>
      </c>
      <c r="E141">
        <v>1</v>
      </c>
      <c r="F141">
        <v>1</v>
      </c>
      <c r="G141">
        <v>1</v>
      </c>
      <c r="H141">
        <v>1</v>
      </c>
      <c r="I141" t="s">
        <v>363</v>
      </c>
      <c r="J141" t="s">
        <v>3</v>
      </c>
      <c r="K141" t="s">
        <v>364</v>
      </c>
      <c r="L141">
        <v>1369</v>
      </c>
      <c r="N141">
        <v>1013</v>
      </c>
      <c r="O141" t="s">
        <v>244</v>
      </c>
      <c r="P141" t="s">
        <v>244</v>
      </c>
      <c r="Q141">
        <v>1</v>
      </c>
      <c r="X141">
        <v>3.1</v>
      </c>
      <c r="Y141">
        <v>0</v>
      </c>
      <c r="Z141">
        <v>0</v>
      </c>
      <c r="AA141">
        <v>0</v>
      </c>
      <c r="AB141">
        <v>7.75</v>
      </c>
      <c r="AC141">
        <v>0</v>
      </c>
      <c r="AD141">
        <v>1</v>
      </c>
      <c r="AE141">
        <v>1</v>
      </c>
      <c r="AF141" t="s">
        <v>19</v>
      </c>
      <c r="AG141">
        <v>3.7199999999999998</v>
      </c>
      <c r="AH141">
        <v>2</v>
      </c>
      <c r="AI141">
        <v>42914136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ROW(Source!A42)</f>
        <v>42</v>
      </c>
      <c r="B142">
        <v>42914140</v>
      </c>
      <c r="C142">
        <v>42914135</v>
      </c>
      <c r="D142">
        <v>245726869</v>
      </c>
      <c r="E142">
        <v>1</v>
      </c>
      <c r="F142">
        <v>1</v>
      </c>
      <c r="G142">
        <v>1</v>
      </c>
      <c r="H142">
        <v>3</v>
      </c>
      <c r="I142" t="s">
        <v>64</v>
      </c>
      <c r="J142" t="s">
        <v>66</v>
      </c>
      <c r="K142" t="s">
        <v>65</v>
      </c>
      <c r="L142">
        <v>1348</v>
      </c>
      <c r="N142">
        <v>1009</v>
      </c>
      <c r="O142" t="s">
        <v>28</v>
      </c>
      <c r="P142" t="s">
        <v>28</v>
      </c>
      <c r="Q142">
        <v>1000</v>
      </c>
      <c r="X142">
        <v>1E-3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 t="s">
        <v>3</v>
      </c>
      <c r="AG142">
        <v>1E-3</v>
      </c>
      <c r="AH142">
        <v>2</v>
      </c>
      <c r="AI142">
        <v>42914137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ROW(Source!A42)</f>
        <v>42</v>
      </c>
      <c r="B143">
        <v>42914141</v>
      </c>
      <c r="C143">
        <v>42914135</v>
      </c>
      <c r="D143">
        <v>245726870</v>
      </c>
      <c r="E143">
        <v>1</v>
      </c>
      <c r="F143">
        <v>1</v>
      </c>
      <c r="G143">
        <v>1</v>
      </c>
      <c r="H143">
        <v>3</v>
      </c>
      <c r="I143" t="s">
        <v>347</v>
      </c>
      <c r="J143" t="s">
        <v>348</v>
      </c>
      <c r="K143" t="s">
        <v>349</v>
      </c>
      <c r="L143">
        <v>1374</v>
      </c>
      <c r="N143">
        <v>1013</v>
      </c>
      <c r="O143" t="s">
        <v>350</v>
      </c>
      <c r="P143" t="s">
        <v>350</v>
      </c>
      <c r="Q143">
        <v>1</v>
      </c>
      <c r="X143">
        <v>0.48</v>
      </c>
      <c r="Y143">
        <v>1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0.48</v>
      </c>
      <c r="AH143">
        <v>2</v>
      </c>
      <c r="AI143">
        <v>42914138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ROW(Source!A43)</f>
        <v>43</v>
      </c>
      <c r="B144">
        <v>42914139</v>
      </c>
      <c r="C144">
        <v>42914135</v>
      </c>
      <c r="D144">
        <v>55930948</v>
      </c>
      <c r="E144">
        <v>1</v>
      </c>
      <c r="F144">
        <v>1</v>
      </c>
      <c r="G144">
        <v>1</v>
      </c>
      <c r="H144">
        <v>1</v>
      </c>
      <c r="I144" t="s">
        <v>363</v>
      </c>
      <c r="J144" t="s">
        <v>3</v>
      </c>
      <c r="K144" t="s">
        <v>364</v>
      </c>
      <c r="L144">
        <v>1369</v>
      </c>
      <c r="N144">
        <v>1013</v>
      </c>
      <c r="O144" t="s">
        <v>244</v>
      </c>
      <c r="P144" t="s">
        <v>244</v>
      </c>
      <c r="Q144">
        <v>1</v>
      </c>
      <c r="X144">
        <v>3.1</v>
      </c>
      <c r="Y144">
        <v>0</v>
      </c>
      <c r="Z144">
        <v>0</v>
      </c>
      <c r="AA144">
        <v>0</v>
      </c>
      <c r="AB144">
        <v>7.75</v>
      </c>
      <c r="AC144">
        <v>0</v>
      </c>
      <c r="AD144">
        <v>1</v>
      </c>
      <c r="AE144">
        <v>1</v>
      </c>
      <c r="AF144" t="s">
        <v>19</v>
      </c>
      <c r="AG144">
        <v>3.7199999999999998</v>
      </c>
      <c r="AH144">
        <v>2</v>
      </c>
      <c r="AI144">
        <v>42914136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ROW(Source!A43)</f>
        <v>43</v>
      </c>
      <c r="B145">
        <v>42914140</v>
      </c>
      <c r="C145">
        <v>42914135</v>
      </c>
      <c r="D145">
        <v>245726869</v>
      </c>
      <c r="E145">
        <v>1</v>
      </c>
      <c r="F145">
        <v>1</v>
      </c>
      <c r="G145">
        <v>1</v>
      </c>
      <c r="H145">
        <v>3</v>
      </c>
      <c r="I145" t="s">
        <v>64</v>
      </c>
      <c r="J145" t="s">
        <v>66</v>
      </c>
      <c r="K145" t="s">
        <v>65</v>
      </c>
      <c r="L145">
        <v>1348</v>
      </c>
      <c r="N145">
        <v>1009</v>
      </c>
      <c r="O145" t="s">
        <v>28</v>
      </c>
      <c r="P145" t="s">
        <v>28</v>
      </c>
      <c r="Q145">
        <v>1000</v>
      </c>
      <c r="X145">
        <v>1E-3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 t="s">
        <v>3</v>
      </c>
      <c r="AG145">
        <v>1E-3</v>
      </c>
      <c r="AH145">
        <v>2</v>
      </c>
      <c r="AI145">
        <v>42914137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ROW(Source!A43)</f>
        <v>43</v>
      </c>
      <c r="B146">
        <v>42914141</v>
      </c>
      <c r="C146">
        <v>42914135</v>
      </c>
      <c r="D146">
        <v>245726870</v>
      </c>
      <c r="E146">
        <v>1</v>
      </c>
      <c r="F146">
        <v>1</v>
      </c>
      <c r="G146">
        <v>1</v>
      </c>
      <c r="H146">
        <v>3</v>
      </c>
      <c r="I146" t="s">
        <v>347</v>
      </c>
      <c r="J146" t="s">
        <v>348</v>
      </c>
      <c r="K146" t="s">
        <v>349</v>
      </c>
      <c r="L146">
        <v>1374</v>
      </c>
      <c r="N146">
        <v>1013</v>
      </c>
      <c r="O146" t="s">
        <v>350</v>
      </c>
      <c r="P146" t="s">
        <v>350</v>
      </c>
      <c r="Q146">
        <v>1</v>
      </c>
      <c r="X146">
        <v>0.48</v>
      </c>
      <c r="Y146">
        <v>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0.48</v>
      </c>
      <c r="AH146">
        <v>2</v>
      </c>
      <c r="AI146">
        <v>42914138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42914149</v>
      </c>
      <c r="C147">
        <v>42914143</v>
      </c>
      <c r="D147">
        <v>56123969</v>
      </c>
      <c r="E147">
        <v>1</v>
      </c>
      <c r="F147">
        <v>1</v>
      </c>
      <c r="G147">
        <v>1</v>
      </c>
      <c r="H147">
        <v>1</v>
      </c>
      <c r="I147" t="s">
        <v>365</v>
      </c>
      <c r="J147" t="s">
        <v>3</v>
      </c>
      <c r="K147" t="s">
        <v>366</v>
      </c>
      <c r="L147">
        <v>1369</v>
      </c>
      <c r="N147">
        <v>1013</v>
      </c>
      <c r="O147" t="s">
        <v>244</v>
      </c>
      <c r="P147" t="s">
        <v>244</v>
      </c>
      <c r="Q147">
        <v>1</v>
      </c>
      <c r="X147">
        <v>35.4</v>
      </c>
      <c r="Y147">
        <v>0</v>
      </c>
      <c r="Z147">
        <v>0</v>
      </c>
      <c r="AA147">
        <v>0</v>
      </c>
      <c r="AB147">
        <v>6.27</v>
      </c>
      <c r="AC147">
        <v>0</v>
      </c>
      <c r="AD147">
        <v>1</v>
      </c>
      <c r="AE147">
        <v>1</v>
      </c>
      <c r="AF147" t="s">
        <v>19</v>
      </c>
      <c r="AG147">
        <v>42.48</v>
      </c>
      <c r="AH147">
        <v>2</v>
      </c>
      <c r="AI147">
        <v>42914144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42914150</v>
      </c>
      <c r="C148">
        <v>42914143</v>
      </c>
      <c r="D148">
        <v>121548</v>
      </c>
      <c r="E148">
        <v>1</v>
      </c>
      <c r="F148">
        <v>1</v>
      </c>
      <c r="G148">
        <v>1</v>
      </c>
      <c r="H148">
        <v>1</v>
      </c>
      <c r="I148" t="s">
        <v>30</v>
      </c>
      <c r="J148" t="s">
        <v>3</v>
      </c>
      <c r="K148" t="s">
        <v>246</v>
      </c>
      <c r="L148">
        <v>608254</v>
      </c>
      <c r="N148">
        <v>1013</v>
      </c>
      <c r="O148" t="s">
        <v>247</v>
      </c>
      <c r="P148" t="s">
        <v>247</v>
      </c>
      <c r="Q148">
        <v>1</v>
      </c>
      <c r="X148">
        <v>6.65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2</v>
      </c>
      <c r="AF148" t="s">
        <v>19</v>
      </c>
      <c r="AG148">
        <v>7.98</v>
      </c>
      <c r="AH148">
        <v>2</v>
      </c>
      <c r="AI148">
        <v>42914145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42914151</v>
      </c>
      <c r="C149">
        <v>42914143</v>
      </c>
      <c r="D149">
        <v>245659493</v>
      </c>
      <c r="E149">
        <v>1</v>
      </c>
      <c r="F149">
        <v>1</v>
      </c>
      <c r="G149">
        <v>1</v>
      </c>
      <c r="H149">
        <v>2</v>
      </c>
      <c r="I149" t="s">
        <v>252</v>
      </c>
      <c r="J149" t="s">
        <v>253</v>
      </c>
      <c r="K149" t="s">
        <v>254</v>
      </c>
      <c r="L149">
        <v>1368</v>
      </c>
      <c r="N149">
        <v>1011</v>
      </c>
      <c r="O149" t="s">
        <v>251</v>
      </c>
      <c r="P149" t="s">
        <v>251</v>
      </c>
      <c r="Q149">
        <v>1</v>
      </c>
      <c r="X149">
        <v>6.65</v>
      </c>
      <c r="Y149">
        <v>0</v>
      </c>
      <c r="Z149">
        <v>97.94</v>
      </c>
      <c r="AA149">
        <v>9.99</v>
      </c>
      <c r="AB149">
        <v>0</v>
      </c>
      <c r="AC149">
        <v>0</v>
      </c>
      <c r="AD149">
        <v>1</v>
      </c>
      <c r="AE149">
        <v>0</v>
      </c>
      <c r="AF149" t="s">
        <v>19</v>
      </c>
      <c r="AG149">
        <v>7.98</v>
      </c>
      <c r="AH149">
        <v>2</v>
      </c>
      <c r="AI149">
        <v>42914146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42914152</v>
      </c>
      <c r="C150">
        <v>42914143</v>
      </c>
      <c r="D150">
        <v>245661338</v>
      </c>
      <c r="E150">
        <v>1</v>
      </c>
      <c r="F150">
        <v>1</v>
      </c>
      <c r="G150">
        <v>1</v>
      </c>
      <c r="H150">
        <v>2</v>
      </c>
      <c r="I150" t="s">
        <v>367</v>
      </c>
      <c r="J150" t="s">
        <v>368</v>
      </c>
      <c r="K150" t="s">
        <v>369</v>
      </c>
      <c r="L150">
        <v>1368</v>
      </c>
      <c r="N150">
        <v>1011</v>
      </c>
      <c r="O150" t="s">
        <v>251</v>
      </c>
      <c r="P150" t="s">
        <v>251</v>
      </c>
      <c r="Q150">
        <v>1</v>
      </c>
      <c r="X150">
        <v>0.65</v>
      </c>
      <c r="Y150">
        <v>0</v>
      </c>
      <c r="Z150">
        <v>100.28</v>
      </c>
      <c r="AA150">
        <v>9.99</v>
      </c>
      <c r="AB150">
        <v>0</v>
      </c>
      <c r="AC150">
        <v>0</v>
      </c>
      <c r="AD150">
        <v>1</v>
      </c>
      <c r="AE150">
        <v>0</v>
      </c>
      <c r="AF150" t="s">
        <v>19</v>
      </c>
      <c r="AG150">
        <v>0.78</v>
      </c>
      <c r="AH150">
        <v>2</v>
      </c>
      <c r="AI150">
        <v>42914147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42914153</v>
      </c>
      <c r="C151">
        <v>42914143</v>
      </c>
      <c r="D151">
        <v>245726870</v>
      </c>
      <c r="E151">
        <v>1</v>
      </c>
      <c r="F151">
        <v>1</v>
      </c>
      <c r="G151">
        <v>1</v>
      </c>
      <c r="H151">
        <v>3</v>
      </c>
      <c r="I151" t="s">
        <v>347</v>
      </c>
      <c r="J151" t="s">
        <v>348</v>
      </c>
      <c r="K151" t="s">
        <v>349</v>
      </c>
      <c r="L151">
        <v>1374</v>
      </c>
      <c r="N151">
        <v>1013</v>
      </c>
      <c r="O151" t="s">
        <v>350</v>
      </c>
      <c r="P151" t="s">
        <v>350</v>
      </c>
      <c r="Q151">
        <v>1</v>
      </c>
      <c r="X151">
        <v>4.4400000000000004</v>
      </c>
      <c r="Y151">
        <v>1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4.4400000000000004</v>
      </c>
      <c r="AH151">
        <v>2</v>
      </c>
      <c r="AI151">
        <v>42914148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ROW(Source!A47)</f>
        <v>47</v>
      </c>
      <c r="B152">
        <v>42914149</v>
      </c>
      <c r="C152">
        <v>42914143</v>
      </c>
      <c r="D152">
        <v>56123969</v>
      </c>
      <c r="E152">
        <v>1</v>
      </c>
      <c r="F152">
        <v>1</v>
      </c>
      <c r="G152">
        <v>1</v>
      </c>
      <c r="H152">
        <v>1</v>
      </c>
      <c r="I152" t="s">
        <v>365</v>
      </c>
      <c r="J152" t="s">
        <v>3</v>
      </c>
      <c r="K152" t="s">
        <v>366</v>
      </c>
      <c r="L152">
        <v>1369</v>
      </c>
      <c r="N152">
        <v>1013</v>
      </c>
      <c r="O152" t="s">
        <v>244</v>
      </c>
      <c r="P152" t="s">
        <v>244</v>
      </c>
      <c r="Q152">
        <v>1</v>
      </c>
      <c r="X152">
        <v>35.4</v>
      </c>
      <c r="Y152">
        <v>0</v>
      </c>
      <c r="Z152">
        <v>0</v>
      </c>
      <c r="AA152">
        <v>0</v>
      </c>
      <c r="AB152">
        <v>6.27</v>
      </c>
      <c r="AC152">
        <v>0</v>
      </c>
      <c r="AD152">
        <v>1</v>
      </c>
      <c r="AE152">
        <v>1</v>
      </c>
      <c r="AF152" t="s">
        <v>19</v>
      </c>
      <c r="AG152">
        <v>42.48</v>
      </c>
      <c r="AH152">
        <v>2</v>
      </c>
      <c r="AI152">
        <v>42914144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ROW(Source!A47)</f>
        <v>47</v>
      </c>
      <c r="B153">
        <v>42914150</v>
      </c>
      <c r="C153">
        <v>42914143</v>
      </c>
      <c r="D153">
        <v>121548</v>
      </c>
      <c r="E153">
        <v>1</v>
      </c>
      <c r="F153">
        <v>1</v>
      </c>
      <c r="G153">
        <v>1</v>
      </c>
      <c r="H153">
        <v>1</v>
      </c>
      <c r="I153" t="s">
        <v>30</v>
      </c>
      <c r="J153" t="s">
        <v>3</v>
      </c>
      <c r="K153" t="s">
        <v>246</v>
      </c>
      <c r="L153">
        <v>608254</v>
      </c>
      <c r="N153">
        <v>1013</v>
      </c>
      <c r="O153" t="s">
        <v>247</v>
      </c>
      <c r="P153" t="s">
        <v>247</v>
      </c>
      <c r="Q153">
        <v>1</v>
      </c>
      <c r="X153">
        <v>6.65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2</v>
      </c>
      <c r="AF153" t="s">
        <v>19</v>
      </c>
      <c r="AG153">
        <v>7.98</v>
      </c>
      <c r="AH153">
        <v>2</v>
      </c>
      <c r="AI153">
        <v>42914145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ROW(Source!A47)</f>
        <v>47</v>
      </c>
      <c r="B154">
        <v>42914151</v>
      </c>
      <c r="C154">
        <v>42914143</v>
      </c>
      <c r="D154">
        <v>245659493</v>
      </c>
      <c r="E154">
        <v>1</v>
      </c>
      <c r="F154">
        <v>1</v>
      </c>
      <c r="G154">
        <v>1</v>
      </c>
      <c r="H154">
        <v>2</v>
      </c>
      <c r="I154" t="s">
        <v>252</v>
      </c>
      <c r="J154" t="s">
        <v>253</v>
      </c>
      <c r="K154" t="s">
        <v>254</v>
      </c>
      <c r="L154">
        <v>1368</v>
      </c>
      <c r="N154">
        <v>1011</v>
      </c>
      <c r="O154" t="s">
        <v>251</v>
      </c>
      <c r="P154" t="s">
        <v>251</v>
      </c>
      <c r="Q154">
        <v>1</v>
      </c>
      <c r="X154">
        <v>6.65</v>
      </c>
      <c r="Y154">
        <v>0</v>
      </c>
      <c r="Z154">
        <v>97.94</v>
      </c>
      <c r="AA154">
        <v>9.99</v>
      </c>
      <c r="AB154">
        <v>0</v>
      </c>
      <c r="AC154">
        <v>0</v>
      </c>
      <c r="AD154">
        <v>1</v>
      </c>
      <c r="AE154">
        <v>0</v>
      </c>
      <c r="AF154" t="s">
        <v>19</v>
      </c>
      <c r="AG154">
        <v>7.98</v>
      </c>
      <c r="AH154">
        <v>2</v>
      </c>
      <c r="AI154">
        <v>42914146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ROW(Source!A47)</f>
        <v>47</v>
      </c>
      <c r="B155">
        <v>42914152</v>
      </c>
      <c r="C155">
        <v>42914143</v>
      </c>
      <c r="D155">
        <v>245661338</v>
      </c>
      <c r="E155">
        <v>1</v>
      </c>
      <c r="F155">
        <v>1</v>
      </c>
      <c r="G155">
        <v>1</v>
      </c>
      <c r="H155">
        <v>2</v>
      </c>
      <c r="I155" t="s">
        <v>367</v>
      </c>
      <c r="J155" t="s">
        <v>368</v>
      </c>
      <c r="K155" t="s">
        <v>369</v>
      </c>
      <c r="L155">
        <v>1368</v>
      </c>
      <c r="N155">
        <v>1011</v>
      </c>
      <c r="O155" t="s">
        <v>251</v>
      </c>
      <c r="P155" t="s">
        <v>251</v>
      </c>
      <c r="Q155">
        <v>1</v>
      </c>
      <c r="X155">
        <v>0.65</v>
      </c>
      <c r="Y155">
        <v>0</v>
      </c>
      <c r="Z155">
        <v>100.28</v>
      </c>
      <c r="AA155">
        <v>9.99</v>
      </c>
      <c r="AB155">
        <v>0</v>
      </c>
      <c r="AC155">
        <v>0</v>
      </c>
      <c r="AD155">
        <v>1</v>
      </c>
      <c r="AE155">
        <v>0</v>
      </c>
      <c r="AF155" t="s">
        <v>19</v>
      </c>
      <c r="AG155">
        <v>0.78</v>
      </c>
      <c r="AH155">
        <v>2</v>
      </c>
      <c r="AI155">
        <v>42914147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ROW(Source!A47)</f>
        <v>47</v>
      </c>
      <c r="B156">
        <v>42914153</v>
      </c>
      <c r="C156">
        <v>42914143</v>
      </c>
      <c r="D156">
        <v>245726870</v>
      </c>
      <c r="E156">
        <v>1</v>
      </c>
      <c r="F156">
        <v>1</v>
      </c>
      <c r="G156">
        <v>1</v>
      </c>
      <c r="H156">
        <v>3</v>
      </c>
      <c r="I156" t="s">
        <v>347</v>
      </c>
      <c r="J156" t="s">
        <v>348</v>
      </c>
      <c r="K156" t="s">
        <v>349</v>
      </c>
      <c r="L156">
        <v>1374</v>
      </c>
      <c r="N156">
        <v>1013</v>
      </c>
      <c r="O156" t="s">
        <v>350</v>
      </c>
      <c r="P156" t="s">
        <v>350</v>
      </c>
      <c r="Q156">
        <v>1</v>
      </c>
      <c r="X156">
        <v>4.4400000000000004</v>
      </c>
      <c r="Y156">
        <v>1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4.4400000000000004</v>
      </c>
      <c r="AH156">
        <v>2</v>
      </c>
      <c r="AI156">
        <v>42914148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ROW(Source!A48)</f>
        <v>48</v>
      </c>
      <c r="B157">
        <v>42914160</v>
      </c>
      <c r="C157">
        <v>42914154</v>
      </c>
      <c r="D157">
        <v>55946983</v>
      </c>
      <c r="E157">
        <v>1</v>
      </c>
      <c r="F157">
        <v>1</v>
      </c>
      <c r="G157">
        <v>1</v>
      </c>
      <c r="H157">
        <v>1</v>
      </c>
      <c r="I157" t="s">
        <v>370</v>
      </c>
      <c r="J157" t="s">
        <v>3</v>
      </c>
      <c r="K157" t="s">
        <v>371</v>
      </c>
      <c r="L157">
        <v>1369</v>
      </c>
      <c r="N157">
        <v>1013</v>
      </c>
      <c r="O157" t="s">
        <v>244</v>
      </c>
      <c r="P157" t="s">
        <v>244</v>
      </c>
      <c r="Q157">
        <v>1</v>
      </c>
      <c r="X157">
        <v>9.16</v>
      </c>
      <c r="Y157">
        <v>0</v>
      </c>
      <c r="Z157">
        <v>0</v>
      </c>
      <c r="AA157">
        <v>0</v>
      </c>
      <c r="AB157">
        <v>6.67</v>
      </c>
      <c r="AC157">
        <v>0</v>
      </c>
      <c r="AD157">
        <v>1</v>
      </c>
      <c r="AE157">
        <v>1</v>
      </c>
      <c r="AF157" t="s">
        <v>19</v>
      </c>
      <c r="AG157">
        <v>10.991999999999999</v>
      </c>
      <c r="AH157">
        <v>2</v>
      </c>
      <c r="AI157">
        <v>42914155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ROW(Source!A48)</f>
        <v>48</v>
      </c>
      <c r="B158">
        <v>42914161</v>
      </c>
      <c r="C158">
        <v>42914154</v>
      </c>
      <c r="D158">
        <v>121548</v>
      </c>
      <c r="E158">
        <v>1</v>
      </c>
      <c r="F158">
        <v>1</v>
      </c>
      <c r="G158">
        <v>1</v>
      </c>
      <c r="H158">
        <v>1</v>
      </c>
      <c r="I158" t="s">
        <v>30</v>
      </c>
      <c r="J158" t="s">
        <v>3</v>
      </c>
      <c r="K158" t="s">
        <v>246</v>
      </c>
      <c r="L158">
        <v>608254</v>
      </c>
      <c r="N158">
        <v>1013</v>
      </c>
      <c r="O158" t="s">
        <v>247</v>
      </c>
      <c r="P158" t="s">
        <v>247</v>
      </c>
      <c r="Q158">
        <v>1</v>
      </c>
      <c r="X158">
        <v>2.1800000000000002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 t="s">
        <v>19</v>
      </c>
      <c r="AG158">
        <v>2.6160000000000001</v>
      </c>
      <c r="AH158">
        <v>2</v>
      </c>
      <c r="AI158">
        <v>42914156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ROW(Source!A48)</f>
        <v>48</v>
      </c>
      <c r="B159">
        <v>42914162</v>
      </c>
      <c r="C159">
        <v>42914154</v>
      </c>
      <c r="D159">
        <v>245659493</v>
      </c>
      <c r="E159">
        <v>1</v>
      </c>
      <c r="F159">
        <v>1</v>
      </c>
      <c r="G159">
        <v>1</v>
      </c>
      <c r="H159">
        <v>2</v>
      </c>
      <c r="I159" t="s">
        <v>252</v>
      </c>
      <c r="J159" t="s">
        <v>253</v>
      </c>
      <c r="K159" t="s">
        <v>254</v>
      </c>
      <c r="L159">
        <v>1368</v>
      </c>
      <c r="N159">
        <v>1011</v>
      </c>
      <c r="O159" t="s">
        <v>251</v>
      </c>
      <c r="P159" t="s">
        <v>251</v>
      </c>
      <c r="Q159">
        <v>1</v>
      </c>
      <c r="X159">
        <v>2.1800000000000002</v>
      </c>
      <c r="Y159">
        <v>0</v>
      </c>
      <c r="Z159">
        <v>97.94</v>
      </c>
      <c r="AA159">
        <v>9.99</v>
      </c>
      <c r="AB159">
        <v>0</v>
      </c>
      <c r="AC159">
        <v>0</v>
      </c>
      <c r="AD159">
        <v>1</v>
      </c>
      <c r="AE159">
        <v>0</v>
      </c>
      <c r="AF159" t="s">
        <v>19</v>
      </c>
      <c r="AG159">
        <v>2.6160000000000001</v>
      </c>
      <c r="AH159">
        <v>2</v>
      </c>
      <c r="AI159">
        <v>42914157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ROW(Source!A48)</f>
        <v>48</v>
      </c>
      <c r="B160">
        <v>42914163</v>
      </c>
      <c r="C160">
        <v>42914154</v>
      </c>
      <c r="D160">
        <v>245661338</v>
      </c>
      <c r="E160">
        <v>1</v>
      </c>
      <c r="F160">
        <v>1</v>
      </c>
      <c r="G160">
        <v>1</v>
      </c>
      <c r="H160">
        <v>2</v>
      </c>
      <c r="I160" t="s">
        <v>367</v>
      </c>
      <c r="J160" t="s">
        <v>368</v>
      </c>
      <c r="K160" t="s">
        <v>369</v>
      </c>
      <c r="L160">
        <v>1368</v>
      </c>
      <c r="N160">
        <v>1011</v>
      </c>
      <c r="O160" t="s">
        <v>251</v>
      </c>
      <c r="P160" t="s">
        <v>251</v>
      </c>
      <c r="Q160">
        <v>1</v>
      </c>
      <c r="X160">
        <v>1.0900000000000001</v>
      </c>
      <c r="Y160">
        <v>0</v>
      </c>
      <c r="Z160">
        <v>100.28</v>
      </c>
      <c r="AA160">
        <v>9.99</v>
      </c>
      <c r="AB160">
        <v>0</v>
      </c>
      <c r="AC160">
        <v>0</v>
      </c>
      <c r="AD160">
        <v>1</v>
      </c>
      <c r="AE160">
        <v>0</v>
      </c>
      <c r="AF160" t="s">
        <v>19</v>
      </c>
      <c r="AG160">
        <v>1.3080000000000001</v>
      </c>
      <c r="AH160">
        <v>2</v>
      </c>
      <c r="AI160">
        <v>42914158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ROW(Source!A48)</f>
        <v>48</v>
      </c>
      <c r="B161">
        <v>42914164</v>
      </c>
      <c r="C161">
        <v>42914154</v>
      </c>
      <c r="D161">
        <v>245726870</v>
      </c>
      <c r="E161">
        <v>1</v>
      </c>
      <c r="F161">
        <v>1</v>
      </c>
      <c r="G161">
        <v>1</v>
      </c>
      <c r="H161">
        <v>3</v>
      </c>
      <c r="I161" t="s">
        <v>347</v>
      </c>
      <c r="J161" t="s">
        <v>348</v>
      </c>
      <c r="K161" t="s">
        <v>349</v>
      </c>
      <c r="L161">
        <v>1374</v>
      </c>
      <c r="N161">
        <v>1013</v>
      </c>
      <c r="O161" t="s">
        <v>350</v>
      </c>
      <c r="P161" t="s">
        <v>350</v>
      </c>
      <c r="Q161">
        <v>1</v>
      </c>
      <c r="X161">
        <v>1.22</v>
      </c>
      <c r="Y161">
        <v>1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1.22</v>
      </c>
      <c r="AH161">
        <v>2</v>
      </c>
      <c r="AI161">
        <v>42914159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ROW(Source!A49)</f>
        <v>49</v>
      </c>
      <c r="B162">
        <v>42914160</v>
      </c>
      <c r="C162">
        <v>42914154</v>
      </c>
      <c r="D162">
        <v>55946983</v>
      </c>
      <c r="E162">
        <v>1</v>
      </c>
      <c r="F162">
        <v>1</v>
      </c>
      <c r="G162">
        <v>1</v>
      </c>
      <c r="H162">
        <v>1</v>
      </c>
      <c r="I162" t="s">
        <v>370</v>
      </c>
      <c r="J162" t="s">
        <v>3</v>
      </c>
      <c r="K162" t="s">
        <v>371</v>
      </c>
      <c r="L162">
        <v>1369</v>
      </c>
      <c r="N162">
        <v>1013</v>
      </c>
      <c r="O162" t="s">
        <v>244</v>
      </c>
      <c r="P162" t="s">
        <v>244</v>
      </c>
      <c r="Q162">
        <v>1</v>
      </c>
      <c r="X162">
        <v>9.16</v>
      </c>
      <c r="Y162">
        <v>0</v>
      </c>
      <c r="Z162">
        <v>0</v>
      </c>
      <c r="AA162">
        <v>0</v>
      </c>
      <c r="AB162">
        <v>6.67</v>
      </c>
      <c r="AC162">
        <v>0</v>
      </c>
      <c r="AD162">
        <v>1</v>
      </c>
      <c r="AE162">
        <v>1</v>
      </c>
      <c r="AF162" t="s">
        <v>19</v>
      </c>
      <c r="AG162">
        <v>10.991999999999999</v>
      </c>
      <c r="AH162">
        <v>2</v>
      </c>
      <c r="AI162">
        <v>42914155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ROW(Source!A49)</f>
        <v>49</v>
      </c>
      <c r="B163">
        <v>42914161</v>
      </c>
      <c r="C163">
        <v>42914154</v>
      </c>
      <c r="D163">
        <v>121548</v>
      </c>
      <c r="E163">
        <v>1</v>
      </c>
      <c r="F163">
        <v>1</v>
      </c>
      <c r="G163">
        <v>1</v>
      </c>
      <c r="H163">
        <v>1</v>
      </c>
      <c r="I163" t="s">
        <v>30</v>
      </c>
      <c r="J163" t="s">
        <v>3</v>
      </c>
      <c r="K163" t="s">
        <v>246</v>
      </c>
      <c r="L163">
        <v>608254</v>
      </c>
      <c r="N163">
        <v>1013</v>
      </c>
      <c r="O163" t="s">
        <v>247</v>
      </c>
      <c r="P163" t="s">
        <v>247</v>
      </c>
      <c r="Q163">
        <v>1</v>
      </c>
      <c r="X163">
        <v>2.1800000000000002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2</v>
      </c>
      <c r="AF163" t="s">
        <v>19</v>
      </c>
      <c r="AG163">
        <v>2.6160000000000001</v>
      </c>
      <c r="AH163">
        <v>2</v>
      </c>
      <c r="AI163">
        <v>42914156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ROW(Source!A49)</f>
        <v>49</v>
      </c>
      <c r="B164">
        <v>42914162</v>
      </c>
      <c r="C164">
        <v>42914154</v>
      </c>
      <c r="D164">
        <v>245659493</v>
      </c>
      <c r="E164">
        <v>1</v>
      </c>
      <c r="F164">
        <v>1</v>
      </c>
      <c r="G164">
        <v>1</v>
      </c>
      <c r="H164">
        <v>2</v>
      </c>
      <c r="I164" t="s">
        <v>252</v>
      </c>
      <c r="J164" t="s">
        <v>253</v>
      </c>
      <c r="K164" t="s">
        <v>254</v>
      </c>
      <c r="L164">
        <v>1368</v>
      </c>
      <c r="N164">
        <v>1011</v>
      </c>
      <c r="O164" t="s">
        <v>251</v>
      </c>
      <c r="P164" t="s">
        <v>251</v>
      </c>
      <c r="Q164">
        <v>1</v>
      </c>
      <c r="X164">
        <v>2.1800000000000002</v>
      </c>
      <c r="Y164">
        <v>0</v>
      </c>
      <c r="Z164">
        <v>97.94</v>
      </c>
      <c r="AA164">
        <v>9.99</v>
      </c>
      <c r="AB164">
        <v>0</v>
      </c>
      <c r="AC164">
        <v>0</v>
      </c>
      <c r="AD164">
        <v>1</v>
      </c>
      <c r="AE164">
        <v>0</v>
      </c>
      <c r="AF164" t="s">
        <v>19</v>
      </c>
      <c r="AG164">
        <v>2.6160000000000001</v>
      </c>
      <c r="AH164">
        <v>2</v>
      </c>
      <c r="AI164">
        <v>42914157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ROW(Source!A49)</f>
        <v>49</v>
      </c>
      <c r="B165">
        <v>42914163</v>
      </c>
      <c r="C165">
        <v>42914154</v>
      </c>
      <c r="D165">
        <v>245661338</v>
      </c>
      <c r="E165">
        <v>1</v>
      </c>
      <c r="F165">
        <v>1</v>
      </c>
      <c r="G165">
        <v>1</v>
      </c>
      <c r="H165">
        <v>2</v>
      </c>
      <c r="I165" t="s">
        <v>367</v>
      </c>
      <c r="J165" t="s">
        <v>368</v>
      </c>
      <c r="K165" t="s">
        <v>369</v>
      </c>
      <c r="L165">
        <v>1368</v>
      </c>
      <c r="N165">
        <v>1011</v>
      </c>
      <c r="O165" t="s">
        <v>251</v>
      </c>
      <c r="P165" t="s">
        <v>251</v>
      </c>
      <c r="Q165">
        <v>1</v>
      </c>
      <c r="X165">
        <v>1.0900000000000001</v>
      </c>
      <c r="Y165">
        <v>0</v>
      </c>
      <c r="Z165">
        <v>100.28</v>
      </c>
      <c r="AA165">
        <v>9.99</v>
      </c>
      <c r="AB165">
        <v>0</v>
      </c>
      <c r="AC165">
        <v>0</v>
      </c>
      <c r="AD165">
        <v>1</v>
      </c>
      <c r="AE165">
        <v>0</v>
      </c>
      <c r="AF165" t="s">
        <v>19</v>
      </c>
      <c r="AG165">
        <v>1.3080000000000001</v>
      </c>
      <c r="AH165">
        <v>2</v>
      </c>
      <c r="AI165">
        <v>42914158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ROW(Source!A49)</f>
        <v>49</v>
      </c>
      <c r="B166">
        <v>42914164</v>
      </c>
      <c r="C166">
        <v>42914154</v>
      </c>
      <c r="D166">
        <v>245726870</v>
      </c>
      <c r="E166">
        <v>1</v>
      </c>
      <c r="F166">
        <v>1</v>
      </c>
      <c r="G166">
        <v>1</v>
      </c>
      <c r="H166">
        <v>3</v>
      </c>
      <c r="I166" t="s">
        <v>347</v>
      </c>
      <c r="J166" t="s">
        <v>348</v>
      </c>
      <c r="K166" t="s">
        <v>349</v>
      </c>
      <c r="L166">
        <v>1374</v>
      </c>
      <c r="N166">
        <v>1013</v>
      </c>
      <c r="O166" t="s">
        <v>350</v>
      </c>
      <c r="P166" t="s">
        <v>350</v>
      </c>
      <c r="Q166">
        <v>1</v>
      </c>
      <c r="X166">
        <v>1.22</v>
      </c>
      <c r="Y166">
        <v>1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1.22</v>
      </c>
      <c r="AH166">
        <v>2</v>
      </c>
      <c r="AI166">
        <v>42914159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по ФЕР</vt:lpstr>
      <vt:lpstr>Source</vt:lpstr>
      <vt:lpstr>SourceObSm</vt:lpstr>
      <vt:lpstr>SmtRes</vt:lpstr>
      <vt:lpstr>EtalonRes</vt:lpstr>
      <vt:lpstr>'Смета 12 гр. по ФЕР'!Заголовки_для_печати</vt:lpstr>
      <vt:lpstr>'Смета 12 гр. по ФЕР'!Область_печати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Яковлев</cp:lastModifiedBy>
  <dcterms:created xsi:type="dcterms:W3CDTF">2019-10-04T08:12:50Z</dcterms:created>
  <dcterms:modified xsi:type="dcterms:W3CDTF">2019-10-04T08:13:39Z</dcterms:modified>
</cp:coreProperties>
</file>