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55" windowHeight="1110" activeTab="1"/>
  </bookViews>
  <sheets>
    <sheet name="Смета для ТЕР(14гр)" sheetId="5" r:id="rId1"/>
    <sheet name="Смета для ТЕР(14гр)_1" sheetId="6" r:id="rId2"/>
    <sheet name="Source" sheetId="1" r:id="rId3"/>
    <sheet name="SourceObSm" sheetId="2" r:id="rId4"/>
    <sheet name="SmtRes" sheetId="3" r:id="rId5"/>
    <sheet name="EtalonRes" sheetId="4" r:id="rId6"/>
  </sheets>
  <definedNames>
    <definedName name="_xlnm.Print_Titles" localSheetId="0">'Смета для ТЕР(14гр)'!$26:$26</definedName>
    <definedName name="_xlnm.Print_Titles" localSheetId="1">'Смета для ТЕР(14гр)_1'!$26:$26</definedName>
    <definedName name="_xlnm.Print_Area" localSheetId="0">'Смета для ТЕР(14гр)'!$A$1:$N$305</definedName>
    <definedName name="_xlnm.Print_Area" localSheetId="1">'Смета для ТЕР(14гр)_1'!$A$1:$N$181</definedName>
  </definedNames>
  <calcPr calcId="125725" fullCalcOnLoad="1"/>
</workbook>
</file>

<file path=xl/calcChain.xml><?xml version="1.0" encoding="utf-8"?>
<calcChain xmlns="http://schemas.openxmlformats.org/spreadsheetml/2006/main">
  <c r="D179" i="6"/>
  <c r="C179"/>
  <c r="D177"/>
  <c r="C177"/>
  <c r="D175"/>
  <c r="C175"/>
  <c r="AH172"/>
  <c r="A172"/>
  <c r="AH171"/>
  <c r="A171"/>
  <c r="AH170"/>
  <c r="A170"/>
  <c r="AH169"/>
  <c r="A169"/>
  <c r="L166"/>
  <c r="A166"/>
  <c r="L162"/>
  <c r="A162"/>
  <c r="AH160"/>
  <c r="A160"/>
  <c r="AH159"/>
  <c r="A159"/>
  <c r="AH158"/>
  <c r="A158"/>
  <c r="AH157"/>
  <c r="A157"/>
  <c r="AH156"/>
  <c r="A156"/>
  <c r="L153"/>
  <c r="A153"/>
  <c r="I151"/>
  <c r="Z148"/>
  <c r="N149"/>
  <c r="Y148"/>
  <c r="N148"/>
  <c r="L148"/>
  <c r="X148"/>
  <c r="K149"/>
  <c r="W148"/>
  <c r="K148"/>
  <c r="V148"/>
  <c r="J148"/>
  <c r="T148"/>
  <c r="I148"/>
  <c r="M149"/>
  <c r="M148"/>
  <c r="H148"/>
  <c r="G149"/>
  <c r="G148"/>
  <c r="F149"/>
  <c r="F148"/>
  <c r="E148"/>
  <c r="D148"/>
  <c r="B148"/>
  <c r="A148"/>
  <c r="I147"/>
  <c r="Z144"/>
  <c r="N145"/>
  <c r="Y144"/>
  <c r="N144"/>
  <c r="L144"/>
  <c r="X144"/>
  <c r="K145"/>
  <c r="W144"/>
  <c r="K144"/>
  <c r="V144"/>
  <c r="J144"/>
  <c r="T144"/>
  <c r="I144"/>
  <c r="M145"/>
  <c r="M144"/>
  <c r="H144"/>
  <c r="G145"/>
  <c r="G144"/>
  <c r="F145"/>
  <c r="F144"/>
  <c r="E144"/>
  <c r="D144"/>
  <c r="B144"/>
  <c r="A144"/>
  <c r="I143"/>
  <c r="C142"/>
  <c r="C141"/>
  <c r="Z138"/>
  <c r="N139"/>
  <c r="Y138"/>
  <c r="N138"/>
  <c r="L138"/>
  <c r="X138"/>
  <c r="K139"/>
  <c r="W138"/>
  <c r="K138"/>
  <c r="V138"/>
  <c r="J138"/>
  <c r="T138"/>
  <c r="I138"/>
  <c r="M139"/>
  <c r="M138"/>
  <c r="H138"/>
  <c r="G139"/>
  <c r="G138"/>
  <c r="F139"/>
  <c r="F138"/>
  <c r="E138"/>
  <c r="D138"/>
  <c r="B138"/>
  <c r="A138"/>
  <c r="I137"/>
  <c r="C136"/>
  <c r="C135"/>
  <c r="Z132"/>
  <c r="N133"/>
  <c r="Y132"/>
  <c r="N132"/>
  <c r="L132"/>
  <c r="X132"/>
  <c r="K133"/>
  <c r="W132"/>
  <c r="K132"/>
  <c r="V132"/>
  <c r="J132"/>
  <c r="T132"/>
  <c r="I132"/>
  <c r="M133"/>
  <c r="M132"/>
  <c r="H132"/>
  <c r="G133"/>
  <c r="G132"/>
  <c r="F133"/>
  <c r="F132"/>
  <c r="E132"/>
  <c r="D132"/>
  <c r="B132"/>
  <c r="A132"/>
  <c r="I131"/>
  <c r="Z128"/>
  <c r="N129"/>
  <c r="Y128"/>
  <c r="N128"/>
  <c r="L128"/>
  <c r="X128"/>
  <c r="K129"/>
  <c r="W128"/>
  <c r="K128"/>
  <c r="V128"/>
  <c r="J128"/>
  <c r="T128"/>
  <c r="I128"/>
  <c r="M129"/>
  <c r="M128"/>
  <c r="H128"/>
  <c r="G129"/>
  <c r="G128"/>
  <c r="F129"/>
  <c r="F128"/>
  <c r="E128"/>
  <c r="D128"/>
  <c r="B128"/>
  <c r="A128"/>
  <c r="I127"/>
  <c r="C126"/>
  <c r="C125"/>
  <c r="Z122"/>
  <c r="N123"/>
  <c r="Y122"/>
  <c r="N122"/>
  <c r="L122"/>
  <c r="X122"/>
  <c r="K123"/>
  <c r="W122"/>
  <c r="K122"/>
  <c r="V122"/>
  <c r="J122"/>
  <c r="T122"/>
  <c r="I122"/>
  <c r="M123"/>
  <c r="M122"/>
  <c r="H122"/>
  <c r="G123"/>
  <c r="G122"/>
  <c r="F123"/>
  <c r="F122"/>
  <c r="E122"/>
  <c r="D122"/>
  <c r="B122"/>
  <c r="A122"/>
  <c r="I121"/>
  <c r="Z118"/>
  <c r="N119"/>
  <c r="Y118"/>
  <c r="N118"/>
  <c r="L118"/>
  <c r="X118"/>
  <c r="K119"/>
  <c r="W118"/>
  <c r="K118"/>
  <c r="V118"/>
  <c r="J118"/>
  <c r="T118"/>
  <c r="I118"/>
  <c r="M119"/>
  <c r="M118"/>
  <c r="H118"/>
  <c r="G119"/>
  <c r="G118"/>
  <c r="F119"/>
  <c r="F118"/>
  <c r="E118"/>
  <c r="D118"/>
  <c r="B118"/>
  <c r="A118"/>
  <c r="I117"/>
  <c r="C116"/>
  <c r="C115"/>
  <c r="Z112"/>
  <c r="N113"/>
  <c r="Y112"/>
  <c r="N112"/>
  <c r="L112"/>
  <c r="X112"/>
  <c r="K113"/>
  <c r="W112"/>
  <c r="K112"/>
  <c r="V112"/>
  <c r="J112"/>
  <c r="T112"/>
  <c r="I112"/>
  <c r="M113"/>
  <c r="M112"/>
  <c r="H112"/>
  <c r="G113"/>
  <c r="G112"/>
  <c r="F113"/>
  <c r="F112"/>
  <c r="E112"/>
  <c r="D112"/>
  <c r="B112"/>
  <c r="A112"/>
  <c r="I111"/>
  <c r="Z108"/>
  <c r="N109"/>
  <c r="Y108"/>
  <c r="N108"/>
  <c r="L108"/>
  <c r="X108"/>
  <c r="K109"/>
  <c r="W108"/>
  <c r="K108"/>
  <c r="V108"/>
  <c r="J108"/>
  <c r="T108"/>
  <c r="I108"/>
  <c r="M109"/>
  <c r="M108"/>
  <c r="H108"/>
  <c r="G109"/>
  <c r="G108"/>
  <c r="F109"/>
  <c r="F108"/>
  <c r="E108"/>
  <c r="D108"/>
  <c r="B108"/>
  <c r="A108"/>
  <c r="I107"/>
  <c r="Z104"/>
  <c r="N105"/>
  <c r="Y104"/>
  <c r="N104"/>
  <c r="L104"/>
  <c r="X104"/>
  <c r="K105"/>
  <c r="W104"/>
  <c r="K104"/>
  <c r="V104"/>
  <c r="J104"/>
  <c r="T104"/>
  <c r="I104"/>
  <c r="M105"/>
  <c r="M104"/>
  <c r="H104"/>
  <c r="G105"/>
  <c r="G104"/>
  <c r="F105"/>
  <c r="F104"/>
  <c r="E104"/>
  <c r="D104"/>
  <c r="B104"/>
  <c r="A104"/>
  <c r="I103"/>
  <c r="C102"/>
  <c r="C101"/>
  <c r="Z98"/>
  <c r="N154" s="1"/>
  <c r="N99"/>
  <c r="Y98"/>
  <c r="N153" s="1"/>
  <c r="N98"/>
  <c r="L98"/>
  <c r="X98"/>
  <c r="K154" s="1"/>
  <c r="K99"/>
  <c r="W98"/>
  <c r="K153" s="1"/>
  <c r="K98"/>
  <c r="V98"/>
  <c r="J153" s="1"/>
  <c r="J98"/>
  <c r="T98"/>
  <c r="I153" s="1"/>
  <c r="I98"/>
  <c r="M99"/>
  <c r="M98"/>
  <c r="H98"/>
  <c r="G99"/>
  <c r="G98"/>
  <c r="F99"/>
  <c r="F98"/>
  <c r="E98"/>
  <c r="D98"/>
  <c r="B98"/>
  <c r="A98"/>
  <c r="AE97"/>
  <c r="A97"/>
  <c r="AH95"/>
  <c r="A95"/>
  <c r="AH94"/>
  <c r="A94"/>
  <c r="AH93"/>
  <c r="A93"/>
  <c r="AH92"/>
  <c r="A92"/>
  <c r="AH91"/>
  <c r="A91"/>
  <c r="L88"/>
  <c r="A88"/>
  <c r="I86"/>
  <c r="Z83"/>
  <c r="N84"/>
  <c r="Y83"/>
  <c r="N83"/>
  <c r="L83"/>
  <c r="X83"/>
  <c r="K84"/>
  <c r="W83"/>
  <c r="K83"/>
  <c r="V83"/>
  <c r="J83"/>
  <c r="T83"/>
  <c r="I83"/>
  <c r="M84"/>
  <c r="M83"/>
  <c r="H83"/>
  <c r="G84"/>
  <c r="G83"/>
  <c r="F84"/>
  <c r="F83"/>
  <c r="E83"/>
  <c r="D83"/>
  <c r="B83"/>
  <c r="A83"/>
  <c r="I82"/>
  <c r="Z79"/>
  <c r="N80"/>
  <c r="Y79"/>
  <c r="N79"/>
  <c r="L79"/>
  <c r="X79"/>
  <c r="K80"/>
  <c r="W79"/>
  <c r="K79"/>
  <c r="V79"/>
  <c r="J79"/>
  <c r="T79"/>
  <c r="I79"/>
  <c r="M80"/>
  <c r="M79"/>
  <c r="H79"/>
  <c r="G80"/>
  <c r="G79"/>
  <c r="F80"/>
  <c r="F79"/>
  <c r="E79"/>
  <c r="D79"/>
  <c r="B79"/>
  <c r="A79"/>
  <c r="I78"/>
  <c r="Z75"/>
  <c r="N76"/>
  <c r="Y75"/>
  <c r="N75"/>
  <c r="L75"/>
  <c r="X75"/>
  <c r="K76"/>
  <c r="W75"/>
  <c r="K75"/>
  <c r="V75"/>
  <c r="J75"/>
  <c r="T75"/>
  <c r="I75"/>
  <c r="M76"/>
  <c r="M75"/>
  <c r="H75"/>
  <c r="G76"/>
  <c r="G75"/>
  <c r="F76"/>
  <c r="F75"/>
  <c r="E75"/>
  <c r="D75"/>
  <c r="B75"/>
  <c r="A75"/>
  <c r="I74"/>
  <c r="C73"/>
  <c r="Z70"/>
  <c r="N71"/>
  <c r="Y70"/>
  <c r="N70"/>
  <c r="L70"/>
  <c r="X70"/>
  <c r="K71"/>
  <c r="W70"/>
  <c r="K70"/>
  <c r="V70"/>
  <c r="J70"/>
  <c r="T70"/>
  <c r="I70"/>
  <c r="M71"/>
  <c r="M70"/>
  <c r="H70"/>
  <c r="G71"/>
  <c r="G70"/>
  <c r="F71"/>
  <c r="F70"/>
  <c r="E70"/>
  <c r="D70"/>
  <c r="B70"/>
  <c r="A70"/>
  <c r="I69"/>
  <c r="C68"/>
  <c r="C67"/>
  <c r="Z64"/>
  <c r="N65"/>
  <c r="Y64"/>
  <c r="N64"/>
  <c r="L64"/>
  <c r="X64"/>
  <c r="K65"/>
  <c r="W64"/>
  <c r="K64"/>
  <c r="V64"/>
  <c r="J64"/>
  <c r="T64"/>
  <c r="I64"/>
  <c r="M65"/>
  <c r="M64"/>
  <c r="H64"/>
  <c r="G65"/>
  <c r="G64"/>
  <c r="F65"/>
  <c r="F64"/>
  <c r="E64"/>
  <c r="D64"/>
  <c r="B64"/>
  <c r="A64"/>
  <c r="I63"/>
  <c r="C62"/>
  <c r="C61"/>
  <c r="Z58"/>
  <c r="N59"/>
  <c r="Y58"/>
  <c r="N58"/>
  <c r="L58"/>
  <c r="X58"/>
  <c r="K59"/>
  <c r="W58"/>
  <c r="K58"/>
  <c r="V58"/>
  <c r="J58"/>
  <c r="T58"/>
  <c r="I58"/>
  <c r="M59"/>
  <c r="M58"/>
  <c r="H58"/>
  <c r="G59"/>
  <c r="G58"/>
  <c r="F59"/>
  <c r="F58"/>
  <c r="E58"/>
  <c r="D58"/>
  <c r="B58"/>
  <c r="A58"/>
  <c r="I57"/>
  <c r="C56"/>
  <c r="C55"/>
  <c r="Z52"/>
  <c r="N53"/>
  <c r="Y52"/>
  <c r="N52"/>
  <c r="L52"/>
  <c r="X52"/>
  <c r="K53"/>
  <c r="W52"/>
  <c r="K52"/>
  <c r="V52"/>
  <c r="J52"/>
  <c r="T52"/>
  <c r="I52"/>
  <c r="M53"/>
  <c r="M52"/>
  <c r="H52"/>
  <c r="G53"/>
  <c r="G52"/>
  <c r="F53"/>
  <c r="F52"/>
  <c r="E52"/>
  <c r="D52"/>
  <c r="B52"/>
  <c r="A52"/>
  <c r="I51"/>
  <c r="C50"/>
  <c r="C49"/>
  <c r="Z46"/>
  <c r="N47"/>
  <c r="Y46"/>
  <c r="N46"/>
  <c r="L46"/>
  <c r="X46"/>
  <c r="K47"/>
  <c r="W46"/>
  <c r="K46"/>
  <c r="V46"/>
  <c r="J46"/>
  <c r="T46"/>
  <c r="I46"/>
  <c r="M47"/>
  <c r="M46"/>
  <c r="H46"/>
  <c r="G47"/>
  <c r="G46"/>
  <c r="F47"/>
  <c r="F46"/>
  <c r="E46"/>
  <c r="D46"/>
  <c r="B46"/>
  <c r="A46"/>
  <c r="I45"/>
  <c r="C44"/>
  <c r="C43"/>
  <c r="Z40"/>
  <c r="N41"/>
  <c r="Y40"/>
  <c r="N40"/>
  <c r="L40"/>
  <c r="X40"/>
  <c r="K41"/>
  <c r="W40"/>
  <c r="K40"/>
  <c r="V40"/>
  <c r="J40"/>
  <c r="T40"/>
  <c r="I40"/>
  <c r="M41"/>
  <c r="M40"/>
  <c r="H40"/>
  <c r="G41"/>
  <c r="G40"/>
  <c r="F41"/>
  <c r="F40"/>
  <c r="E40"/>
  <c r="D40"/>
  <c r="B40"/>
  <c r="A40"/>
  <c r="I39"/>
  <c r="C38"/>
  <c r="C37"/>
  <c r="Z34"/>
  <c r="N35"/>
  <c r="Y34"/>
  <c r="N34"/>
  <c r="L34"/>
  <c r="X34"/>
  <c r="K35"/>
  <c r="W34"/>
  <c r="K34"/>
  <c r="V34"/>
  <c r="J34"/>
  <c r="T34"/>
  <c r="I34"/>
  <c r="M35"/>
  <c r="M34"/>
  <c r="H34"/>
  <c r="G35"/>
  <c r="G34"/>
  <c r="F35"/>
  <c r="F34"/>
  <c r="E34"/>
  <c r="D34"/>
  <c r="B34"/>
  <c r="A34"/>
  <c r="I33"/>
  <c r="C32"/>
  <c r="Z29"/>
  <c r="N89" s="1"/>
  <c r="N30"/>
  <c r="Y29"/>
  <c r="N166" s="1"/>
  <c r="N29"/>
  <c r="L29"/>
  <c r="X29"/>
  <c r="K89" s="1"/>
  <c r="K30"/>
  <c r="W29"/>
  <c r="K166" s="1"/>
  <c r="K29"/>
  <c r="V29"/>
  <c r="J88" s="1"/>
  <c r="J29"/>
  <c r="T29"/>
  <c r="I88" s="1"/>
  <c r="I29"/>
  <c r="M30"/>
  <c r="M29"/>
  <c r="H29"/>
  <c r="G30"/>
  <c r="G29"/>
  <c r="F30"/>
  <c r="F29"/>
  <c r="E29"/>
  <c r="D29"/>
  <c r="B29"/>
  <c r="A29"/>
  <c r="AE28"/>
  <c r="A28"/>
  <c r="M21"/>
  <c r="AE11"/>
  <c r="A11"/>
  <c r="A10"/>
  <c r="K7"/>
  <c r="AA8"/>
  <c r="A8"/>
  <c r="AA7"/>
  <c r="A7"/>
  <c r="AB4"/>
  <c r="K4"/>
  <c r="AB3"/>
  <c r="K3"/>
  <c r="D303" i="5"/>
  <c r="C303"/>
  <c r="D301"/>
  <c r="C301"/>
  <c r="D299"/>
  <c r="C299"/>
  <c r="AH296"/>
  <c r="A296"/>
  <c r="AH295"/>
  <c r="A295"/>
  <c r="AH294"/>
  <c r="A294"/>
  <c r="AH293"/>
  <c r="A293"/>
  <c r="L290"/>
  <c r="A290"/>
  <c r="L286"/>
  <c r="A286"/>
  <c r="AH284"/>
  <c r="A284"/>
  <c r="AH283"/>
  <c r="A283"/>
  <c r="AH282"/>
  <c r="A282"/>
  <c r="AH281"/>
  <c r="A281"/>
  <c r="AH280"/>
  <c r="A280"/>
  <c r="L277"/>
  <c r="A277"/>
  <c r="I275"/>
  <c r="Z272"/>
  <c r="N273"/>
  <c r="Y272"/>
  <c r="N272"/>
  <c r="L272"/>
  <c r="X272"/>
  <c r="K273"/>
  <c r="W272"/>
  <c r="K272"/>
  <c r="V272"/>
  <c r="J272"/>
  <c r="T272"/>
  <c r="I272"/>
  <c r="M273"/>
  <c r="M272"/>
  <c r="H272"/>
  <c r="G273"/>
  <c r="G272"/>
  <c r="F273"/>
  <c r="F272"/>
  <c r="E272"/>
  <c r="D272"/>
  <c r="B272"/>
  <c r="A272"/>
  <c r="I271"/>
  <c r="Z268"/>
  <c r="N269"/>
  <c r="Y268"/>
  <c r="N268"/>
  <c r="L268"/>
  <c r="X268"/>
  <c r="K269"/>
  <c r="W268"/>
  <c r="K268"/>
  <c r="V268"/>
  <c r="J268"/>
  <c r="T268"/>
  <c r="I268"/>
  <c r="M269"/>
  <c r="M268"/>
  <c r="H268"/>
  <c r="G269"/>
  <c r="G268"/>
  <c r="F269"/>
  <c r="F268"/>
  <c r="E268"/>
  <c r="D268"/>
  <c r="B268"/>
  <c r="A268"/>
  <c r="I267"/>
  <c r="L266"/>
  <c r="H266"/>
  <c r="I266"/>
  <c r="F266"/>
  <c r="E266"/>
  <c r="D266"/>
  <c r="C266"/>
  <c r="B266"/>
  <c r="L265"/>
  <c r="H265"/>
  <c r="I265"/>
  <c r="F265"/>
  <c r="E265"/>
  <c r="D265"/>
  <c r="C265"/>
  <c r="B265"/>
  <c r="L264"/>
  <c r="H264"/>
  <c r="I264"/>
  <c r="F264"/>
  <c r="E264"/>
  <c r="D264"/>
  <c r="C264"/>
  <c r="B264"/>
  <c r="L263"/>
  <c r="H263"/>
  <c r="I263"/>
  <c r="F263"/>
  <c r="E263"/>
  <c r="D263"/>
  <c r="C263"/>
  <c r="B263"/>
  <c r="L262"/>
  <c r="H262"/>
  <c r="I262"/>
  <c r="F262"/>
  <c r="E262"/>
  <c r="D262"/>
  <c r="C262"/>
  <c r="B262"/>
  <c r="K260"/>
  <c r="G260"/>
  <c r="I259"/>
  <c r="F259"/>
  <c r="E259"/>
  <c r="D259"/>
  <c r="B259"/>
  <c r="J258"/>
  <c r="F258"/>
  <c r="I258"/>
  <c r="E258"/>
  <c r="D258"/>
  <c r="B258"/>
  <c r="C256"/>
  <c r="C255"/>
  <c r="Z252"/>
  <c r="N253"/>
  <c r="Y252"/>
  <c r="N252"/>
  <c r="L252"/>
  <c r="X252"/>
  <c r="K253"/>
  <c r="W252"/>
  <c r="K252"/>
  <c r="V252"/>
  <c r="J252"/>
  <c r="T252"/>
  <c r="I252"/>
  <c r="M253"/>
  <c r="M252"/>
  <c r="H252"/>
  <c r="G253"/>
  <c r="G252"/>
  <c r="F253"/>
  <c r="F252"/>
  <c r="E252"/>
  <c r="D252"/>
  <c r="B252"/>
  <c r="A252"/>
  <c r="I251"/>
  <c r="L250"/>
  <c r="H250"/>
  <c r="I250"/>
  <c r="F250"/>
  <c r="E250"/>
  <c r="D250"/>
  <c r="C250"/>
  <c r="B250"/>
  <c r="L249"/>
  <c r="H249"/>
  <c r="I249"/>
  <c r="F249"/>
  <c r="E249"/>
  <c r="D249"/>
  <c r="C249"/>
  <c r="B249"/>
  <c r="L248"/>
  <c r="H248"/>
  <c r="I248"/>
  <c r="F248"/>
  <c r="E248"/>
  <c r="D248"/>
  <c r="C248"/>
  <c r="B248"/>
  <c r="L247"/>
  <c r="H247"/>
  <c r="I247"/>
  <c r="F247"/>
  <c r="E247"/>
  <c r="D247"/>
  <c r="C247"/>
  <c r="B247"/>
  <c r="L246"/>
  <c r="H246"/>
  <c r="I246"/>
  <c r="F246"/>
  <c r="E246"/>
  <c r="D246"/>
  <c r="C246"/>
  <c r="B246"/>
  <c r="L245"/>
  <c r="H245"/>
  <c r="I245"/>
  <c r="F245"/>
  <c r="E245"/>
  <c r="D245"/>
  <c r="C245"/>
  <c r="B245"/>
  <c r="L244"/>
  <c r="H244"/>
  <c r="I244"/>
  <c r="F244"/>
  <c r="E244"/>
  <c r="D244"/>
  <c r="C244"/>
  <c r="B244"/>
  <c r="L243"/>
  <c r="H243"/>
  <c r="I243"/>
  <c r="F243"/>
  <c r="E243"/>
  <c r="D243"/>
  <c r="C243"/>
  <c r="B243"/>
  <c r="K241"/>
  <c r="G241"/>
  <c r="I240"/>
  <c r="F240"/>
  <c r="E240"/>
  <c r="D240"/>
  <c r="B240"/>
  <c r="J239"/>
  <c r="F239"/>
  <c r="I239"/>
  <c r="E239"/>
  <c r="D239"/>
  <c r="B239"/>
  <c r="C237"/>
  <c r="C236"/>
  <c r="Z233"/>
  <c r="N234"/>
  <c r="Y233"/>
  <c r="N233"/>
  <c r="L233"/>
  <c r="X233"/>
  <c r="K234"/>
  <c r="W233"/>
  <c r="K233"/>
  <c r="V233"/>
  <c r="J233"/>
  <c r="T233"/>
  <c r="I233"/>
  <c r="M234"/>
  <c r="M233"/>
  <c r="H233"/>
  <c r="G234"/>
  <c r="G233"/>
  <c r="F234"/>
  <c r="F233"/>
  <c r="E233"/>
  <c r="D233"/>
  <c r="B233"/>
  <c r="A233"/>
  <c r="I232"/>
  <c r="Z229"/>
  <c r="N230"/>
  <c r="Y229"/>
  <c r="N229"/>
  <c r="L229"/>
  <c r="X229"/>
  <c r="K230"/>
  <c r="W229"/>
  <c r="K229"/>
  <c r="V229"/>
  <c r="J229"/>
  <c r="T229"/>
  <c r="I229"/>
  <c r="M230"/>
  <c r="M229"/>
  <c r="H229"/>
  <c r="G230"/>
  <c r="G229"/>
  <c r="F230"/>
  <c r="F229"/>
  <c r="E229"/>
  <c r="D229"/>
  <c r="B229"/>
  <c r="A229"/>
  <c r="I228"/>
  <c r="L227"/>
  <c r="H227"/>
  <c r="I227"/>
  <c r="F227"/>
  <c r="E227"/>
  <c r="D227"/>
  <c r="C227"/>
  <c r="B227"/>
  <c r="L226"/>
  <c r="H226"/>
  <c r="I226"/>
  <c r="F226"/>
  <c r="E226"/>
  <c r="D226"/>
  <c r="C226"/>
  <c r="B226"/>
  <c r="L225"/>
  <c r="H225"/>
  <c r="I225"/>
  <c r="F225"/>
  <c r="E225"/>
  <c r="D225"/>
  <c r="C225"/>
  <c r="B225"/>
  <c r="K223"/>
  <c r="G223"/>
  <c r="I222"/>
  <c r="F222"/>
  <c r="E222"/>
  <c r="D222"/>
  <c r="B222"/>
  <c r="J221"/>
  <c r="F221"/>
  <c r="I221"/>
  <c r="E221"/>
  <c r="D221"/>
  <c r="B221"/>
  <c r="C219"/>
  <c r="C218"/>
  <c r="Z215"/>
  <c r="N216"/>
  <c r="Y215"/>
  <c r="N215"/>
  <c r="L215"/>
  <c r="X215"/>
  <c r="K216"/>
  <c r="W215"/>
  <c r="K215"/>
  <c r="V215"/>
  <c r="J215"/>
  <c r="T215"/>
  <c r="I215"/>
  <c r="M216"/>
  <c r="M215"/>
  <c r="H215"/>
  <c r="G216"/>
  <c r="G215"/>
  <c r="F216"/>
  <c r="F215"/>
  <c r="E215"/>
  <c r="D215"/>
  <c r="B215"/>
  <c r="A215"/>
  <c r="I214"/>
  <c r="Z211"/>
  <c r="N212"/>
  <c r="Y211"/>
  <c r="N211"/>
  <c r="L211"/>
  <c r="X211"/>
  <c r="K212"/>
  <c r="W211"/>
  <c r="K211"/>
  <c r="V211"/>
  <c r="J211"/>
  <c r="T211"/>
  <c r="I211"/>
  <c r="M212"/>
  <c r="M211"/>
  <c r="H211"/>
  <c r="G212"/>
  <c r="G211"/>
  <c r="F212"/>
  <c r="F211"/>
  <c r="E211"/>
  <c r="D211"/>
  <c r="B211"/>
  <c r="A211"/>
  <c r="I210"/>
  <c r="L209"/>
  <c r="H209"/>
  <c r="I209"/>
  <c r="F209"/>
  <c r="E209"/>
  <c r="D209"/>
  <c r="C209"/>
  <c r="B209"/>
  <c r="L208"/>
  <c r="H208"/>
  <c r="I208"/>
  <c r="F208"/>
  <c r="E208"/>
  <c r="D208"/>
  <c r="C208"/>
  <c r="B208"/>
  <c r="L207"/>
  <c r="H207"/>
  <c r="I207"/>
  <c r="F207"/>
  <c r="E207"/>
  <c r="D207"/>
  <c r="C207"/>
  <c r="B207"/>
  <c r="L206"/>
  <c r="H206"/>
  <c r="I206"/>
  <c r="F206"/>
  <c r="E206"/>
  <c r="D206"/>
  <c r="C206"/>
  <c r="B206"/>
  <c r="K204"/>
  <c r="G204"/>
  <c r="I203"/>
  <c r="F203"/>
  <c r="E203"/>
  <c r="D203"/>
  <c r="B203"/>
  <c r="J202"/>
  <c r="F202"/>
  <c r="I202"/>
  <c r="E202"/>
  <c r="D202"/>
  <c r="B202"/>
  <c r="C200"/>
  <c r="C199"/>
  <c r="Z196"/>
  <c r="N197"/>
  <c r="Y196"/>
  <c r="N196"/>
  <c r="L196"/>
  <c r="X196"/>
  <c r="K197"/>
  <c r="W196"/>
  <c r="K196"/>
  <c r="V196"/>
  <c r="J196"/>
  <c r="T196"/>
  <c r="I196"/>
  <c r="M197"/>
  <c r="M196"/>
  <c r="H196"/>
  <c r="G197"/>
  <c r="G196"/>
  <c r="F197"/>
  <c r="F196"/>
  <c r="E196"/>
  <c r="D196"/>
  <c r="B196"/>
  <c r="A196"/>
  <c r="I195"/>
  <c r="Z192"/>
  <c r="N193"/>
  <c r="Y192"/>
  <c r="N192"/>
  <c r="L192"/>
  <c r="X192"/>
  <c r="K193"/>
  <c r="W192"/>
  <c r="K192"/>
  <c r="V192"/>
  <c r="J192"/>
  <c r="T192"/>
  <c r="I192"/>
  <c r="M193"/>
  <c r="M192"/>
  <c r="H192"/>
  <c r="G193"/>
  <c r="G192"/>
  <c r="F193"/>
  <c r="F192"/>
  <c r="E192"/>
  <c r="D192"/>
  <c r="B192"/>
  <c r="A192"/>
  <c r="I191"/>
  <c r="Z188"/>
  <c r="N189"/>
  <c r="Y188"/>
  <c r="N188"/>
  <c r="L188"/>
  <c r="X188"/>
  <c r="K189"/>
  <c r="W188"/>
  <c r="K188"/>
  <c r="V188"/>
  <c r="J188"/>
  <c r="T188"/>
  <c r="I188"/>
  <c r="M189"/>
  <c r="M188"/>
  <c r="H188"/>
  <c r="G189"/>
  <c r="G188"/>
  <c r="F189"/>
  <c r="F188"/>
  <c r="E188"/>
  <c r="D188"/>
  <c r="B188"/>
  <c r="A188"/>
  <c r="I187"/>
  <c r="L186"/>
  <c r="H186"/>
  <c r="I186"/>
  <c r="F186"/>
  <c r="E186"/>
  <c r="D186"/>
  <c r="C186"/>
  <c r="B186"/>
  <c r="L185"/>
  <c r="H185"/>
  <c r="I185"/>
  <c r="F185"/>
  <c r="E185"/>
  <c r="D185"/>
  <c r="C185"/>
  <c r="B185"/>
  <c r="L184"/>
  <c r="H184"/>
  <c r="I184"/>
  <c r="F184"/>
  <c r="E184"/>
  <c r="D184"/>
  <c r="C184"/>
  <c r="B184"/>
  <c r="L183"/>
  <c r="H183"/>
  <c r="I183"/>
  <c r="F183"/>
  <c r="E183"/>
  <c r="D183"/>
  <c r="C183"/>
  <c r="B183"/>
  <c r="L182"/>
  <c r="H182"/>
  <c r="I182"/>
  <c r="F182"/>
  <c r="E182"/>
  <c r="D182"/>
  <c r="C182"/>
  <c r="B182"/>
  <c r="K180"/>
  <c r="G180"/>
  <c r="I179"/>
  <c r="F179"/>
  <c r="E179"/>
  <c r="D179"/>
  <c r="B179"/>
  <c r="J178"/>
  <c r="F178"/>
  <c r="I178"/>
  <c r="E178"/>
  <c r="D178"/>
  <c r="B178"/>
  <c r="C176"/>
  <c r="C175"/>
  <c r="Z172"/>
  <c r="N278" s="1"/>
  <c r="N173"/>
  <c r="Y172"/>
  <c r="N277" s="1"/>
  <c r="N172"/>
  <c r="L172"/>
  <c r="X172"/>
  <c r="K278" s="1"/>
  <c r="K173"/>
  <c r="W172"/>
  <c r="K277"/>
  <c r="K172"/>
  <c r="V172"/>
  <c r="J277" s="1"/>
  <c r="J172"/>
  <c r="T172"/>
  <c r="I277"/>
  <c r="I172"/>
  <c r="M173"/>
  <c r="M172"/>
  <c r="H172"/>
  <c r="G173"/>
  <c r="G172"/>
  <c r="F173"/>
  <c r="F172"/>
  <c r="E172"/>
  <c r="D172"/>
  <c r="B172"/>
  <c r="A172"/>
  <c r="AE171"/>
  <c r="A171"/>
  <c r="AH169"/>
  <c r="A169"/>
  <c r="AH168"/>
  <c r="A168"/>
  <c r="AH167"/>
  <c r="A167"/>
  <c r="AH166"/>
  <c r="A166"/>
  <c r="AH165"/>
  <c r="A165"/>
  <c r="L162"/>
  <c r="A162"/>
  <c r="I160"/>
  <c r="K159"/>
  <c r="G159"/>
  <c r="I158"/>
  <c r="F158"/>
  <c r="E158"/>
  <c r="D158"/>
  <c r="B158"/>
  <c r="J157"/>
  <c r="F157"/>
  <c r="I157"/>
  <c r="E157"/>
  <c r="D157"/>
  <c r="B157"/>
  <c r="Z153"/>
  <c r="N154"/>
  <c r="Y153"/>
  <c r="N153"/>
  <c r="L153"/>
  <c r="X153"/>
  <c r="K154"/>
  <c r="W153"/>
  <c r="K153"/>
  <c r="V153"/>
  <c r="J153"/>
  <c r="T153"/>
  <c r="I153"/>
  <c r="M154"/>
  <c r="M153"/>
  <c r="H153"/>
  <c r="G154"/>
  <c r="G153"/>
  <c r="F154"/>
  <c r="F153"/>
  <c r="E153"/>
  <c r="D153"/>
  <c r="B153"/>
  <c r="A153"/>
  <c r="I152"/>
  <c r="Z149"/>
  <c r="N150"/>
  <c r="Y149"/>
  <c r="N149"/>
  <c r="L149"/>
  <c r="X149"/>
  <c r="K150"/>
  <c r="W149"/>
  <c r="K149"/>
  <c r="V149"/>
  <c r="J149"/>
  <c r="T149"/>
  <c r="I149"/>
  <c r="M150"/>
  <c r="M149"/>
  <c r="H149"/>
  <c r="G150"/>
  <c r="G149"/>
  <c r="F150"/>
  <c r="F149"/>
  <c r="E149"/>
  <c r="D149"/>
  <c r="B149"/>
  <c r="A149"/>
  <c r="I148"/>
  <c r="K147"/>
  <c r="G147"/>
  <c r="I146"/>
  <c r="F146"/>
  <c r="E146"/>
  <c r="D146"/>
  <c r="B146"/>
  <c r="J145"/>
  <c r="F145"/>
  <c r="I145"/>
  <c r="E145"/>
  <c r="D145"/>
  <c r="B145"/>
  <c r="Z141"/>
  <c r="N142"/>
  <c r="Y141"/>
  <c r="N141"/>
  <c r="L141"/>
  <c r="X141"/>
  <c r="K142"/>
  <c r="W141"/>
  <c r="K141"/>
  <c r="V141"/>
  <c r="J141"/>
  <c r="T141"/>
  <c r="I141"/>
  <c r="M142"/>
  <c r="M141"/>
  <c r="H141"/>
  <c r="G142"/>
  <c r="G141"/>
  <c r="F142"/>
  <c r="F141"/>
  <c r="E141"/>
  <c r="D141"/>
  <c r="B141"/>
  <c r="A141"/>
  <c r="I140"/>
  <c r="L139"/>
  <c r="H139"/>
  <c r="I139"/>
  <c r="F139"/>
  <c r="E139"/>
  <c r="D139"/>
  <c r="B139"/>
  <c r="L138"/>
  <c r="H138"/>
  <c r="I138"/>
  <c r="F138"/>
  <c r="E138"/>
  <c r="D138"/>
  <c r="B138"/>
  <c r="L137"/>
  <c r="H137"/>
  <c r="I137"/>
  <c r="F137"/>
  <c r="E137"/>
  <c r="D137"/>
  <c r="B137"/>
  <c r="K135"/>
  <c r="G135"/>
  <c r="I134"/>
  <c r="F134"/>
  <c r="E134"/>
  <c r="D134"/>
  <c r="B134"/>
  <c r="J133"/>
  <c r="F133"/>
  <c r="I133"/>
  <c r="E133"/>
  <c r="D133"/>
  <c r="B133"/>
  <c r="C131"/>
  <c r="Z128"/>
  <c r="N129"/>
  <c r="Y128"/>
  <c r="N128"/>
  <c r="L128"/>
  <c r="X128"/>
  <c r="K129"/>
  <c r="W128"/>
  <c r="K128"/>
  <c r="V128"/>
  <c r="J128"/>
  <c r="T128"/>
  <c r="I128"/>
  <c r="M129"/>
  <c r="M128"/>
  <c r="H128"/>
  <c r="G129"/>
  <c r="G128"/>
  <c r="F129"/>
  <c r="F128"/>
  <c r="E128"/>
  <c r="D128"/>
  <c r="B128"/>
  <c r="A128"/>
  <c r="I127"/>
  <c r="L126"/>
  <c r="H126"/>
  <c r="I126"/>
  <c r="F126"/>
  <c r="E126"/>
  <c r="D126"/>
  <c r="B126"/>
  <c r="L125"/>
  <c r="H125"/>
  <c r="I125"/>
  <c r="F125"/>
  <c r="E125"/>
  <c r="D125"/>
  <c r="B125"/>
  <c r="L124"/>
  <c r="H124"/>
  <c r="I124"/>
  <c r="F124"/>
  <c r="E124"/>
  <c r="D124"/>
  <c r="B124"/>
  <c r="L123"/>
  <c r="H123"/>
  <c r="I123"/>
  <c r="F123"/>
  <c r="E123"/>
  <c r="D123"/>
  <c r="B123"/>
  <c r="K121"/>
  <c r="G121"/>
  <c r="I120"/>
  <c r="F120"/>
  <c r="E120"/>
  <c r="D120"/>
  <c r="B120"/>
  <c r="J119"/>
  <c r="F119"/>
  <c r="I119"/>
  <c r="E119"/>
  <c r="D119"/>
  <c r="B119"/>
  <c r="C117"/>
  <c r="C116"/>
  <c r="Z113"/>
  <c r="N114"/>
  <c r="Y113"/>
  <c r="N113"/>
  <c r="L113"/>
  <c r="X113"/>
  <c r="K114"/>
  <c r="W113"/>
  <c r="K113"/>
  <c r="V113"/>
  <c r="J113"/>
  <c r="T113"/>
  <c r="I113"/>
  <c r="M114"/>
  <c r="M113"/>
  <c r="H113"/>
  <c r="G114"/>
  <c r="G113"/>
  <c r="F114"/>
  <c r="F113"/>
  <c r="E113"/>
  <c r="D113"/>
  <c r="B113"/>
  <c r="A113"/>
  <c r="I112"/>
  <c r="L111"/>
  <c r="H111"/>
  <c r="I111"/>
  <c r="F111"/>
  <c r="E111"/>
  <c r="D111"/>
  <c r="B111"/>
  <c r="J109"/>
  <c r="F109"/>
  <c r="I109"/>
  <c r="E109"/>
  <c r="D109"/>
  <c r="B109"/>
  <c r="C107"/>
  <c r="C106"/>
  <c r="Z103"/>
  <c r="N104"/>
  <c r="Y103"/>
  <c r="N103"/>
  <c r="L103"/>
  <c r="X103"/>
  <c r="K104"/>
  <c r="W103"/>
  <c r="K103"/>
  <c r="V103"/>
  <c r="J103"/>
  <c r="T103"/>
  <c r="I103"/>
  <c r="M104"/>
  <c r="M103"/>
  <c r="H103"/>
  <c r="G104"/>
  <c r="G103"/>
  <c r="F104"/>
  <c r="F103"/>
  <c r="E103"/>
  <c r="D103"/>
  <c r="B103"/>
  <c r="A103"/>
  <c r="I102"/>
  <c r="L101"/>
  <c r="H101"/>
  <c r="I101"/>
  <c r="F101"/>
  <c r="E101"/>
  <c r="D101"/>
  <c r="B101"/>
  <c r="L100"/>
  <c r="H100"/>
  <c r="I100"/>
  <c r="F100"/>
  <c r="E100"/>
  <c r="D100"/>
  <c r="B100"/>
  <c r="L99"/>
  <c r="H99"/>
  <c r="I99"/>
  <c r="F99"/>
  <c r="E99"/>
  <c r="D99"/>
  <c r="B99"/>
  <c r="L98"/>
  <c r="H98"/>
  <c r="I98"/>
  <c r="F98"/>
  <c r="E98"/>
  <c r="D98"/>
  <c r="B98"/>
  <c r="L97"/>
  <c r="H97"/>
  <c r="I97"/>
  <c r="F97"/>
  <c r="E97"/>
  <c r="D97"/>
  <c r="B97"/>
  <c r="K95"/>
  <c r="G95"/>
  <c r="I94"/>
  <c r="F94"/>
  <c r="E94"/>
  <c r="D94"/>
  <c r="B94"/>
  <c r="J93"/>
  <c r="F93"/>
  <c r="I93"/>
  <c r="E93"/>
  <c r="D93"/>
  <c r="B93"/>
  <c r="C91"/>
  <c r="C90"/>
  <c r="Z87"/>
  <c r="N88"/>
  <c r="Y87"/>
  <c r="N87"/>
  <c r="L87"/>
  <c r="X87"/>
  <c r="K88"/>
  <c r="W87"/>
  <c r="K87"/>
  <c r="V87"/>
  <c r="J87"/>
  <c r="T87"/>
  <c r="I87"/>
  <c r="M88"/>
  <c r="M87"/>
  <c r="H87"/>
  <c r="G88"/>
  <c r="G87"/>
  <c r="F88"/>
  <c r="F87"/>
  <c r="E87"/>
  <c r="D87"/>
  <c r="B87"/>
  <c r="A87"/>
  <c r="I86"/>
  <c r="L85"/>
  <c r="H85"/>
  <c r="I85"/>
  <c r="F85"/>
  <c r="E85"/>
  <c r="D85"/>
  <c r="B85"/>
  <c r="K83"/>
  <c r="G83"/>
  <c r="I82"/>
  <c r="F82"/>
  <c r="E82"/>
  <c r="D82"/>
  <c r="B82"/>
  <c r="J81"/>
  <c r="F81"/>
  <c r="I81"/>
  <c r="E81"/>
  <c r="D81"/>
  <c r="B81"/>
  <c r="C79"/>
  <c r="C78"/>
  <c r="Z75"/>
  <c r="N76"/>
  <c r="Y75"/>
  <c r="N75"/>
  <c r="L75"/>
  <c r="X75"/>
  <c r="K76"/>
  <c r="W75"/>
  <c r="K75"/>
  <c r="V75"/>
  <c r="J75"/>
  <c r="T75"/>
  <c r="I75"/>
  <c r="M76"/>
  <c r="M75"/>
  <c r="H75"/>
  <c r="G76"/>
  <c r="G75"/>
  <c r="F76"/>
  <c r="F75"/>
  <c r="E75"/>
  <c r="D75"/>
  <c r="B75"/>
  <c r="A75"/>
  <c r="I74"/>
  <c r="L73"/>
  <c r="H73"/>
  <c r="I73"/>
  <c r="F73"/>
  <c r="E73"/>
  <c r="D73"/>
  <c r="B73"/>
  <c r="K71"/>
  <c r="G71"/>
  <c r="I70"/>
  <c r="F70"/>
  <c r="E70"/>
  <c r="D70"/>
  <c r="B70"/>
  <c r="J69"/>
  <c r="F69"/>
  <c r="I69"/>
  <c r="E69"/>
  <c r="D69"/>
  <c r="B69"/>
  <c r="C67"/>
  <c r="C66"/>
  <c r="Z63"/>
  <c r="N64"/>
  <c r="Y63"/>
  <c r="N63"/>
  <c r="L63"/>
  <c r="X63"/>
  <c r="K64"/>
  <c r="W63"/>
  <c r="K63"/>
  <c r="V63"/>
  <c r="J63"/>
  <c r="T63"/>
  <c r="I63"/>
  <c r="M64"/>
  <c r="M63"/>
  <c r="H63"/>
  <c r="G64"/>
  <c r="G63"/>
  <c r="F64"/>
  <c r="F63"/>
  <c r="E63"/>
  <c r="D63"/>
  <c r="B63"/>
  <c r="A63"/>
  <c r="I62"/>
  <c r="L61"/>
  <c r="H61"/>
  <c r="I61"/>
  <c r="F61"/>
  <c r="E61"/>
  <c r="D61"/>
  <c r="B61"/>
  <c r="L60"/>
  <c r="H60"/>
  <c r="I60"/>
  <c r="F60"/>
  <c r="E60"/>
  <c r="D60"/>
  <c r="B60"/>
  <c r="L59"/>
  <c r="H59"/>
  <c r="I59"/>
  <c r="F59"/>
  <c r="E59"/>
  <c r="D59"/>
  <c r="B59"/>
  <c r="L58"/>
  <c r="H58"/>
  <c r="I58"/>
  <c r="F58"/>
  <c r="E58"/>
  <c r="D58"/>
  <c r="B58"/>
  <c r="L57"/>
  <c r="H57"/>
  <c r="I57"/>
  <c r="F57"/>
  <c r="E57"/>
  <c r="D57"/>
  <c r="B57"/>
  <c r="K55"/>
  <c r="G55"/>
  <c r="I54"/>
  <c r="F54"/>
  <c r="E54"/>
  <c r="D54"/>
  <c r="B54"/>
  <c r="J53"/>
  <c r="F53"/>
  <c r="I53"/>
  <c r="E53"/>
  <c r="D53"/>
  <c r="B53"/>
  <c r="C51"/>
  <c r="C50"/>
  <c r="Z47"/>
  <c r="N48"/>
  <c r="Y47"/>
  <c r="N47"/>
  <c r="L47"/>
  <c r="X47"/>
  <c r="K48"/>
  <c r="W47"/>
  <c r="K47"/>
  <c r="V47"/>
  <c r="J47"/>
  <c r="T47"/>
  <c r="I47"/>
  <c r="M48"/>
  <c r="M47"/>
  <c r="H47"/>
  <c r="G48"/>
  <c r="G47"/>
  <c r="F48"/>
  <c r="F47"/>
  <c r="E47"/>
  <c r="D47"/>
  <c r="B47"/>
  <c r="A47"/>
  <c r="I46"/>
  <c r="L45"/>
  <c r="H45"/>
  <c r="I45"/>
  <c r="F45"/>
  <c r="E45"/>
  <c r="D45"/>
  <c r="B45"/>
  <c r="L44"/>
  <c r="H44"/>
  <c r="I44"/>
  <c r="F44"/>
  <c r="E44"/>
  <c r="D44"/>
  <c r="B44"/>
  <c r="L43"/>
  <c r="H43"/>
  <c r="I43"/>
  <c r="F43"/>
  <c r="E43"/>
  <c r="D43"/>
  <c r="B43"/>
  <c r="L42"/>
  <c r="H42"/>
  <c r="I42"/>
  <c r="F42"/>
  <c r="E42"/>
  <c r="D42"/>
  <c r="B42"/>
  <c r="L41"/>
  <c r="H41"/>
  <c r="I41"/>
  <c r="F41"/>
  <c r="E41"/>
  <c r="D41"/>
  <c r="B41"/>
  <c r="L40"/>
  <c r="H40"/>
  <c r="I40"/>
  <c r="F40"/>
  <c r="E40"/>
  <c r="D40"/>
  <c r="B40"/>
  <c r="K38"/>
  <c r="G38"/>
  <c r="I37"/>
  <c r="F37"/>
  <c r="E37"/>
  <c r="D37"/>
  <c r="B37"/>
  <c r="J36"/>
  <c r="F36"/>
  <c r="I36"/>
  <c r="E36"/>
  <c r="D36"/>
  <c r="B36"/>
  <c r="C34"/>
  <c r="Z31"/>
  <c r="N291"/>
  <c r="N32"/>
  <c r="Y31"/>
  <c r="N290" s="1"/>
  <c r="N31"/>
  <c r="L31"/>
  <c r="X31"/>
  <c r="K291" s="1"/>
  <c r="K32"/>
  <c r="W31"/>
  <c r="K290" s="1"/>
  <c r="K31"/>
  <c r="V31"/>
  <c r="J290" s="1"/>
  <c r="J31"/>
  <c r="T31"/>
  <c r="I290" s="1"/>
  <c r="I31"/>
  <c r="M32"/>
  <c r="M31"/>
  <c r="H31"/>
  <c r="G32"/>
  <c r="G31"/>
  <c r="F32"/>
  <c r="F31"/>
  <c r="E31"/>
  <c r="D31"/>
  <c r="B31"/>
  <c r="A31"/>
  <c r="AE30"/>
  <c r="A30"/>
  <c r="AE28"/>
  <c r="A28"/>
  <c r="M21"/>
  <c r="AE11"/>
  <c r="A11"/>
  <c r="A10"/>
  <c r="K7"/>
  <c r="AA8"/>
  <c r="A8"/>
  <c r="AA7"/>
  <c r="A7"/>
  <c r="AB4"/>
  <c r="K4"/>
  <c r="AB3"/>
  <c r="K3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1" i="3"/>
  <c r="CX1"/>
  <c r="CY1"/>
  <c r="CZ1"/>
  <c r="DA1"/>
  <c r="A2"/>
  <c r="CX2"/>
  <c r="CY2"/>
  <c r="CZ2"/>
  <c r="DA2"/>
  <c r="A3"/>
  <c r="CX3"/>
  <c r="CY3"/>
  <c r="CZ3"/>
  <c r="DA3"/>
  <c r="A4"/>
  <c r="CX4"/>
  <c r="CY4"/>
  <c r="CZ4"/>
  <c r="DA4"/>
  <c r="A5"/>
  <c r="CX5"/>
  <c r="CY5"/>
  <c r="CZ5"/>
  <c r="DA5"/>
  <c r="A6"/>
  <c r="CX6"/>
  <c r="CY6"/>
  <c r="CZ6"/>
  <c r="DA6"/>
  <c r="A7"/>
  <c r="CX7"/>
  <c r="CY7"/>
  <c r="CZ7"/>
  <c r="DA7"/>
  <c r="A8"/>
  <c r="CX8"/>
  <c r="CY8"/>
  <c r="CZ8"/>
  <c r="DA8"/>
  <c r="A9"/>
  <c r="CX9"/>
  <c r="CY9"/>
  <c r="CZ9"/>
  <c r="DA9"/>
  <c r="A10"/>
  <c r="CX10"/>
  <c r="CY10"/>
  <c r="CZ10"/>
  <c r="DA10"/>
  <c r="A11"/>
  <c r="CX11"/>
  <c r="CY11"/>
  <c r="CZ11"/>
  <c r="DA11"/>
  <c r="A12"/>
  <c r="CX12"/>
  <c r="CY12"/>
  <c r="CZ12"/>
  <c r="DA12"/>
  <c r="A13"/>
  <c r="CX13"/>
  <c r="CY13"/>
  <c r="CZ13"/>
  <c r="DA13"/>
  <c r="A14"/>
  <c r="CX14"/>
  <c r="CY14"/>
  <c r="CZ14"/>
  <c r="DA14"/>
  <c r="A15"/>
  <c r="CX15"/>
  <c r="CY15"/>
  <c r="CZ15"/>
  <c r="DA15"/>
  <c r="A16"/>
  <c r="CX16"/>
  <c r="CY16"/>
  <c r="CZ16"/>
  <c r="DA16"/>
  <c r="A17"/>
  <c r="CX17"/>
  <c r="CY17"/>
  <c r="CZ17"/>
  <c r="DA17"/>
  <c r="A18"/>
  <c r="CX18"/>
  <c r="CY18"/>
  <c r="CZ18"/>
  <c r="DA18"/>
  <c r="A19"/>
  <c r="CX19"/>
  <c r="CY19"/>
  <c r="CZ19"/>
  <c r="DA19"/>
  <c r="A20"/>
  <c r="CX20"/>
  <c r="CY20"/>
  <c r="CZ20"/>
  <c r="DA20"/>
  <c r="A21"/>
  <c r="CX21"/>
  <c r="CY21"/>
  <c r="CZ21"/>
  <c r="DA21"/>
  <c r="A22"/>
  <c r="CX22"/>
  <c r="CY22"/>
  <c r="CZ22"/>
  <c r="DA22"/>
  <c r="A23"/>
  <c r="CX23"/>
  <c r="CY23"/>
  <c r="CZ23"/>
  <c r="DA23"/>
  <c r="A24"/>
  <c r="CX24"/>
  <c r="CY24"/>
  <c r="CZ24"/>
  <c r="DA24"/>
  <c r="A25"/>
  <c r="CX25"/>
  <c r="CY25"/>
  <c r="CZ25"/>
  <c r="DA25"/>
  <c r="A26"/>
  <c r="CX26"/>
  <c r="CY26"/>
  <c r="CZ26"/>
  <c r="DA26"/>
  <c r="A27"/>
  <c r="CX27"/>
  <c r="CY27"/>
  <c r="CZ27"/>
  <c r="DA27"/>
  <c r="A28"/>
  <c r="CX28"/>
  <c r="CY28"/>
  <c r="CZ28"/>
  <c r="DA28"/>
  <c r="A29"/>
  <c r="CX29"/>
  <c r="CY29"/>
  <c r="CZ29"/>
  <c r="DA29"/>
  <c r="A30"/>
  <c r="CX30"/>
  <c r="CY30"/>
  <c r="CZ30"/>
  <c r="DA30"/>
  <c r="A31"/>
  <c r="CX31"/>
  <c r="CY31"/>
  <c r="CZ31"/>
  <c r="DA31"/>
  <c r="A32"/>
  <c r="CX32"/>
  <c r="CY32"/>
  <c r="CZ32"/>
  <c r="DA32"/>
  <c r="A33"/>
  <c r="CX33"/>
  <c r="CY33"/>
  <c r="CZ33"/>
  <c r="DA33"/>
  <c r="A34"/>
  <c r="CX34"/>
  <c r="CY34"/>
  <c r="CZ34"/>
  <c r="DA34"/>
  <c r="A35"/>
  <c r="CX35"/>
  <c r="CY35"/>
  <c r="CZ35"/>
  <c r="DA35"/>
  <c r="A36"/>
  <c r="CX36"/>
  <c r="CY36"/>
  <c r="CZ36"/>
  <c r="DA36"/>
  <c r="A37"/>
  <c r="CX37"/>
  <c r="CY37"/>
  <c r="CZ37"/>
  <c r="DA37"/>
  <c r="A38"/>
  <c r="CX38"/>
  <c r="CY38"/>
  <c r="CZ38"/>
  <c r="DA38"/>
  <c r="A39"/>
  <c r="CX39"/>
  <c r="CY39"/>
  <c r="CZ39"/>
  <c r="DA39"/>
  <c r="A40"/>
  <c r="CX40"/>
  <c r="CY40"/>
  <c r="CZ40"/>
  <c r="DA40"/>
  <c r="A41"/>
  <c r="CX41"/>
  <c r="CY41"/>
  <c r="CZ41"/>
  <c r="DA41"/>
  <c r="A42"/>
  <c r="CX42"/>
  <c r="CY42"/>
  <c r="CZ42"/>
  <c r="DA42"/>
  <c r="A43"/>
  <c r="CX43"/>
  <c r="CY43"/>
  <c r="CZ43"/>
  <c r="DA43"/>
  <c r="A44"/>
  <c r="CX44"/>
  <c r="CY44"/>
  <c r="CZ44"/>
  <c r="DA44"/>
  <c r="A45"/>
  <c r="CX45"/>
  <c r="CY45"/>
  <c r="CZ45"/>
  <c r="DA45"/>
  <c r="A46"/>
  <c r="CX46"/>
  <c r="CY46"/>
  <c r="CZ46"/>
  <c r="DA46"/>
  <c r="A47"/>
  <c r="CX47"/>
  <c r="CY47"/>
  <c r="CZ47"/>
  <c r="DA47"/>
  <c r="A48"/>
  <c r="CX48"/>
  <c r="CY48"/>
  <c r="CZ48"/>
  <c r="DA48"/>
  <c r="A49"/>
  <c r="CX49"/>
  <c r="CY49"/>
  <c r="CZ49"/>
  <c r="DA49"/>
  <c r="A50"/>
  <c r="CX50"/>
  <c r="CY50"/>
  <c r="CZ50"/>
  <c r="DA50"/>
  <c r="A51"/>
  <c r="CX51"/>
  <c r="CY51"/>
  <c r="CZ51"/>
  <c r="DA51"/>
  <c r="A52"/>
  <c r="CX52"/>
  <c r="CY52"/>
  <c r="CZ52"/>
  <c r="DA52"/>
  <c r="A53"/>
  <c r="CX53"/>
  <c r="CY53"/>
  <c r="CZ53"/>
  <c r="DA53"/>
  <c r="A54"/>
  <c r="CX54"/>
  <c r="CY54"/>
  <c r="CZ54"/>
  <c r="DA54"/>
  <c r="A55"/>
  <c r="CX55"/>
  <c r="CY55"/>
  <c r="CZ55"/>
  <c r="DA55"/>
  <c r="A56"/>
  <c r="CX56"/>
  <c r="CY56"/>
  <c r="CZ56"/>
  <c r="DA56"/>
  <c r="A57"/>
  <c r="CX57"/>
  <c r="CY57"/>
  <c r="CZ57"/>
  <c r="DA57"/>
  <c r="A58"/>
  <c r="CX58"/>
  <c r="CY58"/>
  <c r="CZ58"/>
  <c r="DA58"/>
  <c r="A59"/>
  <c r="CX59"/>
  <c r="CY59"/>
  <c r="CZ59"/>
  <c r="DA59"/>
  <c r="A60"/>
  <c r="CX60"/>
  <c r="CY60"/>
  <c r="CZ60"/>
  <c r="DA60"/>
  <c r="A61"/>
  <c r="CX61"/>
  <c r="CY61"/>
  <c r="CZ61"/>
  <c r="DA61"/>
  <c r="A62"/>
  <c r="CX62"/>
  <c r="CY62"/>
  <c r="CZ62"/>
  <c r="DA62"/>
  <c r="A63"/>
  <c r="CX63"/>
  <c r="CY63"/>
  <c r="CZ63"/>
  <c r="DA63"/>
  <c r="A64"/>
  <c r="CX64"/>
  <c r="CY64"/>
  <c r="CZ64"/>
  <c r="DA64"/>
  <c r="A65"/>
  <c r="CX65"/>
  <c r="CY65"/>
  <c r="CZ65"/>
  <c r="DA65"/>
  <c r="A66"/>
  <c r="CX66"/>
  <c r="CY66"/>
  <c r="CZ66"/>
  <c r="DA66"/>
  <c r="A67"/>
  <c r="CX67"/>
  <c r="CY67"/>
  <c r="CZ67"/>
  <c r="DA67"/>
  <c r="A68"/>
  <c r="CX68"/>
  <c r="CY68"/>
  <c r="CZ68"/>
  <c r="DA68"/>
  <c r="A69"/>
  <c r="CX69"/>
  <c r="CY69"/>
  <c r="CZ69"/>
  <c r="DA69"/>
  <c r="A70"/>
  <c r="CX70"/>
  <c r="CY70"/>
  <c r="CZ70"/>
  <c r="DA70"/>
  <c r="A71"/>
  <c r="CX71"/>
  <c r="CY71"/>
  <c r="CZ71"/>
  <c r="DA71"/>
  <c r="A72"/>
  <c r="CX72"/>
  <c r="CY72"/>
  <c r="CZ72"/>
  <c r="DA72"/>
  <c r="A73"/>
  <c r="CX73"/>
  <c r="CY73"/>
  <c r="CZ73"/>
  <c r="DA73"/>
  <c r="A74"/>
  <c r="CX74"/>
  <c r="CY74"/>
  <c r="CZ74"/>
  <c r="DA74"/>
  <c r="A75"/>
  <c r="CX75"/>
  <c r="CY75"/>
  <c r="CZ75"/>
  <c r="DA75"/>
  <c r="A76"/>
  <c r="CX76"/>
  <c r="CY76"/>
  <c r="CZ76"/>
  <c r="DA76"/>
  <c r="A77"/>
  <c r="CX77"/>
  <c r="CY77"/>
  <c r="CZ77"/>
  <c r="DA77"/>
  <c r="A78"/>
  <c r="CX78"/>
  <c r="CY78"/>
  <c r="CZ78"/>
  <c r="DA78"/>
  <c r="A79"/>
  <c r="CX79"/>
  <c r="CY79"/>
  <c r="CZ79"/>
  <c r="DA79"/>
  <c r="A80"/>
  <c r="CX80"/>
  <c r="CY80"/>
  <c r="CZ80"/>
  <c r="DA80"/>
  <c r="A81"/>
  <c r="CY81"/>
  <c r="CZ81"/>
  <c r="DA81"/>
  <c r="A82"/>
  <c r="CY82"/>
  <c r="CZ82"/>
  <c r="DA82"/>
  <c r="A83"/>
  <c r="CX83"/>
  <c r="CY83"/>
  <c r="CZ83"/>
  <c r="DA83"/>
  <c r="A84"/>
  <c r="CX84"/>
  <c r="CY84"/>
  <c r="CZ84"/>
  <c r="DA84"/>
  <c r="A85"/>
  <c r="CY85"/>
  <c r="CZ85"/>
  <c r="DA85"/>
  <c r="A86"/>
  <c r="CY86"/>
  <c r="CZ86"/>
  <c r="DA86"/>
  <c r="A87"/>
  <c r="CY87"/>
  <c r="CZ87"/>
  <c r="DA87"/>
  <c r="A88"/>
  <c r="CY88"/>
  <c r="CZ88"/>
  <c r="DA88"/>
  <c r="A89"/>
  <c r="CY89"/>
  <c r="CZ89"/>
  <c r="DA89"/>
  <c r="A90"/>
  <c r="CY90"/>
  <c r="CZ90"/>
  <c r="DA90"/>
  <c r="A91"/>
  <c r="CY91"/>
  <c r="CZ91"/>
  <c r="DA91"/>
  <c r="A92"/>
  <c r="CY92"/>
  <c r="CZ92"/>
  <c r="DA92"/>
  <c r="A93"/>
  <c r="CY93"/>
  <c r="CZ93"/>
  <c r="DA93"/>
  <c r="A94"/>
  <c r="CY94"/>
  <c r="CZ94"/>
  <c r="DA94"/>
  <c r="A95"/>
  <c r="CX95"/>
  <c r="CY95"/>
  <c r="CZ95"/>
  <c r="DA95"/>
  <c r="A96"/>
  <c r="CX96"/>
  <c r="CY96"/>
  <c r="CZ96"/>
  <c r="DA96"/>
  <c r="A97"/>
  <c r="CX97"/>
  <c r="CY97"/>
  <c r="CZ97"/>
  <c r="DA97"/>
  <c r="A98"/>
  <c r="CX98"/>
  <c r="CY98"/>
  <c r="CZ98"/>
  <c r="DA98"/>
  <c r="A99"/>
  <c r="CX99"/>
  <c r="CY99"/>
  <c r="CZ99"/>
  <c r="DA99"/>
  <c r="A100"/>
  <c r="CX100"/>
  <c r="CY100"/>
  <c r="CZ100"/>
  <c r="DA100"/>
  <c r="A101"/>
  <c r="CX101"/>
  <c r="CY101"/>
  <c r="CZ101"/>
  <c r="DA101"/>
  <c r="A102"/>
  <c r="CX102"/>
  <c r="CY102"/>
  <c r="CZ102"/>
  <c r="DA102"/>
  <c r="A103"/>
  <c r="CX103"/>
  <c r="CY103"/>
  <c r="CZ103"/>
  <c r="DA103"/>
  <c r="A104"/>
  <c r="CX104"/>
  <c r="CY104"/>
  <c r="CZ104"/>
  <c r="DA104"/>
  <c r="A105"/>
  <c r="CX105"/>
  <c r="CY105"/>
  <c r="CZ105"/>
  <c r="DA105"/>
  <c r="A106"/>
  <c r="CX106"/>
  <c r="CY106"/>
  <c r="CZ106"/>
  <c r="DA106"/>
  <c r="A107"/>
  <c r="CX107"/>
  <c r="CY107"/>
  <c r="CZ107"/>
  <c r="DA107"/>
  <c r="A108"/>
  <c r="CX108"/>
  <c r="CY108"/>
  <c r="CZ108"/>
  <c r="DA108"/>
  <c r="A109"/>
  <c r="CX109"/>
  <c r="CY109"/>
  <c r="CZ109"/>
  <c r="DA109"/>
  <c r="A110"/>
  <c r="CX110"/>
  <c r="CY110"/>
  <c r="CZ110"/>
  <c r="DA110"/>
  <c r="A111"/>
  <c r="CX111"/>
  <c r="CY111"/>
  <c r="CZ111"/>
  <c r="DA111"/>
  <c r="A112"/>
  <c r="CX112"/>
  <c r="CY112"/>
  <c r="CZ112"/>
  <c r="DA112"/>
  <c r="A113"/>
  <c r="CX113"/>
  <c r="CY113"/>
  <c r="CZ113"/>
  <c r="DA113"/>
  <c r="A114"/>
  <c r="CX114"/>
  <c r="CY114"/>
  <c r="CZ114"/>
  <c r="DA114"/>
  <c r="A115"/>
  <c r="CX115"/>
  <c r="CY115"/>
  <c r="CZ115"/>
  <c r="DA115"/>
  <c r="A116"/>
  <c r="CX116"/>
  <c r="CY116"/>
  <c r="CZ116"/>
  <c r="DA116"/>
  <c r="A117"/>
  <c r="CX117"/>
  <c r="CY117"/>
  <c r="CZ117"/>
  <c r="DA117"/>
  <c r="A118"/>
  <c r="CX118"/>
  <c r="CY118"/>
  <c r="CZ118"/>
  <c r="DA118"/>
  <c r="A119"/>
  <c r="CX119"/>
  <c r="CY119"/>
  <c r="CZ119"/>
  <c r="DA119"/>
  <c r="A120"/>
  <c r="CX120"/>
  <c r="CY120"/>
  <c r="CZ120"/>
  <c r="DA120"/>
  <c r="A121"/>
  <c r="CY121"/>
  <c r="CZ121"/>
  <c r="DA121"/>
  <c r="A122"/>
  <c r="CY122"/>
  <c r="CZ122"/>
  <c r="DA122"/>
  <c r="A123"/>
  <c r="CY123"/>
  <c r="CZ123"/>
  <c r="DA123"/>
  <c r="A124"/>
  <c r="CX124"/>
  <c r="CY124"/>
  <c r="CZ124"/>
  <c r="DA124"/>
  <c r="A125"/>
  <c r="CX125"/>
  <c r="CY125"/>
  <c r="CZ125"/>
  <c r="DA125"/>
  <c r="A126"/>
  <c r="CX126"/>
  <c r="CY126"/>
  <c r="CZ126"/>
  <c r="DA126"/>
  <c r="A127"/>
  <c r="CY127"/>
  <c r="CZ127"/>
  <c r="DA127"/>
  <c r="A128"/>
  <c r="CX128"/>
  <c r="CY128"/>
  <c r="CZ128"/>
  <c r="DA128"/>
  <c r="A129"/>
  <c r="CY129"/>
  <c r="CZ129"/>
  <c r="DA129"/>
  <c r="A130"/>
  <c r="CY130"/>
  <c r="CZ130"/>
  <c r="DA130"/>
  <c r="A131"/>
  <c r="CY131"/>
  <c r="CZ131"/>
  <c r="DA131"/>
  <c r="A132"/>
  <c r="CX132"/>
  <c r="CY132"/>
  <c r="CZ132"/>
  <c r="DA132"/>
  <c r="A133"/>
  <c r="CX133"/>
  <c r="CY133"/>
  <c r="CZ133"/>
  <c r="DA133"/>
  <c r="A134"/>
  <c r="CX134"/>
  <c r="CY134"/>
  <c r="CZ134"/>
  <c r="DA134"/>
  <c r="A135"/>
  <c r="CX135"/>
  <c r="CY135"/>
  <c r="CZ135"/>
  <c r="DA135"/>
  <c r="A136"/>
  <c r="CX136"/>
  <c r="CY136"/>
  <c r="CZ136"/>
  <c r="DA136"/>
  <c r="A137"/>
  <c r="CX137"/>
  <c r="CY137"/>
  <c r="CZ137"/>
  <c r="DA137"/>
  <c r="A138"/>
  <c r="CX138"/>
  <c r="CY138"/>
  <c r="CZ138"/>
  <c r="DA138"/>
  <c r="A139"/>
  <c r="CX139"/>
  <c r="CY139"/>
  <c r="CZ139"/>
  <c r="DA139"/>
  <c r="A140"/>
  <c r="CX140"/>
  <c r="CY140"/>
  <c r="CZ140"/>
  <c r="DA140"/>
  <c r="A141"/>
  <c r="CX141"/>
  <c r="CY141"/>
  <c r="CZ141"/>
  <c r="DA141"/>
  <c r="A142"/>
  <c r="CX142"/>
  <c r="CY142"/>
  <c r="CZ142"/>
  <c r="DA142"/>
  <c r="A143"/>
  <c r="CX143"/>
  <c r="CY143"/>
  <c r="CZ143"/>
  <c r="DA143"/>
  <c r="A144"/>
  <c r="CX144"/>
  <c r="CY144"/>
  <c r="CZ144"/>
  <c r="DA144"/>
  <c r="A145"/>
  <c r="CX145"/>
  <c r="CY145"/>
  <c r="CZ145"/>
  <c r="DA145"/>
  <c r="A146"/>
  <c r="CX146"/>
  <c r="CY146"/>
  <c r="CZ146"/>
  <c r="DA146"/>
  <c r="A147"/>
  <c r="CX147"/>
  <c r="CY147"/>
  <c r="CZ147"/>
  <c r="DA147"/>
  <c r="A148"/>
  <c r="CX148"/>
  <c r="CY148"/>
  <c r="CZ148"/>
  <c r="DA148"/>
  <c r="A149"/>
  <c r="CX149"/>
  <c r="CY149"/>
  <c r="CZ149"/>
  <c r="DA149"/>
  <c r="A150"/>
  <c r="CX150"/>
  <c r="CY150"/>
  <c r="CZ150"/>
  <c r="DA150"/>
  <c r="A151"/>
  <c r="CX151"/>
  <c r="CY151"/>
  <c r="CZ151"/>
  <c r="DA151"/>
  <c r="A152"/>
  <c r="CX152"/>
  <c r="CY152"/>
  <c r="CZ152"/>
  <c r="DA152"/>
  <c r="A153"/>
  <c r="CX153"/>
  <c r="CY153"/>
  <c r="CZ153"/>
  <c r="DA153"/>
  <c r="A154"/>
  <c r="CX154"/>
  <c r="CY154"/>
  <c r="CZ154"/>
  <c r="DA154"/>
  <c r="A155"/>
  <c r="CY155"/>
  <c r="CZ155"/>
  <c r="DA155"/>
  <c r="A156"/>
  <c r="CY156"/>
  <c r="CZ156"/>
  <c r="DA156"/>
  <c r="A157"/>
  <c r="CY157"/>
  <c r="CZ157"/>
  <c r="DA157"/>
  <c r="A158"/>
  <c r="CY158"/>
  <c r="CZ158"/>
  <c r="DA158"/>
  <c r="A159"/>
  <c r="CY159"/>
  <c r="CZ159"/>
  <c r="DA159"/>
  <c r="A160"/>
  <c r="CY160"/>
  <c r="CZ160"/>
  <c r="DA160"/>
  <c r="A161"/>
  <c r="CY161"/>
  <c r="CZ161"/>
  <c r="DA161"/>
  <c r="A162"/>
  <c r="CY162"/>
  <c r="CZ162"/>
  <c r="DA162"/>
  <c r="A163"/>
  <c r="CY163"/>
  <c r="CZ163"/>
  <c r="DA163"/>
  <c r="A164"/>
  <c r="CY164"/>
  <c r="CZ164"/>
  <c r="DA164"/>
  <c r="A165"/>
  <c r="CX165"/>
  <c r="CY165"/>
  <c r="CZ165"/>
  <c r="DA165"/>
  <c r="A166"/>
  <c r="CX166"/>
  <c r="CY166"/>
  <c r="CZ166"/>
  <c r="DA166"/>
  <c r="A167"/>
  <c r="CX167"/>
  <c r="CY167"/>
  <c r="CZ167"/>
  <c r="DA167"/>
  <c r="A168"/>
  <c r="CX168"/>
  <c r="CY168"/>
  <c r="CZ168"/>
  <c r="DA168"/>
  <c r="A169"/>
  <c r="CX169"/>
  <c r="CY169"/>
  <c r="CZ169"/>
  <c r="DA169"/>
  <c r="A170"/>
  <c r="CX170"/>
  <c r="CY170"/>
  <c r="CZ170"/>
  <c r="DA170"/>
  <c r="A171"/>
  <c r="CX171"/>
  <c r="CY171"/>
  <c r="CZ171"/>
  <c r="DA171"/>
  <c r="A172"/>
  <c r="CX172"/>
  <c r="CY172"/>
  <c r="CZ172"/>
  <c r="DA172"/>
  <c r="A173"/>
  <c r="CX173"/>
  <c r="CY173"/>
  <c r="CZ173"/>
  <c r="DA173"/>
  <c r="A174"/>
  <c r="CX174"/>
  <c r="CY174"/>
  <c r="CZ174"/>
  <c r="DA174"/>
  <c r="A175"/>
  <c r="CX175"/>
  <c r="CY175"/>
  <c r="CZ175"/>
  <c r="DA175"/>
  <c r="A176"/>
  <c r="CX176"/>
  <c r="CY176"/>
  <c r="CZ176"/>
  <c r="DA176"/>
  <c r="A177"/>
  <c r="CX177"/>
  <c r="CY177"/>
  <c r="CZ177"/>
  <c r="DA177"/>
  <c r="A178"/>
  <c r="CX178"/>
  <c r="CY178"/>
  <c r="CZ178"/>
  <c r="DA178"/>
  <c r="A179"/>
  <c r="CX179"/>
  <c r="CY179"/>
  <c r="CZ179"/>
  <c r="DA179"/>
  <c r="A180"/>
  <c r="CX180"/>
  <c r="CY180"/>
  <c r="CZ180"/>
  <c r="DA180"/>
  <c r="A181"/>
  <c r="CX181"/>
  <c r="CY181"/>
  <c r="CZ181"/>
  <c r="DA181"/>
  <c r="A182"/>
  <c r="CX182"/>
  <c r="CY182"/>
  <c r="CZ182"/>
  <c r="DA182"/>
  <c r="A183"/>
  <c r="CX183"/>
  <c r="CY183"/>
  <c r="CZ183"/>
  <c r="DA183"/>
  <c r="A184"/>
  <c r="CX184"/>
  <c r="CY184"/>
  <c r="CZ184"/>
  <c r="DA184"/>
  <c r="A185"/>
  <c r="CX185"/>
  <c r="CY185"/>
  <c r="CZ185"/>
  <c r="DA185"/>
  <c r="A186"/>
  <c r="CX186"/>
  <c r="CY186"/>
  <c r="CZ186"/>
  <c r="DA186"/>
  <c r="A187"/>
  <c r="CX187"/>
  <c r="CY187"/>
  <c r="CZ187"/>
  <c r="DA187"/>
  <c r="A188"/>
  <c r="CX188"/>
  <c r="CY188"/>
  <c r="CZ188"/>
  <c r="DA188"/>
  <c r="A189"/>
  <c r="CX189"/>
  <c r="CY189"/>
  <c r="CZ189"/>
  <c r="DA189"/>
  <c r="A190"/>
  <c r="CX190"/>
  <c r="CY190"/>
  <c r="CZ190"/>
  <c r="DA190"/>
  <c r="A191"/>
  <c r="CX191"/>
  <c r="CY191"/>
  <c r="CZ191"/>
  <c r="DA191"/>
  <c r="A192"/>
  <c r="CX192"/>
  <c r="CY192"/>
  <c r="CZ192"/>
  <c r="DA192"/>
  <c r="A193"/>
  <c r="CX193"/>
  <c r="CY193"/>
  <c r="CZ193"/>
  <c r="DA193"/>
  <c r="A194"/>
  <c r="CX194"/>
  <c r="CY194"/>
  <c r="CZ194"/>
  <c r="DA194"/>
  <c r="A195"/>
  <c r="CX195"/>
  <c r="CY195"/>
  <c r="CZ195"/>
  <c r="DA195"/>
  <c r="A196"/>
  <c r="CX196"/>
  <c r="CY196"/>
  <c r="CZ196"/>
  <c r="DA196"/>
  <c r="A197"/>
  <c r="CX197"/>
  <c r="CY197"/>
  <c r="CZ197"/>
  <c r="DA197"/>
  <c r="A198"/>
  <c r="CX198"/>
  <c r="CY198"/>
  <c r="CZ198"/>
  <c r="DA198"/>
  <c r="A199"/>
  <c r="CX199"/>
  <c r="CY199"/>
  <c r="CZ199"/>
  <c r="DA199"/>
  <c r="A200"/>
  <c r="CX200"/>
  <c r="CY200"/>
  <c r="CZ200"/>
  <c r="DA200"/>
  <c r="A201"/>
  <c r="CX201"/>
  <c r="CY201"/>
  <c r="CZ201"/>
  <c r="DA201"/>
  <c r="A202"/>
  <c r="CX202"/>
  <c r="CY202"/>
  <c r="CZ202"/>
  <c r="DA202"/>
  <c r="A203"/>
  <c r="CX203"/>
  <c r="CY203"/>
  <c r="CZ203"/>
  <c r="DA203"/>
  <c r="A204"/>
  <c r="CX204"/>
  <c r="CY204"/>
  <c r="CZ204"/>
  <c r="DA204"/>
  <c r="A205"/>
  <c r="CX205"/>
  <c r="CY205"/>
  <c r="CZ205"/>
  <c r="DA205"/>
  <c r="A206"/>
  <c r="CX206"/>
  <c r="CY206"/>
  <c r="CZ206"/>
  <c r="DA206"/>
  <c r="A207"/>
  <c r="CX207"/>
  <c r="CY207"/>
  <c r="CZ207"/>
  <c r="DA207"/>
  <c r="A208"/>
  <c r="CX208"/>
  <c r="CY208"/>
  <c r="CZ208"/>
  <c r="DA208"/>
  <c r="A209"/>
  <c r="CX209"/>
  <c r="CY209"/>
  <c r="CZ209"/>
  <c r="DA209"/>
  <c r="A210"/>
  <c r="CX210"/>
  <c r="CY210"/>
  <c r="CZ210"/>
  <c r="DA210"/>
  <c r="A211"/>
  <c r="CX211"/>
  <c r="CY211"/>
  <c r="CZ211"/>
  <c r="DA211"/>
  <c r="A212"/>
  <c r="CX212"/>
  <c r="CY212"/>
  <c r="CZ212"/>
  <c r="DA212"/>
  <c r="A213"/>
  <c r="CX213"/>
  <c r="CY213"/>
  <c r="CZ213"/>
  <c r="DA213"/>
  <c r="A214"/>
  <c r="CX214"/>
  <c r="CY214"/>
  <c r="CZ214"/>
  <c r="DA214"/>
  <c r="A215"/>
  <c r="CX215"/>
  <c r="CY215"/>
  <c r="CZ215"/>
  <c r="DA215"/>
  <c r="A216"/>
  <c r="CX216"/>
  <c r="CY216"/>
  <c r="CZ216"/>
  <c r="DA216"/>
  <c r="A217"/>
  <c r="CX217"/>
  <c r="CY217"/>
  <c r="CZ217"/>
  <c r="DA217"/>
  <c r="A218"/>
  <c r="CX218"/>
  <c r="CY218"/>
  <c r="CZ218"/>
  <c r="DA218"/>
  <c r="A219"/>
  <c r="CX219"/>
  <c r="CY219"/>
  <c r="CZ219"/>
  <c r="DA219"/>
  <c r="A220"/>
  <c r="CX220"/>
  <c r="CY220"/>
  <c r="CZ220"/>
  <c r="DA220"/>
  <c r="A221"/>
  <c r="CX221"/>
  <c r="CY221"/>
  <c r="CZ221"/>
  <c r="DA221"/>
  <c r="A222"/>
  <c r="CX222"/>
  <c r="CY222"/>
  <c r="CZ222"/>
  <c r="DA222"/>
  <c r="A223"/>
  <c r="CX223"/>
  <c r="CY223"/>
  <c r="CZ223"/>
  <c r="DA223"/>
  <c r="A224"/>
  <c r="CX224"/>
  <c r="CY224"/>
  <c r="CZ224"/>
  <c r="DA224"/>
  <c r="A225"/>
  <c r="CX225"/>
  <c r="CY225"/>
  <c r="CZ225"/>
  <c r="DA225"/>
  <c r="A226"/>
  <c r="CX226"/>
  <c r="CY226"/>
  <c r="CZ226"/>
  <c r="DA226"/>
  <c r="A227"/>
  <c r="CX227"/>
  <c r="CY227"/>
  <c r="CZ227"/>
  <c r="DA227"/>
  <c r="A228"/>
  <c r="CX228"/>
  <c r="CY228"/>
  <c r="CZ228"/>
  <c r="DA228"/>
  <c r="A229"/>
  <c r="CX229"/>
  <c r="CY229"/>
  <c r="CZ229"/>
  <c r="DA229"/>
  <c r="A230"/>
  <c r="CX230"/>
  <c r="CY230"/>
  <c r="CZ230"/>
  <c r="DA230"/>
  <c r="A231"/>
  <c r="CX231"/>
  <c r="CY231"/>
  <c r="CZ231"/>
  <c r="DA231"/>
  <c r="A232"/>
  <c r="CX232"/>
  <c r="CY232"/>
  <c r="CZ232"/>
  <c r="DA232"/>
  <c r="A233"/>
  <c r="CX233"/>
  <c r="CY233"/>
  <c r="CZ233"/>
  <c r="DA233"/>
  <c r="A234"/>
  <c r="CX234"/>
  <c r="CY234"/>
  <c r="CZ234"/>
  <c r="DA234"/>
  <c r="A235"/>
  <c r="CX235"/>
  <c r="CY235"/>
  <c r="CZ235"/>
  <c r="DA235"/>
  <c r="A236"/>
  <c r="CX236"/>
  <c r="CY236"/>
  <c r="CZ236"/>
  <c r="DA236"/>
  <c r="A237"/>
  <c r="CX237"/>
  <c r="CY237"/>
  <c r="CZ237"/>
  <c r="DA237"/>
  <c r="A238"/>
  <c r="CX238"/>
  <c r="CY238"/>
  <c r="CZ238"/>
  <c r="DA238"/>
  <c r="A239"/>
  <c r="CX239"/>
  <c r="CY239"/>
  <c r="CZ239"/>
  <c r="DA239"/>
  <c r="A240"/>
  <c r="CX240"/>
  <c r="CY240"/>
  <c r="CZ240"/>
  <c r="DA240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A18"/>
  <c r="BB18"/>
  <c r="BC18"/>
  <c r="BD18"/>
  <c r="BE18"/>
  <c r="BF18"/>
  <c r="BG18"/>
  <c r="BH18"/>
  <c r="BI18"/>
  <c r="BJ18"/>
  <c r="BK18"/>
  <c r="BL18"/>
  <c r="BM18"/>
  <c r="BN18"/>
  <c r="BZ18"/>
  <c r="CA18"/>
  <c r="CB18"/>
  <c r="CC18"/>
  <c r="CD18"/>
  <c r="CE18"/>
  <c r="CF18"/>
  <c r="CG18"/>
  <c r="CH18"/>
  <c r="CI18"/>
  <c r="CJ18"/>
  <c r="CK18"/>
  <c r="CL18"/>
  <c r="CM18"/>
  <c r="CN18"/>
  <c r="DA18"/>
  <c r="DB18"/>
  <c r="DC18"/>
  <c r="DD18"/>
  <c r="DE18"/>
  <c r="DF18"/>
  <c r="DG18"/>
  <c r="DH18"/>
  <c r="DI18"/>
  <c r="DJ18"/>
  <c r="DK18"/>
  <c r="DL18"/>
  <c r="DM18"/>
  <c r="DN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A22"/>
  <c r="BB22"/>
  <c r="BC22"/>
  <c r="BD22"/>
  <c r="BE22"/>
  <c r="BF22"/>
  <c r="BG22"/>
  <c r="BH22"/>
  <c r="BI22"/>
  <c r="BJ22"/>
  <c r="BK22"/>
  <c r="BL22"/>
  <c r="BM22"/>
  <c r="BN22"/>
  <c r="BZ22"/>
  <c r="CA22"/>
  <c r="CB22"/>
  <c r="CC22"/>
  <c r="CD22"/>
  <c r="CE22"/>
  <c r="CF22"/>
  <c r="CG22"/>
  <c r="CH22"/>
  <c r="CI22"/>
  <c r="CJ22"/>
  <c r="CK22"/>
  <c r="CL22"/>
  <c r="CM22"/>
  <c r="CN22"/>
  <c r="DA22"/>
  <c r="DB22"/>
  <c r="DC22"/>
  <c r="DD22"/>
  <c r="DE22"/>
  <c r="DF22"/>
  <c r="DG22"/>
  <c r="DH22"/>
  <c r="DI22"/>
  <c r="DJ22"/>
  <c r="DK22"/>
  <c r="DL22"/>
  <c r="DM22"/>
  <c r="DN22"/>
  <c r="D24"/>
  <c r="E26"/>
  <c r="Z26"/>
  <c r="AA26"/>
  <c r="AM26"/>
  <c r="AN26"/>
  <c r="BA26"/>
  <c r="BN26"/>
  <c r="BZ26"/>
  <c r="CA26"/>
  <c r="CM26"/>
  <c r="CN26"/>
  <c r="DA26"/>
  <c r="DN26"/>
  <c r="C28"/>
  <c r="D28"/>
  <c r="AC28"/>
  <c r="AD28"/>
  <c r="CR28"/>
  <c r="Q28"/>
  <c r="AE28"/>
  <c r="AF28"/>
  <c r="CT28"/>
  <c r="S28"/>
  <c r="AG28"/>
  <c r="AH28"/>
  <c r="CV28"/>
  <c r="U28"/>
  <c r="AI28"/>
  <c r="AJ28"/>
  <c r="CX28"/>
  <c r="W28"/>
  <c r="CQ28"/>
  <c r="P28"/>
  <c r="CS28"/>
  <c r="R28"/>
  <c r="CU28"/>
  <c r="T28"/>
  <c r="CW28"/>
  <c r="V28"/>
  <c r="FR28"/>
  <c r="GL28"/>
  <c r="GO28"/>
  <c r="GP28"/>
  <c r="C29"/>
  <c r="D29"/>
  <c r="AC29"/>
  <c r="AD29"/>
  <c r="CR29"/>
  <c r="Q29"/>
  <c r="AE29"/>
  <c r="AF29"/>
  <c r="CT29"/>
  <c r="S29"/>
  <c r="AG29"/>
  <c r="AH29"/>
  <c r="CV29"/>
  <c r="U29"/>
  <c r="AI29"/>
  <c r="AJ29"/>
  <c r="CX29"/>
  <c r="W29"/>
  <c r="CQ29"/>
  <c r="P29"/>
  <c r="CS29"/>
  <c r="R29"/>
  <c r="CU29"/>
  <c r="T29"/>
  <c r="CW29"/>
  <c r="V29"/>
  <c r="FR29"/>
  <c r="GL29"/>
  <c r="GO29"/>
  <c r="GP29"/>
  <c r="C30"/>
  <c r="D30"/>
  <c r="AC30"/>
  <c r="AD30"/>
  <c r="CR30"/>
  <c r="Q30"/>
  <c r="AE30"/>
  <c r="AF30"/>
  <c r="CT30"/>
  <c r="S30"/>
  <c r="AG30"/>
  <c r="AH30"/>
  <c r="CV30"/>
  <c r="U30"/>
  <c r="AI30"/>
  <c r="AJ30"/>
  <c r="CX30"/>
  <c r="W30"/>
  <c r="CQ30"/>
  <c r="P30"/>
  <c r="CP30"/>
  <c r="O30"/>
  <c r="CS30"/>
  <c r="R30"/>
  <c r="GK30"/>
  <c r="CU30"/>
  <c r="T30"/>
  <c r="CW30"/>
  <c r="V30"/>
  <c r="FR30"/>
  <c r="GL30"/>
  <c r="GO30"/>
  <c r="GP30"/>
  <c r="C31"/>
  <c r="D31"/>
  <c r="AC31"/>
  <c r="AD31"/>
  <c r="CR31"/>
  <c r="Q31"/>
  <c r="AE31"/>
  <c r="AF31"/>
  <c r="CT31"/>
  <c r="S31"/>
  <c r="AG31"/>
  <c r="AH31"/>
  <c r="CV31"/>
  <c r="U31"/>
  <c r="AI31"/>
  <c r="AJ31"/>
  <c r="CX31"/>
  <c r="W31"/>
  <c r="CQ31"/>
  <c r="P31"/>
  <c r="CP31"/>
  <c r="O31"/>
  <c r="CS31"/>
  <c r="R31"/>
  <c r="GK31"/>
  <c r="CU31"/>
  <c r="T31"/>
  <c r="CW31"/>
  <c r="V31"/>
  <c r="FR31"/>
  <c r="GL31"/>
  <c r="GO31"/>
  <c r="GP31"/>
  <c r="C32"/>
  <c r="D32"/>
  <c r="AC32"/>
  <c r="AD32"/>
  <c r="CR32"/>
  <c r="Q32"/>
  <c r="AE32"/>
  <c r="AF32"/>
  <c r="CT32"/>
  <c r="S32"/>
  <c r="AG32"/>
  <c r="AH32"/>
  <c r="CV32"/>
  <c r="U32"/>
  <c r="AI32"/>
  <c r="AJ32"/>
  <c r="CX32"/>
  <c r="W32"/>
  <c r="CQ32"/>
  <c r="P32"/>
  <c r="CP32"/>
  <c r="O32"/>
  <c r="CS32"/>
  <c r="R32"/>
  <c r="GK32"/>
  <c r="CU32"/>
  <c r="T32"/>
  <c r="CW32"/>
  <c r="V32"/>
  <c r="FR32"/>
  <c r="GL32"/>
  <c r="GN32"/>
  <c r="GP32"/>
  <c r="C33"/>
  <c r="D33"/>
  <c r="AC33"/>
  <c r="AD33"/>
  <c r="CR33"/>
  <c r="Q33"/>
  <c r="AE33"/>
  <c r="AF33"/>
  <c r="CT33"/>
  <c r="S33"/>
  <c r="AG33"/>
  <c r="AH33"/>
  <c r="CV33"/>
  <c r="U33"/>
  <c r="AI33"/>
  <c r="AJ33"/>
  <c r="CX33"/>
  <c r="W33"/>
  <c r="CQ33"/>
  <c r="P33"/>
  <c r="CP33"/>
  <c r="O33"/>
  <c r="CS33"/>
  <c r="R33"/>
  <c r="CU33"/>
  <c r="T33"/>
  <c r="CW33"/>
  <c r="V33"/>
  <c r="FR33"/>
  <c r="GL33"/>
  <c r="GN33"/>
  <c r="GP33"/>
  <c r="C34"/>
  <c r="D34"/>
  <c r="AC34"/>
  <c r="AD34"/>
  <c r="CR34"/>
  <c r="Q34"/>
  <c r="AE34"/>
  <c r="AF34"/>
  <c r="CT34"/>
  <c r="S34"/>
  <c r="AG34"/>
  <c r="AH34"/>
  <c r="CV34"/>
  <c r="U34"/>
  <c r="AI34"/>
  <c r="AJ34"/>
  <c r="CX34"/>
  <c r="W34"/>
  <c r="CQ34"/>
  <c r="P34"/>
  <c r="CP34"/>
  <c r="O34"/>
  <c r="CS34"/>
  <c r="R34"/>
  <c r="GK34"/>
  <c r="CU34"/>
  <c r="T34"/>
  <c r="CW34"/>
  <c r="V34"/>
  <c r="FR34"/>
  <c r="GL34"/>
  <c r="GN34"/>
  <c r="GP34"/>
  <c r="C35"/>
  <c r="D35"/>
  <c r="AC35"/>
  <c r="AD35"/>
  <c r="CR35"/>
  <c r="Q35"/>
  <c r="AE35"/>
  <c r="AF35"/>
  <c r="CT35"/>
  <c r="S35"/>
  <c r="AG35"/>
  <c r="AH35"/>
  <c r="CV35"/>
  <c r="U35"/>
  <c r="AI35"/>
  <c r="AJ35"/>
  <c r="CX35"/>
  <c r="W35"/>
  <c r="CQ35"/>
  <c r="P35"/>
  <c r="CP35"/>
  <c r="O35"/>
  <c r="CS35"/>
  <c r="R35"/>
  <c r="CU35"/>
  <c r="T35"/>
  <c r="CW35"/>
  <c r="V35"/>
  <c r="FR35"/>
  <c r="GL35"/>
  <c r="GN35"/>
  <c r="GP35"/>
  <c r="C36"/>
  <c r="D36"/>
  <c r="AC36"/>
  <c r="AD36"/>
  <c r="CR36"/>
  <c r="Q36"/>
  <c r="AE36"/>
  <c r="AF36"/>
  <c r="CT36"/>
  <c r="S36"/>
  <c r="AG36"/>
  <c r="AH36"/>
  <c r="CV36"/>
  <c r="U36"/>
  <c r="AI36"/>
  <c r="AJ36"/>
  <c r="CX36"/>
  <c r="W36"/>
  <c r="CQ36"/>
  <c r="P36"/>
  <c r="CP36"/>
  <c r="O36"/>
  <c r="CS36"/>
  <c r="R36"/>
  <c r="GK36"/>
  <c r="CU36"/>
  <c r="T36"/>
  <c r="CW36"/>
  <c r="V36"/>
  <c r="FR36"/>
  <c r="GL36"/>
  <c r="GN36"/>
  <c r="GP36"/>
  <c r="C37"/>
  <c r="D37"/>
  <c r="AC37"/>
  <c r="AD37"/>
  <c r="CR37"/>
  <c r="Q37"/>
  <c r="AE37"/>
  <c r="AF37"/>
  <c r="CT37"/>
  <c r="S37"/>
  <c r="AG37"/>
  <c r="AH37"/>
  <c r="AI37"/>
  <c r="AJ37"/>
  <c r="CQ37"/>
  <c r="P37"/>
  <c r="CP37"/>
  <c r="O37"/>
  <c r="CS37"/>
  <c r="R37"/>
  <c r="CU37"/>
  <c r="T37"/>
  <c r="CV37"/>
  <c r="U37"/>
  <c r="CW37"/>
  <c r="V37"/>
  <c r="CX37"/>
  <c r="W37"/>
  <c r="FR37"/>
  <c r="GL37"/>
  <c r="GN37"/>
  <c r="GP37"/>
  <c r="C38"/>
  <c r="D38"/>
  <c r="I38"/>
  <c r="CX81" i="3"/>
  <c r="AC38" i="1"/>
  <c r="AB38"/>
  <c r="AE38"/>
  <c r="AD38"/>
  <c r="CR38"/>
  <c r="Q38"/>
  <c r="AF38"/>
  <c r="AG38"/>
  <c r="CU38"/>
  <c r="T38"/>
  <c r="AH38"/>
  <c r="AI38"/>
  <c r="CW38"/>
  <c r="V38"/>
  <c r="AJ38"/>
  <c r="CT38"/>
  <c r="S38"/>
  <c r="CV38"/>
  <c r="U38"/>
  <c r="CX38"/>
  <c r="W38"/>
  <c r="FR38"/>
  <c r="GL38"/>
  <c r="GN38"/>
  <c r="GP38"/>
  <c r="C39"/>
  <c r="D39"/>
  <c r="AC39"/>
  <c r="AB39"/>
  <c r="AE39"/>
  <c r="AD39"/>
  <c r="CR39"/>
  <c r="Q39"/>
  <c r="AF39"/>
  <c r="AG39"/>
  <c r="CU39"/>
  <c r="T39"/>
  <c r="AH39"/>
  <c r="AI39"/>
  <c r="CW39"/>
  <c r="V39"/>
  <c r="AJ39"/>
  <c r="CT39"/>
  <c r="S39"/>
  <c r="CV39"/>
  <c r="U39"/>
  <c r="CX39"/>
  <c r="W39"/>
  <c r="FR39"/>
  <c r="GL39"/>
  <c r="GN39"/>
  <c r="GP39"/>
  <c r="C40"/>
  <c r="D40"/>
  <c r="I40"/>
  <c r="AC40"/>
  <c r="AD40"/>
  <c r="CR40"/>
  <c r="Q40"/>
  <c r="AE40"/>
  <c r="AF40"/>
  <c r="CT40"/>
  <c r="S40"/>
  <c r="AG40"/>
  <c r="AH40"/>
  <c r="CV40"/>
  <c r="U40"/>
  <c r="AI40"/>
  <c r="AJ40"/>
  <c r="CX40"/>
  <c r="W40"/>
  <c r="CQ40"/>
  <c r="P40"/>
  <c r="CS40"/>
  <c r="R40"/>
  <c r="GK40"/>
  <c r="CU40"/>
  <c r="T40"/>
  <c r="CW40"/>
  <c r="V40"/>
  <c r="FR40"/>
  <c r="GL40"/>
  <c r="GN40"/>
  <c r="GP40"/>
  <c r="C41"/>
  <c r="D41"/>
  <c r="AC41"/>
  <c r="AD41"/>
  <c r="CR41"/>
  <c r="Q41"/>
  <c r="AE41"/>
  <c r="AF41"/>
  <c r="CT41"/>
  <c r="S41"/>
  <c r="AG41"/>
  <c r="AH41"/>
  <c r="CV41"/>
  <c r="U41"/>
  <c r="AI41"/>
  <c r="AJ41"/>
  <c r="CX41"/>
  <c r="W41"/>
  <c r="CQ41"/>
  <c r="P41"/>
  <c r="CS41"/>
  <c r="R41"/>
  <c r="GK41"/>
  <c r="CU41"/>
  <c r="T41"/>
  <c r="CW41"/>
  <c r="V41"/>
  <c r="FR41"/>
  <c r="GL41"/>
  <c r="GN41"/>
  <c r="GP41"/>
  <c r="C42"/>
  <c r="D42"/>
  <c r="AC42"/>
  <c r="AD42"/>
  <c r="CR42"/>
  <c r="Q42"/>
  <c r="AE42"/>
  <c r="AF42"/>
  <c r="CT42"/>
  <c r="S42"/>
  <c r="AG42"/>
  <c r="AH42"/>
  <c r="CV42"/>
  <c r="U42"/>
  <c r="AI42"/>
  <c r="AJ42"/>
  <c r="CX42"/>
  <c r="W42"/>
  <c r="CQ42"/>
  <c r="P42"/>
  <c r="CS42"/>
  <c r="R42"/>
  <c r="GK42"/>
  <c r="CU42"/>
  <c r="T42"/>
  <c r="CW42"/>
  <c r="V42"/>
  <c r="FR42"/>
  <c r="GL42"/>
  <c r="BD51"/>
  <c r="GN42"/>
  <c r="GP42"/>
  <c r="BH51"/>
  <c r="C43"/>
  <c r="D43"/>
  <c r="AC43"/>
  <c r="AD43"/>
  <c r="CR43"/>
  <c r="Q43"/>
  <c r="AE43"/>
  <c r="AF43"/>
  <c r="CT43"/>
  <c r="S43"/>
  <c r="AG43"/>
  <c r="AH43"/>
  <c r="CV43"/>
  <c r="U43"/>
  <c r="AI43"/>
  <c r="AJ43"/>
  <c r="CX43"/>
  <c r="W43"/>
  <c r="CQ43"/>
  <c r="P43"/>
  <c r="CS43"/>
  <c r="R43"/>
  <c r="GK43"/>
  <c r="CU43"/>
  <c r="T43"/>
  <c r="CW43"/>
  <c r="V43"/>
  <c r="FR43"/>
  <c r="GL43"/>
  <c r="GN43"/>
  <c r="GP43"/>
  <c r="C44"/>
  <c r="D44"/>
  <c r="I44"/>
  <c r="AC44"/>
  <c r="AB44"/>
  <c r="AD44"/>
  <c r="AE44"/>
  <c r="CS44"/>
  <c r="R44"/>
  <c r="GK44"/>
  <c r="AF44"/>
  <c r="AG44"/>
  <c r="CU44"/>
  <c r="T44"/>
  <c r="AH44"/>
  <c r="AI44"/>
  <c r="CW44"/>
  <c r="V44"/>
  <c r="AJ44"/>
  <c r="CR44"/>
  <c r="Q44"/>
  <c r="CT44"/>
  <c r="S44"/>
  <c r="CV44"/>
  <c r="U44"/>
  <c r="CX44"/>
  <c r="W44"/>
  <c r="FR44"/>
  <c r="GL44"/>
  <c r="GO44"/>
  <c r="GP44"/>
  <c r="C45"/>
  <c r="D45"/>
  <c r="AC45"/>
  <c r="AB45"/>
  <c r="AD45"/>
  <c r="AE45"/>
  <c r="CS45"/>
  <c r="R45"/>
  <c r="GK45"/>
  <c r="AF45"/>
  <c r="AG45"/>
  <c r="CU45"/>
  <c r="T45"/>
  <c r="AH45"/>
  <c r="AI45"/>
  <c r="CW45"/>
  <c r="V45"/>
  <c r="AJ45"/>
  <c r="CR45"/>
  <c r="Q45"/>
  <c r="CT45"/>
  <c r="S45"/>
  <c r="CV45"/>
  <c r="U45"/>
  <c r="CX45"/>
  <c r="W45"/>
  <c r="FR45"/>
  <c r="GL45"/>
  <c r="GO45"/>
  <c r="GP45"/>
  <c r="C46"/>
  <c r="D46"/>
  <c r="I46"/>
  <c r="CX127" i="3"/>
  <c r="AC46" i="1"/>
  <c r="AD46"/>
  <c r="CR46"/>
  <c r="Q46"/>
  <c r="AE46"/>
  <c r="AF46"/>
  <c r="CT46"/>
  <c r="S46"/>
  <c r="AG46"/>
  <c r="AH46"/>
  <c r="CV46"/>
  <c r="U46"/>
  <c r="AI46"/>
  <c r="AJ46"/>
  <c r="CX46"/>
  <c r="W46"/>
  <c r="CQ46"/>
  <c r="P46"/>
  <c r="CS46"/>
  <c r="R46"/>
  <c r="GK46"/>
  <c r="CU46"/>
  <c r="T46"/>
  <c r="CW46"/>
  <c r="V46"/>
  <c r="FR46"/>
  <c r="GL46"/>
  <c r="GO46"/>
  <c r="GP46"/>
  <c r="C47"/>
  <c r="D47"/>
  <c r="AC47"/>
  <c r="AD47"/>
  <c r="CR47"/>
  <c r="Q47"/>
  <c r="AE47"/>
  <c r="AF47"/>
  <c r="CT47"/>
  <c r="S47"/>
  <c r="AG47"/>
  <c r="AH47"/>
  <c r="CV47"/>
  <c r="U47"/>
  <c r="AI47"/>
  <c r="AJ47"/>
  <c r="CX47"/>
  <c r="W47"/>
  <c r="CQ47"/>
  <c r="P47"/>
  <c r="CS47"/>
  <c r="R47"/>
  <c r="GK47"/>
  <c r="CU47"/>
  <c r="T47"/>
  <c r="CW47"/>
  <c r="V47"/>
  <c r="FR47"/>
  <c r="GL47"/>
  <c r="DD51"/>
  <c r="GO47"/>
  <c r="GP47"/>
  <c r="DH51"/>
  <c r="C48"/>
  <c r="D48"/>
  <c r="I48"/>
  <c r="CX130" i="3"/>
  <c r="AC48" i="1"/>
  <c r="AB48"/>
  <c r="AD48"/>
  <c r="AE48"/>
  <c r="CS48"/>
  <c r="R48"/>
  <c r="GK48"/>
  <c r="AF48"/>
  <c r="AG48"/>
  <c r="CU48"/>
  <c r="T48"/>
  <c r="AH48"/>
  <c r="AI48"/>
  <c r="CW48"/>
  <c r="V48"/>
  <c r="AJ48"/>
  <c r="CR48"/>
  <c r="Q48"/>
  <c r="CT48"/>
  <c r="S48"/>
  <c r="CV48"/>
  <c r="U48"/>
  <c r="CX48"/>
  <c r="W48"/>
  <c r="FR48"/>
  <c r="GL48"/>
  <c r="GO48"/>
  <c r="GP48"/>
  <c r="C49"/>
  <c r="D49"/>
  <c r="AC49"/>
  <c r="AB49"/>
  <c r="AD49"/>
  <c r="AE49"/>
  <c r="CS49"/>
  <c r="R49"/>
  <c r="GK49"/>
  <c r="AF49"/>
  <c r="AG49"/>
  <c r="CU49"/>
  <c r="T49"/>
  <c r="AH49"/>
  <c r="AI49"/>
  <c r="CW49"/>
  <c r="V49"/>
  <c r="AJ49"/>
  <c r="CR49"/>
  <c r="Q49"/>
  <c r="CT49"/>
  <c r="S49"/>
  <c r="CV49"/>
  <c r="U49"/>
  <c r="CX49"/>
  <c r="W49"/>
  <c r="FR49"/>
  <c r="GL49"/>
  <c r="GO49"/>
  <c r="GP49"/>
  <c r="B51"/>
  <c r="B26"/>
  <c r="C51"/>
  <c r="C26"/>
  <c r="D51"/>
  <c r="D26"/>
  <c r="F51"/>
  <c r="F26"/>
  <c r="G51"/>
  <c r="G26"/>
  <c r="BB51"/>
  <c r="BB26"/>
  <c r="BC51"/>
  <c r="BC26"/>
  <c r="DB51"/>
  <c r="CO51"/>
  <c r="CO26"/>
  <c r="DC51"/>
  <c r="DC26"/>
  <c r="P55"/>
  <c r="D82"/>
  <c r="E84"/>
  <c r="Z84"/>
  <c r="AA84"/>
  <c r="AM84"/>
  <c r="AN84"/>
  <c r="BA84"/>
  <c r="BN84"/>
  <c r="BZ84"/>
  <c r="CA84"/>
  <c r="CM84"/>
  <c r="CN84"/>
  <c r="DA84"/>
  <c r="DN84"/>
  <c r="C86"/>
  <c r="D86"/>
  <c r="S86"/>
  <c r="W86"/>
  <c r="AC86"/>
  <c r="AE86"/>
  <c r="AF86"/>
  <c r="AG86"/>
  <c r="CU86"/>
  <c r="T86"/>
  <c r="AH86"/>
  <c r="AI86"/>
  <c r="CW86"/>
  <c r="V86"/>
  <c r="AJ86"/>
  <c r="CT86"/>
  <c r="CV86"/>
  <c r="U86"/>
  <c r="CX86"/>
  <c r="FR86"/>
  <c r="GL86"/>
  <c r="GN86"/>
  <c r="GP86"/>
  <c r="C87"/>
  <c r="D87"/>
  <c r="S87"/>
  <c r="W87"/>
  <c r="AC87"/>
  <c r="AE87"/>
  <c r="AF87"/>
  <c r="AG87"/>
  <c r="CU87"/>
  <c r="T87"/>
  <c r="AH87"/>
  <c r="AI87"/>
  <c r="CW87"/>
  <c r="V87"/>
  <c r="AJ87"/>
  <c r="CT87"/>
  <c r="CV87"/>
  <c r="U87"/>
  <c r="CX87"/>
  <c r="FR87"/>
  <c r="GL87"/>
  <c r="GN87"/>
  <c r="GP87"/>
  <c r="S88"/>
  <c r="W88"/>
  <c r="AC88"/>
  <c r="AE88"/>
  <c r="AF88"/>
  <c r="AG88"/>
  <c r="CU88"/>
  <c r="T88"/>
  <c r="AH88"/>
  <c r="AI88"/>
  <c r="CW88"/>
  <c r="V88"/>
  <c r="AJ88"/>
  <c r="CT88"/>
  <c r="CV88"/>
  <c r="U88"/>
  <c r="CX88"/>
  <c r="FR88"/>
  <c r="GL88"/>
  <c r="GN88"/>
  <c r="GP88"/>
  <c r="S89"/>
  <c r="W89"/>
  <c r="AC89"/>
  <c r="AE89"/>
  <c r="AF89"/>
  <c r="AG89"/>
  <c r="CU89"/>
  <c r="T89"/>
  <c r="AH89"/>
  <c r="AI89"/>
  <c r="CW89"/>
  <c r="V89"/>
  <c r="AJ89"/>
  <c r="CT89"/>
  <c r="CV89"/>
  <c r="U89"/>
  <c r="CX89"/>
  <c r="FR89"/>
  <c r="GL89"/>
  <c r="GN89"/>
  <c r="GP89"/>
  <c r="S90"/>
  <c r="W90"/>
  <c r="AC90"/>
  <c r="AE90"/>
  <c r="AF90"/>
  <c r="AG90"/>
  <c r="CU90"/>
  <c r="T90"/>
  <c r="AH90"/>
  <c r="AI90"/>
  <c r="CW90"/>
  <c r="V90"/>
  <c r="AJ90"/>
  <c r="CT90"/>
  <c r="CV90"/>
  <c r="U90"/>
  <c r="CX90"/>
  <c r="FR90"/>
  <c r="GL90"/>
  <c r="GN90"/>
  <c r="GP90"/>
  <c r="S91"/>
  <c r="W91"/>
  <c r="AC91"/>
  <c r="AE91"/>
  <c r="AF91"/>
  <c r="AG91"/>
  <c r="CU91"/>
  <c r="T91"/>
  <c r="AH91"/>
  <c r="AI91"/>
  <c r="CW91"/>
  <c r="V91"/>
  <c r="AJ91"/>
  <c r="CT91"/>
  <c r="CV91"/>
  <c r="U91"/>
  <c r="CX91"/>
  <c r="FR91"/>
  <c r="GL91"/>
  <c r="GN91"/>
  <c r="GP91"/>
  <c r="C92"/>
  <c r="D92"/>
  <c r="I92"/>
  <c r="V92"/>
  <c r="AC92"/>
  <c r="AD92"/>
  <c r="CR92"/>
  <c r="AE92"/>
  <c r="AF92"/>
  <c r="CT92"/>
  <c r="AG92"/>
  <c r="AH92"/>
  <c r="CV92"/>
  <c r="AI92"/>
  <c r="AJ92"/>
  <c r="CX92"/>
  <c r="CQ92"/>
  <c r="P92"/>
  <c r="CS92"/>
  <c r="R92"/>
  <c r="GK92"/>
  <c r="CU92"/>
  <c r="T92"/>
  <c r="CW92"/>
  <c r="FR92"/>
  <c r="GL92"/>
  <c r="GN92"/>
  <c r="GP92"/>
  <c r="C93"/>
  <c r="D93"/>
  <c r="P93"/>
  <c r="CP93"/>
  <c r="O93"/>
  <c r="T93"/>
  <c r="AC93"/>
  <c r="AD93"/>
  <c r="AB93"/>
  <c r="AE93"/>
  <c r="AF93"/>
  <c r="AG93"/>
  <c r="AH93"/>
  <c r="AI93"/>
  <c r="CW93"/>
  <c r="V93"/>
  <c r="AJ93"/>
  <c r="CQ93"/>
  <c r="CR93"/>
  <c r="Q93"/>
  <c r="CS93"/>
  <c r="R93"/>
  <c r="CZ93"/>
  <c r="Y93"/>
  <c r="CT93"/>
  <c r="S93"/>
  <c r="CU93"/>
  <c r="CV93"/>
  <c r="U93"/>
  <c r="CX93"/>
  <c r="W93"/>
  <c r="FR93"/>
  <c r="GL93"/>
  <c r="GN93"/>
  <c r="GP93"/>
  <c r="I94"/>
  <c r="AC94"/>
  <c r="AD94"/>
  <c r="CR94"/>
  <c r="Q94"/>
  <c r="AE94"/>
  <c r="AF94"/>
  <c r="CT94"/>
  <c r="S94"/>
  <c r="AG94"/>
  <c r="AH94"/>
  <c r="CV94"/>
  <c r="U94"/>
  <c r="AI94"/>
  <c r="AJ94"/>
  <c r="CX94"/>
  <c r="W94"/>
  <c r="CQ94"/>
  <c r="P94"/>
  <c r="CP94"/>
  <c r="O94"/>
  <c r="CS94"/>
  <c r="R94"/>
  <c r="CU94"/>
  <c r="T94"/>
  <c r="CW94"/>
  <c r="V94"/>
  <c r="FR94"/>
  <c r="GL94"/>
  <c r="GN94"/>
  <c r="GP94"/>
  <c r="AC95"/>
  <c r="AD95"/>
  <c r="CR95"/>
  <c r="Q95"/>
  <c r="AE95"/>
  <c r="AF95"/>
  <c r="CT95"/>
  <c r="S95"/>
  <c r="AG95"/>
  <c r="AH95"/>
  <c r="CV95"/>
  <c r="U95"/>
  <c r="AI95"/>
  <c r="AJ95"/>
  <c r="CX95"/>
  <c r="W95"/>
  <c r="CQ95"/>
  <c r="P95"/>
  <c r="CP95"/>
  <c r="O95"/>
  <c r="CS95"/>
  <c r="R95"/>
  <c r="GK95"/>
  <c r="CU95"/>
  <c r="T95"/>
  <c r="CW95"/>
  <c r="V95"/>
  <c r="FR95"/>
  <c r="GL95"/>
  <c r="GN95"/>
  <c r="GP95"/>
  <c r="C96"/>
  <c r="D96"/>
  <c r="AC96"/>
  <c r="AD96"/>
  <c r="CR96"/>
  <c r="Q96"/>
  <c r="AE96"/>
  <c r="AF96"/>
  <c r="CT96"/>
  <c r="S96"/>
  <c r="AG96"/>
  <c r="AH96"/>
  <c r="CV96"/>
  <c r="U96"/>
  <c r="AI96"/>
  <c r="AJ96"/>
  <c r="CX96"/>
  <c r="W96"/>
  <c r="CQ96"/>
  <c r="P96"/>
  <c r="CP96"/>
  <c r="O96"/>
  <c r="CS96"/>
  <c r="R96"/>
  <c r="CU96"/>
  <c r="T96"/>
  <c r="CW96"/>
  <c r="V96"/>
  <c r="FR96"/>
  <c r="GL96"/>
  <c r="GN96"/>
  <c r="GP96"/>
  <c r="C97"/>
  <c r="D97"/>
  <c r="AC97"/>
  <c r="AD97"/>
  <c r="CR97"/>
  <c r="Q97"/>
  <c r="AE97"/>
  <c r="AF97"/>
  <c r="CT97"/>
  <c r="S97"/>
  <c r="AG97"/>
  <c r="AH97"/>
  <c r="CV97"/>
  <c r="U97"/>
  <c r="AI97"/>
  <c r="AJ97"/>
  <c r="CX97"/>
  <c r="W97"/>
  <c r="CQ97"/>
  <c r="P97"/>
  <c r="CP97"/>
  <c r="O97"/>
  <c r="CS97"/>
  <c r="R97"/>
  <c r="GK97"/>
  <c r="CU97"/>
  <c r="T97"/>
  <c r="CW97"/>
  <c r="V97"/>
  <c r="FR97"/>
  <c r="GL97"/>
  <c r="GN97"/>
  <c r="GP97"/>
  <c r="AC98"/>
  <c r="AD98"/>
  <c r="CR98"/>
  <c r="Q98"/>
  <c r="AE98"/>
  <c r="AF98"/>
  <c r="CT98"/>
  <c r="S98"/>
  <c r="AG98"/>
  <c r="AH98"/>
  <c r="CV98"/>
  <c r="U98"/>
  <c r="AI98"/>
  <c r="AJ98"/>
  <c r="CX98"/>
  <c r="W98"/>
  <c r="CQ98"/>
  <c r="P98"/>
  <c r="CP98"/>
  <c r="O98"/>
  <c r="CS98"/>
  <c r="R98"/>
  <c r="CU98"/>
  <c r="T98"/>
  <c r="CW98"/>
  <c r="V98"/>
  <c r="FR98"/>
  <c r="GL98"/>
  <c r="GO98"/>
  <c r="GP98"/>
  <c r="AC99"/>
  <c r="AD99"/>
  <c r="CR99"/>
  <c r="Q99"/>
  <c r="AE99"/>
  <c r="AF99"/>
  <c r="CT99"/>
  <c r="S99"/>
  <c r="AG99"/>
  <c r="AH99"/>
  <c r="CV99"/>
  <c r="U99"/>
  <c r="AI99"/>
  <c r="AJ99"/>
  <c r="CX99"/>
  <c r="W99"/>
  <c r="CQ99"/>
  <c r="P99"/>
  <c r="CP99"/>
  <c r="O99"/>
  <c r="CS99"/>
  <c r="R99"/>
  <c r="CU99"/>
  <c r="T99"/>
  <c r="CW99"/>
  <c r="V99"/>
  <c r="FR99"/>
  <c r="GL99"/>
  <c r="GO99"/>
  <c r="GP99"/>
  <c r="C100"/>
  <c r="D100"/>
  <c r="AC100"/>
  <c r="AD100"/>
  <c r="CR100"/>
  <c r="Q100"/>
  <c r="AE100"/>
  <c r="AF100"/>
  <c r="CT100"/>
  <c r="S100"/>
  <c r="AG100"/>
  <c r="AH100"/>
  <c r="CV100"/>
  <c r="U100"/>
  <c r="AI100"/>
  <c r="AJ100"/>
  <c r="CX100"/>
  <c r="W100"/>
  <c r="CQ100"/>
  <c r="P100"/>
  <c r="CP100"/>
  <c r="O100"/>
  <c r="CS100"/>
  <c r="R100"/>
  <c r="GK100"/>
  <c r="CU100"/>
  <c r="T100"/>
  <c r="CW100"/>
  <c r="V100"/>
  <c r="FR100"/>
  <c r="GL100"/>
  <c r="GO100"/>
  <c r="GP100"/>
  <c r="C101"/>
  <c r="D101"/>
  <c r="AC101"/>
  <c r="AD101"/>
  <c r="CR101"/>
  <c r="Q101"/>
  <c r="AE101"/>
  <c r="AF101"/>
  <c r="CT101"/>
  <c r="S101"/>
  <c r="AG101"/>
  <c r="AH101"/>
  <c r="CV101"/>
  <c r="U101"/>
  <c r="AI101"/>
  <c r="AJ101"/>
  <c r="CX101"/>
  <c r="W101"/>
  <c r="CQ101"/>
  <c r="P101"/>
  <c r="CP101"/>
  <c r="O101"/>
  <c r="CS101"/>
  <c r="R101"/>
  <c r="GK101"/>
  <c r="CU101"/>
  <c r="T101"/>
  <c r="CW101"/>
  <c r="V101"/>
  <c r="FR101"/>
  <c r="GL101"/>
  <c r="GO101"/>
  <c r="GP101"/>
  <c r="C102"/>
  <c r="D102"/>
  <c r="AC102"/>
  <c r="AD102"/>
  <c r="CR102"/>
  <c r="Q102"/>
  <c r="AE102"/>
  <c r="AF102"/>
  <c r="CT102"/>
  <c r="S102"/>
  <c r="AG102"/>
  <c r="AH102"/>
  <c r="CV102"/>
  <c r="U102"/>
  <c r="AI102"/>
  <c r="AJ102"/>
  <c r="CX102"/>
  <c r="W102"/>
  <c r="CQ102"/>
  <c r="P102"/>
  <c r="CP102"/>
  <c r="O102"/>
  <c r="CS102"/>
  <c r="R102"/>
  <c r="GK102"/>
  <c r="CU102"/>
  <c r="T102"/>
  <c r="CW102"/>
  <c r="V102"/>
  <c r="FR102"/>
  <c r="GL102"/>
  <c r="GO102"/>
  <c r="GP102"/>
  <c r="C103"/>
  <c r="D103"/>
  <c r="AC103"/>
  <c r="AD103"/>
  <c r="CR103"/>
  <c r="Q103"/>
  <c r="AE103"/>
  <c r="AF103"/>
  <c r="CT103"/>
  <c r="S103"/>
  <c r="AG103"/>
  <c r="AH103"/>
  <c r="CV103"/>
  <c r="U103"/>
  <c r="AI103"/>
  <c r="AJ103"/>
  <c r="CX103"/>
  <c r="W103"/>
  <c r="CQ103"/>
  <c r="P103"/>
  <c r="CP103"/>
  <c r="O103"/>
  <c r="CS103"/>
  <c r="R103"/>
  <c r="GK103"/>
  <c r="CU103"/>
  <c r="T103"/>
  <c r="CW103"/>
  <c r="V103"/>
  <c r="FR103"/>
  <c r="GL103"/>
  <c r="GO103"/>
  <c r="GP103"/>
  <c r="I104"/>
  <c r="S104"/>
  <c r="W104"/>
  <c r="AC104"/>
  <c r="AE104"/>
  <c r="AF104"/>
  <c r="AG104"/>
  <c r="CU104"/>
  <c r="T104"/>
  <c r="AH104"/>
  <c r="AI104"/>
  <c r="CW104"/>
  <c r="V104"/>
  <c r="AJ104"/>
  <c r="CT104"/>
  <c r="CV104"/>
  <c r="U104"/>
  <c r="CX104"/>
  <c r="FR104"/>
  <c r="GL104"/>
  <c r="GO104"/>
  <c r="GP104"/>
  <c r="U105"/>
  <c r="AC105"/>
  <c r="AE105"/>
  <c r="AF105"/>
  <c r="AG105"/>
  <c r="CU105"/>
  <c r="T105"/>
  <c r="AH105"/>
  <c r="AI105"/>
  <c r="CW105"/>
  <c r="V105"/>
  <c r="AJ105"/>
  <c r="CT105"/>
  <c r="S105"/>
  <c r="CV105"/>
  <c r="CX105"/>
  <c r="W105"/>
  <c r="CJ109"/>
  <c r="FR105"/>
  <c r="GL105"/>
  <c r="GO105"/>
  <c r="GP105"/>
  <c r="S106"/>
  <c r="W106"/>
  <c r="AC106"/>
  <c r="AE106"/>
  <c r="AF106"/>
  <c r="AG106"/>
  <c r="CU106"/>
  <c r="T106"/>
  <c r="AH106"/>
  <c r="AI106"/>
  <c r="CW106"/>
  <c r="V106"/>
  <c r="AJ106"/>
  <c r="CT106"/>
  <c r="CV106"/>
  <c r="U106"/>
  <c r="CX106"/>
  <c r="FR106"/>
  <c r="GL106"/>
  <c r="GN106"/>
  <c r="GP106"/>
  <c r="S107"/>
  <c r="W107"/>
  <c r="AC107"/>
  <c r="AE107"/>
  <c r="AF107"/>
  <c r="AG107"/>
  <c r="CU107"/>
  <c r="T107"/>
  <c r="AH107"/>
  <c r="AI107"/>
  <c r="CW107"/>
  <c r="V107"/>
  <c r="AJ107"/>
  <c r="CT107"/>
  <c r="CV107"/>
  <c r="U107"/>
  <c r="CH109"/>
  <c r="CX107"/>
  <c r="FR107"/>
  <c r="GL107"/>
  <c r="GN107"/>
  <c r="GP107"/>
  <c r="B109"/>
  <c r="B84"/>
  <c r="C109"/>
  <c r="C84"/>
  <c r="D109"/>
  <c r="D84"/>
  <c r="F109"/>
  <c r="F84"/>
  <c r="G109"/>
  <c r="G84"/>
  <c r="AP109"/>
  <c r="BB109"/>
  <c r="BB84"/>
  <c r="BC109"/>
  <c r="BC84"/>
  <c r="CP109"/>
  <c r="CP84"/>
  <c r="DB109"/>
  <c r="DB84"/>
  <c r="DC109"/>
  <c r="DC84"/>
  <c r="P118"/>
  <c r="B140"/>
  <c r="B22"/>
  <c r="C140"/>
  <c r="C22"/>
  <c r="D140"/>
  <c r="D22"/>
  <c r="F140"/>
  <c r="F22"/>
  <c r="G140"/>
  <c r="G22"/>
  <c r="B166"/>
  <c r="B18"/>
  <c r="C166"/>
  <c r="C18"/>
  <c r="D166"/>
  <c r="D18"/>
  <c r="F166"/>
  <c r="F18"/>
  <c r="G166"/>
  <c r="G18"/>
  <c r="CH84"/>
  <c r="BU109"/>
  <c r="GM97"/>
  <c r="GM93"/>
  <c r="CJ84"/>
  <c r="BW109"/>
  <c r="CF109"/>
  <c r="GK99"/>
  <c r="CY99"/>
  <c r="X99"/>
  <c r="GN99"/>
  <c r="GK98"/>
  <c r="CY98"/>
  <c r="X98"/>
  <c r="GN98"/>
  <c r="GK96"/>
  <c r="CY96"/>
  <c r="X96"/>
  <c r="GO96"/>
  <c r="GK94"/>
  <c r="CY94"/>
  <c r="X94"/>
  <c r="GO94"/>
  <c r="CY97"/>
  <c r="X97"/>
  <c r="GO97"/>
  <c r="CY95"/>
  <c r="X95"/>
  <c r="GO95"/>
  <c r="AP84"/>
  <c r="F118"/>
  <c r="CQ107"/>
  <c r="P107"/>
  <c r="CP107"/>
  <c r="O107"/>
  <c r="CQ106"/>
  <c r="P106"/>
  <c r="CP106"/>
  <c r="O106"/>
  <c r="AD105"/>
  <c r="CR105"/>
  <c r="Q105"/>
  <c r="CS105"/>
  <c r="R105"/>
  <c r="GK105"/>
  <c r="CQ104"/>
  <c r="P104"/>
  <c r="CP104"/>
  <c r="O104"/>
  <c r="CQ91"/>
  <c r="P91"/>
  <c r="CP91"/>
  <c r="O91"/>
  <c r="CQ90"/>
  <c r="P90"/>
  <c r="CP90"/>
  <c r="O90"/>
  <c r="CZ103"/>
  <c r="Y103"/>
  <c r="GM103"/>
  <c r="AB103"/>
  <c r="CZ102"/>
  <c r="Y102"/>
  <c r="AB102"/>
  <c r="CZ101"/>
  <c r="Y101"/>
  <c r="GM101"/>
  <c r="AB101"/>
  <c r="CZ100"/>
  <c r="Y100"/>
  <c r="AB100"/>
  <c r="CZ99"/>
  <c r="Y99"/>
  <c r="AB99"/>
  <c r="CZ98"/>
  <c r="Y98"/>
  <c r="AB98"/>
  <c r="CZ96"/>
  <c r="Y96"/>
  <c r="AB96"/>
  <c r="DH109"/>
  <c r="DD109"/>
  <c r="CZ94"/>
  <c r="Y94"/>
  <c r="AB94"/>
  <c r="GK93"/>
  <c r="CY93"/>
  <c r="X93"/>
  <c r="GO93"/>
  <c r="CI109"/>
  <c r="CG109"/>
  <c r="W92"/>
  <c r="AJ109"/>
  <c r="U92"/>
  <c r="AH109"/>
  <c r="S92"/>
  <c r="Q92"/>
  <c r="AB92"/>
  <c r="AD107"/>
  <c r="CR107"/>
  <c r="Q107"/>
  <c r="CS107"/>
  <c r="R107"/>
  <c r="AD106"/>
  <c r="CR106"/>
  <c r="Q106"/>
  <c r="CS106"/>
  <c r="R106"/>
  <c r="AB105"/>
  <c r="CQ105"/>
  <c r="P105"/>
  <c r="CP105"/>
  <c r="O105"/>
  <c r="AD104"/>
  <c r="CR104"/>
  <c r="Q104"/>
  <c r="CS104"/>
  <c r="R104"/>
  <c r="CX155" i="3"/>
  <c r="CX157"/>
  <c r="CX159"/>
  <c r="CX161"/>
  <c r="CX163"/>
  <c r="CX158"/>
  <c r="CX162"/>
  <c r="CX156"/>
  <c r="CX160"/>
  <c r="CX164"/>
  <c r="CY103" i="1"/>
  <c r="X103"/>
  <c r="GN103"/>
  <c r="CY102"/>
  <c r="X102"/>
  <c r="GN102"/>
  <c r="CY101"/>
  <c r="X101"/>
  <c r="GN101"/>
  <c r="CY100"/>
  <c r="X100"/>
  <c r="GN100"/>
  <c r="CZ97"/>
  <c r="Y97"/>
  <c r="AB97"/>
  <c r="CZ95"/>
  <c r="Y95"/>
  <c r="AB95"/>
  <c r="BH109"/>
  <c r="BD109"/>
  <c r="AG109"/>
  <c r="CP92"/>
  <c r="O92"/>
  <c r="AI109"/>
  <c r="AB89"/>
  <c r="CQ89"/>
  <c r="P89"/>
  <c r="AB88"/>
  <c r="CQ88"/>
  <c r="P88"/>
  <c r="AB87"/>
  <c r="CQ87"/>
  <c r="P87"/>
  <c r="AB86"/>
  <c r="CQ86"/>
  <c r="P86"/>
  <c r="DH26"/>
  <c r="CU51"/>
  <c r="DD26"/>
  <c r="CQ51"/>
  <c r="DK51"/>
  <c r="DM51"/>
  <c r="CZ47"/>
  <c r="Y47"/>
  <c r="CY47"/>
  <c r="X47"/>
  <c r="CZ46"/>
  <c r="Y46"/>
  <c r="CY46"/>
  <c r="X46"/>
  <c r="CZ43"/>
  <c r="Y43"/>
  <c r="CY43"/>
  <c r="X43"/>
  <c r="AU51"/>
  <c r="BH26"/>
  <c r="AQ51"/>
  <c r="BD26"/>
  <c r="BK51"/>
  <c r="BM51"/>
  <c r="CZ42"/>
  <c r="Y42"/>
  <c r="CY42"/>
  <c r="X42"/>
  <c r="CZ41"/>
  <c r="Y41"/>
  <c r="CY41"/>
  <c r="X41"/>
  <c r="CZ40"/>
  <c r="Y40"/>
  <c r="CY40"/>
  <c r="X40"/>
  <c r="CZ37"/>
  <c r="Y37"/>
  <c r="GK37"/>
  <c r="CY37"/>
  <c r="X37"/>
  <c r="GM37"/>
  <c r="GK35"/>
  <c r="CY35"/>
  <c r="X35"/>
  <c r="GM35"/>
  <c r="GK33"/>
  <c r="CY33"/>
  <c r="X33"/>
  <c r="GM33"/>
  <c r="GK29"/>
  <c r="CE51"/>
  <c r="GK28"/>
  <c r="AE51"/>
  <c r="AD91"/>
  <c r="CR91"/>
  <c r="Q91"/>
  <c r="CS91"/>
  <c r="R91"/>
  <c r="AD90"/>
  <c r="CR90"/>
  <c r="Q90"/>
  <c r="CS90"/>
  <c r="R90"/>
  <c r="AD89"/>
  <c r="CR89"/>
  <c r="Q89"/>
  <c r="CS89"/>
  <c r="R89"/>
  <c r="AD88"/>
  <c r="CR88"/>
  <c r="Q88"/>
  <c r="CS88"/>
  <c r="R88"/>
  <c r="AD87"/>
  <c r="CR87"/>
  <c r="Q87"/>
  <c r="CD109"/>
  <c r="CS87"/>
  <c r="R87"/>
  <c r="AD86"/>
  <c r="CR86"/>
  <c r="Q86"/>
  <c r="AD109"/>
  <c r="CS86"/>
  <c r="R86"/>
  <c r="CY49"/>
  <c r="X49"/>
  <c r="CZ49"/>
  <c r="Y49"/>
  <c r="CY48"/>
  <c r="X48"/>
  <c r="CZ48"/>
  <c r="Y48"/>
  <c r="CY45"/>
  <c r="X45"/>
  <c r="CZ45"/>
  <c r="Y45"/>
  <c r="CY44"/>
  <c r="X44"/>
  <c r="CZ44"/>
  <c r="Y44"/>
  <c r="CZ39"/>
  <c r="Y39"/>
  <c r="CF51"/>
  <c r="CY38"/>
  <c r="X38"/>
  <c r="AF51"/>
  <c r="GO37"/>
  <c r="GO35"/>
  <c r="CP29"/>
  <c r="O29"/>
  <c r="CP28"/>
  <c r="O28"/>
  <c r="CY88"/>
  <c r="X88"/>
  <c r="CY86"/>
  <c r="X86"/>
  <c r="CH51"/>
  <c r="AH51"/>
  <c r="CI51"/>
  <c r="AI51"/>
  <c r="CO109"/>
  <c r="AO109"/>
  <c r="CP47"/>
  <c r="O47"/>
  <c r="CP46"/>
  <c r="O46"/>
  <c r="CP43"/>
  <c r="O43"/>
  <c r="CP42"/>
  <c r="O42"/>
  <c r="CP41"/>
  <c r="O41"/>
  <c r="CP40"/>
  <c r="O40"/>
  <c r="CJ51"/>
  <c r="CD51"/>
  <c r="AJ51"/>
  <c r="AD51"/>
  <c r="CG51"/>
  <c r="AG51"/>
  <c r="CX85" i="3"/>
  <c r="CX87"/>
  <c r="CX89"/>
  <c r="CX91"/>
  <c r="CX93"/>
  <c r="CP51" i="1"/>
  <c r="AP51"/>
  <c r="AB47"/>
  <c r="AB46"/>
  <c r="AB43"/>
  <c r="AB42"/>
  <c r="AB41"/>
  <c r="AB40"/>
  <c r="CZ36"/>
  <c r="Y36"/>
  <c r="AB36"/>
  <c r="CZ34"/>
  <c r="Y34"/>
  <c r="GO34"/>
  <c r="AB34"/>
  <c r="CZ32"/>
  <c r="Y32"/>
  <c r="AB32"/>
  <c r="CZ31"/>
  <c r="Y31"/>
  <c r="GN31"/>
  <c r="AB31"/>
  <c r="CZ30"/>
  <c r="Y30"/>
  <c r="AB30"/>
  <c r="CZ29"/>
  <c r="Y29"/>
  <c r="AB29"/>
  <c r="CZ28"/>
  <c r="Y28"/>
  <c r="AB28"/>
  <c r="DB26"/>
  <c r="CX94" i="3"/>
  <c r="CX90"/>
  <c r="CX86"/>
  <c r="CX129"/>
  <c r="CX131"/>
  <c r="CX121"/>
  <c r="CX123"/>
  <c r="AO51" i="1"/>
  <c r="CQ49"/>
  <c r="P49"/>
  <c r="CP49"/>
  <c r="O49"/>
  <c r="CQ48"/>
  <c r="P48"/>
  <c r="CP48"/>
  <c r="O48"/>
  <c r="CQ45"/>
  <c r="P45"/>
  <c r="CP45"/>
  <c r="O45"/>
  <c r="CQ44"/>
  <c r="P44"/>
  <c r="CP44"/>
  <c r="O44"/>
  <c r="CS39"/>
  <c r="R39"/>
  <c r="GK39"/>
  <c r="CQ39"/>
  <c r="P39"/>
  <c r="CP39"/>
  <c r="O39"/>
  <c r="CS38"/>
  <c r="R38"/>
  <c r="GK38"/>
  <c r="CQ38"/>
  <c r="P38"/>
  <c r="CP38"/>
  <c r="O38"/>
  <c r="AB37"/>
  <c r="CY36"/>
  <c r="X36"/>
  <c r="GM36"/>
  <c r="CZ35"/>
  <c r="Y35"/>
  <c r="AB35"/>
  <c r="CY34"/>
  <c r="X34"/>
  <c r="GM34"/>
  <c r="CZ33"/>
  <c r="Y33"/>
  <c r="GO33"/>
  <c r="AB33"/>
  <c r="CY32"/>
  <c r="X32"/>
  <c r="GM32"/>
  <c r="CY31"/>
  <c r="X31"/>
  <c r="GM31"/>
  <c r="CY30"/>
  <c r="X30"/>
  <c r="GM30"/>
  <c r="CY29"/>
  <c r="X29"/>
  <c r="CY28"/>
  <c r="X28"/>
  <c r="AK51"/>
  <c r="CX122" i="3"/>
  <c r="CX92"/>
  <c r="CX88"/>
  <c r="CX82"/>
  <c r="AK26" i="1"/>
  <c r="X51"/>
  <c r="GN44"/>
  <c r="GM44"/>
  <c r="GN48"/>
  <c r="GM48"/>
  <c r="AO26"/>
  <c r="F55"/>
  <c r="AO140"/>
  <c r="CP26"/>
  <c r="CP140"/>
  <c r="P60"/>
  <c r="AG26"/>
  <c r="T51"/>
  <c r="AD26"/>
  <c r="Q51"/>
  <c r="BQ51"/>
  <c r="CD26"/>
  <c r="GM40"/>
  <c r="GO40"/>
  <c r="GM42"/>
  <c r="GO42"/>
  <c r="GM46"/>
  <c r="GN46"/>
  <c r="AO84"/>
  <c r="F113"/>
  <c r="AI26"/>
  <c r="V51"/>
  <c r="AH26"/>
  <c r="U51"/>
  <c r="S51"/>
  <c r="AF26"/>
  <c r="AE109"/>
  <c r="CZ86"/>
  <c r="Y86"/>
  <c r="GK86"/>
  <c r="CE109"/>
  <c r="CZ87"/>
  <c r="Y87"/>
  <c r="GK87"/>
  <c r="CZ88"/>
  <c r="Y88"/>
  <c r="GK88"/>
  <c r="CZ89"/>
  <c r="Y89"/>
  <c r="GK89"/>
  <c r="CZ90"/>
  <c r="Y90"/>
  <c r="GK90"/>
  <c r="CZ91"/>
  <c r="Y91"/>
  <c r="GK91"/>
  <c r="AE26"/>
  <c r="R51"/>
  <c r="CE26"/>
  <c r="BR51"/>
  <c r="BK26"/>
  <c r="AX51"/>
  <c r="AQ26"/>
  <c r="F61"/>
  <c r="AU26"/>
  <c r="F68"/>
  <c r="DK26"/>
  <c r="CX51"/>
  <c r="BH84"/>
  <c r="AU109"/>
  <c r="CZ104"/>
  <c r="Y104"/>
  <c r="GK104"/>
  <c r="CZ106"/>
  <c r="Y106"/>
  <c r="GK106"/>
  <c r="CZ107"/>
  <c r="Y107"/>
  <c r="GK107"/>
  <c r="CZ92"/>
  <c r="Y92"/>
  <c r="CY92"/>
  <c r="X92"/>
  <c r="GM92"/>
  <c r="AF109"/>
  <c r="AJ84"/>
  <c r="W109"/>
  <c r="CI84"/>
  <c r="BV109"/>
  <c r="DH84"/>
  <c r="CU109"/>
  <c r="CF84"/>
  <c r="BS109"/>
  <c r="GN45"/>
  <c r="GM45"/>
  <c r="GN49"/>
  <c r="GM49"/>
  <c r="F60"/>
  <c r="AP26"/>
  <c r="AP140"/>
  <c r="CG26"/>
  <c r="BT51"/>
  <c r="W51"/>
  <c r="AJ26"/>
  <c r="CJ26"/>
  <c r="BW51"/>
  <c r="GM41"/>
  <c r="GO41"/>
  <c r="GM43"/>
  <c r="GO43"/>
  <c r="GM47"/>
  <c r="GN47"/>
  <c r="CO84"/>
  <c r="P113"/>
  <c r="CO140"/>
  <c r="CI26"/>
  <c r="BV51"/>
  <c r="BU51"/>
  <c r="CH26"/>
  <c r="GM28"/>
  <c r="GN28"/>
  <c r="AB51"/>
  <c r="GM29"/>
  <c r="GN29"/>
  <c r="DF51"/>
  <c r="CB51"/>
  <c r="CF26"/>
  <c r="BS51"/>
  <c r="AD84"/>
  <c r="Q109"/>
  <c r="CD84"/>
  <c r="BQ109"/>
  <c r="BM26"/>
  <c r="AZ51"/>
  <c r="DM26"/>
  <c r="CZ51"/>
  <c r="CQ26"/>
  <c r="P61"/>
  <c r="CU26"/>
  <c r="P68"/>
  <c r="CU140"/>
  <c r="CP86"/>
  <c r="O86"/>
  <c r="AC109"/>
  <c r="CP87"/>
  <c r="O87"/>
  <c r="CC109"/>
  <c r="AI84"/>
  <c r="V109"/>
  <c r="AG84"/>
  <c r="T109"/>
  <c r="BD84"/>
  <c r="AQ109"/>
  <c r="BK109"/>
  <c r="BM109"/>
  <c r="AH84"/>
  <c r="U109"/>
  <c r="CG84"/>
  <c r="BT109"/>
  <c r="DD84"/>
  <c r="CQ109"/>
  <c r="CQ140"/>
  <c r="DK109"/>
  <c r="DM109"/>
  <c r="BW84"/>
  <c r="P130"/>
  <c r="BU84"/>
  <c r="P128"/>
  <c r="CL51"/>
  <c r="AC51"/>
  <c r="CC51"/>
  <c r="GN30"/>
  <c r="GO32"/>
  <c r="GO36"/>
  <c r="CY90"/>
  <c r="X90"/>
  <c r="GO90"/>
  <c r="CY106"/>
  <c r="X106"/>
  <c r="GO106"/>
  <c r="CY105"/>
  <c r="X105"/>
  <c r="GN105"/>
  <c r="DF109"/>
  <c r="GM94"/>
  <c r="GM95"/>
  <c r="GM96"/>
  <c r="GM98"/>
  <c r="GM99"/>
  <c r="GM100"/>
  <c r="GM102"/>
  <c r="CY87"/>
  <c r="X87"/>
  <c r="CY89"/>
  <c r="X89"/>
  <c r="CZ38"/>
  <c r="Y38"/>
  <c r="GM38"/>
  <c r="CY39"/>
  <c r="X39"/>
  <c r="GM39"/>
  <c r="CP88"/>
  <c r="O88"/>
  <c r="CP89"/>
  <c r="O89"/>
  <c r="CY91"/>
  <c r="X91"/>
  <c r="GO91"/>
  <c r="CY104"/>
  <c r="X104"/>
  <c r="GM104"/>
  <c r="CY107"/>
  <c r="X107"/>
  <c r="GO107"/>
  <c r="AB90"/>
  <c r="AB91"/>
  <c r="AB104"/>
  <c r="AB106"/>
  <c r="AB107"/>
  <c r="CZ105"/>
  <c r="Y105"/>
  <c r="DF84"/>
  <c r="CS109"/>
  <c r="CQ22"/>
  <c r="P150"/>
  <c r="CQ166"/>
  <c r="GM89"/>
  <c r="GO89"/>
  <c r="CC26"/>
  <c r="DJ51"/>
  <c r="DL51"/>
  <c r="BP51"/>
  <c r="DI51"/>
  <c r="DK84"/>
  <c r="CX109"/>
  <c r="BK84"/>
  <c r="AX109"/>
  <c r="GM87"/>
  <c r="GO87"/>
  <c r="CB109"/>
  <c r="GM86"/>
  <c r="GO86"/>
  <c r="AB109"/>
  <c r="CS51"/>
  <c r="DF26"/>
  <c r="O51"/>
  <c r="AB26"/>
  <c r="BU26"/>
  <c r="BU140"/>
  <c r="P70"/>
  <c r="BW26"/>
  <c r="BW140"/>
  <c r="P72"/>
  <c r="BT26"/>
  <c r="P69"/>
  <c r="BT140"/>
  <c r="AP22"/>
  <c r="AP166"/>
  <c r="F149"/>
  <c r="F126"/>
  <c r="AU84"/>
  <c r="CX26"/>
  <c r="CX140"/>
  <c r="P58"/>
  <c r="F58"/>
  <c r="AX26"/>
  <c r="AX140"/>
  <c r="BR26"/>
  <c r="P64"/>
  <c r="BR140"/>
  <c r="F64"/>
  <c r="R26"/>
  <c r="CE84"/>
  <c r="BR109"/>
  <c r="U26"/>
  <c r="F70"/>
  <c r="U140"/>
  <c r="F71"/>
  <c r="V26"/>
  <c r="V140"/>
  <c r="Q26"/>
  <c r="F63"/>
  <c r="F77"/>
  <c r="Q140"/>
  <c r="T26"/>
  <c r="F69"/>
  <c r="T140"/>
  <c r="X26"/>
  <c r="F73"/>
  <c r="CK51"/>
  <c r="AK109"/>
  <c r="AL51"/>
  <c r="BE51"/>
  <c r="GM107"/>
  <c r="GM106"/>
  <c r="GN104"/>
  <c r="BF109"/>
  <c r="GM91"/>
  <c r="GM90"/>
  <c r="GM105"/>
  <c r="GO92"/>
  <c r="AU140"/>
  <c r="AL109"/>
  <c r="GO39"/>
  <c r="DG51"/>
  <c r="GO38"/>
  <c r="BG51"/>
  <c r="GM88"/>
  <c r="GO88"/>
  <c r="AC26"/>
  <c r="BJ51"/>
  <c r="BL51"/>
  <c r="P51"/>
  <c r="BI51"/>
  <c r="BY51"/>
  <c r="CL26"/>
  <c r="DM84"/>
  <c r="CZ109"/>
  <c r="CQ84"/>
  <c r="P119"/>
  <c r="BT84"/>
  <c r="P127"/>
  <c r="U84"/>
  <c r="F128"/>
  <c r="BM84"/>
  <c r="AZ109"/>
  <c r="F119"/>
  <c r="AQ84"/>
  <c r="T84"/>
  <c r="F127"/>
  <c r="V84"/>
  <c r="F129"/>
  <c r="CC84"/>
  <c r="DJ109"/>
  <c r="DL109"/>
  <c r="BP109"/>
  <c r="DI109"/>
  <c r="BJ109"/>
  <c r="BL109"/>
  <c r="AC84"/>
  <c r="P109"/>
  <c r="BI109"/>
  <c r="CU22"/>
  <c r="P157"/>
  <c r="M18" i="6" s="1"/>
  <c r="CU166" i="1"/>
  <c r="CZ26"/>
  <c r="CZ140"/>
  <c r="P62"/>
  <c r="AZ26"/>
  <c r="F62"/>
  <c r="AZ140"/>
  <c r="BQ84"/>
  <c r="P121"/>
  <c r="P135" s="1"/>
  <c r="Q84"/>
  <c r="F121"/>
  <c r="F135" s="1"/>
  <c r="BS26"/>
  <c r="P65"/>
  <c r="P76" s="1"/>
  <c r="BS140"/>
  <c r="CB26"/>
  <c r="BO51"/>
  <c r="BV26"/>
  <c r="P71"/>
  <c r="BV140"/>
  <c r="CO22"/>
  <c r="P144"/>
  <c r="CO166"/>
  <c r="W26"/>
  <c r="F72"/>
  <c r="W140"/>
  <c r="BS84"/>
  <c r="P123"/>
  <c r="P134" s="1"/>
  <c r="CU84"/>
  <c r="P126"/>
  <c r="BV84"/>
  <c r="P129"/>
  <c r="F130"/>
  <c r="W84"/>
  <c r="AF84"/>
  <c r="S109"/>
  <c r="AE84"/>
  <c r="R109"/>
  <c r="S26"/>
  <c r="F65"/>
  <c r="F76"/>
  <c r="BQ26"/>
  <c r="P63"/>
  <c r="P77" s="1"/>
  <c r="BQ140"/>
  <c r="CP22"/>
  <c r="P149"/>
  <c r="M17" i="6" s="1"/>
  <c r="CP166" i="1"/>
  <c r="AO22"/>
  <c r="F144"/>
  <c r="AO166"/>
  <c r="CK109"/>
  <c r="DE51"/>
  <c r="BF51"/>
  <c r="AQ140"/>
  <c r="CL109"/>
  <c r="BG26"/>
  <c r="AT51"/>
  <c r="AQ22"/>
  <c r="F150"/>
  <c r="AQ166"/>
  <c r="DE26"/>
  <c r="CR51"/>
  <c r="AO18"/>
  <c r="F170"/>
  <c r="BQ22"/>
  <c r="P152"/>
  <c r="BQ166"/>
  <c r="R84"/>
  <c r="F122"/>
  <c r="F123"/>
  <c r="F134" s="1"/>
  <c r="S84"/>
  <c r="W22"/>
  <c r="W166"/>
  <c r="F161"/>
  <c r="BV22"/>
  <c r="P160"/>
  <c r="BV166"/>
  <c r="AZ22"/>
  <c r="AZ166"/>
  <c r="F151"/>
  <c r="CZ22"/>
  <c r="P151"/>
  <c r="CZ166"/>
  <c r="CU18"/>
  <c r="P183"/>
  <c r="M18" i="5" s="1"/>
  <c r="P84" i="1"/>
  <c r="F112"/>
  <c r="BL84"/>
  <c r="AY109"/>
  <c r="DI84"/>
  <c r="CV109"/>
  <c r="DL84"/>
  <c r="CY109"/>
  <c r="BY26"/>
  <c r="P74"/>
  <c r="P26"/>
  <c r="F54"/>
  <c r="P140"/>
  <c r="BJ26"/>
  <c r="AW51"/>
  <c r="AL84"/>
  <c r="Y109"/>
  <c r="BF84"/>
  <c r="AS109"/>
  <c r="AL26"/>
  <c r="Y51"/>
  <c r="Q22"/>
  <c r="Q166"/>
  <c r="F152"/>
  <c r="U22"/>
  <c r="U166"/>
  <c r="F159"/>
  <c r="BR22"/>
  <c r="P153"/>
  <c r="BR166"/>
  <c r="AP18"/>
  <c r="F175"/>
  <c r="BT22"/>
  <c r="P158"/>
  <c r="BT166"/>
  <c r="BW22"/>
  <c r="P161"/>
  <c r="BW166"/>
  <c r="O26"/>
  <c r="F53"/>
  <c r="CS26"/>
  <c r="P66"/>
  <c r="CS140"/>
  <c r="CB84"/>
  <c r="BO109"/>
  <c r="BP26"/>
  <c r="P54"/>
  <c r="BP140"/>
  <c r="CW51"/>
  <c r="DJ26"/>
  <c r="CQ18"/>
  <c r="P176"/>
  <c r="CL84"/>
  <c r="BY109"/>
  <c r="BF26"/>
  <c r="AS51"/>
  <c r="CK84"/>
  <c r="BX109"/>
  <c r="CP18"/>
  <c r="P175"/>
  <c r="M17" i="5" s="1"/>
  <c r="CO18" i="1"/>
  <c r="P170"/>
  <c r="BO26"/>
  <c r="P53"/>
  <c r="BO140"/>
  <c r="BS22"/>
  <c r="P154"/>
  <c r="M20" i="6" s="1"/>
  <c r="BS166" i="1"/>
  <c r="BI84"/>
  <c r="AV109"/>
  <c r="BJ84"/>
  <c r="AW109"/>
  <c r="BP84"/>
  <c r="P112"/>
  <c r="DJ84"/>
  <c r="CW109"/>
  <c r="AZ84"/>
  <c r="F120"/>
  <c r="CZ84"/>
  <c r="P120"/>
  <c r="BI26"/>
  <c r="AV51"/>
  <c r="AY51"/>
  <c r="BL26"/>
  <c r="DG26"/>
  <c r="CT51"/>
  <c r="AU22"/>
  <c r="AU166"/>
  <c r="F157"/>
  <c r="BE26"/>
  <c r="AR51"/>
  <c r="AK84"/>
  <c r="X109"/>
  <c r="CK26"/>
  <c r="BX51"/>
  <c r="T22"/>
  <c r="F158"/>
  <c r="T166"/>
  <c r="V22"/>
  <c r="F160"/>
  <c r="V166"/>
  <c r="BR84"/>
  <c r="P122"/>
  <c r="AX22"/>
  <c r="AX166"/>
  <c r="F147"/>
  <c r="CX22"/>
  <c r="P147"/>
  <c r="CX166"/>
  <c r="BU22"/>
  <c r="P159"/>
  <c r="M19" i="6" s="1"/>
  <c r="BU166" i="1"/>
  <c r="AB84"/>
  <c r="O109"/>
  <c r="AX84"/>
  <c r="F116"/>
  <c r="CX84"/>
  <c r="P116"/>
  <c r="DI26"/>
  <c r="CV51"/>
  <c r="DL26"/>
  <c r="CY51"/>
  <c r="CS84"/>
  <c r="P124"/>
  <c r="BG109"/>
  <c r="DE109"/>
  <c r="S140"/>
  <c r="R140"/>
  <c r="BE109"/>
  <c r="DG109"/>
  <c r="DG84"/>
  <c r="CT109"/>
  <c r="R22"/>
  <c r="F153"/>
  <c r="R166"/>
  <c r="S22"/>
  <c r="S166"/>
  <c r="F154"/>
  <c r="BG84"/>
  <c r="AT109"/>
  <c r="CX18"/>
  <c r="P173"/>
  <c r="AX18"/>
  <c r="F173"/>
  <c r="V18"/>
  <c r="F186"/>
  <c r="BX26"/>
  <c r="P73"/>
  <c r="P79" s="1"/>
  <c r="BX140"/>
  <c r="X84"/>
  <c r="F131"/>
  <c r="X140"/>
  <c r="AR26"/>
  <c r="F75"/>
  <c r="F80"/>
  <c r="AY26"/>
  <c r="F59"/>
  <c r="AY140"/>
  <c r="BO22"/>
  <c r="P142"/>
  <c r="BO166"/>
  <c r="CW26"/>
  <c r="P57"/>
  <c r="P78" s="1"/>
  <c r="CW140"/>
  <c r="BO84"/>
  <c r="P111"/>
  <c r="CS22"/>
  <c r="P155"/>
  <c r="M15" i="6" s="1"/>
  <c r="CS166" i="1"/>
  <c r="BW18"/>
  <c r="P187"/>
  <c r="BR18"/>
  <c r="P179"/>
  <c r="U18"/>
  <c r="F185"/>
  <c r="CR26"/>
  <c r="P75"/>
  <c r="P80"/>
  <c r="I95" i="6" s="1"/>
  <c r="AQ18" i="1"/>
  <c r="F176"/>
  <c r="BE84"/>
  <c r="AR109"/>
  <c r="AR140"/>
  <c r="DE84"/>
  <c r="CR109"/>
  <c r="CY26"/>
  <c r="P59"/>
  <c r="CY140"/>
  <c r="CV26"/>
  <c r="CV140"/>
  <c r="P56"/>
  <c r="F111"/>
  <c r="O84"/>
  <c r="BU18"/>
  <c r="P185"/>
  <c r="M19" i="5" s="1"/>
  <c r="T18" i="1"/>
  <c r="F184"/>
  <c r="AU18"/>
  <c r="F183"/>
  <c r="CT26"/>
  <c r="P67"/>
  <c r="CT140"/>
  <c r="AV26"/>
  <c r="F56"/>
  <c r="AV140"/>
  <c r="CW84"/>
  <c r="P115"/>
  <c r="P136"/>
  <c r="I158" i="6" s="1"/>
  <c r="AW84" i="1"/>
  <c r="F115"/>
  <c r="F136" s="1"/>
  <c r="AV84"/>
  <c r="F114"/>
  <c r="BS18"/>
  <c r="P180"/>
  <c r="M20" i="5" s="1"/>
  <c r="BX84" i="1"/>
  <c r="P131"/>
  <c r="P137"/>
  <c r="I283" i="5" s="1"/>
  <c r="AS26" i="1"/>
  <c r="F66"/>
  <c r="AS140"/>
  <c r="BY84"/>
  <c r="P132"/>
  <c r="BP22"/>
  <c r="P143"/>
  <c r="BP166"/>
  <c r="BT18"/>
  <c r="P184"/>
  <c r="Q18"/>
  <c r="F178"/>
  <c r="Y26"/>
  <c r="F74"/>
  <c r="F79" s="1"/>
  <c r="Y140"/>
  <c r="AS84"/>
  <c r="F124"/>
  <c r="Y84"/>
  <c r="F132"/>
  <c r="AW26"/>
  <c r="F57"/>
  <c r="F78" s="1"/>
  <c r="AW140"/>
  <c r="P22"/>
  <c r="P166"/>
  <c r="F143"/>
  <c r="CY84"/>
  <c r="P117"/>
  <c r="CV84"/>
  <c r="P114"/>
  <c r="F117"/>
  <c r="AY84"/>
  <c r="CZ18"/>
  <c r="P177"/>
  <c r="AZ18"/>
  <c r="F177"/>
  <c r="BV18"/>
  <c r="P186"/>
  <c r="W18"/>
  <c r="F187"/>
  <c r="BQ18"/>
  <c r="P178"/>
  <c r="F67"/>
  <c r="AT26"/>
  <c r="AT140"/>
  <c r="O140"/>
  <c r="BY140"/>
  <c r="AR22"/>
  <c r="AR166"/>
  <c r="F164"/>
  <c r="BY22"/>
  <c r="P163"/>
  <c r="BY166"/>
  <c r="AW22"/>
  <c r="F146"/>
  <c r="AW166"/>
  <c r="O22"/>
  <c r="O166"/>
  <c r="F142"/>
  <c r="Y22"/>
  <c r="Y166"/>
  <c r="F163"/>
  <c r="AS22"/>
  <c r="AS166"/>
  <c r="F155"/>
  <c r="CT22"/>
  <c r="P156"/>
  <c r="M16" i="6" s="1"/>
  <c r="CT166" i="1"/>
  <c r="CV22"/>
  <c r="P145"/>
  <c r="CV166"/>
  <c r="CY22"/>
  <c r="P148"/>
  <c r="CY166"/>
  <c r="CS18"/>
  <c r="P181"/>
  <c r="M15" i="5" s="1"/>
  <c r="BO18" i="1"/>
  <c r="P168"/>
  <c r="BX22"/>
  <c r="P162"/>
  <c r="BX166"/>
  <c r="S18"/>
  <c r="F180"/>
  <c r="R18"/>
  <c r="F179"/>
  <c r="F137"/>
  <c r="AT22"/>
  <c r="AT166"/>
  <c r="F156"/>
  <c r="P18"/>
  <c r="F169"/>
  <c r="BP18"/>
  <c r="P169"/>
  <c r="AV22"/>
  <c r="AV166"/>
  <c r="F145"/>
  <c r="CR84"/>
  <c r="P133"/>
  <c r="P138"/>
  <c r="I160" i="6" s="1"/>
  <c r="AR84" i="1"/>
  <c r="F133"/>
  <c r="F138" s="1"/>
  <c r="CW22"/>
  <c r="P146"/>
  <c r="CW166"/>
  <c r="AY22"/>
  <c r="F148"/>
  <c r="AY166"/>
  <c r="X22"/>
  <c r="F162"/>
  <c r="X166"/>
  <c r="AT84"/>
  <c r="F125"/>
  <c r="CT84"/>
  <c r="P125"/>
  <c r="CR140"/>
  <c r="AT18"/>
  <c r="F182"/>
  <c r="CY18"/>
  <c r="P174"/>
  <c r="CT18"/>
  <c r="P182"/>
  <c r="M16" i="5" s="1"/>
  <c r="AS18" i="1"/>
  <c r="F181"/>
  <c r="O18"/>
  <c r="F168"/>
  <c r="AW18"/>
  <c r="F172"/>
  <c r="CR22"/>
  <c r="P164"/>
  <c r="M14" i="6" s="1"/>
  <c r="CR166" i="1"/>
  <c r="AY18"/>
  <c r="F174"/>
  <c r="X18"/>
  <c r="F188"/>
  <c r="F191" s="1"/>
  <c r="F192" s="1"/>
  <c r="CW18"/>
  <c r="P172"/>
  <c r="AV18"/>
  <c r="F171"/>
  <c r="BX18"/>
  <c r="P188"/>
  <c r="P191" s="1"/>
  <c r="CV18"/>
  <c r="P171"/>
  <c r="Y18"/>
  <c r="F189"/>
  <c r="BY18"/>
  <c r="P189"/>
  <c r="AR18"/>
  <c r="F190"/>
  <c r="F193" s="1"/>
  <c r="F194" s="1"/>
  <c r="CR18"/>
  <c r="P190"/>
  <c r="M2" i="5" s="1"/>
  <c r="I162"/>
  <c r="J162"/>
  <c r="K163"/>
  <c r="N163"/>
  <c r="I286"/>
  <c r="J286"/>
  <c r="K287"/>
  <c r="N287"/>
  <c r="K162"/>
  <c r="N162"/>
  <c r="K286"/>
  <c r="N286"/>
  <c r="I293" l="1"/>
  <c r="P192" i="1"/>
  <c r="I169" i="6"/>
  <c r="I94"/>
  <c r="I168" i="5"/>
  <c r="I92" i="6"/>
  <c r="I166" i="5"/>
  <c r="I93" i="6"/>
  <c r="I167" i="5"/>
  <c r="I156" i="6"/>
  <c r="I280" i="5"/>
  <c r="I91" i="6"/>
  <c r="I165" i="5"/>
  <c r="I281"/>
  <c r="I157" i="6"/>
  <c r="P193" i="1"/>
  <c r="M14" i="5"/>
  <c r="I282"/>
  <c r="I284"/>
  <c r="M2" i="6"/>
  <c r="I159"/>
  <c r="I169" i="5"/>
  <c r="K88" i="6"/>
  <c r="N88"/>
  <c r="I162"/>
  <c r="J162"/>
  <c r="K163"/>
  <c r="N163"/>
  <c r="I166"/>
  <c r="J166"/>
  <c r="K167"/>
  <c r="N167"/>
  <c r="K162"/>
  <c r="N162"/>
  <c r="I295" i="5" l="1"/>
  <c r="P194" i="1"/>
  <c r="I171" i="6"/>
  <c r="I170"/>
  <c r="I294" i="5"/>
  <c r="I172" i="6" l="1"/>
  <c r="I296" i="5"/>
</calcChain>
</file>

<file path=xl/sharedStrings.xml><?xml version="1.0" encoding="utf-8"?>
<sst xmlns="http://schemas.openxmlformats.org/spreadsheetml/2006/main" count="5556" uniqueCount="491">
  <si>
    <t>Smeta.RU  (495) 974-1589</t>
  </si>
  <si>
    <t>_PS_</t>
  </si>
  <si>
    <t>Smeta.RU</t>
  </si>
  <si>
    <t/>
  </si>
  <si>
    <t>2014</t>
  </si>
  <si>
    <t>Текущий ремонт сетей наружного освещения по пр.Гагарина</t>
  </si>
  <si>
    <t>Сметные нормы списания</t>
  </si>
  <si>
    <t>Коды ценников</t>
  </si>
  <si>
    <t>ТР для Версии 8: Центральные регионы (с учетом п-ма 2536-ИП/12/ГС от 27.11.12)</t>
  </si>
  <si>
    <t>ТСНБ ТЕР-2001 города Севастополь</t>
  </si>
  <si>
    <t>Поправки  для НБ 2009 года от 21.10.2013</t>
  </si>
  <si>
    <t>Новая локальная смета</t>
  </si>
  <si>
    <t>Текущий ремонт сетей наружного освещения</t>
  </si>
  <si>
    <t>)*1,15</t>
  </si>
  <si>
    <t>Новый раздел</t>
  </si>
  <si>
    <t>Демонтажные работы</t>
  </si>
  <si>
    <t>1</t>
  </si>
  <si>
    <t>33-04-008-1</t>
  </si>
  <si>
    <t>Демонтаж неизолированных проводов ВЛ 0,38 кВ с помощью механизмов (к=0,6)</t>
  </si>
  <si>
    <t>1 км неизолированного провода при 20 опорах</t>
  </si>
  <si>
    <t>ТЕР г.Севастополя, приказ Минстроя России №597/пр от 06.10.2014 г. 33-04-008-1</t>
  </si>
  <si>
    <t>*0</t>
  </si>
  <si>
    <t>)*1,15)*1,25*0,6</t>
  </si>
  <si>
    <t>)*1,15)*1,15*0,6</t>
  </si>
  <si>
    <t>Общестроительные работы</t>
  </si>
  <si>
    <t>Линии элекропередач</t>
  </si>
  <si>
    <t>ФЕР-33</t>
  </si>
  <si>
    <t>*0,85</t>
  </si>
  <si>
    <t>Индексы изменения сметной стоимости на IV квартал 2014г (Письмо Минстроя РФ №25374-ЮР/08 от 13.11.2014); Приложение 1, лист 18; СМР=6,39</t>
  </si>
  <si>
    <t>2</t>
  </si>
  <si>
    <t>33-04-008-4</t>
  </si>
  <si>
    <t>При увеличении количества опор на 1 км ВЛ добавлять к расценке 33-04-008-01 (к=0,6)</t>
  </si>
  <si>
    <t>1 ОПОРА</t>
  </si>
  <si>
    <t>ТЕР г.Севастополя, приказ Минстроя России №597/пр от 06.10.2014 г. 33-04-008-4</t>
  </si>
  <si>
    <t>)*1,15*0,6)*1,25</t>
  </si>
  <si>
    <t>)*1,15*0,6)*1,15</t>
  </si>
  <si>
    <t>Поправка: МДС 81-35.2004, п.4.7</t>
  </si>
  <si>
    <t>3</t>
  </si>
  <si>
    <t>м08-02-305-4</t>
  </si>
  <si>
    <t>Демонтаж траверсы на опоре(к=0,5)</t>
  </si>
  <si>
    <t>1  ШТ.</t>
  </si>
  <si>
    <t>ТЕРм г.Севастополя, приказ Минстроя России №597/пр от 06.10.2014 г. м08-02-305-4</t>
  </si>
  <si>
    <t>Поправка: Сб.№м 8, п.1.8.3.2  Наименование:  При производстве работ на высоте св. 8 до 15 м</t>
  </si>
  <si>
    <t>)*1,15*0,5</t>
  </si>
  <si>
    <t>)*1,15*0,5)*1,1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</si>
  <si>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</si>
  <si>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</si>
  <si>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</si>
  <si>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Поправка: Сб.№м 8, п.1.8.3.2</t>
  </si>
  <si>
    <t>4</t>
  </si>
  <si>
    <t>м08-02-366-3</t>
  </si>
  <si>
    <t>Демонтаж планки с изоляторами, количество штырей 4 (к=0,5)</t>
  </si>
  <si>
    <t>ТЕРм г.Севастополя, приказ Минстроя России №597/пр от 06.10.2014 г. м08-02-366-3</t>
  </si>
  <si>
    <t>5</t>
  </si>
  <si>
    <t>м08-02-369-2</t>
  </si>
  <si>
    <t>Демонтаж: светильник, устанавливаемый вне зданий с лампами люминесцентными (к=0,5)</t>
  </si>
  <si>
    <t>ТЕРм г.Севастополя, приказ Минстроя России №597/пр от 06.10.2014 г. м08-02-369-2</t>
  </si>
  <si>
    <t>6</t>
  </si>
  <si>
    <t>м08-02-144-1</t>
  </si>
  <si>
    <t>Отсоединение от зажимов жил проводов или кабелей сечением до 2,5 мм2 (к=0,5)</t>
  </si>
  <si>
    <t>100 шт.</t>
  </si>
  <si>
    <t>ТЕРм г.Севастополя, приказ Минстроя России №597/пр от 06.10.2014 г. м08-02-144-1</t>
  </si>
  <si>
    <t>7</t>
  </si>
  <si>
    <t>м08-02-148-1</t>
  </si>
  <si>
    <t>Демонтаж кабеля до 35 кВ в установленных оголовниках,трубах, блоках и коробах, масса 1 м кабеля до 1 кг (14 оголовников) (к=0,5)</t>
  </si>
  <si>
    <t>100 М КАБЕЛЯ</t>
  </si>
  <si>
    <t>ТЕРм г.Севастополя, приказ Минстроя России №597/пр от 06.10.2014 г. м08-02-148-1</t>
  </si>
  <si>
    <t>)*1,15)*1,1*0,5</t>
  </si>
  <si>
    <t>8</t>
  </si>
  <si>
    <t>м08-02-363-1</t>
  </si>
  <si>
    <t>Демонтаж: Кронштейны специальные на опорах для светильников сварные металлические, количество рожков 1 (к=0,5)</t>
  </si>
  <si>
    <t>ТЕРм г.Севастополя, приказ Минстроя России №597/пр от 06.10.2014 г. м08-02-363-1</t>
  </si>
  <si>
    <t>9</t>
  </si>
  <si>
    <t>т01-01-001-14</t>
  </si>
  <si>
    <t>Погрузка при автомобильных перевозках изделий металлических (провод,светильники,оголовники, прочее)</t>
  </si>
  <si>
    <t>1 Т ГРУЗА</t>
  </si>
  <si>
    <t>ТССЦпг г.Севастополя, приказ Минстроя России №597/пр от 06.10.2014 г. т01-01-001-14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</si>
  <si>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</si>
  <si>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</si>
  <si>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</si>
  <si>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10</t>
  </si>
  <si>
    <t>т03-02-001-15</t>
  </si>
  <si>
    <t>Перевозка грузов I класса автомобилями бортовыми грузоподъемностью до 5 т на расстояние до 15 км (провод,светильники,оголовники, прочее)</t>
  </si>
  <si>
    <t>ТССЦпг г.Севастополя, приказ Минстроя России №597/пр от 06.10.2014 г. т03-02-001-15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</si>
  <si>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</si>
  <si>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</si>
  <si>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</si>
  <si>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11</t>
  </si>
  <si>
    <t>т01-01-002-14</t>
  </si>
  <si>
    <t>Разгрузка при автомобильных перевозках изделий металлических (провод,светильники,оголовники, прочее)</t>
  </si>
  <si>
    <t>ТССЦпг г.Севастополя, приказ Минстроя России №597/пр от 06.10.2014 г. т01-01-002-14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</si>
  <si>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</si>
  <si>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</si>
  <si>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</si>
  <si>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</si>
  <si>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</si>
  <si>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</si>
  <si>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</si>
  <si>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</si>
  <si>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</si>
  <si>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</si>
  <si>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</si>
  <si>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</si>
  <si>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</si>
  <si>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</si>
  <si>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</si>
  <si>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</si>
  <si>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</si>
  <si>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</si>
  <si>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</si>
  <si>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</si>
  <si>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</si>
  <si>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</si>
  <si>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ЗПМ</t>
  </si>
  <si>
    <t>ЗП машинистов</t>
  </si>
  <si>
    <t>ОЗП</t>
  </si>
  <si>
    <t>Основная ЗП рабочих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</si>
  <si>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</si>
  <si>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</si>
  <si>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</si>
  <si>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</si>
  <si>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</si>
  <si>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</si>
  <si>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</si>
  <si>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</si>
  <si>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</si>
  <si>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</si>
  <si>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</si>
  <si>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</si>
  <si>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</si>
  <si>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</si>
  <si>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</si>
  <si>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</si>
  <si>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</si>
  <si>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</si>
  <si>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</si>
  <si>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</si>
  <si>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Зарплата</t>
  </si>
  <si>
    <t>Зарплата рабочих</t>
  </si>
  <si>
    <t>С-ть ЭММ</t>
  </si>
  <si>
    <t>Стоимость эксплуатации машин и механизмов</t>
  </si>
  <si>
    <t>С-ть материала</t>
  </si>
  <si>
    <t>Стоимость материальных ресурсов</t>
  </si>
  <si>
    <t>Нак+Сп</t>
  </si>
  <si>
    <t>Накладные расходы + Сметная прибыль</t>
  </si>
  <si>
    <t>Всего по разделу</t>
  </si>
  <si>
    <t>Светильник, устанавливаемый вне зданий с лампами люминесцентными</t>
  </si>
  <si>
    <t>)*1,15)*1,1</t>
  </si>
  <si>
    <t>509-5481</t>
  </si>
  <si>
    <t>Светильник под натриевую лампу ДНаТ для наружного освещения консольный ЖКУ 08-150-001, с алюминиевым альзакированным отражателем и защитным стеклом из светостабилизированного полиметилметакрилата</t>
  </si>
  <si>
    <t>шт.</t>
  </si>
  <si>
    <t>ФССЦ 509-5481 пр.№31/пр от 30.01.2014 г.</t>
  </si>
  <si>
    <t>Материалы монтажные</t>
  </si>
  <si>
    <t>Материалы и конструкции ( монтажные )  по ценникам и каталогам</t>
  </si>
  <si>
    <t>ФССЦм</t>
  </si>
  <si>
    <t>509-0677</t>
  </si>
  <si>
    <t>Лампы газоразрядные высокого давления типа ДНаТ 150</t>
  </si>
  <si>
    <t>10 шт.</t>
  </si>
  <si>
    <t>ФССЦ 509-0677 пр.№31/пр от 30.01.2014 г.</t>
  </si>
  <si>
    <t>Кабель 0,38 кВ в проложенных трубах, блоках и коробах, масса 1 м кабеля до 1 кг</t>
  </si>
  <si>
    <t>501-8191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</si>
  <si>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2,5 мм2</t>
  </si>
  <si>
    <t>1000 м</t>
  </si>
  <si>
    <t>ТССЦ г.Севастополя, приказ Минстроя России №597/пр от 06.10.2014 г. 501-8191</t>
  </si>
  <si>
    <t>1000 М</t>
  </si>
  <si>
    <t>Кронштейны специальные на опорах для светильников сварные металлические, количество рожков 1</t>
  </si>
  <si>
    <t>201-1424</t>
  </si>
  <si>
    <t>Кронштейн для консольных и подвесных светильников, серия 1 (Стандарт), марка 1.К1-1,2-0,5-Н3-ц (ТАНС.41.251.000)</t>
  </si>
  <si>
    <t>ФССЦ 201-1424 пр.№31/пр от 30.01.2014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</si>
  <si>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</si>
  <si>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</si>
  <si>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</si>
  <si>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33-04-017-1</t>
  </si>
  <si>
    <t>Подвеска самонесущих изолированных проводов (СИП-2А) напряжением от 0,4 кВ до 1 кВ (со снятием напряжения) при количестве 29 опор с использованием автогидроподъемника</t>
  </si>
  <si>
    <t>ФЕР 33-04-017-1 пр.№31/пр от 30.01.2014 г.</t>
  </si>
  <si>
    <t>)*1,15)*1,25</t>
  </si>
  <si>
    <t>)*1,15)*1,15</t>
  </si>
  <si>
    <t>33-04-017-3</t>
  </si>
  <si>
    <t>При изменении количества опор на 1000 м добавлять или исключать к расценке 33-04-017-01</t>
  </si>
  <si>
    <t>ТЕР г.Севастополя, приказ Минстроя России №597/пр от 06.10.2014 г. 33-04-017-3</t>
  </si>
  <si>
    <t>111-3103</t>
  </si>
  <si>
    <t>Зажим ответвительный с прокалыванием изоляции (СИП) Р630</t>
  </si>
  <si>
    <t>ТССЦ г.Севастополя, приказ Минстроя России №597/пр от 06.10.2014 г. 111-3103</t>
  </si>
  <si>
    <t>502-0879</t>
  </si>
  <si>
    <t>Провода самонесущие изолированные для воздушных линий электропередачи с алюминиевыми жилами марки СИП-4 4х25-0,6/1,0</t>
  </si>
  <si>
    <t>ФССЦ 502-0879 пр.№31/пр от 30.01.2014 г.</t>
  </si>
  <si>
    <t>НР+СП</t>
  </si>
  <si>
    <t>Итого по смете</t>
  </si>
  <si>
    <t>НДС (18%)</t>
  </si>
  <si>
    <t>Итог1</t>
  </si>
  <si>
    <t>Всего с учетом НДС</t>
  </si>
  <si>
    <t>СТР_РЕК</t>
  </si>
  <si>
    <t>СТОИТЕЛЬСТВО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</si>
  <si>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</si>
  <si>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</si>
  <si>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</si>
  <si>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</si>
  <si>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</si>
  <si>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</si>
  <si>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</si>
  <si>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</si>
  <si>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</si>
  <si>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</si>
  <si>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</si>
  <si>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</si>
  <si>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</si>
  <si>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</si>
  <si>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</si>
  <si>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</si>
  <si>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</si>
  <si>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</si>
  <si>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</si>
  <si>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 тоннелях при  производве работ ЗАКРЫТЫМ СПОСОБОМ   {выкл} - Обслуживающие и сопутстующие работы 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</si>
  <si>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</si>
  <si>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</si>
  <si>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</si>
  <si>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</si>
  <si>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</si>
  <si>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</si>
  <si>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</si>
  <si>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К_НР_РЕМ</t>
  </si>
  <si>
    <t>при ремонте жилых и общестыеных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</si>
  <si>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</si>
  <si>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</si>
  <si>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</si>
  <si>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</si>
  <si>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</si>
  <si>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</si>
  <si>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</si>
  <si>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</si>
  <si>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</si>
  <si>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</si>
  <si>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</si>
  <si>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</si>
  <si>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</si>
  <si>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Кореектирвока НР с 3.12.12   если (М/Т/Я) = {выкл.}</t>
  </si>
  <si>
    <t>К_СП_12</t>
  </si>
  <si>
    <t>Кореектирвока СП с 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</si>
  <si>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</si>
  <si>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</si>
  <si>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</si>
  <si>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</si>
  <si>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</si>
  <si>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</si>
  <si>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</si>
  <si>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</si>
  <si>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</si>
  <si>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</si>
  <si>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Базисный уровень цен</t>
  </si>
  <si>
    <t>Текущий уровень цен</t>
  </si>
  <si>
    <t>Индексы за итогом</t>
  </si>
  <si>
    <t>_OBSM_</t>
  </si>
  <si>
    <t>1-1036-92</t>
  </si>
  <si>
    <t>Рабочий строитель среднего разряда 3,6</t>
  </si>
  <si>
    <t>чел.-ч</t>
  </si>
  <si>
    <t>Затраты труда машинистов</t>
  </si>
  <si>
    <t>чел.час</t>
  </si>
  <si>
    <t>010410</t>
  </si>
  <si>
    <t>ТСЭМ г.Севастополя, приказ Минстроя России №597/пр от 06.10.2014 г. 010410</t>
  </si>
  <si>
    <t>Тракторы на пневмоколесном ходу при работе на других видах строительства 59 кВт (80 л.с.)</t>
  </si>
  <si>
    <t>маш.-ч</t>
  </si>
  <si>
    <t>031001</t>
  </si>
  <si>
    <t>ТСЭМ г.Севастополя, приказ Минстроя России №597/пр от 06.10.2014 г. 031001</t>
  </si>
  <si>
    <t>Автогидроподъемники высотой подъема 12 м</t>
  </si>
  <si>
    <t>400001</t>
  </si>
  <si>
    <t>ТСЭМ г.Севастополя, приказ Минстроя России №597/пр от 06.10.2014 г. 400001</t>
  </si>
  <si>
    <t>Автомобили бортовые, грузоподъемность до 5 т</t>
  </si>
  <si>
    <t>101-1745</t>
  </si>
  <si>
    <t>ТССЦ г.Севастополя, приказ Минстроя России №597/пр от 06.10.2014 г. 101-1745</t>
  </si>
  <si>
    <t>Бензин растворитель</t>
  </si>
  <si>
    <t>т</t>
  </si>
  <si>
    <t>101-1757</t>
  </si>
  <si>
    <t>ТССЦ г.Севастополя, приказ Минстроя России №597/пр от 06.10.2014 г. 101-1757</t>
  </si>
  <si>
    <t>Ветошь</t>
  </si>
  <si>
    <t>кг</t>
  </si>
  <si>
    <t>101-2349</t>
  </si>
  <si>
    <t>ТССЦ г.Севастополя, приказ Минстроя России №597/пр от 06.10.2014 г. 101-2349</t>
  </si>
  <si>
    <t>Смазка ЗЭС</t>
  </si>
  <si>
    <t>502-9079</t>
  </si>
  <si>
    <t>ТССЦ г.Севастополя, приказ Минстроя России №597/пр от 06.10.2014 г. 502-9079</t>
  </si>
  <si>
    <t>Провода неизолированные</t>
  </si>
  <si>
    <t>506-0853</t>
  </si>
  <si>
    <t>ТССЦ г.Севастополя, приказ Минстроя России №597/пр от 06.10.2014 г. 506-0853</t>
  </si>
  <si>
    <t>Проволока из алюминия диаметром 3 мм</t>
  </si>
  <si>
    <t>509-0455</t>
  </si>
  <si>
    <t>ТССЦ г.Севастополя, приказ Минстроя России №597/пр от 06.10.2014 г. 509-0455</t>
  </si>
  <si>
    <t>Соединитель алюминиевых и сталеалюминиевых проводов (СОАС) 062-3</t>
  </si>
  <si>
    <t>1-1034-92</t>
  </si>
  <si>
    <t>Рабочий строитель среднего разряда 3,4</t>
  </si>
  <si>
    <t>1-2036-92</t>
  </si>
  <si>
    <t>Рабочий монтажник среднего разряда 3,6</t>
  </si>
  <si>
    <t>021102</t>
  </si>
  <si>
    <t>ТСЭМ г.Севастополя, приказ Минстроя России №597/пр от 06.10.2014 г. 021102</t>
  </si>
  <si>
    <t>Краны на автомобильном ходу при работе на монтаже технологического оборудования 10 т</t>
  </si>
  <si>
    <t>999-9950</t>
  </si>
  <si>
    <t>ТССЦ г.Севастополя, приказ Минстроя России №597/пр от 06.10.2014 г. 999-9950</t>
  </si>
  <si>
    <t>Вспомогательные ненормируемые материалы (2% от ОЗП)</t>
  </si>
  <si>
    <t>РУБ</t>
  </si>
  <si>
    <t>1-2041-92</t>
  </si>
  <si>
    <t>Рабочий монтажник среднего разряда 4,1</t>
  </si>
  <si>
    <t>031050</t>
  </si>
  <si>
    <t>ТСЭМ г.Севастополя, приказ Минстроя России №597/пр от 06.10.2014 г. 031050</t>
  </si>
  <si>
    <t>Вышка телескопическая 25 м</t>
  </si>
  <si>
    <t>1-2046-92</t>
  </si>
  <si>
    <t>Рабочий монтажник среднего разряда 4,6</t>
  </si>
  <si>
    <t>101-1951</t>
  </si>
  <si>
    <t>ТССЦ г.Севастополя, приказ Минстроя России №597/пр от 06.10.2014 г. 101-1951</t>
  </si>
  <si>
    <t>Лента ПХВ-304</t>
  </si>
  <si>
    <t>101-2499</t>
  </si>
  <si>
    <t>ТССЦ г.Севастополя, приказ Минстроя России №597/пр от 06.10.2014 г. 101-2499</t>
  </si>
  <si>
    <t>Лента изоляционная прорезиненная односторонняя ширина 20 мм, толщина 0,25-0,35 мм</t>
  </si>
  <si>
    <t>502-0246</t>
  </si>
  <si>
    <t>ТССЦ г.Севастополя, приказ Минстроя России №597/пр от 06.10.2014 г. 502-0246</t>
  </si>
  <si>
    <t>Провода неизолированные для воздушных линий электропередачи медные марки М, сечением 4 мм2</t>
  </si>
  <si>
    <t>507-0701</t>
  </si>
  <si>
    <t>ТССЦ г.Севастополя, приказ Минстроя России №597/пр от 06.10.2014 г. 507-0701</t>
  </si>
  <si>
    <t>Трубка полихлорвиниловая</t>
  </si>
  <si>
    <t>1-2040-92</t>
  </si>
  <si>
    <t>Рабочий монтажник среднего разряда 4</t>
  </si>
  <si>
    <t>030203</t>
  </si>
  <si>
    <t>ТСЭМ г.Севастополя, приказ Минстроя России №597/пр от 06.10.2014 г. 030203</t>
  </si>
  <si>
    <t>Домкраты гидравлические грузоподъемностью 63-100 т</t>
  </si>
  <si>
    <t>030402</t>
  </si>
  <si>
    <t>ТСЭМ г.Севастополя, приказ Минстроя России №597/пр от 06.10.2014 г. 030402</t>
  </si>
  <si>
    <t>Лебедки электрические тяговым усилием до 12,26 кН (1,25 т)</t>
  </si>
  <si>
    <t>101-2478</t>
  </si>
  <si>
    <t>ТССЦ г.Севастополя, приказ Минстроя России №597/пр от 06.10.2014 г. 101-2478</t>
  </si>
  <si>
    <t>Лента К226</t>
  </si>
  <si>
    <t>100 м</t>
  </si>
  <si>
    <t>113-1786</t>
  </si>
  <si>
    <t>ТССЦ г.Севастополя, приказ Минстроя России №597/пр от 06.10.2014 г. 113-1786</t>
  </si>
  <si>
    <t>Лак битумный БТ-123</t>
  </si>
  <si>
    <t>506-1362</t>
  </si>
  <si>
    <t>ТССЦ г.Севастополя, приказ Минстроя России №597/пр от 06.10.2014 г. 506-1362</t>
  </si>
  <si>
    <t>Припои оловянно-свинцовые бессурьмянистые марки ПОС30</t>
  </si>
  <si>
    <t>101-1977</t>
  </si>
  <si>
    <t>ТССЦ г.Севастополя, приказ Минстроя России №597/пр от 06.10.2014 г. 101-1977</t>
  </si>
  <si>
    <t>Болты с гайками и шайбами строительные</t>
  </si>
  <si>
    <t>101-2143</t>
  </si>
  <si>
    <t>ТССЦ г.Севастополя, приказ Минстроя России №597/пр от 06.10.2014 г. 101-2143</t>
  </si>
  <si>
    <t>Краска</t>
  </si>
  <si>
    <t>1-1020-92</t>
  </si>
  <si>
    <t>Рабочий строитель среднего разряда 2</t>
  </si>
  <si>
    <t>021140</t>
  </si>
  <si>
    <t>ТСЭМ г.Севастополя, приказ Минстроя России №597/пр от 06.10.2014 г. 021140</t>
  </si>
  <si>
    <t>Краны на автомобильном ходу при работе на других видах строительства 6,3 т</t>
  </si>
  <si>
    <t>1-1039</t>
  </si>
  <si>
    <t>Рабочий строитель среднего разряда 3,9</t>
  </si>
  <si>
    <t>021141</t>
  </si>
  <si>
    <t>ФСЭМ 021141 пр.№31/пр от 30.01.2014 г.</t>
  </si>
  <si>
    <t>Краны на автомобильном ходу при работе на других видах строительства 10 т</t>
  </si>
  <si>
    <t>030202</t>
  </si>
  <si>
    <t>ФСЭМ 030202 пр.№31/пр от 30.01.2014 г.</t>
  </si>
  <si>
    <t>Домкраты гидравлические грузоподъемностью 6,3-25 т</t>
  </si>
  <si>
    <t>030407</t>
  </si>
  <si>
    <t>ФСЭМ 030407 пр.№31/пр от 30.01.2014 г.</t>
  </si>
  <si>
    <t>Лебедки электрические тяговым усилием 122,62 кН (12,5 т)</t>
  </si>
  <si>
    <t>ФСЭМ 031001 пр.№31/пр от 30.01.2014 г.</t>
  </si>
  <si>
    <t>ФСЭМ 400001 пр.№31/пр от 30.01.2014 г.</t>
  </si>
  <si>
    <t>111-3104</t>
  </si>
  <si>
    <t>ФССЦ 111-3104 пр.№31/пр от 30.01.2014 г.</t>
  </si>
  <si>
    <t>Зажим ответвительный с прокалыванием изоляции (СИП) Р95</t>
  </si>
  <si>
    <t>111-3138</t>
  </si>
  <si>
    <t>ФССЦ 111-3138 пр.№31/пр от 30.01.2014 г.</t>
  </si>
  <si>
    <t>Комплект для простого анкерного крепления ЕА1500-3 в составе: кронштейн CS10.3, зажим РА1500</t>
  </si>
  <si>
    <t>компл.</t>
  </si>
  <si>
    <t>111-3141</t>
  </si>
  <si>
    <t>ФССЦ 111-3141 пр.№31/пр от 30.01.2014 г.</t>
  </si>
  <si>
    <t>Комплект промежуточной подвески (СИП) ES 1500E</t>
  </si>
  <si>
    <t>111-3161</t>
  </si>
  <si>
    <t>ФССЦ 111-3161 пр.№31/пр от 30.01.2014 г.</t>
  </si>
  <si>
    <t>Хомут стяжной (СИП) Е778</t>
  </si>
  <si>
    <t>111-3165</t>
  </si>
  <si>
    <t>ФССЦ 111-3165 пр.№31/пр от 30.01.2014 г.</t>
  </si>
  <si>
    <t>Лента крепления шириной 20 мм, толщиной 0,7 мм, длиной 50 м из нержавеющей стали (в пластмасовой коробке с кабельной бухтой) F207 (СИП)</t>
  </si>
  <si>
    <t>111-3170</t>
  </si>
  <si>
    <t>ФССЦ 111-3170 пр.№31/пр от 30.01.2014 г.</t>
  </si>
  <si>
    <t>Скрепа размером 20 мм NC20 (СИП)</t>
  </si>
  <si>
    <t>502-9101</t>
  </si>
  <si>
    <t>ФССЦ 502-9101 пр.№31/пр от 30.01.2014 г.</t>
  </si>
  <si>
    <t>Провода самонесущие изолированные</t>
  </si>
  <si>
    <t>509-3151</t>
  </si>
  <si>
    <t>ФССЦ 509-3151 пр.№31/пр от 30.01.2014 г.</t>
  </si>
  <si>
    <t>Колпачки герметичные СE6.35 (СИП)</t>
  </si>
  <si>
    <t>1-1042-92</t>
  </si>
  <si>
    <t>Рабочий строитель среднего разряда 4,2</t>
  </si>
  <si>
    <t>ТСЭМ г.Севастополя, приказ Минстроя России №597/пр от 06.10.2014 г. 030202</t>
  </si>
  <si>
    <t>ТСЭМ г.Севастополя, приказ Минстроя России №597/пр от 06.10.2014 г. 030407</t>
  </si>
  <si>
    <t>ТССЦ г.Севастополя, приказ Минстроя России №597/пр от 06.10.2014 г. 111-3104</t>
  </si>
  <si>
    <t>ТССЦ г.Севастополя, приказ Минстроя России №597/пр от 06.10.2014 г. 111-3141</t>
  </si>
  <si>
    <t>ТССЦ г.Севастополя, приказ Минстроя России №597/пр от 06.10.2014 г. 111-3161</t>
  </si>
  <si>
    <t>ТССЦ г.Севастополя, приказ Минстроя России №597/пр от 06.10.2014 г. 111-3165</t>
  </si>
  <si>
    <t>ТССЦ г.Севастополя, приказ Минстроя России №597/пр от 06.10.2014 г. 111-3170</t>
  </si>
  <si>
    <t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</si>
  <si>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Утверждаю</t>
  </si>
  <si>
    <t>Смету в сумме</t>
  </si>
  <si>
    <t>тыс. руб.</t>
  </si>
  <si>
    <t>"_____" __________________  2015 г.</t>
  </si>
  <si>
    <t>г.Севастополь</t>
  </si>
  <si>
    <t xml:space="preserve">Сметная стоимость </t>
  </si>
  <si>
    <t xml:space="preserve">Строительные работы </t>
  </si>
  <si>
    <t xml:space="preserve">Монтажные работы </t>
  </si>
  <si>
    <t xml:space="preserve">Оборудование </t>
  </si>
  <si>
    <t xml:space="preserve">Прочие работы </t>
  </si>
  <si>
    <t xml:space="preserve">Нормативная трудоемкость </t>
  </si>
  <si>
    <t>чел.-ч.</t>
  </si>
  <si>
    <t xml:space="preserve">Средства на оплату труда </t>
  </si>
  <si>
    <t xml:space="preserve">Стоимость единицы </t>
  </si>
  <si>
    <t>№ п/п</t>
  </si>
  <si>
    <t>Шифр норм</t>
  </si>
  <si>
    <t>Наименование работ и затрат</t>
  </si>
  <si>
    <t>Единица измерения</t>
  </si>
  <si>
    <t>Кол-во</t>
  </si>
  <si>
    <t>Стоимость ед., руб.</t>
  </si>
  <si>
    <t>Общая стоимость, руб.</t>
  </si>
  <si>
    <t>Затраты труда, чел.-ч</t>
  </si>
  <si>
    <t>Экспл. машин</t>
  </si>
  <si>
    <t>Материалы</t>
  </si>
  <si>
    <t>в т.ч. оплата труда</t>
  </si>
  <si>
    <t>основных рабочих</t>
  </si>
  <si>
    <t>машинистов</t>
  </si>
  <si>
    <t>оплата труда</t>
  </si>
  <si>
    <t>в т.ч. зарплата</t>
  </si>
  <si>
    <t>на единицу</t>
  </si>
  <si>
    <t>всего</t>
  </si>
  <si>
    <t>-</t>
  </si>
  <si>
    <t>ИНДЕКСЫ ПЕРЕСЧЕТА: ОЗП 6,39; ЭММ 6,39; МАТ 6,39; ЗПМ 6,39</t>
  </si>
  <si>
    <r>
      <t>Демонтаж неизолированных проводов ВЛ 0,38 кВ с помощью механизмов (к=0,6)</t>
    </r>
    <r>
      <rPr>
        <i/>
        <sz val="11"/>
        <rFont val="Times New Roman"/>
        <family val="1"/>
        <charset val="204"/>
      </rPr>
      <t xml:space="preserve">
ПОПРАВКИ К: 
МАТ *0; 
ЭММ )*1,15)*1,25*0,6; 
ЗПМ )*1,15)*1,25*0,6; 
ОЗП )*1,15)*1,15*0,6; 
Труд.Стр. )*1,15)*1,15*0,6; 
Труд.Маш. )*1,15)*1,25*0,6</t>
    </r>
  </si>
  <si>
    <t>Трудовые ресурсы:</t>
  </si>
  <si>
    <r>
      <t>Рабочий строитель среднего разряда 3,6</t>
    </r>
    <r>
      <rPr>
        <i/>
        <sz val="11"/>
        <rFont val="Times New Roman"/>
        <family val="1"/>
        <charset val="204"/>
      </rPr>
      <t xml:space="preserve">
к норм. расх. )*1,15)*1,15*0,6</t>
    </r>
  </si>
  <si>
    <r>
      <t>Затраты труда машинистов</t>
    </r>
    <r>
      <rPr>
        <i/>
        <sz val="11"/>
        <rFont val="Times New Roman"/>
        <family val="1"/>
        <charset val="204"/>
      </rPr>
      <t xml:space="preserve">
к норм. расх. )*1,15)*1,25*0,6</t>
    </r>
  </si>
  <si>
    <t>Материальные ресурсы:</t>
  </si>
  <si>
    <r>
      <t>Бензин растворитель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</si>
  <si>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Ветошь</t>
    </r>
    <r>
      <rPr>
        <i/>
        <sz val="11"/>
        <rFont val="Times New Roman"/>
        <family val="1"/>
        <charset val="204"/>
      </rPr>
      <t xml:space="preserve">
к норм. расх. *0</t>
    </r>
  </si>
  <si>
    <r>
      <t>Смазка ЗЭС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</si>
  <si>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Провода неизолированные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</si>
  <si>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Проволока из алюминия диаметром 3 мм</t>
    </r>
    <r>
      <rPr>
        <i/>
        <sz val="11"/>
        <rFont val="Times New Roman"/>
        <family val="1"/>
        <charset val="204"/>
      </rPr>
      <t xml:space="preserve">
к норм. расх. *0</t>
    </r>
  </si>
  <si>
    <r>
      <t>Соединитель алюминиевых и сталеалюминиевых проводов (СОАС) 062-3</t>
    </r>
    <r>
      <rPr>
        <i/>
        <sz val="11"/>
        <rFont val="Times New Roman"/>
        <family val="1"/>
        <charset val="204"/>
      </rPr>
      <t xml:space="preserve">
к норм. расх. *0</t>
    </r>
  </si>
  <si>
    <t>Итого с НР и СП</t>
  </si>
  <si>
    <r>
      <t>При увеличении количества опор на 1 км ВЛ добавлять к расценке 33-04-008-01 (к=0,6)</t>
    </r>
    <r>
      <rPr>
        <i/>
        <sz val="11"/>
        <rFont val="Times New Roman"/>
        <family val="1"/>
        <charset val="204"/>
      </rPr>
      <t xml:space="preserve">
ПОПРАВКИ К: 
МАТ *0; 
ЭММ )*1,15*0,6)*1,25; 
ЗПМ )*1,15*0,6)*1,25; 
ОЗП )*1,15*0,6)*1,15; 
Труд.Стр. )*1,15*0,6)*1,15; 
Труд.Маш. )*1,15*0,6)*1,25</t>
    </r>
  </si>
  <si>
    <r>
      <t>Рабочий строитель среднего разряда 3,4</t>
    </r>
    <r>
      <rPr>
        <i/>
        <sz val="11"/>
        <rFont val="Times New Roman"/>
        <family val="1"/>
        <charset val="204"/>
      </rPr>
      <t xml:space="preserve">
к норм. расх. )*1,15*0,6)*1,15</t>
    </r>
  </si>
  <si>
    <r>
      <t>Затраты труда машинистов</t>
    </r>
    <r>
      <rPr>
        <i/>
        <sz val="11"/>
        <rFont val="Times New Roman"/>
        <family val="1"/>
        <charset val="204"/>
      </rPr>
      <t xml:space="preserve">
к норм. расх. )*1,15*0,6)*1,25</t>
    </r>
  </si>
  <si>
    <r>
      <t>Демонтаж траверсы на опоре(к=0,5)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)*1,15*0,5)*1,1; 
Труд.Стр. )*1,15*0,5)*1,1; 
Труд.Маш. )*1,15*0,5</t>
    </r>
  </si>
  <si>
    <r>
      <t>Рабочий монтажник среднего разряда 3,6</t>
    </r>
    <r>
      <rPr>
        <i/>
        <sz val="11"/>
        <rFont val="Times New Roman"/>
        <family val="1"/>
        <charset val="204"/>
      </rPr>
      <t xml:space="preserve">
к норм. расх. )*1,15*0,5)*1,1</t>
    </r>
  </si>
  <si>
    <r>
      <t>Затраты труда машинистов</t>
    </r>
    <r>
      <rPr>
        <i/>
        <sz val="11"/>
        <rFont val="Times New Roman"/>
        <family val="1"/>
        <charset val="204"/>
      </rPr>
      <t xml:space="preserve">
к норм. расх. )*1,15*0,5</t>
    </r>
  </si>
  <si>
    <r>
      <t>Вспомогательные ненормируемые материалы (2% от ОЗП)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</si>
  <si>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Демонтаж планки с изоляторами, количество штырей 4 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)*1,15*0,5)*1,1; 
Труд.Стр. )*1,15*0,5)*1,1; 
Труд.Маш. )*1,15*0,5</t>
    </r>
  </si>
  <si>
    <r>
      <t>Рабочий монтажник среднего разряда 4,1</t>
    </r>
    <r>
      <rPr>
        <i/>
        <sz val="11"/>
        <rFont val="Times New Roman"/>
        <family val="1"/>
        <charset val="204"/>
      </rPr>
      <t xml:space="preserve">
к норм. расх. )*1,15*0,5)*1,1</t>
    </r>
  </si>
  <si>
    <r>
      <t>Демонтаж: светильник, устанавливаемый вне зданий с лампами люминесцентными 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)*1,15*0,5)*1,1; 
Труд.Стр. )*1,15*0,5)*1,1; 
Труд.Маш. )*1,15*0,5</t>
    </r>
  </si>
  <si>
    <r>
      <t>Рабочий монтажник среднего разряда 4,6</t>
    </r>
    <r>
      <rPr>
        <i/>
        <sz val="11"/>
        <rFont val="Times New Roman"/>
        <family val="1"/>
        <charset val="204"/>
      </rPr>
      <t xml:space="preserve">
к норм. расх. )*1,15*0,5)*1,1</t>
    </r>
  </si>
  <si>
    <r>
      <t>Лента ПХВ-304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</si>
  <si>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Лента изоляционная прорезиненная односторонняя ширина 20 мм, толщина 0,25-0,35 мм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</si>
  <si>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Провода неизолированные для воздушных линий электропередачи медные марки М, сечением 4 мм2</t>
    </r>
    <r>
      <rPr>
        <i/>
        <sz val="11"/>
        <rFont val="Times New Roman"/>
        <family val="1"/>
        <charset val="204"/>
      </rPr>
      <t xml:space="preserve">
к норм. расх. *0</t>
    </r>
  </si>
  <si>
    <r>
      <t>Трубка полихлорвиниловая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</si>
  <si>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Отсоединение от зажимов жил проводов или кабелей сечением до 2,5 мм2 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)*1,15*0,5)*1,1; 
Труд.Стр. )*1,15*0,5)*1,1; 
Труд.Маш. )*1,15*0,5</t>
    </r>
  </si>
  <si>
    <r>
      <t>Рабочий монтажник среднего разряда 4</t>
    </r>
    <r>
      <rPr>
        <i/>
        <sz val="11"/>
        <rFont val="Times New Roman"/>
        <family val="1"/>
        <charset val="204"/>
      </rPr>
      <t xml:space="preserve">
к норм. расх. )*1,15*0,5)*1,1</t>
    </r>
  </si>
  <si>
    <r>
      <t>Демонтаж кабеля до 35 кВ в установленных оголовниках,трубах, блоках и коробах, масса 1 м кабеля до 1 кг (14 оголовников) 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)*1,15)*1,1*0,5; 
Труд.Стр. )*1,15)*1,1*0,5; 
Труд.Маш. )*1,15*0,5</t>
    </r>
  </si>
  <si>
    <r>
      <t>Рабочий монтажник среднего разряда 4</t>
    </r>
    <r>
      <rPr>
        <i/>
        <sz val="11"/>
        <rFont val="Times New Roman"/>
        <family val="1"/>
        <charset val="204"/>
      </rPr>
      <t xml:space="preserve">
к норм. расх. )*1,15)*1,1*0,5</t>
    </r>
  </si>
  <si>
    <r>
      <t>Лента К226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</si>
  <si>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Лак битумный БТ-123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</si>
  <si>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Припои оловянно-свинцовые бессурьмянистые марки ПОС30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</si>
  <si>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Демонтаж: Кронштейны специальные на опорах для светильников сварные металлические, количество рожков 1 (к=0,5)</t>
    </r>
    <r>
      <rPr>
        <i/>
        <sz val="11"/>
        <rFont val="Times New Roman"/>
        <family val="1"/>
        <charset val="204"/>
      </rPr>
      <t xml:space="preserve">
ПОПРАВКИ К: 
МАТ *0; 
ЭММ )*1,15*0,5; 
ЗПМ )*1,15*0,5; 
ОЗП )*1,15*0,5; 
Труд.Стр. )*1,15*0,5; 
Труд.Маш. )*1,15*0,5</t>
    </r>
  </si>
  <si>
    <r>
      <t>Рабочий монтажник среднего разряда 4,1</t>
    </r>
    <r>
      <rPr>
        <i/>
        <sz val="11"/>
        <rFont val="Times New Roman"/>
        <family val="1"/>
        <charset val="204"/>
      </rPr>
      <t xml:space="preserve">
к норм. расх. )*1,15*0,5</t>
    </r>
  </si>
  <si>
    <r>
      <t>Болты с гайками и шайбами строительные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</si>
  <si>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Краска</t>
    </r>
    <r>
      <rPr>
        <i/>
        <sz val="11"/>
        <rFont val="Times New Roman"/>
        <family val="1"/>
        <charset val="204"/>
      </rPr>
      <t xml:space="preserve">
к норм. расх. *0</t>
    </r>
  </si>
  <si>
    <r>
      <t>Погрузка при автомобильных перевозках изделий металлических (провод,светильники,оголовники, прочее)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</si>
  <si>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Рабочий строитель среднего разряда 2</t>
    </r>
    <r>
      <rPr>
        <i/>
        <sz val="11"/>
        <rFont val="Times New Roman"/>
        <family val="1"/>
        <charset val="204"/>
      </rPr>
      <t xml:space="preserve">
к норм. расх. )*1,15</t>
    </r>
  </si>
  <si>
    <r>
      <t>Затраты труда машинистов</t>
    </r>
    <r>
      <rPr>
        <i/>
        <sz val="11"/>
        <rFont val="Times New Roman"/>
        <family val="1"/>
        <charset val="204"/>
      </rPr>
      <t xml:space="preserve">
к норм. расх. )*1,15</t>
    </r>
  </si>
  <si>
    <r>
      <t>Перевозка грузов I класса автомобилями бортовыми грузоподъемностью до 5 т на расстояние до 15 км (провод,светильники,оголовники, прочее)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</si>
  <si>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Разгрузка при автомобильных перевозках изделий металлических (провод,светильники,оголовники, прочее)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</si>
  <si>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Светильник, устанавливаемый вне зданий с лампами люминесцентными</t>
    </r>
    <r>
      <rPr>
        <i/>
        <sz val="11"/>
        <rFont val="Times New Roman"/>
        <family val="1"/>
        <charset val="204"/>
      </rPr>
      <t xml:space="preserve">
ПОПРАВКИ К: 
ЭММ )*1,15; 
ЗПМ )*1,15; 
ОЗП )*1,15)*1,1; 
Труд.Стр. )*1,15)*1,1; 
Труд.Маш. )*1,15</t>
    </r>
  </si>
  <si>
    <r>
      <t>Рабочий монтажник среднего разряда 4,6</t>
    </r>
    <r>
      <rPr>
        <i/>
        <sz val="11"/>
        <rFont val="Times New Roman"/>
        <family val="1"/>
        <charset val="204"/>
      </rPr>
      <t xml:space="preserve">
к норм. расх. )*1,15)*1,1</t>
    </r>
  </si>
  <si>
    <t>ИНДЕКСЫ ПЕРЕСЧЕТА: МАТ 6,39</t>
  </si>
  <si>
    <r>
      <t>Светильник под натриевую лампу ДНаТ для наружного освещения консольный ЖКУ 08-150-001, с алюминиевым альзакированным отражателем и защитным стеклом из светостабилизированного полиметилметакрилата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</si>
  <si>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Лампы газоразрядные высокого давления типа ДНаТ 150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</si>
  <si>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Кабель 0,38 кВ в проложенных трубах, блоках и коробах, масса 1 м кабеля до 1 кг</t>
    </r>
    <r>
      <rPr>
        <i/>
        <sz val="11"/>
        <rFont val="Times New Roman"/>
        <family val="1"/>
        <charset val="204"/>
      </rPr>
      <t xml:space="preserve">
ПОПРАВКИ К: 
ЭММ )*1,15; 
ЗПМ )*1,15; 
ОЗП )*1,15)*1,1; 
Труд.Стр. )*1,15)*1,1; 
Труд.Маш. )*1,15</t>
    </r>
  </si>
  <si>
    <r>
      <t>Рабочий монтажник среднего разряда 4</t>
    </r>
    <r>
      <rPr>
        <i/>
        <sz val="11"/>
        <rFont val="Times New Roman"/>
        <family val="1"/>
        <charset val="204"/>
      </rPr>
      <t xml:space="preserve">
к норм. расх. )*1,15)*1,1</t>
    </r>
  </si>
  <si>
    <r>
  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2,5 мм2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</si>
  <si>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Кронштейны специальные на опорах для светильников сварные металлические, количество рожков 1</t>
    </r>
    <r>
      <rPr>
        <i/>
        <sz val="11"/>
        <rFont val="Times New Roman"/>
        <family val="1"/>
        <charset val="204"/>
      </rPr>
      <t xml:space="preserve">
ПОПРАВКИ К: 
ЭММ )*1,15; 
ЗПМ )*1,15; 
ОЗП )*1,15)*1,1; 
Труд.Стр. )*1,15)*1,1; 
Труд.Маш. )*1,15</t>
    </r>
  </si>
  <si>
    <r>
      <t>Рабочий монтажник среднего разряда 4,1</t>
    </r>
    <r>
      <rPr>
        <i/>
        <sz val="11"/>
        <rFont val="Times New Roman"/>
        <family val="1"/>
        <charset val="204"/>
      </rPr>
      <t xml:space="preserve">
к норм. расх. )*1,15)*1,1</t>
    </r>
  </si>
  <si>
    <r>
      <t>Кронштейн для консольных и подвесных светильников, серия 1 (Стандарт), марка 1.К1-1,2-0,5-Н3-ц (ТАНС.41.251.000)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</si>
  <si>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Подвеска самонесущих изолированных проводов (СИП-2А) напряжением от 0,4 кВ до 1 кВ (со снятием напряжения) при количестве 29 опор с использованием автогидроподъемника</t>
    </r>
    <r>
      <rPr>
        <i/>
        <sz val="11"/>
        <rFont val="Times New Roman"/>
        <family val="1"/>
        <charset val="204"/>
      </rPr>
      <t xml:space="preserve">
ПОПРАВКИ К: 
ЭММ )*1,15)*1,25; 
ЗПМ )*1,15)*1,25; 
ОЗП )*1,15)*1,15; 
Труд.Стр. )*1,15)*1,15; 
Труд.Маш. )*1,15)*1,25</t>
    </r>
  </si>
  <si>
    <r>
      <t>Рабочий строитель среднего разряда 3,9</t>
    </r>
    <r>
      <rPr>
        <i/>
        <sz val="11"/>
        <rFont val="Times New Roman"/>
        <family val="1"/>
        <charset val="204"/>
      </rPr>
      <t xml:space="preserve">
к норм. расх. )*1,15)*1,15</t>
    </r>
  </si>
  <si>
    <r>
      <t>Затраты труда машинистов</t>
    </r>
    <r>
      <rPr>
        <i/>
        <sz val="11"/>
        <rFont val="Times New Roman"/>
        <family val="1"/>
        <charset val="204"/>
      </rPr>
      <t xml:space="preserve">
к норм. расх. )*1,15)*1,25</t>
    </r>
  </si>
  <si>
    <r>
      <t>При изменении количества опор на 1000 м добавлять или исключать к расценке 33-04-017-01</t>
    </r>
    <r>
      <rPr>
        <i/>
        <sz val="11"/>
        <rFont val="Times New Roman"/>
        <family val="1"/>
        <charset val="204"/>
      </rPr>
      <t xml:space="preserve">
ПОПРАВКИ К: 
ЭММ )*1,15)*1,25; 
ЗПМ )*1,15)*1,25; 
ОЗП )*1,15)*1,15; 
Труд.Стр. )*1,15)*1,15; 
Труд.Маш. )*1,15)*1,25</t>
    </r>
  </si>
  <si>
    <r>
      <t>Рабочий строитель среднего разряда 4,2</t>
    </r>
    <r>
      <rPr>
        <i/>
        <sz val="11"/>
        <rFont val="Times New Roman"/>
        <family val="1"/>
        <charset val="204"/>
      </rPr>
      <t xml:space="preserve">
к норм. расх. )*1,15)*1,15</t>
    </r>
  </si>
  <si>
    <r>
      <t>Зажим ответвительный с прокалыванием изоляции (СИП) Р630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</si>
  <si>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r>
      <t>Провода самонесущие изолированные для воздушных линий электропередачи с алюминиевыми жилами марки СИП-4 4х25-0,6/1,0</t>
    </r>
    <r>
      <rPr>
        <i/>
        <sz val="11"/>
        <rFont val="Times New Roman"/>
        <family val="1"/>
        <charset val="204"/>
      </rPr>
      <t xml:space="preserve">
ПОПРАВКИ К: 
ЭММ )*1,15; 
ЗПМ )*1,15; 
ОЗП )*1,15; 
Труд.Стр. )*1,15; 
Труд.Маш. )*1,15</t>
    </r>
  </si>
  <si>
    <t xml:space="preserve">Исполнил   </t>
  </si>
  <si>
    <t xml:space="preserve">Проверил   </t>
  </si>
  <si>
    <t xml:space="preserve">Утвердил   </t>
  </si>
</sst>
</file>

<file path=xl/styles.xml><?xml version="1.0" encoding="utf-8"?>
<styleSheet xmlns="http://schemas.openxmlformats.org/spreadsheetml/2006/main">
  <numFmts count="2">
    <numFmt numFmtId="172" formatCode="#,##0.00;[Red]\-\ #,##0.00"/>
    <numFmt numFmtId="173" formatCode="#,##0.00####;[Red]\-\ #,##0.00####"/>
  </numFmts>
  <fonts count="17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wrapText="1"/>
    </xf>
    <xf numFmtId="172" fontId="13" fillId="0" borderId="0" xfId="0" applyNumberFormat="1" applyFont="1" applyAlignment="1">
      <alignment horizontal="left" shrinkToFit="1"/>
    </xf>
    <xf numFmtId="0" fontId="12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172" fontId="12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shrinkToFit="1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shrinkToFit="1"/>
    </xf>
    <xf numFmtId="173" fontId="12" fillId="0" borderId="2" xfId="0" applyNumberFormat="1" applyFont="1" applyBorder="1" applyAlignment="1">
      <alignment horizontal="center" shrinkToFit="1"/>
    </xf>
    <xf numFmtId="172" fontId="12" fillId="0" borderId="2" xfId="0" applyNumberFormat="1" applyFont="1" applyBorder="1" applyAlignment="1">
      <alignment horizontal="center" shrinkToFi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shrinkToFit="1"/>
    </xf>
    <xf numFmtId="173" fontId="12" fillId="0" borderId="3" xfId="0" applyNumberFormat="1" applyFont="1" applyBorder="1" applyAlignment="1">
      <alignment horizontal="center" shrinkToFit="1"/>
    </xf>
    <xf numFmtId="172" fontId="12" fillId="0" borderId="3" xfId="0" applyNumberFormat="1" applyFont="1" applyBorder="1" applyAlignment="1">
      <alignment horizontal="center" shrinkToFit="1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73" fontId="12" fillId="0" borderId="2" xfId="0" applyNumberFormat="1" applyFont="1" applyBorder="1" applyAlignment="1">
      <alignment horizontal="center" wrapText="1" shrinkToFit="1"/>
    </xf>
    <xf numFmtId="172" fontId="12" fillId="0" borderId="2" xfId="0" applyNumberFormat="1" applyFont="1" applyBorder="1" applyAlignment="1">
      <alignment horizontal="center" wrapText="1" shrinkToFi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center" vertical="top"/>
    </xf>
    <xf numFmtId="172" fontId="13" fillId="0" borderId="2" xfId="0" applyNumberFormat="1" applyFont="1" applyBorder="1" applyAlignment="1">
      <alignment horizontal="center" vertical="top" shrinkToFit="1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172" fontId="13" fillId="0" borderId="3" xfId="0" applyNumberFormat="1" applyFont="1" applyBorder="1" applyAlignment="1">
      <alignment horizontal="center" vertical="top" shrinkToFit="1"/>
    </xf>
    <xf numFmtId="0" fontId="11" fillId="0" borderId="2" xfId="0" applyFont="1" applyBorder="1"/>
    <xf numFmtId="173" fontId="12" fillId="0" borderId="3" xfId="0" applyNumberFormat="1" applyFont="1" applyBorder="1" applyAlignment="1">
      <alignment horizontal="center" wrapText="1" shrinkToFit="1"/>
    </xf>
    <xf numFmtId="172" fontId="12" fillId="0" borderId="3" xfId="0" applyNumberFormat="1" applyFont="1" applyBorder="1" applyAlignment="1">
      <alignment horizontal="center" wrapText="1" shrinkToFit="1"/>
    </xf>
    <xf numFmtId="172" fontId="13" fillId="0" borderId="2" xfId="0" applyNumberFormat="1" applyFont="1" applyBorder="1" applyAlignment="1">
      <alignment horizontal="right" shrinkToFit="1"/>
    </xf>
    <xf numFmtId="0" fontId="13" fillId="0" borderId="2" xfId="0" applyFont="1" applyBorder="1" applyAlignment="1">
      <alignment horizontal="right"/>
    </xf>
    <xf numFmtId="172" fontId="13" fillId="0" borderId="3" xfId="0" applyNumberFormat="1" applyFont="1" applyBorder="1" applyAlignment="1">
      <alignment horizontal="right" shrinkToFit="1"/>
    </xf>
    <xf numFmtId="0" fontId="13" fillId="0" borderId="3" xfId="0" applyFont="1" applyBorder="1" applyAlignment="1">
      <alignment horizontal="right"/>
    </xf>
    <xf numFmtId="172" fontId="12" fillId="0" borderId="2" xfId="0" applyNumberFormat="1" applyFont="1" applyBorder="1" applyAlignment="1">
      <alignment horizontal="right" shrinkToFit="1"/>
    </xf>
    <xf numFmtId="173" fontId="12" fillId="0" borderId="2" xfId="0" applyNumberFormat="1" applyFont="1" applyBorder="1" applyAlignment="1">
      <alignment horizontal="right" shrinkToFit="1"/>
    </xf>
    <xf numFmtId="0" fontId="12" fillId="0" borderId="7" xfId="0" applyFont="1" applyBorder="1" applyAlignment="1">
      <alignment horizontal="right"/>
    </xf>
    <xf numFmtId="0" fontId="11" fillId="0" borderId="3" xfId="0" applyFont="1" applyBorder="1"/>
    <xf numFmtId="0" fontId="12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05"/>
  <sheetViews>
    <sheetView zoomScale="116" zoomScaleNormal="116" workbookViewId="0"/>
  </sheetViews>
  <sheetFormatPr defaultRowHeight="12.75"/>
  <cols>
    <col min="1" max="1" width="6.28515625" customWidth="1"/>
    <col min="2" max="2" width="15.7109375" customWidth="1"/>
    <col min="3" max="3" width="40.7109375" customWidth="1"/>
    <col min="4" max="14" width="12.7109375" customWidth="1"/>
    <col min="20" max="26" width="0" hidden="1" customWidth="1"/>
    <col min="27" max="27" width="160.28515625" hidden="1" customWidth="1"/>
    <col min="28" max="28" width="51.7109375" hidden="1" customWidth="1"/>
    <col min="29" max="30" width="0" hidden="1" customWidth="1"/>
    <col min="31" max="31" width="196.28515625" hidden="1" customWidth="1"/>
    <col min="32" max="33" width="0" hidden="1" customWidth="1"/>
    <col min="34" max="34" width="124.28515625" hidden="1" customWidth="1"/>
    <col min="35" max="36" width="0" hidden="1" customWidth="1"/>
  </cols>
  <sheetData>
    <row r="1" spans="1:31" ht="15.75">
      <c r="A1" s="11"/>
      <c r="B1" s="11"/>
      <c r="C1" s="11"/>
      <c r="D1" s="11"/>
      <c r="E1" s="11"/>
      <c r="F1" s="11"/>
      <c r="G1" s="11"/>
      <c r="H1" s="11"/>
      <c r="I1" s="11"/>
      <c r="J1" s="11"/>
      <c r="K1" s="72" t="s">
        <v>394</v>
      </c>
      <c r="L1" s="72"/>
      <c r="M1" s="72"/>
      <c r="N1" s="72"/>
    </row>
    <row r="2" spans="1:31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72" t="s">
        <v>395</v>
      </c>
      <c r="L2" s="72"/>
      <c r="M2" s="14">
        <f>(Source!P190/1000)</f>
        <v>482.97176000000002</v>
      </c>
      <c r="N2" s="13" t="s">
        <v>396</v>
      </c>
    </row>
    <row r="3" spans="1:31" ht="15.75">
      <c r="A3" s="11"/>
      <c r="B3" s="11"/>
      <c r="C3" s="11"/>
      <c r="D3" s="11"/>
      <c r="E3" s="11"/>
      <c r="F3" s="11"/>
      <c r="G3" s="11"/>
      <c r="H3" s="11"/>
      <c r="I3" s="11"/>
      <c r="J3" s="11"/>
      <c r="K3" s="72" t="str">
        <f>IF(Source!AG12&lt;&gt;"", Source!AG12," ")</f>
        <v xml:space="preserve"> </v>
      </c>
      <c r="L3" s="72"/>
      <c r="M3" s="72"/>
      <c r="N3" s="72"/>
      <c r="AB3" s="13" t="str">
        <f>IF(Source!AG12&lt;&gt;"", Source!AG12," ")</f>
        <v xml:space="preserve"> </v>
      </c>
    </row>
    <row r="4" spans="1:31" ht="15.75">
      <c r="A4" s="11"/>
      <c r="B4" s="11"/>
      <c r="C4" s="11"/>
      <c r="D4" s="11"/>
      <c r="E4" s="11"/>
      <c r="F4" s="11"/>
      <c r="G4" s="11"/>
      <c r="H4" s="11"/>
      <c r="I4" s="11"/>
      <c r="J4" s="11"/>
      <c r="K4" s="72" t="str">
        <f>CONCATENATE(IF(Source!AF12&lt;&gt;"", Source!AF12," "), "__________")</f>
        <v xml:space="preserve"> __________</v>
      </c>
      <c r="L4" s="72"/>
      <c r="M4" s="72"/>
      <c r="N4" s="72"/>
      <c r="AB4" s="13" t="str">
        <f>CONCATENATE(IF(Source!AF12&lt;&gt;"", Source!AF12," "), "__________")</f>
        <v xml:space="preserve"> __________</v>
      </c>
    </row>
    <row r="5" spans="1:3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72" t="s">
        <v>397</v>
      </c>
      <c r="L5" s="72"/>
      <c r="M5" s="72"/>
      <c r="N5" s="72"/>
    </row>
    <row r="6" spans="1:3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31" ht="15.75">
      <c r="A7" s="68" t="str">
        <f>CONCATENATE("Наименование стройки: ", IF(Source!G4&lt;&gt;"", Source!G4, IF(Source!G5&lt;&gt;"", Source!G5, IF(Source!G6&lt;&gt;"", Source!G6, IF(Source!G12&lt;&gt;"Новый объект", Source!G12, "")))))</f>
        <v>Наименование стройки: Текущий ремонт сетей наружного освещения по пр.Гагарина</v>
      </c>
      <c r="B7" s="68"/>
      <c r="C7" s="68"/>
      <c r="D7" s="68"/>
      <c r="E7" s="68"/>
      <c r="F7" s="68"/>
      <c r="G7" s="68"/>
      <c r="H7" s="68"/>
      <c r="I7" s="68"/>
      <c r="J7" s="11"/>
      <c r="K7" s="68" t="str">
        <f>CONCATENATE("Шифр объекта: ", IF(Source!F12&lt;&gt;"Новый объект", Source!F12, ""))</f>
        <v>Шифр объекта: 2014</v>
      </c>
      <c r="L7" s="68"/>
      <c r="M7" s="68"/>
      <c r="N7" s="68"/>
      <c r="AA7" s="15" t="str">
        <f>CONCATENATE("Наименование стройки: ", IF(Source!G4&lt;&gt;"", Source!G4, IF(Source!G5&lt;&gt;"", Source!G5, IF(Source!G6&lt;&gt;"", Source!G6, IF(Source!G12&lt;&gt;"Новый объект", Source!G12, "")))))</f>
        <v>Наименование стройки: Текущий ремонт сетей наружного освещения по пр.Гагарина</v>
      </c>
    </row>
    <row r="8" spans="1:31" ht="15.75">
      <c r="A8" s="68" t="str">
        <f>CONCATENATE("Наименование объекта: ", IF(Source!G12&lt;&gt;"Новый объект", Source!G12, ""))</f>
        <v>Наименование объекта: Текущий ремонт сетей наружного освещения по пр.Гагарина</v>
      </c>
      <c r="B8" s="68"/>
      <c r="C8" s="68"/>
      <c r="D8" s="68"/>
      <c r="E8" s="68"/>
      <c r="F8" s="68"/>
      <c r="G8" s="68"/>
      <c r="H8" s="68"/>
      <c r="I8" s="68"/>
      <c r="J8" s="11"/>
      <c r="K8" s="11"/>
      <c r="L8" s="11"/>
      <c r="M8" s="11"/>
      <c r="N8" s="11"/>
      <c r="AA8" s="15" t="str">
        <f>CONCATENATE("Наименование объекта: ", IF(Source!G12&lt;&gt;"Новый объект", Source!G12, ""))</f>
        <v>Наименование объекта: Текущий ремонт сетей наружного освещения по пр.Гагарина</v>
      </c>
    </row>
    <row r="9" spans="1:3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31" ht="18.75">
      <c r="A10" s="69" t="str">
        <f>CONCATENATE("С М Е Т А   №  ", IF(Source!F12&lt;&gt;"Новый объект", Source!F12, ""))</f>
        <v>С М Е Т А   №  2014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31" ht="18.75">
      <c r="A11" s="70" t="str">
        <f>Source!G12</f>
        <v>Текущий ремонт сетей наружного освещения по пр.Гагарина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AE11" s="16" t="str">
        <f>Source!G12</f>
        <v>Текущий ремонт сетей наружного освещения по пр.Гагарина</v>
      </c>
    </row>
    <row r="12" spans="1:3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31" ht="15.75">
      <c r="A13" s="71" t="s">
        <v>398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31" ht="15.75">
      <c r="A14" s="67" t="s">
        <v>399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18">
        <f>(Source!P190/1000)</f>
        <v>482.97176000000002</v>
      </c>
      <c r="N14" s="17" t="s">
        <v>396</v>
      </c>
    </row>
    <row r="15" spans="1:31" ht="15.75">
      <c r="A15" s="67" t="s">
        <v>400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18">
        <f>(Source!P181)/1000</f>
        <v>149.07496</v>
      </c>
      <c r="N15" s="17" t="s">
        <v>396</v>
      </c>
    </row>
    <row r="16" spans="1:31" ht="15.75">
      <c r="A16" s="67" t="s">
        <v>401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18">
        <f>(Source!P182)/1000</f>
        <v>333.89679999999998</v>
      </c>
      <c r="N16" s="17" t="s">
        <v>396</v>
      </c>
    </row>
    <row r="17" spans="1:31" ht="15.75" hidden="1">
      <c r="A17" s="67" t="s">
        <v>402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18">
        <f>(Source!P175)/1000</f>
        <v>0</v>
      </c>
      <c r="N17" s="17" t="s">
        <v>396</v>
      </c>
    </row>
    <row r="18" spans="1:31" ht="15.75" hidden="1">
      <c r="A18" s="67" t="s">
        <v>403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18">
        <f>(Source!P183)/1000</f>
        <v>0</v>
      </c>
      <c r="N18" s="17" t="s">
        <v>396</v>
      </c>
    </row>
    <row r="19" spans="1:31" ht="15.75">
      <c r="A19" s="67" t="s">
        <v>404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18">
        <f>(Source!P185+Source!P186)</f>
        <v>423.86324437600001</v>
      </c>
      <c r="N19" s="17" t="s">
        <v>405</v>
      </c>
    </row>
    <row r="20" spans="1:31" ht="15.75">
      <c r="A20" s="67" t="s">
        <v>406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18">
        <f>((Source!P180 + Source!P179)/1000)</f>
        <v>26.075559999999999</v>
      </c>
      <c r="N20" s="17" t="s">
        <v>396</v>
      </c>
    </row>
    <row r="21" spans="1:31" ht="15.75" hidden="1">
      <c r="A21" s="67" t="s">
        <v>407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19">
        <f>0</f>
        <v>0</v>
      </c>
      <c r="N21" s="17" t="s">
        <v>396</v>
      </c>
    </row>
    <row r="22" spans="1:31" ht="15.75">
      <c r="A22" s="66" t="s">
        <v>408</v>
      </c>
      <c r="B22" s="66" t="s">
        <v>409</v>
      </c>
      <c r="C22" s="66" t="s">
        <v>410</v>
      </c>
      <c r="D22" s="66" t="s">
        <v>411</v>
      </c>
      <c r="E22" s="66" t="s">
        <v>412</v>
      </c>
      <c r="F22" s="66" t="s">
        <v>413</v>
      </c>
      <c r="G22" s="66"/>
      <c r="H22" s="66"/>
      <c r="I22" s="66" t="s">
        <v>414</v>
      </c>
      <c r="J22" s="66"/>
      <c r="K22" s="66"/>
      <c r="L22" s="66"/>
      <c r="M22" s="66" t="s">
        <v>415</v>
      </c>
      <c r="N22" s="66"/>
    </row>
    <row r="23" spans="1:31" ht="15.75">
      <c r="A23" s="66"/>
      <c r="B23" s="66"/>
      <c r="C23" s="66"/>
      <c r="D23" s="66"/>
      <c r="E23" s="66"/>
      <c r="F23" s="66" t="s">
        <v>135</v>
      </c>
      <c r="G23" s="66" t="s">
        <v>416</v>
      </c>
      <c r="H23" s="66" t="s">
        <v>417</v>
      </c>
      <c r="I23" s="66" t="s">
        <v>135</v>
      </c>
      <c r="J23" s="66" t="s">
        <v>418</v>
      </c>
      <c r="K23" s="66" t="s">
        <v>416</v>
      </c>
      <c r="L23" s="66" t="s">
        <v>417</v>
      </c>
      <c r="M23" s="66" t="s">
        <v>419</v>
      </c>
      <c r="N23" s="66"/>
    </row>
    <row r="24" spans="1:31" ht="15.7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 t="s">
        <v>420</v>
      </c>
      <c r="N24" s="66"/>
    </row>
    <row r="25" spans="1:31" ht="31.5">
      <c r="A25" s="66"/>
      <c r="B25" s="66"/>
      <c r="C25" s="66"/>
      <c r="D25" s="66"/>
      <c r="E25" s="66"/>
      <c r="F25" s="20" t="s">
        <v>421</v>
      </c>
      <c r="G25" s="20" t="s">
        <v>422</v>
      </c>
      <c r="H25" s="66"/>
      <c r="I25" s="66"/>
      <c r="J25" s="66"/>
      <c r="K25" s="20" t="s">
        <v>422</v>
      </c>
      <c r="L25" s="66"/>
      <c r="M25" s="20" t="s">
        <v>423</v>
      </c>
      <c r="N25" s="20" t="s">
        <v>424</v>
      </c>
    </row>
    <row r="26" spans="1:31" ht="15.75">
      <c r="A26" s="20">
        <v>1</v>
      </c>
      <c r="B26" s="20">
        <v>2</v>
      </c>
      <c r="C26" s="20">
        <v>3</v>
      </c>
      <c r="D26" s="20">
        <v>4</v>
      </c>
      <c r="E26" s="20">
        <v>5</v>
      </c>
      <c r="F26" s="20">
        <v>6</v>
      </c>
      <c r="G26" s="20">
        <v>7</v>
      </c>
      <c r="H26" s="20">
        <v>8</v>
      </c>
      <c r="I26" s="20">
        <v>9</v>
      </c>
      <c r="J26" s="20">
        <v>10</v>
      </c>
      <c r="K26" s="20">
        <v>11</v>
      </c>
      <c r="L26" s="20">
        <v>12</v>
      </c>
      <c r="M26" s="20">
        <v>13</v>
      </c>
      <c r="N26" s="20">
        <v>14</v>
      </c>
    </row>
    <row r="27" spans="1:31" ht="15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31" ht="18.75">
      <c r="A28" s="65" t="str">
        <f>CONCATENATE("Локальная смета ",IF(Source!G20&lt;&gt;"Новая локальная смета", Source!G20, ""))</f>
        <v>Локальная смета Текущий ремонт сетей наружного освещения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AE28" s="21" t="str">
        <f>CONCATENATE("Локальная смета ",IF(Source!G20&lt;&gt;"Новая локальная смета", Source!G20, ""))</f>
        <v>Локальная смета Текущий ремонт сетей наружного освещения</v>
      </c>
    </row>
    <row r="29" spans="1:3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31" ht="18.75">
      <c r="A30" s="64" t="str">
        <f>CONCATENATE("Раздел ",IF(Source!G24&lt;&gt;"Новый раздел", Source!G24, ""))</f>
        <v>Раздел Демонтажные работы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AE30" s="21" t="str">
        <f>CONCATENATE("Раздел ",IF(Source!G24&lt;&gt;"Новый раздел", Source!G24, ""))</f>
        <v>Раздел Демонтажные работы</v>
      </c>
    </row>
    <row r="31" spans="1:31" ht="152.25">
      <c r="A31" s="27" t="str">
        <f>IF(Source!E29&lt;&gt;"", Source!E29, "")</f>
        <v>1</v>
      </c>
      <c r="B31" s="27" t="str">
        <f>IF(Source!BJ29&lt;&gt;"", Source!BJ29, "")</f>
        <v>ТЕР г.Севастополя, приказ Минстроя России №597/пр от 06.10.2014 г. 33-04-008-1</v>
      </c>
      <c r="C31" s="27" t="s">
        <v>427</v>
      </c>
      <c r="D31" s="28" t="str">
        <f>IF(Source!H29&lt;&gt;"", Source!H29, "")</f>
        <v>1 км неизолированного провода при 20 опорах</v>
      </c>
      <c r="E31" s="29">
        <f>Source!I29</f>
        <v>3.12</v>
      </c>
      <c r="F31" s="30">
        <f>IF(Source!AB29=0, "-", Source!AB29)</f>
        <v>451.20618000000002</v>
      </c>
      <c r="G31" s="30">
        <f>IF(Source!AD29=0, "-", Source!AD29)</f>
        <v>334.93462499999998</v>
      </c>
      <c r="H31" s="30" t="str">
        <f>IF(Source!AC29=0, "-", Source!AC29)</f>
        <v>-</v>
      </c>
      <c r="I31" s="31">
        <f>IF(Source!O29=0, "-", Source!O29)</f>
        <v>8995.6</v>
      </c>
      <c r="J31" s="31">
        <f>IF(Source!S29=0, "-", Source!S29)</f>
        <v>2318.08</v>
      </c>
      <c r="K31" s="31">
        <f>IF(Source!Q29=0, "-", Source!Q29)</f>
        <v>6677.52</v>
      </c>
      <c r="L31" s="31" t="str">
        <f>IF(Source!P29=0, "-", Source!P29)</f>
        <v>-</v>
      </c>
      <c r="M31" s="30">
        <f>IF(Source!AH29=0, "-", ROUND(Source!AH29,6))</f>
        <v>14.179845</v>
      </c>
      <c r="N31" s="30">
        <f>IF(Source!U29=0, "-", ROUND(Source!U29,6))</f>
        <v>44.241115999999998</v>
      </c>
      <c r="T31">
        <f>IF(Source!O29=0, "-", Source!O29)</f>
        <v>8995.6</v>
      </c>
      <c r="U31" t="s">
        <v>425</v>
      </c>
      <c r="V31">
        <f>IF(Source!S29=0, "-", Source!S29)</f>
        <v>2318.08</v>
      </c>
      <c r="W31">
        <f>IF(Source!Q29=0, "-", Source!Q29)</f>
        <v>6677.52</v>
      </c>
      <c r="X31">
        <f>IF(Source!R29=0, "-", Source!R29)</f>
        <v>734.94</v>
      </c>
      <c r="Y31">
        <f>IF(Source!U29=0, "-", ROUND(Source!U29,6))</f>
        <v>44.241115999999998</v>
      </c>
      <c r="Z31">
        <f>IF(Source!V29=0, "-", ROUND(Source!V29,6))</f>
        <v>10.62945</v>
      </c>
    </row>
    <row r="32" spans="1:31" ht="15.75">
      <c r="A32" s="22"/>
      <c r="B32" s="22"/>
      <c r="C32" s="22"/>
      <c r="D32" s="23"/>
      <c r="E32" s="32"/>
      <c r="F32" s="25">
        <f>IF(Source!AF29=0, "-", Source!AF29)</f>
        <v>116.27155500000001</v>
      </c>
      <c r="G32" s="25">
        <f>IF(Source!AE29=0, "-", Source!AE29)</f>
        <v>36.863250000000001</v>
      </c>
      <c r="H32" s="32"/>
      <c r="I32" s="32"/>
      <c r="J32" s="32"/>
      <c r="K32" s="26">
        <f>IF(Source!R29=0, "-", Source!R29)</f>
        <v>734.94</v>
      </c>
      <c r="L32" s="32"/>
      <c r="M32" s="25">
        <f>IF(Source!AI29=0, "-", ROUND(Source!AI29,6))</f>
        <v>3.4068749999999999</v>
      </c>
      <c r="N32" s="25">
        <f>IF(Source!V29=0, "-", ROUND(Source!V29,6))</f>
        <v>10.62945</v>
      </c>
    </row>
    <row r="33" spans="1:26" ht="30">
      <c r="A33" s="57"/>
      <c r="B33" s="57"/>
      <c r="C33" s="34" t="s">
        <v>426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26" ht="15.75">
      <c r="A34" s="47"/>
      <c r="B34" s="47"/>
      <c r="C34" s="61" t="str">
        <f>CONCATENATE("НР ", Source!AT29, "%","=", Source!X29,";  СП ", Source!AU29, "%","=", Source!Y29)</f>
        <v>НР 105%=3205,67;  СП 51%=1557,04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26" ht="15.75">
      <c r="A35" s="58" t="s">
        <v>428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26" ht="46.5">
      <c r="A36" s="36"/>
      <c r="B36" s="36" t="str">
        <f>SmtRes!J12</f>
        <v/>
      </c>
      <c r="C36" s="35" t="s">
        <v>429</v>
      </c>
      <c r="D36" s="36" t="str">
        <f>SmtRes!O12</f>
        <v>чел.-ч</v>
      </c>
      <c r="E36" s="24">
        <f>SmtRes!Y12*Source!I29</f>
        <v>44.241116399999996</v>
      </c>
      <c r="F36" s="25">
        <f>SmtRes!AD12</f>
        <v>52.4</v>
      </c>
      <c r="G36" s="36"/>
      <c r="H36" s="36"/>
      <c r="I36" s="26">
        <f>(SmtRes!AA12*SmtRes!Y12*Source!I29+SmtRes!AB12*SmtRes!Y12*Source!I29+SmtRes!AD12*SmtRes!Y12*Source!I29)</f>
        <v>2318.2344993599995</v>
      </c>
      <c r="J36" s="26">
        <f>SmtRes!AD12*SmtRes!Y12*Source!I29</f>
        <v>2318.2344993599995</v>
      </c>
      <c r="K36" s="36"/>
      <c r="L36" s="36"/>
      <c r="M36" s="36"/>
      <c r="N36" s="36"/>
    </row>
    <row r="37" spans="1:26" ht="30.75">
      <c r="A37" s="36"/>
      <c r="B37" s="36" t="str">
        <f>SmtRes!J13</f>
        <v/>
      </c>
      <c r="C37" s="35" t="s">
        <v>430</v>
      </c>
      <c r="D37" s="36" t="str">
        <f>SmtRes!O13</f>
        <v>чел.час</v>
      </c>
      <c r="E37" s="24">
        <f>SmtRes!Y13*Source!I29</f>
        <v>10.62945</v>
      </c>
      <c r="F37" s="25">
        <f>(SmtRes!AA13+SmtRes!AB13+SmtRes!AD13)</f>
        <v>0</v>
      </c>
      <c r="G37" s="36"/>
      <c r="H37" s="36"/>
      <c r="I37" s="26">
        <f>(SmtRes!AA13*SmtRes!Y13*Source!I29+SmtRes!AB13*SmtRes!Y13*Source!I29+SmtRes!AD13*SmtRes!Y13*Source!I29)</f>
        <v>0</v>
      </c>
      <c r="J37" s="36"/>
      <c r="K37" s="36"/>
      <c r="L37" s="36"/>
      <c r="M37" s="36"/>
      <c r="N37" s="36"/>
    </row>
    <row r="38" spans="1:26" ht="15.75">
      <c r="A38" s="36"/>
      <c r="B38" s="36"/>
      <c r="C38" s="36"/>
      <c r="D38" s="36"/>
      <c r="E38" s="36"/>
      <c r="F38" s="36"/>
      <c r="G38" s="37">
        <f>SmtRes!AC13</f>
        <v>0</v>
      </c>
      <c r="H38" s="36"/>
      <c r="I38" s="36"/>
      <c r="J38" s="36"/>
      <c r="K38" s="38">
        <f>SmtRes!AC13*SmtRes!Y13*Source!I29</f>
        <v>0</v>
      </c>
      <c r="L38" s="36"/>
      <c r="M38" s="36"/>
      <c r="N38" s="36"/>
    </row>
    <row r="39" spans="1:26" ht="15.75">
      <c r="A39" s="58" t="s">
        <v>431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26" ht="126">
      <c r="A40" s="36"/>
      <c r="B40" s="36" t="str">
        <f>SmtRes!J17</f>
        <v>ТССЦ г.Севастополя, приказ Минстроя России №597/пр от 06.10.2014 г. 101-1745</v>
      </c>
      <c r="C40" s="35" t="s">
        <v>432</v>
      </c>
      <c r="D40" s="36" t="str">
        <f>SmtRes!O17</f>
        <v>т</v>
      </c>
      <c r="E40" s="24">
        <f>SmtRes!Y17*Source!I29</f>
        <v>0</v>
      </c>
      <c r="F40" s="25">
        <f>(SmtRes!AA17+SmtRes!AB17+SmtRes!AD17)</f>
        <v>40257.769999999997</v>
      </c>
      <c r="G40" s="36"/>
      <c r="H40" s="25">
        <f>SmtRes!AA17</f>
        <v>40257.769999999997</v>
      </c>
      <c r="I40" s="26">
        <f>(SmtRes!AA17*SmtRes!Y17*Source!I29+SmtRes!AB17*SmtRes!Y17*Source!I29+SmtRes!AD17*SmtRes!Y17*Source!I29)</f>
        <v>0</v>
      </c>
      <c r="J40" s="36"/>
      <c r="K40" s="36"/>
      <c r="L40" s="26">
        <f>SmtRes!AA17*SmtRes!Y17*Source!I29</f>
        <v>0</v>
      </c>
      <c r="M40" s="36"/>
      <c r="N40" s="36"/>
    </row>
    <row r="41" spans="1:26" ht="126">
      <c r="A41" s="36"/>
      <c r="B41" s="36" t="str">
        <f>SmtRes!J18</f>
        <v>ТССЦ г.Севастополя, приказ Минстроя России №597/пр от 06.10.2014 г. 101-1757</v>
      </c>
      <c r="C41" s="35" t="s">
        <v>433</v>
      </c>
      <c r="D41" s="36" t="str">
        <f>SmtRes!O18</f>
        <v>кг</v>
      </c>
      <c r="E41" s="24">
        <f>SmtRes!Y18*Source!I29</f>
        <v>0</v>
      </c>
      <c r="F41" s="25">
        <f>(SmtRes!AA18+SmtRes!AB18+SmtRes!AD18)</f>
        <v>11.12</v>
      </c>
      <c r="G41" s="36"/>
      <c r="H41" s="25">
        <f>SmtRes!AA18</f>
        <v>11.12</v>
      </c>
      <c r="I41" s="26">
        <f>(SmtRes!AA18*SmtRes!Y18*Source!I29+SmtRes!AB18*SmtRes!Y18*Source!I29+SmtRes!AD18*SmtRes!Y18*Source!I29)</f>
        <v>0</v>
      </c>
      <c r="J41" s="36"/>
      <c r="K41" s="36"/>
      <c r="L41" s="26">
        <f>SmtRes!AA18*SmtRes!Y18*Source!I29</f>
        <v>0</v>
      </c>
      <c r="M41" s="36"/>
      <c r="N41" s="36"/>
    </row>
    <row r="42" spans="1:26" ht="126">
      <c r="A42" s="36"/>
      <c r="B42" s="36" t="str">
        <f>SmtRes!J19</f>
        <v>ТССЦ г.Севастополя, приказ Минстроя России №597/пр от 06.10.2014 г. 101-2349</v>
      </c>
      <c r="C42" s="35" t="s">
        <v>434</v>
      </c>
      <c r="D42" s="36" t="str">
        <f>SmtRes!O19</f>
        <v>кг</v>
      </c>
      <c r="E42" s="24">
        <f>SmtRes!Y19*Source!I29</f>
        <v>0</v>
      </c>
      <c r="F42" s="25">
        <f>(SmtRes!AA19+SmtRes!AB19+SmtRes!AD19)</f>
        <v>110.36</v>
      </c>
      <c r="G42" s="36"/>
      <c r="H42" s="25">
        <f>SmtRes!AA19</f>
        <v>110.36</v>
      </c>
      <c r="I42" s="26">
        <f>(SmtRes!AA19*SmtRes!Y19*Source!I29+SmtRes!AB19*SmtRes!Y19*Source!I29+SmtRes!AD19*SmtRes!Y19*Source!I29)</f>
        <v>0</v>
      </c>
      <c r="J42" s="36"/>
      <c r="K42" s="36"/>
      <c r="L42" s="26">
        <f>SmtRes!AA19*SmtRes!Y19*Source!I29</f>
        <v>0</v>
      </c>
      <c r="M42" s="36"/>
      <c r="N42" s="36"/>
    </row>
    <row r="43" spans="1:26" ht="126">
      <c r="A43" s="36"/>
      <c r="B43" s="36" t="str">
        <f>SmtRes!J20</f>
        <v>ТССЦ г.Севастополя, приказ Минстроя России №597/пр от 06.10.2014 г. 502-9079</v>
      </c>
      <c r="C43" s="35" t="s">
        <v>435</v>
      </c>
      <c r="D43" s="36" t="str">
        <f>SmtRes!O20</f>
        <v>т</v>
      </c>
      <c r="E43" s="24">
        <f>SmtRes!Y20*Source!I29</f>
        <v>0</v>
      </c>
      <c r="F43" s="25">
        <f>(SmtRes!AA20+SmtRes!AB20+SmtRes!AD20)</f>
        <v>0</v>
      </c>
      <c r="G43" s="36"/>
      <c r="H43" s="25">
        <f>SmtRes!AA20</f>
        <v>0</v>
      </c>
      <c r="I43" s="26">
        <f>(SmtRes!AA20*SmtRes!Y20*Source!I29+SmtRes!AB20*SmtRes!Y20*Source!I29+SmtRes!AD20*SmtRes!Y20*Source!I29)</f>
        <v>0</v>
      </c>
      <c r="J43" s="36"/>
      <c r="K43" s="36"/>
      <c r="L43" s="26">
        <f>SmtRes!AA20*SmtRes!Y20*Source!I29</f>
        <v>0</v>
      </c>
      <c r="M43" s="36"/>
      <c r="N43" s="36"/>
    </row>
    <row r="44" spans="1:26" ht="126">
      <c r="A44" s="36"/>
      <c r="B44" s="36" t="str">
        <f>SmtRes!J21</f>
        <v>ТССЦ г.Севастополя, приказ Минстроя России №597/пр от 06.10.2014 г. 506-0853</v>
      </c>
      <c r="C44" s="35" t="s">
        <v>436</v>
      </c>
      <c r="D44" s="36" t="str">
        <f>SmtRes!O21</f>
        <v>т</v>
      </c>
      <c r="E44" s="24">
        <f>SmtRes!Y21*Source!I29</f>
        <v>0</v>
      </c>
      <c r="F44" s="25">
        <f>(SmtRes!AA21+SmtRes!AB21+SmtRes!AD21)</f>
        <v>224879.95</v>
      </c>
      <c r="G44" s="36"/>
      <c r="H44" s="25">
        <f>SmtRes!AA21</f>
        <v>224879.95</v>
      </c>
      <c r="I44" s="26">
        <f>(SmtRes!AA21*SmtRes!Y21*Source!I29+SmtRes!AB21*SmtRes!Y21*Source!I29+SmtRes!AD21*SmtRes!Y21*Source!I29)</f>
        <v>0</v>
      </c>
      <c r="J44" s="36"/>
      <c r="K44" s="36"/>
      <c r="L44" s="26">
        <f>SmtRes!AA21*SmtRes!Y21*Source!I29</f>
        <v>0</v>
      </c>
      <c r="M44" s="36"/>
      <c r="N44" s="36"/>
    </row>
    <row r="45" spans="1:26" ht="126">
      <c r="A45" s="39"/>
      <c r="B45" s="39" t="str">
        <f>SmtRes!J22</f>
        <v>ТССЦ г.Севастополя, приказ Минстроя России №597/пр от 06.10.2014 г. 509-0455</v>
      </c>
      <c r="C45" s="40" t="s">
        <v>437</v>
      </c>
      <c r="D45" s="39" t="str">
        <f>SmtRes!O22</f>
        <v>шт.</v>
      </c>
      <c r="E45" s="29">
        <f>SmtRes!Y22*Source!I29</f>
        <v>0</v>
      </c>
      <c r="F45" s="30">
        <f>(SmtRes!AA22+SmtRes!AB22+SmtRes!AD22)</f>
        <v>461.49</v>
      </c>
      <c r="G45" s="39"/>
      <c r="H45" s="30">
        <f>SmtRes!AA22</f>
        <v>461.49</v>
      </c>
      <c r="I45" s="31">
        <f>(SmtRes!AA22*SmtRes!Y22*Source!I29+SmtRes!AB22*SmtRes!Y22*Source!I29+SmtRes!AD22*SmtRes!Y22*Source!I29)</f>
        <v>0</v>
      </c>
      <c r="J45" s="39"/>
      <c r="K45" s="39"/>
      <c r="L45" s="31">
        <f>SmtRes!AA22*SmtRes!Y22*Source!I29</f>
        <v>0</v>
      </c>
      <c r="M45" s="39"/>
      <c r="N45" s="39"/>
    </row>
    <row r="46" spans="1:26" ht="15.75">
      <c r="A46" s="57"/>
      <c r="B46" s="57"/>
      <c r="C46" s="44" t="s">
        <v>438</v>
      </c>
      <c r="D46" s="45"/>
      <c r="E46" s="45"/>
      <c r="F46" s="45"/>
      <c r="G46" s="45"/>
      <c r="H46" s="45"/>
      <c r="I46" s="46">
        <f>SUMIF(Source!AA29:'Source'!AA30, "=26264149", Source!GM29:'Source'!GM30)</f>
        <v>13758.310000000001</v>
      </c>
      <c r="J46" s="57"/>
      <c r="K46" s="57"/>
      <c r="L46" s="57"/>
      <c r="M46" s="57"/>
      <c r="N46" s="57"/>
    </row>
    <row r="47" spans="1:26" ht="152.25">
      <c r="A47" s="27" t="str">
        <f>IF(Source!E31&lt;&gt;"", Source!E31, "")</f>
        <v>2</v>
      </c>
      <c r="B47" s="27" t="str">
        <f>IF(Source!BJ31&lt;&gt;"", Source!BJ31, "")</f>
        <v>ТЕР г.Севастополя, приказ Минстроя России №597/пр от 06.10.2014 г. 33-04-008-4</v>
      </c>
      <c r="C47" s="27" t="s">
        <v>439</v>
      </c>
      <c r="D47" s="28" t="str">
        <f>IF(Source!H31&lt;&gt;"", Source!H31, "")</f>
        <v>1 ОПОРА</v>
      </c>
      <c r="E47" s="29">
        <f>Source!I31</f>
        <v>10</v>
      </c>
      <c r="F47" s="30">
        <f>IF(Source!AB31=0, "-", Source!AB31)</f>
        <v>9.1428449999999994</v>
      </c>
      <c r="G47" s="30">
        <f>IF(Source!AD31=0, "-", Source!AD31)</f>
        <v>6.6671250000000004</v>
      </c>
      <c r="H47" s="30" t="str">
        <f>IF(Source!AC31=0, "-", Source!AC31)</f>
        <v>-</v>
      </c>
      <c r="I47" s="31">
        <f>IF(Source!O31=0, "-", Source!O31)</f>
        <v>584.23</v>
      </c>
      <c r="J47" s="31">
        <f>IF(Source!S31=0, "-", Source!S31)</f>
        <v>158.19999999999999</v>
      </c>
      <c r="K47" s="31">
        <f>IF(Source!Q31=0, "-", Source!Q31)</f>
        <v>426.03</v>
      </c>
      <c r="L47" s="31" t="str">
        <f>IF(Source!P31=0, "-", Source!P31)</f>
        <v>-</v>
      </c>
      <c r="M47" s="30">
        <f>IF(Source!AH31=0, "-", ROUND(Source!AH31,6))</f>
        <v>0.30946499999999999</v>
      </c>
      <c r="N47" s="30">
        <f>IF(Source!U31=0, "-", ROUND(Source!U31,6))</f>
        <v>3.0946500000000001</v>
      </c>
      <c r="T47">
        <f>IF(Source!O31=0, "-", Source!O31)</f>
        <v>584.23</v>
      </c>
      <c r="U47" t="s">
        <v>425</v>
      </c>
      <c r="V47">
        <f>IF(Source!S31=0, "-", Source!S31)</f>
        <v>158.19999999999999</v>
      </c>
      <c r="W47">
        <f>IF(Source!Q31=0, "-", Source!Q31)</f>
        <v>426.03</v>
      </c>
      <c r="X47">
        <f>IF(Source!R31=0, "-", Source!R31)</f>
        <v>34.17</v>
      </c>
      <c r="Y47">
        <f>IF(Source!U31=0, "-", ROUND(Source!U31,6))</f>
        <v>3.0946500000000001</v>
      </c>
      <c r="Z47">
        <f>IF(Source!V31=0, "-", ROUND(Source!V31,6))</f>
        <v>0.60375000000000001</v>
      </c>
    </row>
    <row r="48" spans="1:26" ht="15.75">
      <c r="A48" s="22"/>
      <c r="B48" s="22"/>
      <c r="C48" s="22"/>
      <c r="D48" s="23"/>
      <c r="E48" s="32"/>
      <c r="F48" s="25">
        <f>IF(Source!AF31=0, "-", Source!AF31)</f>
        <v>2.4757199999999999</v>
      </c>
      <c r="G48" s="25">
        <f>IF(Source!AE31=0, "-", Source!AE31)</f>
        <v>0.53474999999999995</v>
      </c>
      <c r="H48" s="32"/>
      <c r="I48" s="32"/>
      <c r="J48" s="32"/>
      <c r="K48" s="26">
        <f>IF(Source!R31=0, "-", Source!R31)</f>
        <v>34.17</v>
      </c>
      <c r="L48" s="32"/>
      <c r="M48" s="25">
        <f>IF(Source!AI31=0, "-", ROUND(Source!AI31,6))</f>
        <v>6.0374999999999998E-2</v>
      </c>
      <c r="N48" s="25">
        <f>IF(Source!V31=0, "-", ROUND(Source!V31,6))</f>
        <v>0.60375000000000001</v>
      </c>
    </row>
    <row r="49" spans="1:26" ht="30">
      <c r="A49" s="57"/>
      <c r="B49" s="57"/>
      <c r="C49" s="34" t="s">
        <v>426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spans="1:26" ht="165">
      <c r="A50" s="57"/>
      <c r="B50" s="57"/>
      <c r="C50" s="34" t="str">
        <f>Source!CN31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spans="1:26" ht="15.75">
      <c r="A51" s="47"/>
      <c r="B51" s="47"/>
      <c r="C51" s="61" t="str">
        <f>CONCATENATE("НР ", Source!AT31, "%","=", Source!X31,";  СП ", Source!AU31, "%","=", Source!Y31)</f>
        <v>НР 105%=201,99;  СП 51%=98,11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3"/>
    </row>
    <row r="52" spans="1:26" ht="15.75">
      <c r="A52" s="58" t="s">
        <v>428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26" ht="46.5">
      <c r="A53" s="36"/>
      <c r="B53" s="36" t="str">
        <f>SmtRes!J32</f>
        <v/>
      </c>
      <c r="C53" s="35" t="s">
        <v>440</v>
      </c>
      <c r="D53" s="36" t="str">
        <f>SmtRes!O32</f>
        <v>чел.-ч</v>
      </c>
      <c r="E53" s="24">
        <f>SmtRes!Y32*Source!I31</f>
        <v>3.0946499999999992</v>
      </c>
      <c r="F53" s="25">
        <f>SmtRes!AD32</f>
        <v>51.18</v>
      </c>
      <c r="G53" s="36"/>
      <c r="H53" s="36"/>
      <c r="I53" s="26">
        <f>(SmtRes!AA32*SmtRes!Y32*Source!I31+SmtRes!AB32*SmtRes!Y32*Source!I31+SmtRes!AD32*SmtRes!Y32*Source!I31)</f>
        <v>158.38418699999997</v>
      </c>
      <c r="J53" s="26">
        <f>SmtRes!AD32*SmtRes!Y32*Source!I31</f>
        <v>158.38418699999997</v>
      </c>
      <c r="K53" s="36"/>
      <c r="L53" s="36"/>
      <c r="M53" s="36"/>
      <c r="N53" s="36"/>
    </row>
    <row r="54" spans="1:26" ht="30.75">
      <c r="A54" s="36"/>
      <c r="B54" s="36" t="str">
        <f>SmtRes!J33</f>
        <v/>
      </c>
      <c r="C54" s="35" t="s">
        <v>441</v>
      </c>
      <c r="D54" s="36" t="str">
        <f>SmtRes!O33</f>
        <v>чел.час</v>
      </c>
      <c r="E54" s="24">
        <f>SmtRes!Y33*Source!I31</f>
        <v>0.60375000000000001</v>
      </c>
      <c r="F54" s="25">
        <f>(SmtRes!AA33+SmtRes!AB33+SmtRes!AD33)</f>
        <v>0</v>
      </c>
      <c r="G54" s="36"/>
      <c r="H54" s="36"/>
      <c r="I54" s="26">
        <f>(SmtRes!AA33*SmtRes!Y33*Source!I31+SmtRes!AB33*SmtRes!Y33*Source!I31+SmtRes!AD33*SmtRes!Y33*Source!I31)</f>
        <v>0</v>
      </c>
      <c r="J54" s="36"/>
      <c r="K54" s="36"/>
      <c r="L54" s="36"/>
      <c r="M54" s="36"/>
      <c r="N54" s="36"/>
    </row>
    <row r="55" spans="1:26" ht="15.75">
      <c r="A55" s="36"/>
      <c r="B55" s="36"/>
      <c r="C55" s="36"/>
      <c r="D55" s="36"/>
      <c r="E55" s="36"/>
      <c r="F55" s="36"/>
      <c r="G55" s="37">
        <f>SmtRes!AC33</f>
        <v>0</v>
      </c>
      <c r="H55" s="36"/>
      <c r="I55" s="36"/>
      <c r="J55" s="36"/>
      <c r="K55" s="38">
        <f>SmtRes!AC33*SmtRes!Y33*Source!I31</f>
        <v>0</v>
      </c>
      <c r="L55" s="36"/>
      <c r="M55" s="36"/>
      <c r="N55" s="36"/>
    </row>
    <row r="56" spans="1:26" ht="15.75">
      <c r="A56" s="58" t="s">
        <v>431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26" ht="126">
      <c r="A57" s="36"/>
      <c r="B57" s="36" t="str">
        <f>SmtRes!J36</f>
        <v>ТССЦ г.Севастополя, приказ Минстроя России №597/пр от 06.10.2014 г. 101-1745</v>
      </c>
      <c r="C57" s="35" t="s">
        <v>432</v>
      </c>
      <c r="D57" s="36" t="str">
        <f>SmtRes!O36</f>
        <v>т</v>
      </c>
      <c r="E57" s="24">
        <f>SmtRes!Y36*Source!I31</f>
        <v>0</v>
      </c>
      <c r="F57" s="25">
        <f>(SmtRes!AA36+SmtRes!AB36+SmtRes!AD36)</f>
        <v>40257.769999999997</v>
      </c>
      <c r="G57" s="36"/>
      <c r="H57" s="25">
        <f>SmtRes!AA36</f>
        <v>40257.769999999997</v>
      </c>
      <c r="I57" s="26">
        <f>(SmtRes!AA36*SmtRes!Y36*Source!I31+SmtRes!AB36*SmtRes!Y36*Source!I31+SmtRes!AD36*SmtRes!Y36*Source!I31)</f>
        <v>0</v>
      </c>
      <c r="J57" s="36"/>
      <c r="K57" s="36"/>
      <c r="L57" s="26">
        <f>SmtRes!AA36*SmtRes!Y36*Source!I31</f>
        <v>0</v>
      </c>
      <c r="M57" s="36"/>
      <c r="N57" s="36"/>
    </row>
    <row r="58" spans="1:26" ht="126">
      <c r="A58" s="36"/>
      <c r="B58" s="36" t="str">
        <f>SmtRes!J37</f>
        <v>ТССЦ г.Севастополя, приказ Минстроя России №597/пр от 06.10.2014 г. 101-1757</v>
      </c>
      <c r="C58" s="35" t="s">
        <v>433</v>
      </c>
      <c r="D58" s="36" t="str">
        <f>SmtRes!O37</f>
        <v>кг</v>
      </c>
      <c r="E58" s="24">
        <f>SmtRes!Y37*Source!I31</f>
        <v>0</v>
      </c>
      <c r="F58" s="25">
        <f>(SmtRes!AA37+SmtRes!AB37+SmtRes!AD37)</f>
        <v>11.12</v>
      </c>
      <c r="G58" s="36"/>
      <c r="H58" s="25">
        <f>SmtRes!AA37</f>
        <v>11.12</v>
      </c>
      <c r="I58" s="26">
        <f>(SmtRes!AA37*SmtRes!Y37*Source!I31+SmtRes!AB37*SmtRes!Y37*Source!I31+SmtRes!AD37*SmtRes!Y37*Source!I31)</f>
        <v>0</v>
      </c>
      <c r="J58" s="36"/>
      <c r="K58" s="36"/>
      <c r="L58" s="26">
        <f>SmtRes!AA37*SmtRes!Y37*Source!I31</f>
        <v>0</v>
      </c>
      <c r="M58" s="36"/>
      <c r="N58" s="36"/>
    </row>
    <row r="59" spans="1:26" ht="126">
      <c r="A59" s="36"/>
      <c r="B59" s="36" t="str">
        <f>SmtRes!J38</f>
        <v>ТССЦ г.Севастополя, приказ Минстроя России №597/пр от 06.10.2014 г. 101-2349</v>
      </c>
      <c r="C59" s="35" t="s">
        <v>434</v>
      </c>
      <c r="D59" s="36" t="str">
        <f>SmtRes!O38</f>
        <v>кг</v>
      </c>
      <c r="E59" s="24">
        <f>SmtRes!Y38*Source!I31</f>
        <v>0</v>
      </c>
      <c r="F59" s="25">
        <f>(SmtRes!AA38+SmtRes!AB38+SmtRes!AD38)</f>
        <v>110.36</v>
      </c>
      <c r="G59" s="36"/>
      <c r="H59" s="25">
        <f>SmtRes!AA38</f>
        <v>110.36</v>
      </c>
      <c r="I59" s="26">
        <f>(SmtRes!AA38*SmtRes!Y38*Source!I31+SmtRes!AB38*SmtRes!Y38*Source!I31+SmtRes!AD38*SmtRes!Y38*Source!I31)</f>
        <v>0</v>
      </c>
      <c r="J59" s="36"/>
      <c r="K59" s="36"/>
      <c r="L59" s="26">
        <f>SmtRes!AA38*SmtRes!Y38*Source!I31</f>
        <v>0</v>
      </c>
      <c r="M59" s="36"/>
      <c r="N59" s="36"/>
    </row>
    <row r="60" spans="1:26" ht="126">
      <c r="A60" s="36"/>
      <c r="B60" s="36" t="str">
        <f>SmtRes!J39</f>
        <v>ТССЦ г.Севастополя, приказ Минстроя России №597/пр от 06.10.2014 г. 506-0853</v>
      </c>
      <c r="C60" s="35" t="s">
        <v>436</v>
      </c>
      <c r="D60" s="36" t="str">
        <f>SmtRes!O39</f>
        <v>т</v>
      </c>
      <c r="E60" s="24">
        <f>SmtRes!Y39*Source!I31</f>
        <v>0</v>
      </c>
      <c r="F60" s="25">
        <f>(SmtRes!AA39+SmtRes!AB39+SmtRes!AD39)</f>
        <v>224879.95</v>
      </c>
      <c r="G60" s="36"/>
      <c r="H60" s="25">
        <f>SmtRes!AA39</f>
        <v>224879.95</v>
      </c>
      <c r="I60" s="26">
        <f>(SmtRes!AA39*SmtRes!Y39*Source!I31+SmtRes!AB39*SmtRes!Y39*Source!I31+SmtRes!AD39*SmtRes!Y39*Source!I31)</f>
        <v>0</v>
      </c>
      <c r="J60" s="36"/>
      <c r="K60" s="36"/>
      <c r="L60" s="26">
        <f>SmtRes!AA39*SmtRes!Y39*Source!I31</f>
        <v>0</v>
      </c>
      <c r="M60" s="36"/>
      <c r="N60" s="36"/>
    </row>
    <row r="61" spans="1:26" ht="126">
      <c r="A61" s="39"/>
      <c r="B61" s="39" t="str">
        <f>SmtRes!J40</f>
        <v>ТССЦ г.Севастополя, приказ Минстроя России №597/пр от 06.10.2014 г. 509-0455</v>
      </c>
      <c r="C61" s="40" t="s">
        <v>437</v>
      </c>
      <c r="D61" s="39" t="str">
        <f>SmtRes!O40</f>
        <v>шт.</v>
      </c>
      <c r="E61" s="29">
        <f>SmtRes!Y40*Source!I31</f>
        <v>0</v>
      </c>
      <c r="F61" s="30">
        <f>(SmtRes!AA40+SmtRes!AB40+SmtRes!AD40)</f>
        <v>461.49</v>
      </c>
      <c r="G61" s="39"/>
      <c r="H61" s="30">
        <f>SmtRes!AA40</f>
        <v>461.49</v>
      </c>
      <c r="I61" s="31">
        <f>(SmtRes!AA40*SmtRes!Y40*Source!I31+SmtRes!AB40*SmtRes!Y40*Source!I31+SmtRes!AD40*SmtRes!Y40*Source!I31)</f>
        <v>0</v>
      </c>
      <c r="J61" s="39"/>
      <c r="K61" s="39"/>
      <c r="L61" s="31">
        <f>SmtRes!AA40*SmtRes!Y40*Source!I31</f>
        <v>0</v>
      </c>
      <c r="M61" s="39"/>
      <c r="N61" s="39"/>
    </row>
    <row r="62" spans="1:26" ht="15.75">
      <c r="A62" s="57"/>
      <c r="B62" s="57"/>
      <c r="C62" s="44" t="s">
        <v>438</v>
      </c>
      <c r="D62" s="45"/>
      <c r="E62" s="45"/>
      <c r="F62" s="45"/>
      <c r="G62" s="45"/>
      <c r="H62" s="45"/>
      <c r="I62" s="46">
        <f>SUMIF(Source!AA31:'Source'!AA32, "=26264149", Source!GM31:'Source'!GM32)</f>
        <v>884.33</v>
      </c>
      <c r="J62" s="57"/>
      <c r="K62" s="57"/>
      <c r="L62" s="57"/>
      <c r="M62" s="57"/>
      <c r="N62" s="57"/>
    </row>
    <row r="63" spans="1:26" ht="126">
      <c r="A63" s="27" t="str">
        <f>IF(Source!E33&lt;&gt;"", Source!E33, "")</f>
        <v>3</v>
      </c>
      <c r="B63" s="27" t="str">
        <f>IF(Source!BJ33&lt;&gt;"", Source!BJ33, "")</f>
        <v>ТЕРм г.Севастополя, приказ Минстроя России №597/пр от 06.10.2014 г. м08-02-305-4</v>
      </c>
      <c r="C63" s="27" t="s">
        <v>442</v>
      </c>
      <c r="D63" s="28" t="str">
        <f>IF(Source!H33&lt;&gt;"", Source!H33, "")</f>
        <v>1  ШТ.</v>
      </c>
      <c r="E63" s="29">
        <f>Source!I33</f>
        <v>26</v>
      </c>
      <c r="F63" s="30">
        <f>IF(Source!AB33=0, "-", Source!AB33)</f>
        <v>13.80345</v>
      </c>
      <c r="G63" s="30">
        <f>IF(Source!AD33=0, "-", Source!AD33)</f>
        <v>11.67825</v>
      </c>
      <c r="H63" s="30" t="str">
        <f>IF(Source!AC33=0, "-", Source!AC33)</f>
        <v>-</v>
      </c>
      <c r="I63" s="31">
        <f>IF(Source!O33=0, "-", Source!O33)</f>
        <v>2293.3000000000002</v>
      </c>
      <c r="J63" s="31">
        <f>IF(Source!S33=0, "-", Source!S33)</f>
        <v>353.08</v>
      </c>
      <c r="K63" s="31">
        <f>IF(Source!Q33=0, "-", Source!Q33)</f>
        <v>1940.22</v>
      </c>
      <c r="L63" s="31" t="str">
        <f>IF(Source!P33=0, "-", Source!P33)</f>
        <v>-</v>
      </c>
      <c r="M63" s="30">
        <f>IF(Source!AH33=0, "-", ROUND(Source!AH33,6))</f>
        <v>0.25932500000000003</v>
      </c>
      <c r="N63" s="30">
        <f>IF(Source!U33=0, "-", ROUND(Source!U33,6))</f>
        <v>6.7424499999999998</v>
      </c>
      <c r="T63">
        <f>IF(Source!O33=0, "-", Source!O33)</f>
        <v>2293.3000000000002</v>
      </c>
      <c r="U63" t="s">
        <v>425</v>
      </c>
      <c r="V63">
        <f>IF(Source!S33=0, "-", Source!S33)</f>
        <v>353.08</v>
      </c>
      <c r="W63">
        <f>IF(Source!Q33=0, "-", Source!Q33)</f>
        <v>1940.22</v>
      </c>
      <c r="X63">
        <f>IF(Source!R33=0, "-", Source!R33)</f>
        <v>170.04</v>
      </c>
      <c r="Y63">
        <f>IF(Source!U33=0, "-", ROUND(Source!U33,6))</f>
        <v>6.7424499999999998</v>
      </c>
      <c r="Z63">
        <f>IF(Source!V33=0, "-", ROUND(Source!V33,6))</f>
        <v>2.2425000000000002</v>
      </c>
    </row>
    <row r="64" spans="1:26" ht="15.75">
      <c r="A64" s="22"/>
      <c r="B64" s="22"/>
      <c r="C64" s="22"/>
      <c r="D64" s="23"/>
      <c r="E64" s="32"/>
      <c r="F64" s="25">
        <f>IF(Source!AF33=0, "-", Source!AF33)</f>
        <v>2.1252</v>
      </c>
      <c r="G64" s="25">
        <f>IF(Source!AE33=0, "-", Source!AE33)</f>
        <v>1.0235000000000001</v>
      </c>
      <c r="H64" s="32"/>
      <c r="I64" s="32"/>
      <c r="J64" s="32"/>
      <c r="K64" s="26">
        <f>IF(Source!R33=0, "-", Source!R33)</f>
        <v>170.04</v>
      </c>
      <c r="L64" s="32"/>
      <c r="M64" s="25">
        <f>IF(Source!AI33=0, "-", ROUND(Source!AI33,6))</f>
        <v>8.6249999999999993E-2</v>
      </c>
      <c r="N64" s="25">
        <f>IF(Source!V33=0, "-", ROUND(Source!V33,6))</f>
        <v>2.2425000000000002</v>
      </c>
    </row>
    <row r="65" spans="1:26" ht="30">
      <c r="A65" s="57"/>
      <c r="B65" s="57"/>
      <c r="C65" s="34" t="s">
        <v>426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</row>
    <row r="66" spans="1:26" ht="45">
      <c r="A66" s="57"/>
      <c r="B66" s="57"/>
      <c r="C66" s="34" t="str">
        <f>Source!CN33</f>
        <v>Поправка: Сб.№м 8, п.1.8.3.2  Наименование:  При производстве работ на высоте св. 8 до 15 м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26" ht="15.75">
      <c r="A67" s="47"/>
      <c r="B67" s="47"/>
      <c r="C67" s="61" t="str">
        <f>CONCATENATE("НР ", Source!AT33, "%","=", Source!X33,";  СП ", Source!AU33, "%","=", Source!Y33)</f>
        <v>НР 95%=496,96;  СП 65%=340,03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3"/>
    </row>
    <row r="68" spans="1:26" ht="15.75">
      <c r="A68" s="58" t="s">
        <v>428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26" ht="46.5">
      <c r="A69" s="36"/>
      <c r="B69" s="36" t="str">
        <f>SmtRes!J45</f>
        <v/>
      </c>
      <c r="C69" s="35" t="s">
        <v>443</v>
      </c>
      <c r="D69" s="36" t="str">
        <f>SmtRes!O45</f>
        <v>чел.-ч</v>
      </c>
      <c r="E69" s="24">
        <f>SmtRes!Y45*Source!I33</f>
        <v>6.7424499999999989</v>
      </c>
      <c r="F69" s="25">
        <f>SmtRes!AD45</f>
        <v>52.4</v>
      </c>
      <c r="G69" s="36"/>
      <c r="H69" s="36"/>
      <c r="I69" s="26">
        <f>(SmtRes!AA45*SmtRes!Y45*Source!I33+SmtRes!AB45*SmtRes!Y45*Source!I33+SmtRes!AD45*SmtRes!Y45*Source!I33)</f>
        <v>353.30437999999998</v>
      </c>
      <c r="J69" s="26">
        <f>SmtRes!AD45*SmtRes!Y45*Source!I33</f>
        <v>353.30437999999998</v>
      </c>
      <c r="K69" s="36"/>
      <c r="L69" s="36"/>
      <c r="M69" s="36"/>
      <c r="N69" s="36"/>
    </row>
    <row r="70" spans="1:26" ht="30.75">
      <c r="A70" s="36"/>
      <c r="B70" s="36" t="str">
        <f>SmtRes!J46</f>
        <v/>
      </c>
      <c r="C70" s="35" t="s">
        <v>444</v>
      </c>
      <c r="D70" s="36" t="str">
        <f>SmtRes!O46</f>
        <v>чел.час</v>
      </c>
      <c r="E70" s="24">
        <f>SmtRes!Y46*Source!I33</f>
        <v>2.2424999999999997</v>
      </c>
      <c r="F70" s="25">
        <f>(SmtRes!AA46+SmtRes!AB46+SmtRes!AD46)</f>
        <v>0</v>
      </c>
      <c r="G70" s="36"/>
      <c r="H70" s="36"/>
      <c r="I70" s="26">
        <f>(SmtRes!AA46*SmtRes!Y46*Source!I33+SmtRes!AB46*SmtRes!Y46*Source!I33+SmtRes!AD46*SmtRes!Y46*Source!I33)</f>
        <v>0</v>
      </c>
      <c r="J70" s="36"/>
      <c r="K70" s="36"/>
      <c r="L70" s="36"/>
      <c r="M70" s="36"/>
      <c r="N70" s="36"/>
    </row>
    <row r="71" spans="1:26" ht="15.75">
      <c r="A71" s="36"/>
      <c r="B71" s="36"/>
      <c r="C71" s="36"/>
      <c r="D71" s="36"/>
      <c r="E71" s="36"/>
      <c r="F71" s="36"/>
      <c r="G71" s="37">
        <f>SmtRes!AC46</f>
        <v>0</v>
      </c>
      <c r="H71" s="36"/>
      <c r="I71" s="36"/>
      <c r="J71" s="36"/>
      <c r="K71" s="38">
        <f>SmtRes!AC46*SmtRes!Y46*Source!I33</f>
        <v>0</v>
      </c>
      <c r="L71" s="36"/>
      <c r="M71" s="36"/>
      <c r="N71" s="36"/>
    </row>
    <row r="72" spans="1:26" ht="15.75">
      <c r="A72" s="58" t="s">
        <v>431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26" ht="126">
      <c r="A73" s="39"/>
      <c r="B73" s="39" t="str">
        <f>SmtRes!J48</f>
        <v>ТССЦ г.Севастополя, приказ Минстроя России №597/пр от 06.10.2014 г. 999-9950</v>
      </c>
      <c r="C73" s="40" t="s">
        <v>445</v>
      </c>
      <c r="D73" s="39" t="str">
        <f>SmtRes!O48</f>
        <v>РУБ</v>
      </c>
      <c r="E73" s="29">
        <f>SmtRes!Y48*Source!I33</f>
        <v>0</v>
      </c>
      <c r="F73" s="30">
        <f>(SmtRes!AA48+SmtRes!AB48+SmtRes!AD48)</f>
        <v>6.39</v>
      </c>
      <c r="G73" s="39"/>
      <c r="H73" s="30">
        <f>SmtRes!AA48</f>
        <v>6.39</v>
      </c>
      <c r="I73" s="31">
        <f>(SmtRes!AA48*SmtRes!Y48*Source!I33+SmtRes!AB48*SmtRes!Y48*Source!I33+SmtRes!AD48*SmtRes!Y48*Source!I33)</f>
        <v>0</v>
      </c>
      <c r="J73" s="39"/>
      <c r="K73" s="39"/>
      <c r="L73" s="31">
        <f>SmtRes!AA48*SmtRes!Y48*Source!I33</f>
        <v>0</v>
      </c>
      <c r="M73" s="39"/>
      <c r="N73" s="39"/>
    </row>
    <row r="74" spans="1:26" ht="15.75">
      <c r="A74" s="57"/>
      <c r="B74" s="57"/>
      <c r="C74" s="44" t="s">
        <v>438</v>
      </c>
      <c r="D74" s="45"/>
      <c r="E74" s="45"/>
      <c r="F74" s="45"/>
      <c r="G74" s="45"/>
      <c r="H74" s="45"/>
      <c r="I74" s="46">
        <f>SUMIF(Source!AA33:'Source'!AA34, "=26264149", Source!GM33:'Source'!GM34)</f>
        <v>3130.29</v>
      </c>
      <c r="J74" s="57"/>
      <c r="K74" s="57"/>
      <c r="L74" s="57"/>
      <c r="M74" s="57"/>
      <c r="N74" s="57"/>
    </row>
    <row r="75" spans="1:26" ht="136.5">
      <c r="A75" s="27" t="str">
        <f>IF(Source!E35&lt;&gt;"", Source!E35, "")</f>
        <v>4</v>
      </c>
      <c r="B75" s="27" t="str">
        <f>IF(Source!BJ35&lt;&gt;"", Source!BJ35, "")</f>
        <v>ТЕРм г.Севастополя, приказ Минстроя России №597/пр от 06.10.2014 г. м08-02-366-3</v>
      </c>
      <c r="C75" s="27" t="s">
        <v>446</v>
      </c>
      <c r="D75" s="28" t="str">
        <f>IF(Source!H35&lt;&gt;"", Source!H35, "")</f>
        <v>1  ШТ.</v>
      </c>
      <c r="E75" s="29">
        <f>Source!I35</f>
        <v>26</v>
      </c>
      <c r="F75" s="30">
        <f>IF(Source!AB35=0, "-", Source!AB35)</f>
        <v>40.175249999999998</v>
      </c>
      <c r="G75" s="30">
        <f>IF(Source!AD35=0, "-", Source!AD35)</f>
        <v>34.988750000000003</v>
      </c>
      <c r="H75" s="30" t="str">
        <f>IF(Source!AC35=0, "-", Source!AC35)</f>
        <v>-</v>
      </c>
      <c r="I75" s="31">
        <f>IF(Source!O35=0, "-", Source!O35)</f>
        <v>6674.72</v>
      </c>
      <c r="J75" s="31">
        <f>IF(Source!S35=0, "-", Source!S35)</f>
        <v>861.69</v>
      </c>
      <c r="K75" s="31">
        <f>IF(Source!Q35=0, "-", Source!Q35)</f>
        <v>5813.03</v>
      </c>
      <c r="L75" s="31" t="str">
        <f>IF(Source!P35=0, "-", Source!P35)</f>
        <v>-</v>
      </c>
      <c r="M75" s="30">
        <f>IF(Source!AH35=0, "-", ROUND(Source!AH35,6))</f>
        <v>0.59455000000000002</v>
      </c>
      <c r="N75" s="30">
        <f>IF(Source!U35=0, "-", ROUND(Source!U35,6))</f>
        <v>15.458299999999999</v>
      </c>
      <c r="T75">
        <f>IF(Source!O35=0, "-", Source!O35)</f>
        <v>6674.72</v>
      </c>
      <c r="U75" t="s">
        <v>425</v>
      </c>
      <c r="V75">
        <f>IF(Source!S35=0, "-", Source!S35)</f>
        <v>861.69</v>
      </c>
      <c r="W75">
        <f>IF(Source!Q35=0, "-", Source!Q35)</f>
        <v>5813.03</v>
      </c>
      <c r="X75">
        <f>IF(Source!R35=0, "-", Source!R35)</f>
        <v>463.32</v>
      </c>
      <c r="Y75">
        <f>IF(Source!U35=0, "-", ROUND(Source!U35,6))</f>
        <v>15.458299999999999</v>
      </c>
      <c r="Z75">
        <f>IF(Source!V35=0, "-", ROUND(Source!V35,6))</f>
        <v>6.1295000000000002</v>
      </c>
    </row>
    <row r="76" spans="1:26" ht="15.75">
      <c r="A76" s="22"/>
      <c r="B76" s="22"/>
      <c r="C76" s="22"/>
      <c r="D76" s="23"/>
      <c r="E76" s="32"/>
      <c r="F76" s="25">
        <f>IF(Source!AF35=0, "-", Source!AF35)</f>
        <v>5.1864999999999997</v>
      </c>
      <c r="G76" s="25">
        <f>IF(Source!AE35=0, "-", Source!AE35)</f>
        <v>2.7887499999999998</v>
      </c>
      <c r="H76" s="32"/>
      <c r="I76" s="32"/>
      <c r="J76" s="32"/>
      <c r="K76" s="26">
        <f>IF(Source!R35=0, "-", Source!R35)</f>
        <v>463.32</v>
      </c>
      <c r="L76" s="32"/>
      <c r="M76" s="25">
        <f>IF(Source!AI35=0, "-", ROUND(Source!AI35,6))</f>
        <v>0.23574999999999999</v>
      </c>
      <c r="N76" s="25">
        <f>IF(Source!V35=0, "-", ROUND(Source!V35,6))</f>
        <v>6.1295000000000002</v>
      </c>
    </row>
    <row r="77" spans="1:26" ht="30">
      <c r="A77" s="57"/>
      <c r="B77" s="57"/>
      <c r="C77" s="34" t="s">
        <v>426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26" ht="45">
      <c r="A78" s="57"/>
      <c r="B78" s="57"/>
      <c r="C78" s="34" t="str">
        <f>Source!CN35</f>
        <v>Поправка: Сб.№м 8, п.1.8.3.2  Наименование:  При производстве работ на высоте св. 8 до 15 м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26" ht="15.75">
      <c r="A79" s="47"/>
      <c r="B79" s="47"/>
      <c r="C79" s="61" t="str">
        <f>CONCATENATE("НР ", Source!AT35, "%","=", Source!X35,";  СП ", Source!AU35, "%","=", Source!Y35)</f>
        <v>НР 95%=1258,76;  СП 65%=861,26</v>
      </c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3"/>
    </row>
    <row r="80" spans="1:26" ht="15.75">
      <c r="A80" s="58" t="s">
        <v>428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1:26" ht="46.5">
      <c r="A81" s="36"/>
      <c r="B81" s="36" t="str">
        <f>SmtRes!J55</f>
        <v/>
      </c>
      <c r="C81" s="35" t="s">
        <v>447</v>
      </c>
      <c r="D81" s="36" t="str">
        <f>SmtRes!O55</f>
        <v>чел.-ч</v>
      </c>
      <c r="E81" s="24">
        <f>SmtRes!Y55*Source!I35</f>
        <v>15.458300000000001</v>
      </c>
      <c r="F81" s="25">
        <f>SmtRes!AD55</f>
        <v>55.72</v>
      </c>
      <c r="G81" s="36"/>
      <c r="H81" s="36"/>
      <c r="I81" s="26">
        <f>(SmtRes!AA55*SmtRes!Y55*Source!I35+SmtRes!AB55*SmtRes!Y55*Source!I35+SmtRes!AD55*SmtRes!Y55*Source!I35)</f>
        <v>861.33647600000006</v>
      </c>
      <c r="J81" s="26">
        <f>SmtRes!AD55*SmtRes!Y55*Source!I35</f>
        <v>861.33647600000006</v>
      </c>
      <c r="K81" s="36"/>
      <c r="L81" s="36"/>
      <c r="M81" s="36"/>
      <c r="N81" s="36"/>
    </row>
    <row r="82" spans="1:26" ht="30.75">
      <c r="A82" s="36"/>
      <c r="B82" s="36" t="str">
        <f>SmtRes!J56</f>
        <v/>
      </c>
      <c r="C82" s="35" t="s">
        <v>444</v>
      </c>
      <c r="D82" s="36" t="str">
        <f>SmtRes!O56</f>
        <v>чел.час</v>
      </c>
      <c r="E82" s="24">
        <f>SmtRes!Y56*Source!I35</f>
        <v>6.1294999999999993</v>
      </c>
      <c r="F82" s="25">
        <f>(SmtRes!AA56+SmtRes!AB56+SmtRes!AD56)</f>
        <v>0</v>
      </c>
      <c r="G82" s="36"/>
      <c r="H82" s="36"/>
      <c r="I82" s="26">
        <f>(SmtRes!AA56*SmtRes!Y56*Source!I35+SmtRes!AB56*SmtRes!Y56*Source!I35+SmtRes!AD56*SmtRes!Y56*Source!I35)</f>
        <v>0</v>
      </c>
      <c r="J82" s="36"/>
      <c r="K82" s="36"/>
      <c r="L82" s="36"/>
      <c r="M82" s="36"/>
      <c r="N82" s="36"/>
    </row>
    <row r="83" spans="1:26" ht="15.75">
      <c r="A83" s="36"/>
      <c r="B83" s="36"/>
      <c r="C83" s="36"/>
      <c r="D83" s="36"/>
      <c r="E83" s="36"/>
      <c r="F83" s="36"/>
      <c r="G83" s="37">
        <f>SmtRes!AC56</f>
        <v>0</v>
      </c>
      <c r="H83" s="36"/>
      <c r="I83" s="36"/>
      <c r="J83" s="36"/>
      <c r="K83" s="38">
        <f>SmtRes!AC56*SmtRes!Y56*Source!I35</f>
        <v>0</v>
      </c>
      <c r="L83" s="36"/>
      <c r="M83" s="36"/>
      <c r="N83" s="36"/>
    </row>
    <row r="84" spans="1:26" ht="15.75">
      <c r="A84" s="58" t="s">
        <v>431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</row>
    <row r="85" spans="1:26" ht="126">
      <c r="A85" s="39"/>
      <c r="B85" s="39" t="str">
        <f>SmtRes!J60</f>
        <v>ТССЦ г.Севастополя, приказ Минстроя России №597/пр от 06.10.2014 г. 999-9950</v>
      </c>
      <c r="C85" s="40" t="s">
        <v>445</v>
      </c>
      <c r="D85" s="39" t="str">
        <f>SmtRes!O60</f>
        <v>РУБ</v>
      </c>
      <c r="E85" s="29">
        <f>SmtRes!Y60*Source!I35</f>
        <v>0</v>
      </c>
      <c r="F85" s="30">
        <f>(SmtRes!AA60+SmtRes!AB60+SmtRes!AD60)</f>
        <v>6.39</v>
      </c>
      <c r="G85" s="39"/>
      <c r="H85" s="30">
        <f>SmtRes!AA60</f>
        <v>6.39</v>
      </c>
      <c r="I85" s="31">
        <f>(SmtRes!AA60*SmtRes!Y60*Source!I35+SmtRes!AB60*SmtRes!Y60*Source!I35+SmtRes!AD60*SmtRes!Y60*Source!I35)</f>
        <v>0</v>
      </c>
      <c r="J85" s="39"/>
      <c r="K85" s="39"/>
      <c r="L85" s="31">
        <f>SmtRes!AA60*SmtRes!Y60*Source!I35</f>
        <v>0</v>
      </c>
      <c r="M85" s="39"/>
      <c r="N85" s="39"/>
    </row>
    <row r="86" spans="1:26" ht="15.75">
      <c r="A86" s="57"/>
      <c r="B86" s="57"/>
      <c r="C86" s="44" t="s">
        <v>438</v>
      </c>
      <c r="D86" s="45"/>
      <c r="E86" s="45"/>
      <c r="F86" s="45"/>
      <c r="G86" s="45"/>
      <c r="H86" s="45"/>
      <c r="I86" s="46">
        <f>SUMIF(Source!AA35:'Source'!AA36, "=26264149", Source!GM35:'Source'!GM36)</f>
        <v>8794.74</v>
      </c>
      <c r="J86" s="57"/>
      <c r="K86" s="57"/>
      <c r="L86" s="57"/>
      <c r="M86" s="57"/>
      <c r="N86" s="57"/>
    </row>
    <row r="87" spans="1:26" ht="152.25">
      <c r="A87" s="27" t="str">
        <f>IF(Source!E37&lt;&gt;"", Source!E37, "")</f>
        <v>5</v>
      </c>
      <c r="B87" s="27" t="str">
        <f>IF(Source!BJ37&lt;&gt;"", Source!BJ37, "")</f>
        <v>ТЕРм г.Севастополя, приказ Минстроя России №597/пр от 06.10.2014 г. м08-02-369-2</v>
      </c>
      <c r="C87" s="27" t="s">
        <v>448</v>
      </c>
      <c r="D87" s="28" t="str">
        <f>IF(Source!H37&lt;&gt;"", Source!H37, "")</f>
        <v>1  ШТ.</v>
      </c>
      <c r="E87" s="29">
        <f>Source!I37</f>
        <v>26</v>
      </c>
      <c r="F87" s="30">
        <f>IF(Source!AB37=0, "-", Source!AB37)</f>
        <v>70.099400000000003</v>
      </c>
      <c r="G87" s="30">
        <f>IF(Source!AD37=0, "-", Source!AD37)</f>
        <v>59.018000000000001</v>
      </c>
      <c r="H87" s="30" t="str">
        <f>IF(Source!AC37=0, "-", Source!AC37)</f>
        <v>-</v>
      </c>
      <c r="I87" s="31">
        <f>IF(Source!O37=0, "-", Source!O37)</f>
        <v>11646.31</v>
      </c>
      <c r="J87" s="31">
        <f>IF(Source!S37=0, "-", Source!S37)</f>
        <v>1841.06</v>
      </c>
      <c r="K87" s="31">
        <f>IF(Source!Q37=0, "-", Source!Q37)</f>
        <v>9805.25</v>
      </c>
      <c r="L87" s="31" t="str">
        <f>IF(Source!P37=0, "-", Source!P37)</f>
        <v>-</v>
      </c>
      <c r="M87" s="30">
        <f>IF(Source!AH37=0, "-", ROUND(Source!AH37,6))</f>
        <v>1.1827749999999999</v>
      </c>
      <c r="N87" s="30">
        <f>IF(Source!U37=0, "-", ROUND(Source!U37,6))</f>
        <v>30.75215</v>
      </c>
      <c r="T87">
        <f>IF(Source!O37=0, "-", Source!O37)</f>
        <v>11646.31</v>
      </c>
      <c r="U87" t="s">
        <v>425</v>
      </c>
      <c r="V87">
        <f>IF(Source!S37=0, "-", Source!S37)</f>
        <v>1841.06</v>
      </c>
      <c r="W87">
        <f>IF(Source!Q37=0, "-", Source!Q37)</f>
        <v>9805.25</v>
      </c>
      <c r="X87">
        <f>IF(Source!R37=0, "-", Source!R37)</f>
        <v>780.48</v>
      </c>
      <c r="Y87">
        <f>IF(Source!U37=0, "-", ROUND(Source!U37,6))</f>
        <v>30.75215</v>
      </c>
      <c r="Z87">
        <f>IF(Source!V37=0, "-", ROUND(Source!V37,6))</f>
        <v>10.3155</v>
      </c>
    </row>
    <row r="88" spans="1:26" ht="15.75">
      <c r="A88" s="22"/>
      <c r="B88" s="22"/>
      <c r="C88" s="22"/>
      <c r="D88" s="23"/>
      <c r="E88" s="32"/>
      <c r="F88" s="25">
        <f>IF(Source!AF37=0, "-", Source!AF37)</f>
        <v>11.0814</v>
      </c>
      <c r="G88" s="25">
        <f>IF(Source!AE37=0, "-", Source!AE37)</f>
        <v>4.6977500000000001</v>
      </c>
      <c r="H88" s="32"/>
      <c r="I88" s="32"/>
      <c r="J88" s="32"/>
      <c r="K88" s="26">
        <f>IF(Source!R37=0, "-", Source!R37)</f>
        <v>780.48</v>
      </c>
      <c r="L88" s="32"/>
      <c r="M88" s="25">
        <f>IF(Source!AI37=0, "-", ROUND(Source!AI37,6))</f>
        <v>0.39674999999999999</v>
      </c>
      <c r="N88" s="25">
        <f>IF(Source!V37=0, "-", ROUND(Source!V37,6))</f>
        <v>10.3155</v>
      </c>
    </row>
    <row r="89" spans="1:26" ht="30">
      <c r="A89" s="57"/>
      <c r="B89" s="57"/>
      <c r="C89" s="34" t="s">
        <v>426</v>
      </c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26" ht="45">
      <c r="A90" s="57"/>
      <c r="B90" s="57"/>
      <c r="C90" s="34" t="str">
        <f>Source!CN37</f>
        <v>Поправка: Сб.№м 8, п.1.8.3.2  Наименование:  При производстве работ на высоте св. 8 до 15 м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spans="1:26" ht="15.75">
      <c r="A91" s="47"/>
      <c r="B91" s="47"/>
      <c r="C91" s="61" t="str">
        <f>CONCATENATE("НР ", Source!AT37, "%","=", Source!X37,";  СП ", Source!AU37, "%","=", Source!Y37)</f>
        <v>НР 95%=2490,46;  СП 65%=1704</v>
      </c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</row>
    <row r="92" spans="1:26" ht="15.75">
      <c r="A92" s="58" t="s">
        <v>428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1:26" ht="46.5">
      <c r="A93" s="36"/>
      <c r="B93" s="36" t="str">
        <f>SmtRes!J71</f>
        <v/>
      </c>
      <c r="C93" s="35" t="s">
        <v>449</v>
      </c>
      <c r="D93" s="36" t="str">
        <f>SmtRes!O71</f>
        <v>чел.-ч</v>
      </c>
      <c r="E93" s="24">
        <f>SmtRes!Y71*Source!I37</f>
        <v>30.752150000000004</v>
      </c>
      <c r="F93" s="25">
        <f>SmtRes!AD71</f>
        <v>59.87</v>
      </c>
      <c r="G93" s="36"/>
      <c r="H93" s="36"/>
      <c r="I93" s="26">
        <f>(SmtRes!AA71*SmtRes!Y71*Source!I37+SmtRes!AB71*SmtRes!Y71*Source!I37+SmtRes!AD71*SmtRes!Y71*Source!I37)</f>
        <v>1841.1312205000002</v>
      </c>
      <c r="J93" s="26">
        <f>SmtRes!AD71*SmtRes!Y71*Source!I37</f>
        <v>1841.1312205000002</v>
      </c>
      <c r="K93" s="36"/>
      <c r="L93" s="36"/>
      <c r="M93" s="36"/>
      <c r="N93" s="36"/>
    </row>
    <row r="94" spans="1:26" ht="30.75">
      <c r="A94" s="36"/>
      <c r="B94" s="36" t="str">
        <f>SmtRes!J72</f>
        <v/>
      </c>
      <c r="C94" s="35" t="s">
        <v>444</v>
      </c>
      <c r="D94" s="36" t="str">
        <f>SmtRes!O72</f>
        <v>чел.час</v>
      </c>
      <c r="E94" s="24">
        <f>SmtRes!Y72*Source!I37</f>
        <v>10.315499999999998</v>
      </c>
      <c r="F94" s="25">
        <f>(SmtRes!AA72+SmtRes!AB72+SmtRes!AD72)</f>
        <v>0</v>
      </c>
      <c r="G94" s="36"/>
      <c r="H94" s="36"/>
      <c r="I94" s="26">
        <f>(SmtRes!AA72*SmtRes!Y72*Source!I37+SmtRes!AB72*SmtRes!Y72*Source!I37+SmtRes!AD72*SmtRes!Y72*Source!I37)</f>
        <v>0</v>
      </c>
      <c r="J94" s="36"/>
      <c r="K94" s="36"/>
      <c r="L94" s="36"/>
      <c r="M94" s="36"/>
      <c r="N94" s="36"/>
    </row>
    <row r="95" spans="1:26" ht="15.75">
      <c r="A95" s="36"/>
      <c r="B95" s="36"/>
      <c r="C95" s="36"/>
      <c r="D95" s="36"/>
      <c r="E95" s="36"/>
      <c r="F95" s="36"/>
      <c r="G95" s="37">
        <f>SmtRes!AC72</f>
        <v>0</v>
      </c>
      <c r="H95" s="36"/>
      <c r="I95" s="36"/>
      <c r="J95" s="36"/>
      <c r="K95" s="38">
        <f>SmtRes!AC72*SmtRes!Y72*Source!I37</f>
        <v>0</v>
      </c>
      <c r="L95" s="36"/>
      <c r="M95" s="36"/>
      <c r="N95" s="36"/>
    </row>
    <row r="96" spans="1:26" ht="15.75">
      <c r="A96" s="58" t="s">
        <v>431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1:26" ht="126">
      <c r="A97" s="36"/>
      <c r="B97" s="36" t="str">
        <f>SmtRes!J76</f>
        <v>ТССЦ г.Севастополя, приказ Минстроя России №597/пр от 06.10.2014 г. 101-1951</v>
      </c>
      <c r="C97" s="35" t="s">
        <v>450</v>
      </c>
      <c r="D97" s="36" t="str">
        <f>SmtRes!O76</f>
        <v>кг</v>
      </c>
      <c r="E97" s="24">
        <f>SmtRes!Y76*Source!I37</f>
        <v>0</v>
      </c>
      <c r="F97" s="25">
        <f>(SmtRes!AA76+SmtRes!AB76+SmtRes!AD76)</f>
        <v>163.65</v>
      </c>
      <c r="G97" s="36"/>
      <c r="H97" s="25">
        <f>SmtRes!AA76</f>
        <v>163.65</v>
      </c>
      <c r="I97" s="26">
        <f>(SmtRes!AA76*SmtRes!Y76*Source!I37+SmtRes!AB76*SmtRes!Y76*Source!I37+SmtRes!AD76*SmtRes!Y76*Source!I37)</f>
        <v>0</v>
      </c>
      <c r="J97" s="36"/>
      <c r="K97" s="36"/>
      <c r="L97" s="26">
        <f>SmtRes!AA76*SmtRes!Y76*Source!I37</f>
        <v>0</v>
      </c>
      <c r="M97" s="36"/>
      <c r="N97" s="36"/>
    </row>
    <row r="98" spans="1:26" ht="126">
      <c r="A98" s="36"/>
      <c r="B98" s="36" t="str">
        <f>SmtRes!J77</f>
        <v>ТССЦ г.Севастополя, приказ Минстроя России №597/пр от 06.10.2014 г. 101-2499</v>
      </c>
      <c r="C98" s="35" t="s">
        <v>451</v>
      </c>
      <c r="D98" s="36" t="str">
        <f>SmtRes!O77</f>
        <v>кг</v>
      </c>
      <c r="E98" s="24">
        <f>SmtRes!Y77*Source!I37</f>
        <v>0</v>
      </c>
      <c r="F98" s="25">
        <f>(SmtRes!AA77+SmtRes!AB77+SmtRes!AD77)</f>
        <v>200.52</v>
      </c>
      <c r="G98" s="36"/>
      <c r="H98" s="25">
        <f>SmtRes!AA77</f>
        <v>200.52</v>
      </c>
      <c r="I98" s="26">
        <f>(SmtRes!AA77*SmtRes!Y77*Source!I37+SmtRes!AB77*SmtRes!Y77*Source!I37+SmtRes!AD77*SmtRes!Y77*Source!I37)</f>
        <v>0</v>
      </c>
      <c r="J98" s="36"/>
      <c r="K98" s="36"/>
      <c r="L98" s="26">
        <f>SmtRes!AA77*SmtRes!Y77*Source!I37</f>
        <v>0</v>
      </c>
      <c r="M98" s="36"/>
      <c r="N98" s="36"/>
    </row>
    <row r="99" spans="1:26" ht="126">
      <c r="A99" s="36"/>
      <c r="B99" s="36" t="str">
        <f>SmtRes!J78</f>
        <v>ТССЦ г.Севастополя, приказ Минстроя России №597/пр от 06.10.2014 г. 502-0246</v>
      </c>
      <c r="C99" s="35" t="s">
        <v>452</v>
      </c>
      <c r="D99" s="36" t="str">
        <f>SmtRes!O78</f>
        <v>т</v>
      </c>
      <c r="E99" s="24">
        <f>SmtRes!Y78*Source!I37</f>
        <v>0</v>
      </c>
      <c r="F99" s="25">
        <f>(SmtRes!AA78+SmtRes!AB78+SmtRes!AD78)</f>
        <v>599912.18000000005</v>
      </c>
      <c r="G99" s="36"/>
      <c r="H99" s="25">
        <f>SmtRes!AA78</f>
        <v>599912.18000000005</v>
      </c>
      <c r="I99" s="26">
        <f>(SmtRes!AA78*SmtRes!Y78*Source!I37+SmtRes!AB78*SmtRes!Y78*Source!I37+SmtRes!AD78*SmtRes!Y78*Source!I37)</f>
        <v>0</v>
      </c>
      <c r="J99" s="36"/>
      <c r="K99" s="36"/>
      <c r="L99" s="26">
        <f>SmtRes!AA78*SmtRes!Y78*Source!I37</f>
        <v>0</v>
      </c>
      <c r="M99" s="36"/>
      <c r="N99" s="36"/>
    </row>
    <row r="100" spans="1:26" ht="126">
      <c r="A100" s="36"/>
      <c r="B100" s="36" t="str">
        <f>SmtRes!J79</f>
        <v>ТССЦ г.Севастополя, приказ Минстроя России №597/пр от 06.10.2014 г. 507-0701</v>
      </c>
      <c r="C100" s="35" t="s">
        <v>453</v>
      </c>
      <c r="D100" s="36" t="str">
        <f>SmtRes!O79</f>
        <v>кг</v>
      </c>
      <c r="E100" s="24">
        <f>SmtRes!Y79*Source!I37</f>
        <v>0</v>
      </c>
      <c r="F100" s="25">
        <f>(SmtRes!AA79+SmtRes!AB79+SmtRes!AD79)</f>
        <v>250.42</v>
      </c>
      <c r="G100" s="36"/>
      <c r="H100" s="25">
        <f>SmtRes!AA79</f>
        <v>250.42</v>
      </c>
      <c r="I100" s="26">
        <f>(SmtRes!AA79*SmtRes!Y79*Source!I37+SmtRes!AB79*SmtRes!Y79*Source!I37+SmtRes!AD79*SmtRes!Y79*Source!I37)</f>
        <v>0</v>
      </c>
      <c r="J100" s="36"/>
      <c r="K100" s="36"/>
      <c r="L100" s="26">
        <f>SmtRes!AA79*SmtRes!Y79*Source!I37</f>
        <v>0</v>
      </c>
      <c r="M100" s="36"/>
      <c r="N100" s="36"/>
    </row>
    <row r="101" spans="1:26" ht="126">
      <c r="A101" s="39"/>
      <c r="B101" s="39" t="str">
        <f>SmtRes!J80</f>
        <v>ТССЦ г.Севастополя, приказ Минстроя России №597/пр от 06.10.2014 г. 999-9950</v>
      </c>
      <c r="C101" s="40" t="s">
        <v>445</v>
      </c>
      <c r="D101" s="39" t="str">
        <f>SmtRes!O80</f>
        <v>РУБ</v>
      </c>
      <c r="E101" s="29">
        <f>SmtRes!Y80*Source!I37</f>
        <v>0</v>
      </c>
      <c r="F101" s="30">
        <f>(SmtRes!AA80+SmtRes!AB80+SmtRes!AD80)</f>
        <v>6.39</v>
      </c>
      <c r="G101" s="39"/>
      <c r="H101" s="30">
        <f>SmtRes!AA80</f>
        <v>6.39</v>
      </c>
      <c r="I101" s="31">
        <f>(SmtRes!AA80*SmtRes!Y80*Source!I37+SmtRes!AB80*SmtRes!Y80*Source!I37+SmtRes!AD80*SmtRes!Y80*Source!I37)</f>
        <v>0</v>
      </c>
      <c r="J101" s="39"/>
      <c r="K101" s="39"/>
      <c r="L101" s="31">
        <f>SmtRes!AA80*SmtRes!Y80*Source!I37</f>
        <v>0</v>
      </c>
      <c r="M101" s="39"/>
      <c r="N101" s="39"/>
    </row>
    <row r="102" spans="1:26" ht="15.75">
      <c r="A102" s="57"/>
      <c r="B102" s="57"/>
      <c r="C102" s="44" t="s">
        <v>438</v>
      </c>
      <c r="D102" s="45"/>
      <c r="E102" s="45"/>
      <c r="F102" s="45"/>
      <c r="G102" s="45"/>
      <c r="H102" s="45"/>
      <c r="I102" s="46">
        <f>SUMIF(Source!AA37:'Source'!AA38, "=26264149", Source!GM37:'Source'!GM38)</f>
        <v>15840.77</v>
      </c>
      <c r="J102" s="57"/>
      <c r="K102" s="57"/>
      <c r="L102" s="57"/>
      <c r="M102" s="57"/>
      <c r="N102" s="57"/>
    </row>
    <row r="103" spans="1:26" ht="152.25">
      <c r="A103" s="27" t="str">
        <f>IF(Source!E39&lt;&gt;"", Source!E39, "")</f>
        <v>6</v>
      </c>
      <c r="B103" s="27" t="str">
        <f>IF(Source!BJ39&lt;&gt;"", Source!BJ39, "")</f>
        <v>ТЕРм г.Севастополя, приказ Минстроя России №597/пр от 06.10.2014 г. м08-02-144-1</v>
      </c>
      <c r="C103" s="27" t="s">
        <v>454</v>
      </c>
      <c r="D103" s="28" t="str">
        <f>IF(Source!H39&lt;&gt;"", Source!H39, "")</f>
        <v>100 шт.</v>
      </c>
      <c r="E103" s="29">
        <f>Source!I39</f>
        <v>0.78</v>
      </c>
      <c r="F103" s="30">
        <f>IF(Source!AB39=0, "-", Source!AB39)</f>
        <v>52.155949999999997</v>
      </c>
      <c r="G103" s="30" t="str">
        <f>IF(Source!AD39=0, "-", Source!AD39)</f>
        <v>-</v>
      </c>
      <c r="H103" s="30" t="str">
        <f>IF(Source!AC39=0, "-", Source!AC39)</f>
        <v>-</v>
      </c>
      <c r="I103" s="31">
        <f>IF(Source!O39=0, "-", Source!O39)</f>
        <v>259.95999999999998</v>
      </c>
      <c r="J103" s="31">
        <f>IF(Source!S39=0, "-", Source!S39)</f>
        <v>259.95999999999998</v>
      </c>
      <c r="K103" s="31" t="str">
        <f>IF(Source!Q39=0, "-", Source!Q39)</f>
        <v>-</v>
      </c>
      <c r="L103" s="31" t="str">
        <f>IF(Source!P39=0, "-", Source!P39)</f>
        <v>-</v>
      </c>
      <c r="M103" s="30">
        <f>IF(Source!AH39=0, "-", ROUND(Source!AH39,6))</f>
        <v>6.0720000000000001</v>
      </c>
      <c r="N103" s="30">
        <f>IF(Source!U39=0, "-", ROUND(Source!U39,6))</f>
        <v>4.7361599999999999</v>
      </c>
      <c r="T103">
        <f>IF(Source!O39=0, "-", Source!O39)</f>
        <v>259.95999999999998</v>
      </c>
      <c r="U103" t="s">
        <v>425</v>
      </c>
      <c r="V103">
        <f>IF(Source!S39=0, "-", Source!S39)</f>
        <v>259.95999999999998</v>
      </c>
      <c r="W103" t="str">
        <f>IF(Source!Q39=0, "-", Source!Q39)</f>
        <v>-</v>
      </c>
      <c r="X103" t="str">
        <f>IF(Source!R39=0, "-", Source!R39)</f>
        <v>-</v>
      </c>
      <c r="Y103">
        <f>IF(Source!U39=0, "-", ROUND(Source!U39,6))</f>
        <v>4.7361599999999999</v>
      </c>
      <c r="Z103" t="str">
        <f>IF(Source!V39=0, "-", ROUND(Source!V39,6))</f>
        <v>-</v>
      </c>
    </row>
    <row r="104" spans="1:26" ht="15.75">
      <c r="A104" s="22"/>
      <c r="B104" s="22"/>
      <c r="C104" s="22"/>
      <c r="D104" s="23"/>
      <c r="E104" s="32"/>
      <c r="F104" s="25">
        <f>IF(Source!AF39=0, "-", Source!AF39)</f>
        <v>52.155949999999997</v>
      </c>
      <c r="G104" s="25" t="str">
        <f>IF(Source!AE39=0, "-", Source!AE39)</f>
        <v>-</v>
      </c>
      <c r="H104" s="32"/>
      <c r="I104" s="32"/>
      <c r="J104" s="32"/>
      <c r="K104" s="26" t="str">
        <f>IF(Source!R39=0, "-", Source!R39)</f>
        <v>-</v>
      </c>
      <c r="L104" s="32"/>
      <c r="M104" s="25" t="str">
        <f>IF(Source!AI39=0, "-", ROUND(Source!AI39,6))</f>
        <v>-</v>
      </c>
      <c r="N104" s="25" t="str">
        <f>IF(Source!V39=0, "-", ROUND(Source!V39,6))</f>
        <v>-</v>
      </c>
    </row>
    <row r="105" spans="1:26" ht="30">
      <c r="A105" s="57"/>
      <c r="B105" s="57"/>
      <c r="C105" s="34" t="s">
        <v>426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spans="1:26" ht="45">
      <c r="A106" s="57"/>
      <c r="B106" s="57"/>
      <c r="C106" s="34" t="str">
        <f>Source!CN39</f>
        <v>Поправка: Сб.№м 8, п.1.8.3.2  Наименование:  При производстве работ на высоте св. 8 до 15 м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spans="1:26" ht="15.75">
      <c r="A107" s="47"/>
      <c r="B107" s="47"/>
      <c r="C107" s="61" t="str">
        <f>CONCATENATE("НР ", Source!AT39, "%","=", Source!X39,";  СП ", Source!AU39, "%","=", Source!Y39)</f>
        <v>НР 95%=246,96;  СП 65%=168,97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</row>
    <row r="108" spans="1:26" ht="15.75">
      <c r="A108" s="58" t="s">
        <v>428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</row>
    <row r="109" spans="1:26" ht="30.75">
      <c r="A109" s="36"/>
      <c r="B109" s="36" t="str">
        <f>SmtRes!J83</f>
        <v/>
      </c>
      <c r="C109" s="35" t="s">
        <v>455</v>
      </c>
      <c r="D109" s="36" t="str">
        <f>SmtRes!O83</f>
        <v>чел.-ч</v>
      </c>
      <c r="E109" s="24">
        <f>SmtRes!Y83*Source!I39</f>
        <v>4.7361599999999999</v>
      </c>
      <c r="F109" s="25">
        <f>SmtRes!AD83</f>
        <v>54.89</v>
      </c>
      <c r="G109" s="36"/>
      <c r="H109" s="36"/>
      <c r="I109" s="26">
        <f>(SmtRes!AA83*SmtRes!Y83*Source!I39+SmtRes!AB83*SmtRes!Y83*Source!I39+SmtRes!AD83*SmtRes!Y83*Source!I39)</f>
        <v>259.96782239999999</v>
      </c>
      <c r="J109" s="26">
        <f>SmtRes!AD83*SmtRes!Y83*Source!I39</f>
        <v>259.96782239999999</v>
      </c>
      <c r="K109" s="36"/>
      <c r="L109" s="36"/>
      <c r="M109" s="36"/>
      <c r="N109" s="36"/>
    </row>
    <row r="110" spans="1:26" ht="15.75">
      <c r="A110" s="58" t="s">
        <v>431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</row>
    <row r="111" spans="1:26" ht="126">
      <c r="A111" s="39"/>
      <c r="B111" s="39" t="str">
        <f>SmtRes!J84</f>
        <v>ТССЦ г.Севастополя, приказ Минстроя России №597/пр от 06.10.2014 г. 999-9950</v>
      </c>
      <c r="C111" s="40" t="s">
        <v>445</v>
      </c>
      <c r="D111" s="39" t="str">
        <f>SmtRes!O84</f>
        <v>РУБ</v>
      </c>
      <c r="E111" s="29">
        <f>SmtRes!Y84*Source!I39</f>
        <v>0</v>
      </c>
      <c r="F111" s="30">
        <f>(SmtRes!AA84+SmtRes!AB84+SmtRes!AD84)</f>
        <v>6.39</v>
      </c>
      <c r="G111" s="39"/>
      <c r="H111" s="30">
        <f>SmtRes!AA84</f>
        <v>6.39</v>
      </c>
      <c r="I111" s="31">
        <f>(SmtRes!AA84*SmtRes!Y84*Source!I39+SmtRes!AB84*SmtRes!Y84*Source!I39+SmtRes!AD84*SmtRes!Y84*Source!I39)</f>
        <v>0</v>
      </c>
      <c r="J111" s="39"/>
      <c r="K111" s="39"/>
      <c r="L111" s="31">
        <f>SmtRes!AA84*SmtRes!Y84*Source!I39</f>
        <v>0</v>
      </c>
      <c r="M111" s="39"/>
      <c r="N111" s="39"/>
    </row>
    <row r="112" spans="1:26" ht="15.75">
      <c r="A112" s="57"/>
      <c r="B112" s="57"/>
      <c r="C112" s="44" t="s">
        <v>438</v>
      </c>
      <c r="D112" s="45"/>
      <c r="E112" s="45"/>
      <c r="F112" s="45"/>
      <c r="G112" s="45"/>
      <c r="H112" s="45"/>
      <c r="I112" s="46">
        <f>SUMIF(Source!AA39:'Source'!AA40, "=26264149", Source!GM39:'Source'!GM40)</f>
        <v>675.89</v>
      </c>
      <c r="J112" s="57"/>
      <c r="K112" s="57"/>
      <c r="L112" s="57"/>
      <c r="M112" s="57"/>
      <c r="N112" s="57"/>
    </row>
    <row r="113" spans="1:26" ht="168">
      <c r="A113" s="27" t="str">
        <f>IF(Source!E41&lt;&gt;"", Source!E41, "")</f>
        <v>7</v>
      </c>
      <c r="B113" s="27" t="str">
        <f>IF(Source!BJ41&lt;&gt;"", Source!BJ41, "")</f>
        <v>ТЕРм г.Севастополя, приказ Минстроя России №597/пр от 06.10.2014 г. м08-02-148-1</v>
      </c>
      <c r="C113" s="27" t="s">
        <v>456</v>
      </c>
      <c r="D113" s="28" t="str">
        <f>IF(Source!H41&lt;&gt;"", Source!H41, "")</f>
        <v>100 М КАБЕЛЯ</v>
      </c>
      <c r="E113" s="29">
        <f>Source!I41</f>
        <v>0.21</v>
      </c>
      <c r="F113" s="30">
        <f>IF(Source!AB41=0, "-", Source!AB41)</f>
        <v>85.221324999999993</v>
      </c>
      <c r="G113" s="30">
        <f>IF(Source!AD41=0, "-", Source!AD41)</f>
        <v>31.326000000000001</v>
      </c>
      <c r="H113" s="30" t="str">
        <f>IF(Source!AC41=0, "-", Source!AC41)</f>
        <v>-</v>
      </c>
      <c r="I113" s="31">
        <f>IF(Source!O41=0, "-", Source!O41)</f>
        <v>114.36</v>
      </c>
      <c r="J113" s="31">
        <f>IF(Source!S41=0, "-", Source!S41)</f>
        <v>72.319999999999993</v>
      </c>
      <c r="K113" s="31">
        <f>IF(Source!Q41=0, "-", Source!Q41)</f>
        <v>42.04</v>
      </c>
      <c r="L113" s="31" t="str">
        <f>IF(Source!P41=0, "-", Source!P41)</f>
        <v>-</v>
      </c>
      <c r="M113" s="30">
        <f>IF(Source!AH41=0, "-", ROUND(Source!AH41,6))</f>
        <v>6.2744</v>
      </c>
      <c r="N113" s="30">
        <f>IF(Source!U41=0, "-", ROUND(Source!U41,6))</f>
        <v>1.3176239999999999</v>
      </c>
      <c r="T113">
        <f>IF(Source!O41=0, "-", Source!O41)</f>
        <v>114.36</v>
      </c>
      <c r="U113" t="s">
        <v>425</v>
      </c>
      <c r="V113">
        <f>IF(Source!S41=0, "-", Source!S41)</f>
        <v>72.319999999999993</v>
      </c>
      <c r="W113">
        <f>IF(Source!Q41=0, "-", Source!Q41)</f>
        <v>42.04</v>
      </c>
      <c r="X113">
        <f>IF(Source!R41=0, "-", Source!R41)</f>
        <v>1.83</v>
      </c>
      <c r="Y113">
        <f>IF(Source!U41=0, "-", ROUND(Source!U41,6))</f>
        <v>1.3176239999999999</v>
      </c>
      <c r="Z113">
        <f>IF(Source!V41=0, "-", ROUND(Source!V41,6))</f>
        <v>2.4150000000000001E-2</v>
      </c>
    </row>
    <row r="114" spans="1:26" ht="15.75">
      <c r="A114" s="22"/>
      <c r="B114" s="22"/>
      <c r="C114" s="22"/>
      <c r="D114" s="23"/>
      <c r="E114" s="32"/>
      <c r="F114" s="25">
        <f>IF(Source!AF41=0, "-", Source!AF41)</f>
        <v>53.895325</v>
      </c>
      <c r="G114" s="25">
        <f>IF(Source!AE41=0, "-", Source!AE41)</f>
        <v>1.3627499999999999</v>
      </c>
      <c r="H114" s="32"/>
      <c r="I114" s="32"/>
      <c r="J114" s="32"/>
      <c r="K114" s="26">
        <f>IF(Source!R41=0, "-", Source!R41)</f>
        <v>1.83</v>
      </c>
      <c r="L114" s="32"/>
      <c r="M114" s="25">
        <f>IF(Source!AI41=0, "-", ROUND(Source!AI41,6))</f>
        <v>0.115</v>
      </c>
      <c r="N114" s="25">
        <f>IF(Source!V41=0, "-", ROUND(Source!V41,6))</f>
        <v>2.4150000000000001E-2</v>
      </c>
    </row>
    <row r="115" spans="1:26" ht="30">
      <c r="A115" s="57"/>
      <c r="B115" s="57"/>
      <c r="C115" s="34" t="s">
        <v>426</v>
      </c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spans="1:26" ht="45">
      <c r="A116" s="57"/>
      <c r="B116" s="57"/>
      <c r="C116" s="34" t="str">
        <f>Source!CN41</f>
        <v>Поправка: Сб.№м 8, п.1.8.3.2  Наименование:  При производстве работ на высоте св. 8 до 15 м</v>
      </c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</row>
    <row r="117" spans="1:26" ht="15.75">
      <c r="A117" s="47"/>
      <c r="B117" s="47"/>
      <c r="C117" s="61" t="str">
        <f>CONCATENATE("НР ", Source!AT41, "%","=", Source!X41,";  СП ", Source!AU41, "%","=", Source!Y41)</f>
        <v>НР 95%=70,44;  СП 65%=48,2</v>
      </c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3"/>
    </row>
    <row r="118" spans="1:26" ht="15.75">
      <c r="A118" s="58" t="s">
        <v>428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</row>
    <row r="119" spans="1:26" ht="30.75">
      <c r="A119" s="36"/>
      <c r="B119" s="36" t="str">
        <f>SmtRes!J95</f>
        <v/>
      </c>
      <c r="C119" s="35" t="s">
        <v>457</v>
      </c>
      <c r="D119" s="36" t="str">
        <f>SmtRes!O95</f>
        <v>чел.-ч</v>
      </c>
      <c r="E119" s="24">
        <f>SmtRes!Y95*Source!I41</f>
        <v>1.3176239999999999</v>
      </c>
      <c r="F119" s="25">
        <f>SmtRes!AD95</f>
        <v>54.89</v>
      </c>
      <c r="G119" s="36"/>
      <c r="H119" s="36"/>
      <c r="I119" s="26">
        <f>(SmtRes!AA95*SmtRes!Y95*Source!I41+SmtRes!AB95*SmtRes!Y95*Source!I41+SmtRes!AD95*SmtRes!Y95*Source!I41)</f>
        <v>72.32438135999999</v>
      </c>
      <c r="J119" s="26">
        <f>SmtRes!AD95*SmtRes!Y95*Source!I41</f>
        <v>72.32438135999999</v>
      </c>
      <c r="K119" s="36"/>
      <c r="L119" s="36"/>
      <c r="M119" s="36"/>
      <c r="N119" s="36"/>
    </row>
    <row r="120" spans="1:26" ht="30.75">
      <c r="A120" s="36"/>
      <c r="B120" s="36" t="str">
        <f>SmtRes!J96</f>
        <v/>
      </c>
      <c r="C120" s="35" t="s">
        <v>444</v>
      </c>
      <c r="D120" s="36" t="str">
        <f>SmtRes!O96</f>
        <v>чел.час</v>
      </c>
      <c r="E120" s="24">
        <f>SmtRes!Y96*Source!I41</f>
        <v>2.4149999999999998E-2</v>
      </c>
      <c r="F120" s="25">
        <f>(SmtRes!AA96+SmtRes!AB96+SmtRes!AD96)</f>
        <v>0</v>
      </c>
      <c r="G120" s="36"/>
      <c r="H120" s="36"/>
      <c r="I120" s="26">
        <f>(SmtRes!AA96*SmtRes!Y96*Source!I41+SmtRes!AB96*SmtRes!Y96*Source!I41+SmtRes!AD96*SmtRes!Y96*Source!I41)</f>
        <v>0</v>
      </c>
      <c r="J120" s="36"/>
      <c r="K120" s="36"/>
      <c r="L120" s="36"/>
      <c r="M120" s="36"/>
      <c r="N120" s="36"/>
    </row>
    <row r="121" spans="1:26" ht="15.75">
      <c r="A121" s="36"/>
      <c r="B121" s="36"/>
      <c r="C121" s="36"/>
      <c r="D121" s="36"/>
      <c r="E121" s="36"/>
      <c r="F121" s="36"/>
      <c r="G121" s="37">
        <f>SmtRes!AC96</f>
        <v>0</v>
      </c>
      <c r="H121" s="36"/>
      <c r="I121" s="36"/>
      <c r="J121" s="36"/>
      <c r="K121" s="38">
        <f>SmtRes!AC96*SmtRes!Y96*Source!I41</f>
        <v>0</v>
      </c>
      <c r="L121" s="36"/>
      <c r="M121" s="36"/>
      <c r="N121" s="36"/>
    </row>
    <row r="122" spans="1:26" ht="15.75">
      <c r="A122" s="58" t="s">
        <v>431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</row>
    <row r="123" spans="1:26" ht="126">
      <c r="A123" s="36"/>
      <c r="B123" s="36" t="str">
        <f>SmtRes!J101</f>
        <v>ТССЦ г.Севастополя, приказ Минстроя России №597/пр от 06.10.2014 г. 101-2478</v>
      </c>
      <c r="C123" s="35" t="s">
        <v>458</v>
      </c>
      <c r="D123" s="36" t="str">
        <f>SmtRes!O101</f>
        <v>100 м</v>
      </c>
      <c r="E123" s="24">
        <f>SmtRes!Y101*Source!I41</f>
        <v>0</v>
      </c>
      <c r="F123" s="25">
        <f>(SmtRes!AA101+SmtRes!AB101+SmtRes!AD101)</f>
        <v>822.78</v>
      </c>
      <c r="G123" s="36"/>
      <c r="H123" s="25">
        <f>SmtRes!AA101</f>
        <v>822.78</v>
      </c>
      <c r="I123" s="26">
        <f>(SmtRes!AA101*SmtRes!Y101*Source!I41+SmtRes!AB101*SmtRes!Y101*Source!I41+SmtRes!AD101*SmtRes!Y101*Source!I41)</f>
        <v>0</v>
      </c>
      <c r="J123" s="36"/>
      <c r="K123" s="36"/>
      <c r="L123" s="26">
        <f>SmtRes!AA101*SmtRes!Y101*Source!I41</f>
        <v>0</v>
      </c>
      <c r="M123" s="36"/>
      <c r="N123" s="36"/>
    </row>
    <row r="124" spans="1:26" ht="126">
      <c r="A124" s="36"/>
      <c r="B124" s="36" t="str">
        <f>SmtRes!J102</f>
        <v>ТССЦ г.Севастополя, приказ Минстроя России №597/пр от 06.10.2014 г. 113-1786</v>
      </c>
      <c r="C124" s="35" t="s">
        <v>459</v>
      </c>
      <c r="D124" s="36" t="str">
        <f>SmtRes!O102</f>
        <v>т</v>
      </c>
      <c r="E124" s="24">
        <f>SmtRes!Y102*Source!I41</f>
        <v>0</v>
      </c>
      <c r="F124" s="25">
        <f>(SmtRes!AA102+SmtRes!AB102+SmtRes!AD102)</f>
        <v>51965.52</v>
      </c>
      <c r="G124" s="36"/>
      <c r="H124" s="25">
        <f>SmtRes!AA102</f>
        <v>51965.52</v>
      </c>
      <c r="I124" s="26">
        <f>(SmtRes!AA102*SmtRes!Y102*Source!I41+SmtRes!AB102*SmtRes!Y102*Source!I41+SmtRes!AD102*SmtRes!Y102*Source!I41)</f>
        <v>0</v>
      </c>
      <c r="J124" s="36"/>
      <c r="K124" s="36"/>
      <c r="L124" s="26">
        <f>SmtRes!AA102*SmtRes!Y102*Source!I41</f>
        <v>0</v>
      </c>
      <c r="M124" s="36"/>
      <c r="N124" s="36"/>
    </row>
    <row r="125" spans="1:26" ht="126">
      <c r="A125" s="36"/>
      <c r="B125" s="36" t="str">
        <f>SmtRes!J103</f>
        <v>ТССЦ г.Севастополя, приказ Минстроя России №597/пр от 06.10.2014 г. 506-1362</v>
      </c>
      <c r="C125" s="35" t="s">
        <v>460</v>
      </c>
      <c r="D125" s="36" t="str">
        <f>SmtRes!O103</f>
        <v>кг</v>
      </c>
      <c r="E125" s="24">
        <f>SmtRes!Y103*Source!I41</f>
        <v>0</v>
      </c>
      <c r="F125" s="25">
        <f>(SmtRes!AA103+SmtRes!AB103+SmtRes!AD103)</f>
        <v>437.72</v>
      </c>
      <c r="G125" s="36"/>
      <c r="H125" s="25">
        <f>SmtRes!AA103</f>
        <v>437.72</v>
      </c>
      <c r="I125" s="26">
        <f>(SmtRes!AA103*SmtRes!Y103*Source!I41+SmtRes!AB103*SmtRes!Y103*Source!I41+SmtRes!AD103*SmtRes!Y103*Source!I41)</f>
        <v>0</v>
      </c>
      <c r="J125" s="36"/>
      <c r="K125" s="36"/>
      <c r="L125" s="26">
        <f>SmtRes!AA103*SmtRes!Y103*Source!I41</f>
        <v>0</v>
      </c>
      <c r="M125" s="36"/>
      <c r="N125" s="36"/>
    </row>
    <row r="126" spans="1:26" ht="126">
      <c r="A126" s="39"/>
      <c r="B126" s="39" t="str">
        <f>SmtRes!J104</f>
        <v>ТССЦ г.Севастополя, приказ Минстроя России №597/пр от 06.10.2014 г. 999-9950</v>
      </c>
      <c r="C126" s="40" t="s">
        <v>445</v>
      </c>
      <c r="D126" s="39" t="str">
        <f>SmtRes!O104</f>
        <v>РУБ</v>
      </c>
      <c r="E126" s="29">
        <f>SmtRes!Y104*Source!I41</f>
        <v>0</v>
      </c>
      <c r="F126" s="30">
        <f>(SmtRes!AA104+SmtRes!AB104+SmtRes!AD104)</f>
        <v>6.39</v>
      </c>
      <c r="G126" s="39"/>
      <c r="H126" s="30">
        <f>SmtRes!AA104</f>
        <v>6.39</v>
      </c>
      <c r="I126" s="31">
        <f>(SmtRes!AA104*SmtRes!Y104*Source!I41+SmtRes!AB104*SmtRes!Y104*Source!I41+SmtRes!AD104*SmtRes!Y104*Source!I41)</f>
        <v>0</v>
      </c>
      <c r="J126" s="39"/>
      <c r="K126" s="39"/>
      <c r="L126" s="31">
        <f>SmtRes!AA104*SmtRes!Y104*Source!I41</f>
        <v>0</v>
      </c>
      <c r="M126" s="39"/>
      <c r="N126" s="39"/>
    </row>
    <row r="127" spans="1:26" ht="15.75">
      <c r="A127" s="57"/>
      <c r="B127" s="57"/>
      <c r="C127" s="44" t="s">
        <v>438</v>
      </c>
      <c r="D127" s="45"/>
      <c r="E127" s="45"/>
      <c r="F127" s="45"/>
      <c r="G127" s="45"/>
      <c r="H127" s="45"/>
      <c r="I127" s="46">
        <f>SUMIF(Source!AA41:'Source'!AA42, "=26264149", Source!GM41:'Source'!GM42)</f>
        <v>233</v>
      </c>
      <c r="J127" s="57"/>
      <c r="K127" s="57"/>
      <c r="L127" s="57"/>
      <c r="M127" s="57"/>
      <c r="N127" s="57"/>
    </row>
    <row r="128" spans="1:26" ht="168">
      <c r="A128" s="27" t="str">
        <f>IF(Source!E43&lt;&gt;"", Source!E43, "")</f>
        <v>8</v>
      </c>
      <c r="B128" s="27" t="str">
        <f>IF(Source!BJ43&lt;&gt;"", Source!BJ43, "")</f>
        <v>ТЕРм г.Севастополя, приказ Минстроя России №597/пр от 06.10.2014 г. м08-02-363-1</v>
      </c>
      <c r="C128" s="27" t="s">
        <v>461</v>
      </c>
      <c r="D128" s="28" t="str">
        <f>IF(Source!H43&lt;&gt;"", Source!H43, "")</f>
        <v>1  ШТ.</v>
      </c>
      <c r="E128" s="29">
        <f>Source!I43</f>
        <v>12</v>
      </c>
      <c r="F128" s="30">
        <f>IF(Source!AB43=0, "-", Source!AB43)</f>
        <v>105.57575</v>
      </c>
      <c r="G128" s="30">
        <f>IF(Source!AD43=0, "-", Source!AD43)</f>
        <v>91.885000000000005</v>
      </c>
      <c r="H128" s="30" t="str">
        <f>IF(Source!AC43=0, "-", Source!AC43)</f>
        <v>-</v>
      </c>
      <c r="I128" s="31">
        <f>IF(Source!O43=0, "-", Source!O43)</f>
        <v>8095.55</v>
      </c>
      <c r="J128" s="31">
        <f>IF(Source!S43=0, "-", Source!S43)</f>
        <v>1049.81</v>
      </c>
      <c r="K128" s="31">
        <f>IF(Source!Q43=0, "-", Source!Q43)</f>
        <v>7045.74</v>
      </c>
      <c r="L128" s="31" t="str">
        <f>IF(Source!P43=0, "-", Source!P43)</f>
        <v>-</v>
      </c>
      <c r="M128" s="30">
        <f>IF(Source!AH43=0, "-", ROUND(Source!AH43,6))</f>
        <v>1.56975</v>
      </c>
      <c r="N128" s="30">
        <f>IF(Source!U43=0, "-", ROUND(Source!U43,6))</f>
        <v>18.837</v>
      </c>
      <c r="T128">
        <f>IF(Source!O43=0, "-", Source!O43)</f>
        <v>8095.55</v>
      </c>
      <c r="U128" t="s">
        <v>425</v>
      </c>
      <c r="V128">
        <f>IF(Source!S43=0, "-", Source!S43)</f>
        <v>1049.81</v>
      </c>
      <c r="W128">
        <f>IF(Source!Q43=0, "-", Source!Q43)</f>
        <v>7045.74</v>
      </c>
      <c r="X128">
        <f>IF(Source!R43=0, "-", Source!R43)</f>
        <v>563.91999999999996</v>
      </c>
      <c r="Y128">
        <f>IF(Source!U43=0, "-", ROUND(Source!U43,6))</f>
        <v>18.837</v>
      </c>
      <c r="Z128">
        <f>IF(Source!V43=0, "-", ROUND(Source!V43,6))</f>
        <v>7.452</v>
      </c>
    </row>
    <row r="129" spans="1:26" ht="15.75">
      <c r="A129" s="22"/>
      <c r="B129" s="22"/>
      <c r="C129" s="22"/>
      <c r="D129" s="23"/>
      <c r="E129" s="32"/>
      <c r="F129" s="25">
        <f>IF(Source!AF43=0, "-", Source!AF43)</f>
        <v>13.69075</v>
      </c>
      <c r="G129" s="25">
        <f>IF(Source!AE43=0, "-", Source!AE43)</f>
        <v>7.3542500000000004</v>
      </c>
      <c r="H129" s="32"/>
      <c r="I129" s="32"/>
      <c r="J129" s="32"/>
      <c r="K129" s="26">
        <f>IF(Source!R43=0, "-", Source!R43)</f>
        <v>563.91999999999996</v>
      </c>
      <c r="L129" s="32"/>
      <c r="M129" s="25">
        <f>IF(Source!AI43=0, "-", ROUND(Source!AI43,6))</f>
        <v>0.621</v>
      </c>
      <c r="N129" s="25">
        <f>IF(Source!V43=0, "-", ROUND(Source!V43,6))</f>
        <v>7.452</v>
      </c>
    </row>
    <row r="130" spans="1:26" ht="30">
      <c r="A130" s="57"/>
      <c r="B130" s="57"/>
      <c r="C130" s="34" t="s">
        <v>426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1:26" ht="15.75">
      <c r="A131" s="47"/>
      <c r="B131" s="47"/>
      <c r="C131" s="61" t="str">
        <f>CONCATENATE("НР ", Source!AT43, "%","=", Source!X43,";  СП ", Source!AU43, "%","=", Source!Y43)</f>
        <v>НР 95%=1533,04;  СП 65%=1048,92</v>
      </c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3"/>
    </row>
    <row r="132" spans="1:26" ht="15.75">
      <c r="A132" s="58" t="s">
        <v>428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</row>
    <row r="133" spans="1:26" ht="46.5">
      <c r="A133" s="36"/>
      <c r="B133" s="36" t="str">
        <f>SmtRes!J113</f>
        <v/>
      </c>
      <c r="C133" s="35" t="s">
        <v>462</v>
      </c>
      <c r="D133" s="36" t="str">
        <f>SmtRes!O113</f>
        <v>чел.-ч</v>
      </c>
      <c r="E133" s="24">
        <f>SmtRes!Y113*Source!I43</f>
        <v>18.837</v>
      </c>
      <c r="F133" s="25">
        <f>SmtRes!AD113</f>
        <v>55.72</v>
      </c>
      <c r="G133" s="36"/>
      <c r="H133" s="36"/>
      <c r="I133" s="26">
        <f>(SmtRes!AA113*SmtRes!Y113*Source!I43+SmtRes!AB113*SmtRes!Y113*Source!I43+SmtRes!AD113*SmtRes!Y113*Source!I43)</f>
        <v>1049.59764</v>
      </c>
      <c r="J133" s="26">
        <f>SmtRes!AD113*SmtRes!Y113*Source!I43</f>
        <v>1049.59764</v>
      </c>
      <c r="K133" s="36"/>
      <c r="L133" s="36"/>
      <c r="M133" s="36"/>
      <c r="N133" s="36"/>
    </row>
    <row r="134" spans="1:26" ht="30.75">
      <c r="A134" s="36"/>
      <c r="B134" s="36" t="str">
        <f>SmtRes!J114</f>
        <v/>
      </c>
      <c r="C134" s="35" t="s">
        <v>444</v>
      </c>
      <c r="D134" s="36" t="str">
        <f>SmtRes!O114</f>
        <v>чел.час</v>
      </c>
      <c r="E134" s="24">
        <f>SmtRes!Y114*Source!I43</f>
        <v>7.452</v>
      </c>
      <c r="F134" s="25">
        <f>(SmtRes!AA114+SmtRes!AB114+SmtRes!AD114)</f>
        <v>0</v>
      </c>
      <c r="G134" s="36"/>
      <c r="H134" s="36"/>
      <c r="I134" s="26">
        <f>(SmtRes!AA114*SmtRes!Y114*Source!I43+SmtRes!AB114*SmtRes!Y114*Source!I43+SmtRes!AD114*SmtRes!Y114*Source!I43)</f>
        <v>0</v>
      </c>
      <c r="J134" s="36"/>
      <c r="K134" s="36"/>
      <c r="L134" s="36"/>
      <c r="M134" s="36"/>
      <c r="N134" s="36"/>
    </row>
    <row r="135" spans="1:26" ht="15.75">
      <c r="A135" s="36"/>
      <c r="B135" s="36"/>
      <c r="C135" s="36"/>
      <c r="D135" s="36"/>
      <c r="E135" s="36"/>
      <c r="F135" s="36"/>
      <c r="G135" s="37">
        <f>SmtRes!AC114</f>
        <v>0</v>
      </c>
      <c r="H135" s="36"/>
      <c r="I135" s="36"/>
      <c r="J135" s="36"/>
      <c r="K135" s="38">
        <f>SmtRes!AC114*SmtRes!Y114*Source!I43</f>
        <v>0</v>
      </c>
      <c r="L135" s="36"/>
      <c r="M135" s="36"/>
      <c r="N135" s="36"/>
    </row>
    <row r="136" spans="1:26" ht="15.75">
      <c r="A136" s="58" t="s">
        <v>431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</row>
    <row r="137" spans="1:26" ht="126">
      <c r="A137" s="36"/>
      <c r="B137" s="36" t="str">
        <f>SmtRes!J118</f>
        <v>ТССЦ г.Севастополя, приказ Минстроя России №597/пр от 06.10.2014 г. 101-1977</v>
      </c>
      <c r="C137" s="35" t="s">
        <v>463</v>
      </c>
      <c r="D137" s="36" t="str">
        <f>SmtRes!O118</f>
        <v>кг</v>
      </c>
      <c r="E137" s="24">
        <f>SmtRes!Y118*Source!I43</f>
        <v>0</v>
      </c>
      <c r="F137" s="25">
        <f>(SmtRes!AA118+SmtRes!AB118+SmtRes!AD118)</f>
        <v>101.28</v>
      </c>
      <c r="G137" s="36"/>
      <c r="H137" s="25">
        <f>SmtRes!AA118</f>
        <v>101.28</v>
      </c>
      <c r="I137" s="26">
        <f>(SmtRes!AA118*SmtRes!Y118*Source!I43+SmtRes!AB118*SmtRes!Y118*Source!I43+SmtRes!AD118*SmtRes!Y118*Source!I43)</f>
        <v>0</v>
      </c>
      <c r="J137" s="36"/>
      <c r="K137" s="36"/>
      <c r="L137" s="26">
        <f>SmtRes!AA118*SmtRes!Y118*Source!I43</f>
        <v>0</v>
      </c>
      <c r="M137" s="36"/>
      <c r="N137" s="36"/>
    </row>
    <row r="138" spans="1:26" ht="126">
      <c r="A138" s="36"/>
      <c r="B138" s="36" t="str">
        <f>SmtRes!J119</f>
        <v>ТССЦ г.Севастополя, приказ Минстроя России №597/пр от 06.10.2014 г. 101-2143</v>
      </c>
      <c r="C138" s="35" t="s">
        <v>464</v>
      </c>
      <c r="D138" s="36" t="str">
        <f>SmtRes!O119</f>
        <v>кг</v>
      </c>
      <c r="E138" s="24">
        <f>SmtRes!Y119*Source!I43</f>
        <v>0</v>
      </c>
      <c r="F138" s="25">
        <f>(SmtRes!AA119+SmtRes!AB119+SmtRes!AD119)</f>
        <v>149.72</v>
      </c>
      <c r="G138" s="36"/>
      <c r="H138" s="25">
        <f>SmtRes!AA119</f>
        <v>149.72</v>
      </c>
      <c r="I138" s="26">
        <f>(SmtRes!AA119*SmtRes!Y119*Source!I43+SmtRes!AB119*SmtRes!Y119*Source!I43+SmtRes!AD119*SmtRes!Y119*Source!I43)</f>
        <v>0</v>
      </c>
      <c r="J138" s="36"/>
      <c r="K138" s="36"/>
      <c r="L138" s="26">
        <f>SmtRes!AA119*SmtRes!Y119*Source!I43</f>
        <v>0</v>
      </c>
      <c r="M138" s="36"/>
      <c r="N138" s="36"/>
    </row>
    <row r="139" spans="1:26" ht="126">
      <c r="A139" s="39"/>
      <c r="B139" s="39" t="str">
        <f>SmtRes!J120</f>
        <v>ТССЦ г.Севастополя, приказ Минстроя России №597/пр от 06.10.2014 г. 999-9950</v>
      </c>
      <c r="C139" s="40" t="s">
        <v>445</v>
      </c>
      <c r="D139" s="39" t="str">
        <f>SmtRes!O120</f>
        <v>РУБ</v>
      </c>
      <c r="E139" s="29">
        <f>SmtRes!Y120*Source!I43</f>
        <v>0</v>
      </c>
      <c r="F139" s="30">
        <f>(SmtRes!AA120+SmtRes!AB120+SmtRes!AD120)</f>
        <v>6.39</v>
      </c>
      <c r="G139" s="39"/>
      <c r="H139" s="30">
        <f>SmtRes!AA120</f>
        <v>6.39</v>
      </c>
      <c r="I139" s="31">
        <f>(SmtRes!AA120*SmtRes!Y120*Source!I43+SmtRes!AB120*SmtRes!Y120*Source!I43+SmtRes!AD120*SmtRes!Y120*Source!I43)</f>
        <v>0</v>
      </c>
      <c r="J139" s="39"/>
      <c r="K139" s="39"/>
      <c r="L139" s="31">
        <f>SmtRes!AA120*SmtRes!Y120*Source!I43</f>
        <v>0</v>
      </c>
      <c r="M139" s="39"/>
      <c r="N139" s="39"/>
    </row>
    <row r="140" spans="1:26" ht="15.75">
      <c r="A140" s="57"/>
      <c r="B140" s="57"/>
      <c r="C140" s="44" t="s">
        <v>438</v>
      </c>
      <c r="D140" s="45"/>
      <c r="E140" s="45"/>
      <c r="F140" s="45"/>
      <c r="G140" s="45"/>
      <c r="H140" s="45"/>
      <c r="I140" s="46">
        <f>SUMIF(Source!AA43:'Source'!AA44, "=26264149", Source!GM43:'Source'!GM44)</f>
        <v>10677.51</v>
      </c>
      <c r="J140" s="57"/>
      <c r="K140" s="57"/>
      <c r="L140" s="57"/>
      <c r="M140" s="57"/>
      <c r="N140" s="57"/>
    </row>
    <row r="141" spans="1:26" ht="153">
      <c r="A141" s="27" t="str">
        <f>IF(Source!E45&lt;&gt;"", Source!E45, "")</f>
        <v>9</v>
      </c>
      <c r="B141" s="27" t="str">
        <f>IF(Source!BJ45&lt;&gt;"", Source!BJ45, "")</f>
        <v>ТССЦпг г.Севастополя, приказ Минстроя России №597/пр от 06.10.2014 г. т01-01-001-14</v>
      </c>
      <c r="C141" s="27" t="s">
        <v>465</v>
      </c>
      <c r="D141" s="28" t="str">
        <f>IF(Source!H45&lt;&gt;"", Source!H45, "")</f>
        <v>1 Т ГРУЗА</v>
      </c>
      <c r="E141" s="29">
        <f>Source!I45</f>
        <v>0.71393600000000002</v>
      </c>
      <c r="F141" s="30">
        <f>IF(Source!AB45=0, "-", Source!AB45)</f>
        <v>9.5579999999999998</v>
      </c>
      <c r="G141" s="30">
        <f>IF(Source!AD45=0, "-", Source!AD45)</f>
        <v>7.1994999999999996</v>
      </c>
      <c r="H141" s="30" t="str">
        <f>IF(Source!AC45=0, "-", Source!AC45)</f>
        <v>-</v>
      </c>
      <c r="I141" s="31">
        <f>IF(Source!O45=0, "-", Source!O45)</f>
        <v>43.6</v>
      </c>
      <c r="J141" s="31">
        <f>IF(Source!S45=0, "-", Source!S45)</f>
        <v>10.76</v>
      </c>
      <c r="K141" s="31">
        <f>IF(Source!Q45=0, "-", Source!Q45)</f>
        <v>32.840000000000003</v>
      </c>
      <c r="L141" s="31" t="str">
        <f>IF(Source!P45=0, "-", Source!P45)</f>
        <v>-</v>
      </c>
      <c r="M141" s="30">
        <f>IF(Source!AH45=0, "-", ROUND(Source!AH45,6))</f>
        <v>0.12995000000000001</v>
      </c>
      <c r="N141" s="30">
        <f>IF(Source!U45=0, "-", ROUND(Source!U45,6))</f>
        <v>9.2775999999999997E-2</v>
      </c>
      <c r="T141">
        <f>IF(Source!O45=0, "-", Source!O45)</f>
        <v>43.6</v>
      </c>
      <c r="U141" t="s">
        <v>425</v>
      </c>
      <c r="V141">
        <f>IF(Source!S45=0, "-", Source!S45)</f>
        <v>10.76</v>
      </c>
      <c r="W141">
        <f>IF(Source!Q45=0, "-", Source!Q45)</f>
        <v>32.840000000000003</v>
      </c>
      <c r="X141">
        <f>IF(Source!R45=0, "-", Source!R45)</f>
        <v>7.92</v>
      </c>
      <c r="Y141">
        <f>IF(Source!U45=0, "-", ROUND(Source!U45,6))</f>
        <v>9.2775999999999997E-2</v>
      </c>
      <c r="Z141">
        <f>IF(Source!V45=0, "-", ROUND(Source!V45,6))</f>
        <v>4.6799E-2</v>
      </c>
    </row>
    <row r="142" spans="1:26" ht="15.75">
      <c r="A142" s="22"/>
      <c r="B142" s="22"/>
      <c r="C142" s="22"/>
      <c r="D142" s="23"/>
      <c r="E142" s="32"/>
      <c r="F142" s="25">
        <f>IF(Source!AF45=0, "-", Source!AF45)</f>
        <v>2.3584999999999998</v>
      </c>
      <c r="G142" s="25">
        <f>IF(Source!AE45=0, "-", Source!AE45)</f>
        <v>1.7370000000000001</v>
      </c>
      <c r="H142" s="32"/>
      <c r="I142" s="32"/>
      <c r="J142" s="32"/>
      <c r="K142" s="26">
        <f>IF(Source!R45=0, "-", Source!R45)</f>
        <v>7.92</v>
      </c>
      <c r="L142" s="32"/>
      <c r="M142" s="25">
        <f>IF(Source!AI45=0, "-", ROUND(Source!AI45,6))</f>
        <v>6.5549999999999997E-2</v>
      </c>
      <c r="N142" s="25">
        <f>IF(Source!V45=0, "-", ROUND(Source!V45,6))</f>
        <v>4.6799E-2</v>
      </c>
    </row>
    <row r="143" spans="1:26" ht="30">
      <c r="A143" s="47"/>
      <c r="B143" s="47"/>
      <c r="C143" s="33" t="s">
        <v>426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</row>
    <row r="144" spans="1:26" ht="15.75">
      <c r="A144" s="58" t="s">
        <v>428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</row>
    <row r="145" spans="1:26" ht="30.75">
      <c r="A145" s="36"/>
      <c r="B145" s="36" t="str">
        <f>SmtRes!J124</f>
        <v/>
      </c>
      <c r="C145" s="35" t="s">
        <v>466</v>
      </c>
      <c r="D145" s="36" t="str">
        <f>SmtRes!O124</f>
        <v>чел.-ч</v>
      </c>
      <c r="E145" s="24">
        <f>SmtRes!Y124*Source!I45</f>
        <v>9.2775983199999995E-2</v>
      </c>
      <c r="F145" s="25">
        <f>SmtRes!AD124</f>
        <v>44.54</v>
      </c>
      <c r="G145" s="36"/>
      <c r="H145" s="36"/>
      <c r="I145" s="26">
        <f>(SmtRes!AA124*SmtRes!Y124*Source!I45+SmtRes!AB124*SmtRes!Y124*Source!I45+SmtRes!AD124*SmtRes!Y124*Source!I45)</f>
        <v>4.1322422917279997</v>
      </c>
      <c r="J145" s="26">
        <f>SmtRes!AD124*SmtRes!Y124*Source!I45</f>
        <v>4.1322422917279997</v>
      </c>
      <c r="K145" s="36"/>
      <c r="L145" s="36"/>
      <c r="M145" s="36"/>
      <c r="N145" s="36"/>
    </row>
    <row r="146" spans="1:26" ht="30.75">
      <c r="A146" s="36"/>
      <c r="B146" s="36" t="str">
        <f>SmtRes!J125</f>
        <v/>
      </c>
      <c r="C146" s="35" t="s">
        <v>467</v>
      </c>
      <c r="D146" s="36" t="str">
        <f>SmtRes!O125</f>
        <v>чел.час</v>
      </c>
      <c r="E146" s="24">
        <f>SmtRes!Y125*Source!I45</f>
        <v>4.6798504800000001E-2</v>
      </c>
      <c r="F146" s="25">
        <f>(SmtRes!AA125+SmtRes!AB125+SmtRes!AD125)</f>
        <v>0</v>
      </c>
      <c r="G146" s="36"/>
      <c r="H146" s="36"/>
      <c r="I146" s="26">
        <f>(SmtRes!AA125*SmtRes!Y125*Source!I45+SmtRes!AB125*SmtRes!Y125*Source!I45+SmtRes!AD125*SmtRes!Y125*Source!I45)</f>
        <v>0</v>
      </c>
      <c r="J146" s="36"/>
      <c r="K146" s="36"/>
      <c r="L146" s="36"/>
      <c r="M146" s="36"/>
      <c r="N146" s="36"/>
    </row>
    <row r="147" spans="1:26" ht="15.75">
      <c r="A147" s="39"/>
      <c r="B147" s="39"/>
      <c r="C147" s="39"/>
      <c r="D147" s="39"/>
      <c r="E147" s="39"/>
      <c r="F147" s="39"/>
      <c r="G147" s="48">
        <f>SmtRes!AC125</f>
        <v>0</v>
      </c>
      <c r="H147" s="39"/>
      <c r="I147" s="39"/>
      <c r="J147" s="39"/>
      <c r="K147" s="49">
        <f>SmtRes!AC125*SmtRes!Y125*Source!I45</f>
        <v>0</v>
      </c>
      <c r="L147" s="39"/>
      <c r="M147" s="39"/>
      <c r="N147" s="39"/>
    </row>
    <row r="148" spans="1:26" ht="15.75">
      <c r="A148" s="57"/>
      <c r="B148" s="57"/>
      <c r="C148" s="44" t="s">
        <v>438</v>
      </c>
      <c r="D148" s="45"/>
      <c r="E148" s="45"/>
      <c r="F148" s="45"/>
      <c r="G148" s="45"/>
      <c r="H148" s="45"/>
      <c r="I148" s="46">
        <f>SUMIF(Source!AA45:'Source'!AA46, "=26264149", Source!GM45:'Source'!GM46)</f>
        <v>43.6</v>
      </c>
      <c r="J148" s="57"/>
      <c r="K148" s="57"/>
      <c r="L148" s="57"/>
      <c r="M148" s="57"/>
      <c r="N148" s="57"/>
    </row>
    <row r="149" spans="1:26" ht="184.5">
      <c r="A149" s="27" t="str">
        <f>IF(Source!E47&lt;&gt;"", Source!E47, "")</f>
        <v>10</v>
      </c>
      <c r="B149" s="27" t="str">
        <f>IF(Source!BJ47&lt;&gt;"", Source!BJ47, "")</f>
        <v>ТССЦпг г.Севастополя, приказ Минстроя России №597/пр от 06.10.2014 г. т03-02-001-15</v>
      </c>
      <c r="C149" s="27" t="s">
        <v>468</v>
      </c>
      <c r="D149" s="28" t="str">
        <f>IF(Source!H47&lt;&gt;"", Source!H47, "")</f>
        <v>1 Т ГРУЗА</v>
      </c>
      <c r="E149" s="29">
        <f>Source!I47</f>
        <v>0.71393600000000002</v>
      </c>
      <c r="F149" s="30">
        <f>IF(Source!AB47=0, "-", Source!AB47)</f>
        <v>28.6465</v>
      </c>
      <c r="G149" s="30">
        <f>IF(Source!AD47=0, "-", Source!AD47)</f>
        <v>28.6465</v>
      </c>
      <c r="H149" s="30" t="str">
        <f>IF(Source!AC47=0, "-", Source!AC47)</f>
        <v>-</v>
      </c>
      <c r="I149" s="31">
        <f>IF(Source!O47=0, "-", Source!O47)</f>
        <v>130.69</v>
      </c>
      <c r="J149" s="31" t="str">
        <f>IF(Source!S47=0, "-", Source!S47)</f>
        <v>-</v>
      </c>
      <c r="K149" s="31">
        <f>IF(Source!Q47=0, "-", Source!Q47)</f>
        <v>130.69</v>
      </c>
      <c r="L149" s="31" t="str">
        <f>IF(Source!P47=0, "-", Source!P47)</f>
        <v>-</v>
      </c>
      <c r="M149" s="30" t="str">
        <f>IF(Source!AH47=0, "-", ROUND(Source!AH47,6))</f>
        <v>-</v>
      </c>
      <c r="N149" s="30" t="str">
        <f>IF(Source!U47=0, "-", ROUND(Source!U47,6))</f>
        <v>-</v>
      </c>
      <c r="T149">
        <f>IF(Source!O47=0, "-", Source!O47)</f>
        <v>130.69</v>
      </c>
      <c r="U149" t="s">
        <v>425</v>
      </c>
      <c r="V149" t="str">
        <f>IF(Source!S47=0, "-", Source!S47)</f>
        <v>-</v>
      </c>
      <c r="W149">
        <f>IF(Source!Q47=0, "-", Source!Q47)</f>
        <v>130.69</v>
      </c>
      <c r="X149" t="str">
        <f>IF(Source!R47=0, "-", Source!R47)</f>
        <v>-</v>
      </c>
      <c r="Y149" t="str">
        <f>IF(Source!U47=0, "-", ROUND(Source!U47,6))</f>
        <v>-</v>
      </c>
      <c r="Z149" t="str">
        <f>IF(Source!V47=0, "-", ROUND(Source!V47,6))</f>
        <v>-</v>
      </c>
    </row>
    <row r="150" spans="1:26" ht="15.75">
      <c r="A150" s="22"/>
      <c r="B150" s="22"/>
      <c r="C150" s="22"/>
      <c r="D150" s="23"/>
      <c r="E150" s="32"/>
      <c r="F150" s="25" t="str">
        <f>IF(Source!AF47=0, "-", Source!AF47)</f>
        <v>-</v>
      </c>
      <c r="G150" s="25" t="str">
        <f>IF(Source!AE47=0, "-", Source!AE47)</f>
        <v>-</v>
      </c>
      <c r="H150" s="32"/>
      <c r="I150" s="32"/>
      <c r="J150" s="32"/>
      <c r="K150" s="26" t="str">
        <f>IF(Source!R47=0, "-", Source!R47)</f>
        <v>-</v>
      </c>
      <c r="L150" s="32"/>
      <c r="M150" s="25" t="str">
        <f>IF(Source!AI47=0, "-", ROUND(Source!AI47,6))</f>
        <v>-</v>
      </c>
      <c r="N150" s="25" t="str">
        <f>IF(Source!V47=0, "-", ROUND(Source!V47,6))</f>
        <v>-</v>
      </c>
    </row>
    <row r="151" spans="1:26" ht="30">
      <c r="A151" s="57"/>
      <c r="B151" s="57"/>
      <c r="C151" s="34" t="s">
        <v>426</v>
      </c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spans="1:26" ht="15.75">
      <c r="A152" s="57"/>
      <c r="B152" s="57"/>
      <c r="C152" s="44" t="s">
        <v>438</v>
      </c>
      <c r="D152" s="45"/>
      <c r="E152" s="45"/>
      <c r="F152" s="45"/>
      <c r="G152" s="45"/>
      <c r="H152" s="45"/>
      <c r="I152" s="46">
        <f>SUMIF(Source!AA47:'Source'!AA48, "=26264149", Source!GM47:'Source'!GM48)</f>
        <v>130.69</v>
      </c>
      <c r="J152" s="57"/>
      <c r="K152" s="57"/>
      <c r="L152" s="57"/>
      <c r="M152" s="57"/>
      <c r="N152" s="57"/>
    </row>
    <row r="153" spans="1:26" ht="153">
      <c r="A153" s="27" t="str">
        <f>IF(Source!E49&lt;&gt;"", Source!E49, "")</f>
        <v>11</v>
      </c>
      <c r="B153" s="27" t="str">
        <f>IF(Source!BJ49&lt;&gt;"", Source!BJ49, "")</f>
        <v>ТССЦпг г.Севастополя, приказ Минстроя России №597/пр от 06.10.2014 г. т01-01-002-14</v>
      </c>
      <c r="C153" s="27" t="s">
        <v>469</v>
      </c>
      <c r="D153" s="28" t="str">
        <f>IF(Source!H49&lt;&gt;"", Source!H49, "")</f>
        <v>1 Т ГРУЗА</v>
      </c>
      <c r="E153" s="29">
        <f>Source!I49</f>
        <v>0.71393600000000002</v>
      </c>
      <c r="F153" s="30">
        <f>IF(Source!AB49=0, "-", Source!AB49)</f>
        <v>9.5579999999999998</v>
      </c>
      <c r="G153" s="30">
        <f>IF(Source!AD49=0, "-", Source!AD49)</f>
        <v>7.1994999999999996</v>
      </c>
      <c r="H153" s="30" t="str">
        <f>IF(Source!AC49=0, "-", Source!AC49)</f>
        <v>-</v>
      </c>
      <c r="I153" s="31">
        <f>IF(Source!O49=0, "-", Source!O49)</f>
        <v>43.6</v>
      </c>
      <c r="J153" s="31">
        <f>IF(Source!S49=0, "-", Source!S49)</f>
        <v>10.76</v>
      </c>
      <c r="K153" s="31">
        <f>IF(Source!Q49=0, "-", Source!Q49)</f>
        <v>32.840000000000003</v>
      </c>
      <c r="L153" s="31" t="str">
        <f>IF(Source!P49=0, "-", Source!P49)</f>
        <v>-</v>
      </c>
      <c r="M153" s="30">
        <f>IF(Source!AH49=0, "-", ROUND(Source!AH49,6))</f>
        <v>0.12995000000000001</v>
      </c>
      <c r="N153" s="30">
        <f>IF(Source!U49=0, "-", ROUND(Source!U49,6))</f>
        <v>9.2775999999999997E-2</v>
      </c>
      <c r="T153">
        <f>IF(Source!O49=0, "-", Source!O49)</f>
        <v>43.6</v>
      </c>
      <c r="U153" t="s">
        <v>425</v>
      </c>
      <c r="V153">
        <f>IF(Source!S49=0, "-", Source!S49)</f>
        <v>10.76</v>
      </c>
      <c r="W153">
        <f>IF(Source!Q49=0, "-", Source!Q49)</f>
        <v>32.840000000000003</v>
      </c>
      <c r="X153">
        <f>IF(Source!R49=0, "-", Source!R49)</f>
        <v>7.92</v>
      </c>
      <c r="Y153">
        <f>IF(Source!U49=0, "-", ROUND(Source!U49,6))</f>
        <v>9.2775999999999997E-2</v>
      </c>
      <c r="Z153">
        <f>IF(Source!V49=0, "-", ROUND(Source!V49,6))</f>
        <v>4.6799E-2</v>
      </c>
    </row>
    <row r="154" spans="1:26" ht="15.75">
      <c r="A154" s="22"/>
      <c r="B154" s="22"/>
      <c r="C154" s="22"/>
      <c r="D154" s="23"/>
      <c r="E154" s="32"/>
      <c r="F154" s="25">
        <f>IF(Source!AF49=0, "-", Source!AF49)</f>
        <v>2.3584999999999998</v>
      </c>
      <c r="G154" s="25">
        <f>IF(Source!AE49=0, "-", Source!AE49)</f>
        <v>1.7370000000000001</v>
      </c>
      <c r="H154" s="32"/>
      <c r="I154" s="32"/>
      <c r="J154" s="32"/>
      <c r="K154" s="26">
        <f>IF(Source!R49=0, "-", Source!R49)</f>
        <v>7.92</v>
      </c>
      <c r="L154" s="32"/>
      <c r="M154" s="25">
        <f>IF(Source!AI49=0, "-", ROUND(Source!AI49,6))</f>
        <v>6.5549999999999997E-2</v>
      </c>
      <c r="N154" s="25">
        <f>IF(Source!V49=0, "-", ROUND(Source!V49,6))</f>
        <v>4.6799E-2</v>
      </c>
    </row>
    <row r="155" spans="1:26" ht="30">
      <c r="A155" s="47"/>
      <c r="B155" s="47"/>
      <c r="C155" s="33" t="s">
        <v>426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</row>
    <row r="156" spans="1:26" ht="15.75">
      <c r="A156" s="58" t="s">
        <v>428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</row>
    <row r="157" spans="1:26" ht="30.75">
      <c r="A157" s="36"/>
      <c r="B157" s="36" t="str">
        <f>SmtRes!J132</f>
        <v/>
      </c>
      <c r="C157" s="35" t="s">
        <v>466</v>
      </c>
      <c r="D157" s="36" t="str">
        <f>SmtRes!O132</f>
        <v>чел.-ч</v>
      </c>
      <c r="E157" s="24">
        <f>SmtRes!Y132*Source!I49</f>
        <v>9.2775983199999995E-2</v>
      </c>
      <c r="F157" s="25">
        <f>SmtRes!AD132</f>
        <v>44.54</v>
      </c>
      <c r="G157" s="36"/>
      <c r="H157" s="36"/>
      <c r="I157" s="26">
        <f>(SmtRes!AA132*SmtRes!Y132*Source!I49+SmtRes!AB132*SmtRes!Y132*Source!I49+SmtRes!AD132*SmtRes!Y132*Source!I49)</f>
        <v>4.1322422917279997</v>
      </c>
      <c r="J157" s="26">
        <f>SmtRes!AD132*SmtRes!Y132*Source!I49</f>
        <v>4.1322422917279997</v>
      </c>
      <c r="K157" s="36"/>
      <c r="L157" s="36"/>
      <c r="M157" s="36"/>
      <c r="N157" s="36"/>
    </row>
    <row r="158" spans="1:26" ht="30.75">
      <c r="A158" s="36"/>
      <c r="B158" s="36" t="str">
        <f>SmtRes!J133</f>
        <v/>
      </c>
      <c r="C158" s="35" t="s">
        <v>467</v>
      </c>
      <c r="D158" s="36" t="str">
        <f>SmtRes!O133</f>
        <v>чел.час</v>
      </c>
      <c r="E158" s="24">
        <f>SmtRes!Y133*Source!I49</f>
        <v>4.6798504800000001E-2</v>
      </c>
      <c r="F158" s="25">
        <f>(SmtRes!AA133+SmtRes!AB133+SmtRes!AD133)</f>
        <v>0</v>
      </c>
      <c r="G158" s="36"/>
      <c r="H158" s="36"/>
      <c r="I158" s="26">
        <f>(SmtRes!AA133*SmtRes!Y133*Source!I49+SmtRes!AB133*SmtRes!Y133*Source!I49+SmtRes!AD133*SmtRes!Y133*Source!I49)</f>
        <v>0</v>
      </c>
      <c r="J158" s="36"/>
      <c r="K158" s="36"/>
      <c r="L158" s="36"/>
      <c r="M158" s="36"/>
      <c r="N158" s="36"/>
    </row>
    <row r="159" spans="1:26" ht="15.75">
      <c r="A159" s="39"/>
      <c r="B159" s="39"/>
      <c r="C159" s="39"/>
      <c r="D159" s="39"/>
      <c r="E159" s="39"/>
      <c r="F159" s="39"/>
      <c r="G159" s="48">
        <f>SmtRes!AC133</f>
        <v>0</v>
      </c>
      <c r="H159" s="39"/>
      <c r="I159" s="39"/>
      <c r="J159" s="39"/>
      <c r="K159" s="49">
        <f>SmtRes!AC133*SmtRes!Y133*Source!I49</f>
        <v>0</v>
      </c>
      <c r="L159" s="39"/>
      <c r="M159" s="39"/>
      <c r="N159" s="39"/>
    </row>
    <row r="160" spans="1:26" ht="15.75">
      <c r="A160" s="47"/>
      <c r="B160" s="47"/>
      <c r="C160" s="41" t="s">
        <v>438</v>
      </c>
      <c r="D160" s="42"/>
      <c r="E160" s="42"/>
      <c r="F160" s="42"/>
      <c r="G160" s="42"/>
      <c r="H160" s="42"/>
      <c r="I160" s="43">
        <f>SUMIF(Source!AA49:'Source'!AA49, "=26264149", Source!GM49:'Source'!GM49)</f>
        <v>43.6</v>
      </c>
      <c r="J160" s="47"/>
      <c r="K160" s="47"/>
      <c r="L160" s="47"/>
      <c r="M160" s="47"/>
      <c r="N160" s="47"/>
    </row>
    <row r="161" spans="1:3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34" ht="15.75">
      <c r="A162" s="59" t="str">
        <f>CONCATENATE("Итого по разделу ",IF(Source!G51&lt;&gt;"Новый раздел", Source!G51, ""))</f>
        <v>Итого по разделу Демонтажные работы</v>
      </c>
      <c r="B162" s="59"/>
      <c r="C162" s="59"/>
      <c r="D162" s="59"/>
      <c r="E162" s="59"/>
      <c r="F162" s="59"/>
      <c r="G162" s="59"/>
      <c r="H162" s="59"/>
      <c r="I162" s="52">
        <f>IF(SUM(T30:T161)=0, "-", SUM(T30:T161))</f>
        <v>38881.920000000006</v>
      </c>
      <c r="J162" s="52">
        <f>IF(SUM(V30:V161)=0, "-", SUM(V30:V161))</f>
        <v>6935.7199999999993</v>
      </c>
      <c r="K162" s="52">
        <f>IF(SUM(W30:W161)=0, "-", SUM(W30:W161))</f>
        <v>31946.2</v>
      </c>
      <c r="L162" s="52" t="str">
        <f>IF(SUM(U30:U161)=0, "-", SUM(U30:U161))</f>
        <v>-</v>
      </c>
      <c r="M162" s="53"/>
      <c r="N162" s="52">
        <f>IF(SUM(Y30:Y161)=0, "-", SUM(Y30:Y161))</f>
        <v>125.36500199999999</v>
      </c>
    </row>
    <row r="163" spans="1:34" ht="15.75">
      <c r="A163" s="60"/>
      <c r="B163" s="60"/>
      <c r="C163" s="60"/>
      <c r="D163" s="60"/>
      <c r="E163" s="60"/>
      <c r="F163" s="60"/>
      <c r="G163" s="60"/>
      <c r="H163" s="60"/>
      <c r="I163" s="51"/>
      <c r="J163" s="51"/>
      <c r="K163" s="50">
        <f>IF(SUM(X30:X161)=0, "-", SUM(X30:X161))</f>
        <v>2764.54</v>
      </c>
      <c r="L163" s="51"/>
      <c r="M163" s="51"/>
      <c r="N163" s="50">
        <f>IF(SUM(Z30:Z161)=0, "-", SUM(Z30:Z161))</f>
        <v>37.490448000000001</v>
      </c>
    </row>
    <row r="164" spans="1:3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34" ht="15.75">
      <c r="A165" s="58" t="str">
        <f>IF(Source!H76&lt;&gt; "", Source!H76, "" )</f>
        <v>Зарплата рабочих</v>
      </c>
      <c r="B165" s="58"/>
      <c r="C165" s="58"/>
      <c r="D165" s="58"/>
      <c r="E165" s="58"/>
      <c r="F165" s="58"/>
      <c r="G165" s="58"/>
      <c r="H165" s="58"/>
      <c r="I165" s="54">
        <f>Source!P76</f>
        <v>6935.72</v>
      </c>
      <c r="J165" s="47"/>
      <c r="K165" s="47"/>
      <c r="L165" s="47"/>
      <c r="M165" s="47"/>
      <c r="N165" s="47"/>
      <c r="AH165" s="35" t="str">
        <f>IF(Source!H76&lt;&gt; "", Source!H76, "" )</f>
        <v>Зарплата рабочих</v>
      </c>
    </row>
    <row r="166" spans="1:34" ht="15.75">
      <c r="A166" s="58" t="str">
        <f>IF(Source!H77&lt;&gt; "", Source!H77, "" )</f>
        <v>Стоимость эксплуатации машин и механизмов</v>
      </c>
      <c r="B166" s="58"/>
      <c r="C166" s="58"/>
      <c r="D166" s="58"/>
      <c r="E166" s="58"/>
      <c r="F166" s="58"/>
      <c r="G166" s="58"/>
      <c r="H166" s="58"/>
      <c r="I166" s="54">
        <f>Source!P77</f>
        <v>31946.2</v>
      </c>
      <c r="J166" s="47"/>
      <c r="K166" s="47"/>
      <c r="L166" s="47"/>
      <c r="M166" s="47"/>
      <c r="N166" s="47"/>
      <c r="AH166" s="35" t="str">
        <f>IF(Source!H77&lt;&gt; "", Source!H77, "" )</f>
        <v>Стоимость эксплуатации машин и механизмов</v>
      </c>
    </row>
    <row r="167" spans="1:34" ht="15.75">
      <c r="A167" s="58" t="str">
        <f>IF(Source!H78&lt;&gt; "", Source!H78, "" )</f>
        <v>Стоимость материальных ресурсов</v>
      </c>
      <c r="B167" s="58"/>
      <c r="C167" s="58"/>
      <c r="D167" s="58"/>
      <c r="E167" s="58"/>
      <c r="F167" s="58"/>
      <c r="G167" s="58"/>
      <c r="H167" s="58"/>
      <c r="I167" s="54">
        <f>Source!P78</f>
        <v>0</v>
      </c>
      <c r="J167" s="47"/>
      <c r="K167" s="47"/>
      <c r="L167" s="47"/>
      <c r="M167" s="47"/>
      <c r="N167" s="47"/>
      <c r="AH167" s="35" t="str">
        <f>IF(Source!H78&lt;&gt; "", Source!H78, "" )</f>
        <v>Стоимость материальных ресурсов</v>
      </c>
    </row>
    <row r="168" spans="1:34" ht="15.75">
      <c r="A168" s="58" t="str">
        <f>IF(Source!H79&lt;&gt; "", Source!H79, "" )</f>
        <v>Накладные расходы + Сметная прибыль</v>
      </c>
      <c r="B168" s="58"/>
      <c r="C168" s="58"/>
      <c r="D168" s="58"/>
      <c r="E168" s="58"/>
      <c r="F168" s="58"/>
      <c r="G168" s="58"/>
      <c r="H168" s="58"/>
      <c r="I168" s="54">
        <f>Source!P79</f>
        <v>15330.81</v>
      </c>
      <c r="J168" s="47"/>
      <c r="K168" s="47"/>
      <c r="L168" s="47"/>
      <c r="M168" s="47"/>
      <c r="N168" s="47"/>
      <c r="AH168" s="35" t="str">
        <f>IF(Source!H79&lt;&gt; "", Source!H79, "" )</f>
        <v>Накладные расходы + Сметная прибыль</v>
      </c>
    </row>
    <row r="169" spans="1:34" ht="15.75">
      <c r="A169" s="58" t="str">
        <f>IF(Source!H80&lt;&gt; "", Source!H80, "" )</f>
        <v>Всего по разделу</v>
      </c>
      <c r="B169" s="58"/>
      <c r="C169" s="58"/>
      <c r="D169" s="58"/>
      <c r="E169" s="58"/>
      <c r="F169" s="58"/>
      <c r="G169" s="58"/>
      <c r="H169" s="58"/>
      <c r="I169" s="54">
        <f>Source!P80</f>
        <v>54212.73</v>
      </c>
      <c r="J169" s="47"/>
      <c r="K169" s="47"/>
      <c r="L169" s="47"/>
      <c r="M169" s="47"/>
      <c r="N169" s="47"/>
      <c r="AH169" s="35" t="str">
        <f>IF(Source!H80&lt;&gt; "", Source!H80, "" )</f>
        <v>Всего по разделу</v>
      </c>
    </row>
    <row r="170" spans="1:3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34" ht="18.75">
      <c r="A171" s="64" t="str">
        <f>CONCATENATE("Раздел ",IF(Source!G82&lt;&gt;"Новый раздел", Source!G82, ""))</f>
        <v>Раздел Монтажные работы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AE171" s="21" t="str">
        <f>CONCATENATE("Раздел ",IF(Source!G82&lt;&gt;"Новый раздел", Source!G82, ""))</f>
        <v>Раздел Монтажные работы</v>
      </c>
    </row>
    <row r="172" spans="1:34" ht="126">
      <c r="A172" s="27" t="str">
        <f>IF(Source!E87&lt;&gt;"", Source!E87, "")</f>
        <v>1</v>
      </c>
      <c r="B172" s="27" t="str">
        <f>IF(Source!BJ87&lt;&gt;"", Source!BJ87, "")</f>
        <v>ТЕРм г.Севастополя, приказ Минстроя России №597/пр от 06.10.2014 г. м08-02-369-2</v>
      </c>
      <c r="C172" s="27" t="s">
        <v>470</v>
      </c>
      <c r="D172" s="28" t="str">
        <f>IF(Source!H87&lt;&gt;"", Source!H87, "")</f>
        <v>1  ШТ.</v>
      </c>
      <c r="E172" s="29">
        <f>Source!I87</f>
        <v>26</v>
      </c>
      <c r="F172" s="30">
        <f>IF(Source!AB87=0, "-", Source!AB87)</f>
        <v>188.49879999999999</v>
      </c>
      <c r="G172" s="30">
        <f>IF(Source!AD87=0, "-", Source!AD87)</f>
        <v>118.036</v>
      </c>
      <c r="H172" s="30">
        <f>IF(Source!AC87=0, "-", Source!AC87)</f>
        <v>48.3</v>
      </c>
      <c r="I172" s="31">
        <f>IF(Source!O87=0, "-", Source!O87)</f>
        <v>31317.19</v>
      </c>
      <c r="J172" s="31">
        <f>IF(Source!S87=0, "-", Source!S87)</f>
        <v>3682.13</v>
      </c>
      <c r="K172" s="31">
        <f>IF(Source!Q87=0, "-", Source!Q87)</f>
        <v>19610.5</v>
      </c>
      <c r="L172" s="31">
        <f>IF(Source!P87=0, "-", Source!P87)</f>
        <v>8024.56</v>
      </c>
      <c r="M172" s="30">
        <f>IF(Source!AH87=0, "-", ROUND(Source!AH87,6))</f>
        <v>2.3655499999999998</v>
      </c>
      <c r="N172" s="30">
        <f>IF(Source!U87=0, "-", ROUND(Source!U87,6))</f>
        <v>61.504300000000001</v>
      </c>
      <c r="T172">
        <f>IF(Source!O87=0, "-", Source!O87)</f>
        <v>31317.19</v>
      </c>
      <c r="U172">
        <v>8024.56</v>
      </c>
      <c r="V172">
        <f>IF(Source!S87=0, "-", Source!S87)</f>
        <v>3682.13</v>
      </c>
      <c r="W172">
        <f>IF(Source!Q87=0, "-", Source!Q87)</f>
        <v>19610.5</v>
      </c>
      <c r="X172">
        <f>IF(Source!R87=0, "-", Source!R87)</f>
        <v>1560.97</v>
      </c>
      <c r="Y172">
        <f>IF(Source!U87=0, "-", ROUND(Source!U87,6))</f>
        <v>61.504300000000001</v>
      </c>
      <c r="Z172">
        <f>IF(Source!V87=0, "-", ROUND(Source!V87,6))</f>
        <v>20.631</v>
      </c>
    </row>
    <row r="173" spans="1:34" ht="15.75">
      <c r="A173" s="22"/>
      <c r="B173" s="22"/>
      <c r="C173" s="22"/>
      <c r="D173" s="23"/>
      <c r="E173" s="32"/>
      <c r="F173" s="25">
        <f>IF(Source!AF87=0, "-", Source!AF87)</f>
        <v>22.162800000000001</v>
      </c>
      <c r="G173" s="25">
        <f>IF(Source!AE87=0, "-", Source!AE87)</f>
        <v>9.3955000000000002</v>
      </c>
      <c r="H173" s="32"/>
      <c r="I173" s="32"/>
      <c r="J173" s="32"/>
      <c r="K173" s="26">
        <f>IF(Source!R87=0, "-", Source!R87)</f>
        <v>1560.97</v>
      </c>
      <c r="L173" s="32"/>
      <c r="M173" s="25">
        <f>IF(Source!AI87=0, "-", ROUND(Source!AI87,6))</f>
        <v>0.79349999999999998</v>
      </c>
      <c r="N173" s="25">
        <f>IF(Source!V87=0, "-", ROUND(Source!V87,6))</f>
        <v>20.631</v>
      </c>
    </row>
    <row r="174" spans="1:34" ht="30">
      <c r="A174" s="57"/>
      <c r="B174" s="57"/>
      <c r="C174" s="34" t="s">
        <v>426</v>
      </c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</row>
    <row r="175" spans="1:34" ht="45">
      <c r="A175" s="57"/>
      <c r="B175" s="57"/>
      <c r="C175" s="34" t="str">
        <f>Source!CN87</f>
        <v>Поправка: Сб.№м 8, п.1.8.3.2  Наименование:  При производстве работ на высоте св. 8 до 15 м</v>
      </c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34" ht="15.75">
      <c r="A176" s="47"/>
      <c r="B176" s="47"/>
      <c r="C176" s="61" t="str">
        <f>CONCATENATE("НР ", Source!AT87, "%","=", Source!X87,";  СП ", Source!AU87, "%","=", Source!Y87)</f>
        <v>НР 95%=4980,95;  СП 65%=3408,02</v>
      </c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3"/>
    </row>
    <row r="177" spans="1:26" ht="15.75">
      <c r="A177" s="58" t="s">
        <v>428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</row>
    <row r="178" spans="1:26" ht="46.5">
      <c r="A178" s="36"/>
      <c r="B178" s="36" t="str">
        <f>SmtRes!J145</f>
        <v/>
      </c>
      <c r="C178" s="35" t="s">
        <v>471</v>
      </c>
      <c r="D178" s="36" t="str">
        <f>SmtRes!O145</f>
        <v>чел.-ч</v>
      </c>
      <c r="E178" s="24">
        <f>SmtRes!Y145*Source!I87</f>
        <v>61.504300000000008</v>
      </c>
      <c r="F178" s="25">
        <f>SmtRes!AD145</f>
        <v>59.87</v>
      </c>
      <c r="G178" s="36"/>
      <c r="H178" s="36"/>
      <c r="I178" s="26">
        <f>(SmtRes!AA145*SmtRes!Y145*Source!I87+SmtRes!AB145*SmtRes!Y145*Source!I87+SmtRes!AD145*SmtRes!Y145*Source!I87)</f>
        <v>3682.2624410000003</v>
      </c>
      <c r="J178" s="26">
        <f>SmtRes!AD145*SmtRes!Y145*Source!I87</f>
        <v>3682.2624410000003</v>
      </c>
      <c r="K178" s="36"/>
      <c r="L178" s="36"/>
      <c r="M178" s="36"/>
      <c r="N178" s="36"/>
    </row>
    <row r="179" spans="1:26" ht="30.75">
      <c r="A179" s="36"/>
      <c r="B179" s="36" t="str">
        <f>SmtRes!J146</f>
        <v/>
      </c>
      <c r="C179" s="35" t="s">
        <v>467</v>
      </c>
      <c r="D179" s="36" t="str">
        <f>SmtRes!O146</f>
        <v>чел.час</v>
      </c>
      <c r="E179" s="24">
        <f>SmtRes!Y146*Source!I87</f>
        <v>20.630999999999997</v>
      </c>
      <c r="F179" s="25">
        <f>(SmtRes!AA146+SmtRes!AB146+SmtRes!AD146)</f>
        <v>0</v>
      </c>
      <c r="G179" s="36"/>
      <c r="H179" s="36"/>
      <c r="I179" s="26">
        <f>(SmtRes!AA146*SmtRes!Y146*Source!I87+SmtRes!AB146*SmtRes!Y146*Source!I87+SmtRes!AD146*SmtRes!Y146*Source!I87)</f>
        <v>0</v>
      </c>
      <c r="J179" s="36"/>
      <c r="K179" s="36"/>
      <c r="L179" s="36"/>
      <c r="M179" s="36"/>
      <c r="N179" s="36"/>
    </row>
    <row r="180" spans="1:26" ht="15.75">
      <c r="A180" s="36"/>
      <c r="B180" s="36"/>
      <c r="C180" s="36"/>
      <c r="D180" s="36"/>
      <c r="E180" s="36"/>
      <c r="F180" s="36"/>
      <c r="G180" s="37">
        <f>SmtRes!AC146</f>
        <v>0</v>
      </c>
      <c r="H180" s="36"/>
      <c r="I180" s="36"/>
      <c r="J180" s="36"/>
      <c r="K180" s="38">
        <f>SmtRes!AC146*SmtRes!Y146*Source!I87</f>
        <v>0</v>
      </c>
      <c r="L180" s="36"/>
      <c r="M180" s="36"/>
      <c r="N180" s="36"/>
    </row>
    <row r="181" spans="1:26" ht="15.75">
      <c r="A181" s="58" t="s">
        <v>431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</row>
    <row r="182" spans="1:26" ht="126">
      <c r="A182" s="36"/>
      <c r="B182" s="36" t="str">
        <f>SmtRes!J150</f>
        <v>ТССЦ г.Севастополя, приказ Минстроя России №597/пр от 06.10.2014 г. 101-1951</v>
      </c>
      <c r="C182" s="35" t="str">
        <f>SmtRes!K150</f>
        <v>Лента ПХВ-304</v>
      </c>
      <c r="D182" s="36" t="str">
        <f>SmtRes!O150</f>
        <v>кг</v>
      </c>
      <c r="E182" s="24">
        <f>SmtRes!Y150*Source!I87</f>
        <v>0.312</v>
      </c>
      <c r="F182" s="25">
        <f>(SmtRes!AA150+SmtRes!AB150+SmtRes!AD150)</f>
        <v>163.65</v>
      </c>
      <c r="G182" s="36"/>
      <c r="H182" s="25">
        <f>SmtRes!AA150</f>
        <v>163.65</v>
      </c>
      <c r="I182" s="26">
        <f>(SmtRes!AA150*SmtRes!Y150*Source!I87+SmtRes!AB150*SmtRes!Y150*Source!I87+SmtRes!AD150*SmtRes!Y150*Source!I87)</f>
        <v>51.058800000000005</v>
      </c>
      <c r="J182" s="36"/>
      <c r="K182" s="36"/>
      <c r="L182" s="26">
        <f>SmtRes!AA150*SmtRes!Y150*Source!I87</f>
        <v>51.058800000000005</v>
      </c>
      <c r="M182" s="36"/>
      <c r="N182" s="36"/>
    </row>
    <row r="183" spans="1:26" ht="126">
      <c r="A183" s="36"/>
      <c r="B183" s="36" t="str">
        <f>SmtRes!J151</f>
        <v>ТССЦ г.Севастополя, приказ Минстроя России №597/пр от 06.10.2014 г. 101-2499</v>
      </c>
      <c r="C183" s="35" t="str">
        <f>SmtRes!K151</f>
        <v>Лента изоляционная прорезиненная односторонняя ширина 20 мм, толщина 0,25-0,35 мм</v>
      </c>
      <c r="D183" s="36" t="str">
        <f>SmtRes!O151</f>
        <v>кг</v>
      </c>
      <c r="E183" s="24">
        <f>SmtRes!Y151*Source!I87</f>
        <v>0.26</v>
      </c>
      <c r="F183" s="25">
        <f>(SmtRes!AA151+SmtRes!AB151+SmtRes!AD151)</f>
        <v>200.52</v>
      </c>
      <c r="G183" s="36"/>
      <c r="H183" s="25">
        <f>SmtRes!AA151</f>
        <v>200.52</v>
      </c>
      <c r="I183" s="26">
        <f>(SmtRes!AA151*SmtRes!Y151*Source!I87+SmtRes!AB151*SmtRes!Y151*Source!I87+SmtRes!AD151*SmtRes!Y151*Source!I87)</f>
        <v>52.135200000000012</v>
      </c>
      <c r="J183" s="36"/>
      <c r="K183" s="36"/>
      <c r="L183" s="26">
        <f>SmtRes!AA151*SmtRes!Y151*Source!I87</f>
        <v>52.135200000000012</v>
      </c>
      <c r="M183" s="36"/>
      <c r="N183" s="36"/>
    </row>
    <row r="184" spans="1:26" ht="126">
      <c r="A184" s="36"/>
      <c r="B184" s="36" t="str">
        <f>SmtRes!J152</f>
        <v>ТССЦ г.Севастополя, приказ Минстроя России №597/пр от 06.10.2014 г. 502-0246</v>
      </c>
      <c r="C184" s="35" t="str">
        <f>SmtRes!K152</f>
        <v>Провода неизолированные для воздушных линий электропередачи медные марки М, сечением 4 мм2</v>
      </c>
      <c r="D184" s="36" t="str">
        <f>SmtRes!O152</f>
        <v>т</v>
      </c>
      <c r="E184" s="24">
        <f>SmtRes!Y152*Source!I87</f>
        <v>1.3000000000000001E-2</v>
      </c>
      <c r="F184" s="25">
        <f>(SmtRes!AA152+SmtRes!AB152+SmtRes!AD152)</f>
        <v>599912.18000000005</v>
      </c>
      <c r="G184" s="36"/>
      <c r="H184" s="25">
        <f>SmtRes!AA152</f>
        <v>599912.18000000005</v>
      </c>
      <c r="I184" s="26">
        <f>(SmtRes!AA152*SmtRes!Y152*Source!I87+SmtRes!AB152*SmtRes!Y152*Source!I87+SmtRes!AD152*SmtRes!Y152*Source!I87)</f>
        <v>7798.8583400000007</v>
      </c>
      <c r="J184" s="36"/>
      <c r="K184" s="36"/>
      <c r="L184" s="26">
        <f>SmtRes!AA152*SmtRes!Y152*Source!I87</f>
        <v>7798.8583400000007</v>
      </c>
      <c r="M184" s="36"/>
      <c r="N184" s="36"/>
    </row>
    <row r="185" spans="1:26" ht="126">
      <c r="A185" s="36"/>
      <c r="B185" s="36" t="str">
        <f>SmtRes!J153</f>
        <v>ТССЦ г.Севастополя, приказ Минстроя России №597/пр от 06.10.2014 г. 507-0701</v>
      </c>
      <c r="C185" s="35" t="str">
        <f>SmtRes!K153</f>
        <v>Трубка полихлорвиниловая</v>
      </c>
      <c r="D185" s="36" t="str">
        <f>SmtRes!O153</f>
        <v>кг</v>
      </c>
      <c r="E185" s="24">
        <f>SmtRes!Y153*Source!I87</f>
        <v>0.26</v>
      </c>
      <c r="F185" s="25">
        <f>(SmtRes!AA153+SmtRes!AB153+SmtRes!AD153)</f>
        <v>250.42</v>
      </c>
      <c r="G185" s="36"/>
      <c r="H185" s="25">
        <f>SmtRes!AA153</f>
        <v>250.42</v>
      </c>
      <c r="I185" s="26">
        <f>(SmtRes!AA153*SmtRes!Y153*Source!I87+SmtRes!AB153*SmtRes!Y153*Source!I87+SmtRes!AD153*SmtRes!Y153*Source!I87)</f>
        <v>65.109200000000001</v>
      </c>
      <c r="J185" s="36"/>
      <c r="K185" s="36"/>
      <c r="L185" s="26">
        <f>SmtRes!AA153*SmtRes!Y153*Source!I87</f>
        <v>65.109200000000001</v>
      </c>
      <c r="M185" s="36"/>
      <c r="N185" s="36"/>
    </row>
    <row r="186" spans="1:26" ht="126">
      <c r="A186" s="39"/>
      <c r="B186" s="39" t="str">
        <f>SmtRes!J154</f>
        <v>ТССЦ г.Севастополя, приказ Минстроя России №597/пр от 06.10.2014 г. 999-9950</v>
      </c>
      <c r="C186" s="40" t="str">
        <f>SmtRes!K154</f>
        <v>Вспомогательные ненормируемые материалы (2% от ОЗП)</v>
      </c>
      <c r="D186" s="39" t="str">
        <f>SmtRes!O154</f>
        <v>РУБ</v>
      </c>
      <c r="E186" s="29">
        <f>SmtRes!Y154*Source!I87</f>
        <v>9.1</v>
      </c>
      <c r="F186" s="30">
        <f>(SmtRes!AA154+SmtRes!AB154+SmtRes!AD154)</f>
        <v>6.39</v>
      </c>
      <c r="G186" s="39"/>
      <c r="H186" s="30">
        <f>SmtRes!AA154</f>
        <v>6.39</v>
      </c>
      <c r="I186" s="31">
        <f>(SmtRes!AA154*SmtRes!Y154*Source!I87+SmtRes!AB154*SmtRes!Y154*Source!I87+SmtRes!AD154*SmtRes!Y154*Source!I87)</f>
        <v>58.149000000000001</v>
      </c>
      <c r="J186" s="39"/>
      <c r="K186" s="39"/>
      <c r="L186" s="31">
        <f>SmtRes!AA154*SmtRes!Y154*Source!I87</f>
        <v>58.149000000000001</v>
      </c>
      <c r="M186" s="39"/>
      <c r="N186" s="39"/>
    </row>
    <row r="187" spans="1:26" ht="15.75">
      <c r="A187" s="57"/>
      <c r="B187" s="57"/>
      <c r="C187" s="44" t="s">
        <v>438</v>
      </c>
      <c r="D187" s="45"/>
      <c r="E187" s="45"/>
      <c r="F187" s="45"/>
      <c r="G187" s="45"/>
      <c r="H187" s="45"/>
      <c r="I187" s="46">
        <f>SUMIF(Source!AA87:'Source'!AA88, "=26264149", Source!GM87:'Source'!GM88)</f>
        <v>39706.159999999996</v>
      </c>
      <c r="J187" s="57"/>
      <c r="K187" s="57"/>
      <c r="L187" s="57"/>
      <c r="M187" s="57"/>
      <c r="N187" s="57"/>
    </row>
    <row r="188" spans="1:26" ht="200.25">
      <c r="A188" s="27" t="str">
        <f>IF(Source!E89&lt;&gt;"", Source!E89, "")</f>
        <v>2</v>
      </c>
      <c r="B188" s="27" t="str">
        <f>IF(Source!BJ89&lt;&gt;"", Source!BJ89, "")</f>
        <v>ФССЦ 509-5481 пр.№31/пр от 30.01.2014 г.</v>
      </c>
      <c r="C188" s="27" t="s">
        <v>473</v>
      </c>
      <c r="D188" s="28" t="str">
        <f>IF(Source!H89&lt;&gt;"", Source!H89, "")</f>
        <v>шт.</v>
      </c>
      <c r="E188" s="29">
        <f>Source!I89</f>
        <v>26</v>
      </c>
      <c r="F188" s="30">
        <f>IF(Source!AB89=0, "-", Source!AB89)</f>
        <v>418.33</v>
      </c>
      <c r="G188" s="30" t="str">
        <f>IF(Source!AD89=0, "-", Source!AD89)</f>
        <v>-</v>
      </c>
      <c r="H188" s="30">
        <f>IF(Source!AC89=0, "-", Source!AC89)</f>
        <v>418.33</v>
      </c>
      <c r="I188" s="31">
        <f>IF(Source!O89=0, "-", Source!O89)</f>
        <v>69501.350000000006</v>
      </c>
      <c r="J188" s="31" t="str">
        <f>IF(Source!S89=0, "-", Source!S89)</f>
        <v>-</v>
      </c>
      <c r="K188" s="31" t="str">
        <f>IF(Source!Q89=0, "-", Source!Q89)</f>
        <v>-</v>
      </c>
      <c r="L188" s="31">
        <f>IF(Source!P89=0, "-", Source!P89)</f>
        <v>69501.350000000006</v>
      </c>
      <c r="M188" s="30" t="str">
        <f>IF(Source!AH89=0, "-", ROUND(Source!AH89,6))</f>
        <v>-</v>
      </c>
      <c r="N188" s="30" t="str">
        <f>IF(Source!U89=0, "-", ROUND(Source!U89,6))</f>
        <v>-</v>
      </c>
      <c r="T188">
        <f>IF(Source!O89=0, "-", Source!O89)</f>
        <v>69501.350000000006</v>
      </c>
      <c r="U188">
        <v>69501.350000000006</v>
      </c>
      <c r="V188" t="str">
        <f>IF(Source!S89=0, "-", Source!S89)</f>
        <v>-</v>
      </c>
      <c r="W188" t="str">
        <f>IF(Source!Q89=0, "-", Source!Q89)</f>
        <v>-</v>
      </c>
      <c r="X188" t="str">
        <f>IF(Source!R89=0, "-", Source!R89)</f>
        <v>-</v>
      </c>
      <c r="Y188" t="str">
        <f>IF(Source!U89=0, "-", ROUND(Source!U89,6))</f>
        <v>-</v>
      </c>
      <c r="Z188" t="str">
        <f>IF(Source!V89=0, "-", ROUND(Source!V89,6))</f>
        <v>-</v>
      </c>
    </row>
    <row r="189" spans="1:26" ht="15.75">
      <c r="A189" s="22"/>
      <c r="B189" s="22"/>
      <c r="C189" s="22"/>
      <c r="D189" s="23"/>
      <c r="E189" s="32"/>
      <c r="F189" s="25" t="str">
        <f>IF(Source!AF89=0, "-", Source!AF89)</f>
        <v>-</v>
      </c>
      <c r="G189" s="25" t="str">
        <f>IF(Source!AE89=0, "-", Source!AE89)</f>
        <v>-</v>
      </c>
      <c r="H189" s="32"/>
      <c r="I189" s="32"/>
      <c r="J189" s="32"/>
      <c r="K189" s="26" t="str">
        <f>IF(Source!R89=0, "-", Source!R89)</f>
        <v>-</v>
      </c>
      <c r="L189" s="32"/>
      <c r="M189" s="25" t="str">
        <f>IF(Source!AI89=0, "-", ROUND(Source!AI89,6))</f>
        <v>-</v>
      </c>
      <c r="N189" s="25" t="str">
        <f>IF(Source!V89=0, "-", ROUND(Source!V89,6))</f>
        <v>-</v>
      </c>
    </row>
    <row r="190" spans="1:26" ht="15">
      <c r="A190" s="57"/>
      <c r="B190" s="57"/>
      <c r="C190" s="34" t="s">
        <v>472</v>
      </c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</row>
    <row r="191" spans="1:26" ht="15.75">
      <c r="A191" s="57"/>
      <c r="B191" s="57"/>
      <c r="C191" s="44" t="s">
        <v>438</v>
      </c>
      <c r="D191" s="45"/>
      <c r="E191" s="45"/>
      <c r="F191" s="45"/>
      <c r="G191" s="45"/>
      <c r="H191" s="45"/>
      <c r="I191" s="46">
        <f>SUMIF(Source!AA89:'Source'!AA90, "=26264149", Source!GM89:'Source'!GM90)</f>
        <v>69501.350000000006</v>
      </c>
      <c r="J191" s="57"/>
      <c r="K191" s="57"/>
      <c r="L191" s="57"/>
      <c r="M191" s="57"/>
      <c r="N191" s="57"/>
    </row>
    <row r="192" spans="1:26" ht="121.5">
      <c r="A192" s="27" t="str">
        <f>IF(Source!E91&lt;&gt;"", Source!E91, "")</f>
        <v>3</v>
      </c>
      <c r="B192" s="27" t="str">
        <f>IF(Source!BJ91&lt;&gt;"", Source!BJ91, "")</f>
        <v>ФССЦ 509-0677 пр.№31/пр от 30.01.2014 г.</v>
      </c>
      <c r="C192" s="27" t="s">
        <v>474</v>
      </c>
      <c r="D192" s="28" t="str">
        <f>IF(Source!H91&lt;&gt;"", Source!H91, "")</f>
        <v>10 шт.</v>
      </c>
      <c r="E192" s="29">
        <f>Source!I91</f>
        <v>2.6</v>
      </c>
      <c r="F192" s="30">
        <f>IF(Source!AB91=0, "-", Source!AB91)</f>
        <v>1695.07</v>
      </c>
      <c r="G192" s="30" t="str">
        <f>IF(Source!AD91=0, "-", Source!AD91)</f>
        <v>-</v>
      </c>
      <c r="H192" s="30">
        <f>IF(Source!AC91=0, "-", Source!AC91)</f>
        <v>1695.07</v>
      </c>
      <c r="I192" s="31">
        <f>IF(Source!O91=0, "-", Source!O91)</f>
        <v>28161.89</v>
      </c>
      <c r="J192" s="31" t="str">
        <f>IF(Source!S91=0, "-", Source!S91)</f>
        <v>-</v>
      </c>
      <c r="K192" s="31" t="str">
        <f>IF(Source!Q91=0, "-", Source!Q91)</f>
        <v>-</v>
      </c>
      <c r="L192" s="31">
        <f>IF(Source!P91=0, "-", Source!P91)</f>
        <v>28161.89</v>
      </c>
      <c r="M192" s="30" t="str">
        <f>IF(Source!AH91=0, "-", ROUND(Source!AH91,6))</f>
        <v>-</v>
      </c>
      <c r="N192" s="30" t="str">
        <f>IF(Source!U91=0, "-", ROUND(Source!U91,6))</f>
        <v>-</v>
      </c>
      <c r="T192">
        <f>IF(Source!O91=0, "-", Source!O91)</f>
        <v>28161.89</v>
      </c>
      <c r="U192">
        <v>28161.89</v>
      </c>
      <c r="V192" t="str">
        <f>IF(Source!S91=0, "-", Source!S91)</f>
        <v>-</v>
      </c>
      <c r="W192" t="str">
        <f>IF(Source!Q91=0, "-", Source!Q91)</f>
        <v>-</v>
      </c>
      <c r="X192" t="str">
        <f>IF(Source!R91=0, "-", Source!R91)</f>
        <v>-</v>
      </c>
      <c r="Y192" t="str">
        <f>IF(Source!U91=0, "-", ROUND(Source!U91,6))</f>
        <v>-</v>
      </c>
      <c r="Z192" t="str">
        <f>IF(Source!V91=0, "-", ROUND(Source!V91,6))</f>
        <v>-</v>
      </c>
    </row>
    <row r="193" spans="1:26" ht="15.75">
      <c r="A193" s="22"/>
      <c r="B193" s="22"/>
      <c r="C193" s="22"/>
      <c r="D193" s="23"/>
      <c r="E193" s="32"/>
      <c r="F193" s="25" t="str">
        <f>IF(Source!AF91=0, "-", Source!AF91)</f>
        <v>-</v>
      </c>
      <c r="G193" s="25" t="str">
        <f>IF(Source!AE91=0, "-", Source!AE91)</f>
        <v>-</v>
      </c>
      <c r="H193" s="32"/>
      <c r="I193" s="32"/>
      <c r="J193" s="32"/>
      <c r="K193" s="26" t="str">
        <f>IF(Source!R91=0, "-", Source!R91)</f>
        <v>-</v>
      </c>
      <c r="L193" s="32"/>
      <c r="M193" s="25" t="str">
        <f>IF(Source!AI91=0, "-", ROUND(Source!AI91,6))</f>
        <v>-</v>
      </c>
      <c r="N193" s="25" t="str">
        <f>IF(Source!V91=0, "-", ROUND(Source!V91,6))</f>
        <v>-</v>
      </c>
    </row>
    <row r="194" spans="1:26" ht="15">
      <c r="A194" s="57"/>
      <c r="B194" s="57"/>
      <c r="C194" s="34" t="s">
        <v>472</v>
      </c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</row>
    <row r="195" spans="1:26" ht="15.75">
      <c r="A195" s="57"/>
      <c r="B195" s="57"/>
      <c r="C195" s="44" t="s">
        <v>438</v>
      </c>
      <c r="D195" s="45"/>
      <c r="E195" s="45"/>
      <c r="F195" s="45"/>
      <c r="G195" s="45"/>
      <c r="H195" s="45"/>
      <c r="I195" s="46">
        <f>SUMIF(Source!AA91:'Source'!AA92, "=26264149", Source!GM91:'Source'!GM92)</f>
        <v>28161.89</v>
      </c>
      <c r="J195" s="57"/>
      <c r="K195" s="57"/>
      <c r="L195" s="57"/>
      <c r="M195" s="57"/>
      <c r="N195" s="57"/>
    </row>
    <row r="196" spans="1:26" ht="137.25">
      <c r="A196" s="27" t="str">
        <f>IF(Source!E93&lt;&gt;"", Source!E93, "")</f>
        <v>4</v>
      </c>
      <c r="B196" s="27" t="str">
        <f>IF(Source!BJ93&lt;&gt;"", Source!BJ93, "")</f>
        <v>ТЕРм г.Севастополя, приказ Минстроя России №597/пр от 06.10.2014 г. м08-02-148-1</v>
      </c>
      <c r="C196" s="27" t="s">
        <v>475</v>
      </c>
      <c r="D196" s="28" t="str">
        <f>IF(Source!H93&lt;&gt;"", Source!H93, "")</f>
        <v>100 М КАБЕЛЯ</v>
      </c>
      <c r="E196" s="29">
        <f>Source!I93</f>
        <v>0.21</v>
      </c>
      <c r="F196" s="30">
        <f>IF(Source!AB93=0, "-", Source!AB93)</f>
        <v>208.11265</v>
      </c>
      <c r="G196" s="30">
        <f>IF(Source!AD93=0, "-", Source!AD93)</f>
        <v>62.652000000000001</v>
      </c>
      <c r="H196" s="30">
        <f>IF(Source!AC93=0, "-", Source!AC93)</f>
        <v>37.67</v>
      </c>
      <c r="I196" s="31">
        <f>IF(Source!O93=0, "-", Source!O93)</f>
        <v>279.26</v>
      </c>
      <c r="J196" s="31">
        <f>IF(Source!S93=0, "-", Source!S93)</f>
        <v>144.63999999999999</v>
      </c>
      <c r="K196" s="31">
        <f>IF(Source!Q93=0, "-", Source!Q93)</f>
        <v>84.07</v>
      </c>
      <c r="L196" s="31">
        <f>IF(Source!P93=0, "-", Source!P93)</f>
        <v>50.55</v>
      </c>
      <c r="M196" s="30">
        <f>IF(Source!AH93=0, "-", ROUND(Source!AH93,6))</f>
        <v>12.5488</v>
      </c>
      <c r="N196" s="30">
        <f>IF(Source!U93=0, "-", ROUND(Source!U93,6))</f>
        <v>2.6352479999999998</v>
      </c>
      <c r="T196">
        <f>IF(Source!O93=0, "-", Source!O93)</f>
        <v>279.26</v>
      </c>
      <c r="U196">
        <v>50.55</v>
      </c>
      <c r="V196">
        <f>IF(Source!S93=0, "-", Source!S93)</f>
        <v>144.63999999999999</v>
      </c>
      <c r="W196">
        <f>IF(Source!Q93=0, "-", Source!Q93)</f>
        <v>84.07</v>
      </c>
      <c r="X196">
        <f>IF(Source!R93=0, "-", Source!R93)</f>
        <v>3.66</v>
      </c>
      <c r="Y196">
        <f>IF(Source!U93=0, "-", ROUND(Source!U93,6))</f>
        <v>2.6352479999999998</v>
      </c>
      <c r="Z196">
        <f>IF(Source!V93=0, "-", ROUND(Source!V93,6))</f>
        <v>4.8300000000000003E-2</v>
      </c>
    </row>
    <row r="197" spans="1:26" ht="15.75">
      <c r="A197" s="22"/>
      <c r="B197" s="22"/>
      <c r="C197" s="22"/>
      <c r="D197" s="23"/>
      <c r="E197" s="32"/>
      <c r="F197" s="25">
        <f>IF(Source!AF93=0, "-", Source!AF93)</f>
        <v>107.79065</v>
      </c>
      <c r="G197" s="25">
        <f>IF(Source!AE93=0, "-", Source!AE93)</f>
        <v>2.7254999999999998</v>
      </c>
      <c r="H197" s="32"/>
      <c r="I197" s="32"/>
      <c r="J197" s="32"/>
      <c r="K197" s="26">
        <f>IF(Source!R93=0, "-", Source!R93)</f>
        <v>3.66</v>
      </c>
      <c r="L197" s="32"/>
      <c r="M197" s="25">
        <f>IF(Source!AI93=0, "-", ROUND(Source!AI93,6))</f>
        <v>0.23</v>
      </c>
      <c r="N197" s="25">
        <f>IF(Source!V93=0, "-", ROUND(Source!V93,6))</f>
        <v>4.8300000000000003E-2</v>
      </c>
    </row>
    <row r="198" spans="1:26" ht="30">
      <c r="A198" s="57"/>
      <c r="B198" s="57"/>
      <c r="C198" s="34" t="s">
        <v>426</v>
      </c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</row>
    <row r="199" spans="1:26" ht="45">
      <c r="A199" s="57"/>
      <c r="B199" s="57"/>
      <c r="C199" s="34" t="str">
        <f>Source!CN93</f>
        <v>Поправка: Сб.№м 8, п.1.8.3.2  Наименование:  При производстве работ на высоте св. 8 до 15 м</v>
      </c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26" ht="15.75">
      <c r="A200" s="47"/>
      <c r="B200" s="47"/>
      <c r="C200" s="61" t="str">
        <f>CONCATENATE("НР ", Source!AT93, "%","=", Source!X93,";  СП ", Source!AU93, "%","=", Source!Y93)</f>
        <v>НР 95%=140,89;  СП 65%=96,4</v>
      </c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3"/>
    </row>
    <row r="201" spans="1:26" ht="15.75">
      <c r="A201" s="58" t="s">
        <v>428</v>
      </c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</row>
    <row r="202" spans="1:26" ht="30.75">
      <c r="A202" s="36"/>
      <c r="B202" s="36" t="str">
        <f>SmtRes!J165</f>
        <v/>
      </c>
      <c r="C202" s="35" t="s">
        <v>476</v>
      </c>
      <c r="D202" s="36" t="str">
        <f>SmtRes!O165</f>
        <v>чел.-ч</v>
      </c>
      <c r="E202" s="24">
        <f>SmtRes!Y165*Source!I93</f>
        <v>2.6352479999999998</v>
      </c>
      <c r="F202" s="25">
        <f>SmtRes!AD165</f>
        <v>54.89</v>
      </c>
      <c r="G202" s="36"/>
      <c r="H202" s="36"/>
      <c r="I202" s="26">
        <f>(SmtRes!AA165*SmtRes!Y165*Source!I93+SmtRes!AB165*SmtRes!Y165*Source!I93+SmtRes!AD165*SmtRes!Y165*Source!I93)</f>
        <v>144.64876271999998</v>
      </c>
      <c r="J202" s="26">
        <f>SmtRes!AD165*SmtRes!Y165*Source!I93</f>
        <v>144.64876271999998</v>
      </c>
      <c r="K202" s="36"/>
      <c r="L202" s="36"/>
      <c r="M202" s="36"/>
      <c r="N202" s="36"/>
    </row>
    <row r="203" spans="1:26" ht="30.75">
      <c r="A203" s="36"/>
      <c r="B203" s="36" t="str">
        <f>SmtRes!J166</f>
        <v/>
      </c>
      <c r="C203" s="35" t="s">
        <v>467</v>
      </c>
      <c r="D203" s="36" t="str">
        <f>SmtRes!O166</f>
        <v>чел.час</v>
      </c>
      <c r="E203" s="24">
        <f>SmtRes!Y166*Source!I93</f>
        <v>4.8299999999999996E-2</v>
      </c>
      <c r="F203" s="25">
        <f>(SmtRes!AA166+SmtRes!AB166+SmtRes!AD166)</f>
        <v>0</v>
      </c>
      <c r="G203" s="36"/>
      <c r="H203" s="36"/>
      <c r="I203" s="26">
        <f>(SmtRes!AA166*SmtRes!Y166*Source!I93+SmtRes!AB166*SmtRes!Y166*Source!I93+SmtRes!AD166*SmtRes!Y166*Source!I93)</f>
        <v>0</v>
      </c>
      <c r="J203" s="36"/>
      <c r="K203" s="36"/>
      <c r="L203" s="36"/>
      <c r="M203" s="36"/>
      <c r="N203" s="36"/>
    </row>
    <row r="204" spans="1:26" ht="15.75">
      <c r="A204" s="36"/>
      <c r="B204" s="36"/>
      <c r="C204" s="36"/>
      <c r="D204" s="36"/>
      <c r="E204" s="36"/>
      <c r="F204" s="36"/>
      <c r="G204" s="37">
        <f>SmtRes!AC166</f>
        <v>0</v>
      </c>
      <c r="H204" s="36"/>
      <c r="I204" s="36"/>
      <c r="J204" s="36"/>
      <c r="K204" s="38">
        <f>SmtRes!AC166*SmtRes!Y166*Source!I93</f>
        <v>0</v>
      </c>
      <c r="L204" s="36"/>
      <c r="M204" s="36"/>
      <c r="N204" s="36"/>
    </row>
    <row r="205" spans="1:26" ht="15.75">
      <c r="A205" s="58" t="s">
        <v>431</v>
      </c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</row>
    <row r="206" spans="1:26" ht="126">
      <c r="A206" s="36"/>
      <c r="B206" s="36" t="str">
        <f>SmtRes!J171</f>
        <v>ТССЦ г.Севастополя, приказ Минстроя России №597/пр от 06.10.2014 г. 101-2478</v>
      </c>
      <c r="C206" s="35" t="str">
        <f>SmtRes!K171</f>
        <v>Лента К226</v>
      </c>
      <c r="D206" s="36" t="str">
        <f>SmtRes!O171</f>
        <v>100 м</v>
      </c>
      <c r="E206" s="24">
        <f>SmtRes!Y171*Source!I93</f>
        <v>2.0159999999999996E-3</v>
      </c>
      <c r="F206" s="25">
        <f>(SmtRes!AA171+SmtRes!AB171+SmtRes!AD171)</f>
        <v>822.78</v>
      </c>
      <c r="G206" s="36"/>
      <c r="H206" s="25">
        <f>SmtRes!AA171</f>
        <v>822.78</v>
      </c>
      <c r="I206" s="26">
        <f>(SmtRes!AA171*SmtRes!Y171*Source!I93+SmtRes!AB171*SmtRes!Y171*Source!I93+SmtRes!AD171*SmtRes!Y171*Source!I93)</f>
        <v>1.6587244799999998</v>
      </c>
      <c r="J206" s="36"/>
      <c r="K206" s="36"/>
      <c r="L206" s="26">
        <f>SmtRes!AA171*SmtRes!Y171*Source!I93</f>
        <v>1.6587244799999998</v>
      </c>
      <c r="M206" s="36"/>
      <c r="N206" s="36"/>
    </row>
    <row r="207" spans="1:26" ht="126">
      <c r="A207" s="36"/>
      <c r="B207" s="36" t="str">
        <f>SmtRes!J172</f>
        <v>ТССЦ г.Севастополя, приказ Минстроя России №597/пр от 06.10.2014 г. 113-1786</v>
      </c>
      <c r="C207" s="35" t="str">
        <f>SmtRes!K172</f>
        <v>Лак битумный БТ-123</v>
      </c>
      <c r="D207" s="36" t="str">
        <f>SmtRes!O172</f>
        <v>т</v>
      </c>
      <c r="E207" s="24">
        <f>SmtRes!Y172*Source!I93</f>
        <v>1.26E-5</v>
      </c>
      <c r="F207" s="25">
        <f>(SmtRes!AA172+SmtRes!AB172+SmtRes!AD172)</f>
        <v>51965.52</v>
      </c>
      <c r="G207" s="36"/>
      <c r="H207" s="25">
        <f>SmtRes!AA172</f>
        <v>51965.52</v>
      </c>
      <c r="I207" s="26">
        <f>(SmtRes!AA172*SmtRes!Y172*Source!I93+SmtRes!AB172*SmtRes!Y172*Source!I93+SmtRes!AD172*SmtRes!Y172*Source!I93)</f>
        <v>0.65476555199999986</v>
      </c>
      <c r="J207" s="36"/>
      <c r="K207" s="36"/>
      <c r="L207" s="26">
        <f>SmtRes!AA172*SmtRes!Y172*Source!I93</f>
        <v>0.65476555199999986</v>
      </c>
      <c r="M207" s="36"/>
      <c r="N207" s="36"/>
    </row>
    <row r="208" spans="1:26" ht="126">
      <c r="A208" s="36"/>
      <c r="B208" s="36" t="str">
        <f>SmtRes!J173</f>
        <v>ТССЦ г.Севастополя, приказ Минстроя России №597/пр от 06.10.2014 г. 506-1362</v>
      </c>
      <c r="C208" s="35" t="str">
        <f>SmtRes!K173</f>
        <v>Припои оловянно-свинцовые бессурьмянистые марки ПОС30</v>
      </c>
      <c r="D208" s="36" t="str">
        <f>SmtRes!O173</f>
        <v>кг</v>
      </c>
      <c r="E208" s="24">
        <f>SmtRes!Y173*Source!I93</f>
        <v>0.105</v>
      </c>
      <c r="F208" s="25">
        <f>(SmtRes!AA173+SmtRes!AB173+SmtRes!AD173)</f>
        <v>437.72</v>
      </c>
      <c r="G208" s="36"/>
      <c r="H208" s="25">
        <f>SmtRes!AA173</f>
        <v>437.72</v>
      </c>
      <c r="I208" s="26">
        <f>(SmtRes!AA173*SmtRes!Y173*Source!I93+SmtRes!AB173*SmtRes!Y173*Source!I93+SmtRes!AD173*SmtRes!Y173*Source!I93)</f>
        <v>45.960599999999999</v>
      </c>
      <c r="J208" s="36"/>
      <c r="K208" s="36"/>
      <c r="L208" s="26">
        <f>SmtRes!AA173*SmtRes!Y173*Source!I93</f>
        <v>45.960599999999999</v>
      </c>
      <c r="M208" s="36"/>
      <c r="N208" s="36"/>
    </row>
    <row r="209" spans="1:26" ht="126">
      <c r="A209" s="39"/>
      <c r="B209" s="39" t="str">
        <f>SmtRes!J174</f>
        <v>ТССЦ г.Севастополя, приказ Минстроя России №597/пр от 06.10.2014 г. 999-9950</v>
      </c>
      <c r="C209" s="40" t="str">
        <f>SmtRes!K174</f>
        <v>Вспомогательные ненормируемые материалы (2% от ОЗП)</v>
      </c>
      <c r="D209" s="39" t="str">
        <f>SmtRes!O174</f>
        <v>РУБ</v>
      </c>
      <c r="E209" s="29">
        <f>SmtRes!Y174*Source!I93</f>
        <v>0.35699999999999998</v>
      </c>
      <c r="F209" s="30">
        <f>(SmtRes!AA174+SmtRes!AB174+SmtRes!AD174)</f>
        <v>6.39</v>
      </c>
      <c r="G209" s="39"/>
      <c r="H209" s="30">
        <f>SmtRes!AA174</f>
        <v>6.39</v>
      </c>
      <c r="I209" s="31">
        <f>(SmtRes!AA174*SmtRes!Y174*Source!I93+SmtRes!AB174*SmtRes!Y174*Source!I93+SmtRes!AD174*SmtRes!Y174*Source!I93)</f>
        <v>2.2812299999999999</v>
      </c>
      <c r="J209" s="39"/>
      <c r="K209" s="39"/>
      <c r="L209" s="31">
        <f>SmtRes!AA174*SmtRes!Y174*Source!I93</f>
        <v>2.2812299999999999</v>
      </c>
      <c r="M209" s="39"/>
      <c r="N209" s="39"/>
    </row>
    <row r="210" spans="1:26" ht="15.75">
      <c r="A210" s="57"/>
      <c r="B210" s="57"/>
      <c r="C210" s="44" t="s">
        <v>438</v>
      </c>
      <c r="D210" s="45"/>
      <c r="E210" s="45"/>
      <c r="F210" s="45"/>
      <c r="G210" s="45"/>
      <c r="H210" s="45"/>
      <c r="I210" s="46">
        <f>SUMIF(Source!AA93:'Source'!AA94, "=26264149", Source!GM93:'Source'!GM94)</f>
        <v>516.54999999999995</v>
      </c>
      <c r="J210" s="57"/>
      <c r="K210" s="57"/>
      <c r="L210" s="57"/>
      <c r="M210" s="57"/>
      <c r="N210" s="57"/>
    </row>
    <row r="211" spans="1:26" ht="184.5">
      <c r="A211" s="27" t="str">
        <f>IF(Source!E95&lt;&gt;"", Source!E95, "")</f>
        <v>5</v>
      </c>
      <c r="B211" s="27" t="str">
        <f>IF(Source!BJ95&lt;&gt;"", Source!BJ95, "")</f>
        <v>ТССЦ г.Севастополя, приказ Минстроя России №597/пр от 06.10.2014 г. 501-8191</v>
      </c>
      <c r="C211" s="27" t="s">
        <v>477</v>
      </c>
      <c r="D211" s="28" t="str">
        <f>IF(Source!H95&lt;&gt;"", Source!H95, "")</f>
        <v>1000 м</v>
      </c>
      <c r="E211" s="29">
        <f>Source!I95</f>
        <v>2.1000000000000001E-2</v>
      </c>
      <c r="F211" s="30">
        <f>IF(Source!AB95=0, "-", Source!AB95)</f>
        <v>5630.98</v>
      </c>
      <c r="G211" s="30" t="str">
        <f>IF(Source!AD95=0, "-", Source!AD95)</f>
        <v>-</v>
      </c>
      <c r="H211" s="30">
        <f>IF(Source!AC95=0, "-", Source!AC95)</f>
        <v>5630.98</v>
      </c>
      <c r="I211" s="31">
        <f>IF(Source!O95=0, "-", Source!O95)</f>
        <v>755.62</v>
      </c>
      <c r="J211" s="31" t="str">
        <f>IF(Source!S95=0, "-", Source!S95)</f>
        <v>-</v>
      </c>
      <c r="K211" s="31" t="str">
        <f>IF(Source!Q95=0, "-", Source!Q95)</f>
        <v>-</v>
      </c>
      <c r="L211" s="31">
        <f>IF(Source!P95=0, "-", Source!P95)</f>
        <v>755.62</v>
      </c>
      <c r="M211" s="30" t="str">
        <f>IF(Source!AH95=0, "-", ROUND(Source!AH95,6))</f>
        <v>-</v>
      </c>
      <c r="N211" s="30" t="str">
        <f>IF(Source!U95=0, "-", ROUND(Source!U95,6))</f>
        <v>-</v>
      </c>
      <c r="T211">
        <f>IF(Source!O95=0, "-", Source!O95)</f>
        <v>755.62</v>
      </c>
      <c r="U211">
        <v>755.62</v>
      </c>
      <c r="V211" t="str">
        <f>IF(Source!S95=0, "-", Source!S95)</f>
        <v>-</v>
      </c>
      <c r="W211" t="str">
        <f>IF(Source!Q95=0, "-", Source!Q95)</f>
        <v>-</v>
      </c>
      <c r="X211" t="str">
        <f>IF(Source!R95=0, "-", Source!R95)</f>
        <v>-</v>
      </c>
      <c r="Y211" t="str">
        <f>IF(Source!U95=0, "-", ROUND(Source!U95,6))</f>
        <v>-</v>
      </c>
      <c r="Z211" t="str">
        <f>IF(Source!V95=0, "-", ROUND(Source!V95,6))</f>
        <v>-</v>
      </c>
    </row>
    <row r="212" spans="1:26" ht="15.75">
      <c r="A212" s="22"/>
      <c r="B212" s="22"/>
      <c r="C212" s="22"/>
      <c r="D212" s="23"/>
      <c r="E212" s="32"/>
      <c r="F212" s="25" t="str">
        <f>IF(Source!AF95=0, "-", Source!AF95)</f>
        <v>-</v>
      </c>
      <c r="G212" s="25" t="str">
        <f>IF(Source!AE95=0, "-", Source!AE95)</f>
        <v>-</v>
      </c>
      <c r="H212" s="32"/>
      <c r="I212" s="32"/>
      <c r="J212" s="32"/>
      <c r="K212" s="26" t="str">
        <f>IF(Source!R95=0, "-", Source!R95)</f>
        <v>-</v>
      </c>
      <c r="L212" s="32"/>
      <c r="M212" s="25" t="str">
        <f>IF(Source!AI95=0, "-", ROUND(Source!AI95,6))</f>
        <v>-</v>
      </c>
      <c r="N212" s="25" t="str">
        <f>IF(Source!V95=0, "-", ROUND(Source!V95,6))</f>
        <v>-</v>
      </c>
    </row>
    <row r="213" spans="1:26" ht="15">
      <c r="A213" s="57"/>
      <c r="B213" s="57"/>
      <c r="C213" s="34" t="s">
        <v>472</v>
      </c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</row>
    <row r="214" spans="1:26" ht="15.75">
      <c r="A214" s="57"/>
      <c r="B214" s="57"/>
      <c r="C214" s="44" t="s">
        <v>438</v>
      </c>
      <c r="D214" s="45"/>
      <c r="E214" s="45"/>
      <c r="F214" s="45"/>
      <c r="G214" s="45"/>
      <c r="H214" s="45"/>
      <c r="I214" s="46">
        <f>SUMIF(Source!AA95:'Source'!AA96, "=26264149", Source!GM95:'Source'!GM96)</f>
        <v>755.62</v>
      </c>
      <c r="J214" s="57"/>
      <c r="K214" s="57"/>
      <c r="L214" s="57"/>
      <c r="M214" s="57"/>
      <c r="N214" s="57"/>
    </row>
    <row r="215" spans="1:26" ht="137.25">
      <c r="A215" s="27" t="str">
        <f>IF(Source!E97&lt;&gt;"", Source!E97, "")</f>
        <v>6</v>
      </c>
      <c r="B215" s="27" t="str">
        <f>IF(Source!BJ97&lt;&gt;"", Source!BJ97, "")</f>
        <v>ТЕРм г.Севастополя, приказ Минстроя России №597/пр от 06.10.2014 г. м08-02-363-1</v>
      </c>
      <c r="C215" s="27" t="s">
        <v>478</v>
      </c>
      <c r="D215" s="28" t="str">
        <f>IF(Source!H97&lt;&gt;"", Source!H97, "")</f>
        <v>1  ШТ.</v>
      </c>
      <c r="E215" s="29">
        <f>Source!I97</f>
        <v>12</v>
      </c>
      <c r="F215" s="30">
        <f>IF(Source!AB97=0, "-", Source!AB97)</f>
        <v>227.66964999999999</v>
      </c>
      <c r="G215" s="30">
        <f>IF(Source!AD97=0, "-", Source!AD97)</f>
        <v>183.77</v>
      </c>
      <c r="H215" s="30">
        <f>IF(Source!AC97=0, "-", Source!AC97)</f>
        <v>13.78</v>
      </c>
      <c r="I215" s="31">
        <f>IF(Source!O97=0, "-", Source!O97)</f>
        <v>17457.7</v>
      </c>
      <c r="J215" s="31">
        <f>IF(Source!S97=0, "-", Source!S97)</f>
        <v>2309.5700000000002</v>
      </c>
      <c r="K215" s="31">
        <f>IF(Source!Q97=0, "-", Source!Q97)</f>
        <v>14091.48</v>
      </c>
      <c r="L215" s="31">
        <f>IF(Source!P97=0, "-", Source!P97)</f>
        <v>1056.6500000000001</v>
      </c>
      <c r="M215" s="30">
        <f>IF(Source!AH97=0, "-", ROUND(Source!AH97,6))</f>
        <v>3.4534500000000001</v>
      </c>
      <c r="N215" s="30">
        <f>IF(Source!U97=0, "-", ROUND(Source!U97,6))</f>
        <v>41.441400000000002</v>
      </c>
      <c r="T215">
        <f>IF(Source!O97=0, "-", Source!O97)</f>
        <v>17457.7</v>
      </c>
      <c r="U215">
        <v>1056.6500000000001</v>
      </c>
      <c r="V215">
        <f>IF(Source!S97=0, "-", Source!S97)</f>
        <v>2309.5700000000002</v>
      </c>
      <c r="W215">
        <f>IF(Source!Q97=0, "-", Source!Q97)</f>
        <v>14091.48</v>
      </c>
      <c r="X215">
        <f>IF(Source!R97=0, "-", Source!R97)</f>
        <v>1127.8499999999999</v>
      </c>
      <c r="Y215">
        <f>IF(Source!U97=0, "-", ROUND(Source!U97,6))</f>
        <v>41.441400000000002</v>
      </c>
      <c r="Z215">
        <f>IF(Source!V97=0, "-", ROUND(Source!V97,6))</f>
        <v>14.904</v>
      </c>
    </row>
    <row r="216" spans="1:26" ht="15.75">
      <c r="A216" s="22"/>
      <c r="B216" s="22"/>
      <c r="C216" s="22"/>
      <c r="D216" s="23"/>
      <c r="E216" s="32"/>
      <c r="F216" s="25">
        <f>IF(Source!AF97=0, "-", Source!AF97)</f>
        <v>30.11965</v>
      </c>
      <c r="G216" s="25">
        <f>IF(Source!AE97=0, "-", Source!AE97)</f>
        <v>14.708500000000001</v>
      </c>
      <c r="H216" s="32"/>
      <c r="I216" s="32"/>
      <c r="J216" s="32"/>
      <c r="K216" s="26">
        <f>IF(Source!R97=0, "-", Source!R97)</f>
        <v>1127.8499999999999</v>
      </c>
      <c r="L216" s="32"/>
      <c r="M216" s="25">
        <f>IF(Source!AI97=0, "-", ROUND(Source!AI97,6))</f>
        <v>1.242</v>
      </c>
      <c r="N216" s="25">
        <f>IF(Source!V97=0, "-", ROUND(Source!V97,6))</f>
        <v>14.904</v>
      </c>
    </row>
    <row r="217" spans="1:26" ht="30">
      <c r="A217" s="57"/>
      <c r="B217" s="57"/>
      <c r="C217" s="34" t="s">
        <v>426</v>
      </c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</row>
    <row r="218" spans="1:26" ht="45">
      <c r="A218" s="57"/>
      <c r="B218" s="57"/>
      <c r="C218" s="34" t="str">
        <f>Source!CN97</f>
        <v>Поправка: Сб.№м 8, п.1.8.3.2  Наименование:  При производстве работ на высоте св. 8 до 15 м</v>
      </c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</row>
    <row r="219" spans="1:26" ht="15.75">
      <c r="A219" s="47"/>
      <c r="B219" s="47"/>
      <c r="C219" s="61" t="str">
        <f>CONCATENATE("НР ", Source!AT97, "%","=", Source!X97,";  СП ", Source!AU97, "%","=", Source!Y97)</f>
        <v>НР 95%=3265,55;  СП 65%=2234,32</v>
      </c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3"/>
    </row>
    <row r="220" spans="1:26" ht="15.75">
      <c r="A220" s="58" t="s">
        <v>428</v>
      </c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</row>
    <row r="221" spans="1:26" ht="46.5">
      <c r="A221" s="36"/>
      <c r="B221" s="36" t="str">
        <f>SmtRes!J183</f>
        <v/>
      </c>
      <c r="C221" s="35" t="s">
        <v>479</v>
      </c>
      <c r="D221" s="36" t="str">
        <f>SmtRes!O183</f>
        <v>чел.-ч</v>
      </c>
      <c r="E221" s="24">
        <f>SmtRes!Y183*Source!I97</f>
        <v>41.441400000000002</v>
      </c>
      <c r="F221" s="25">
        <f>SmtRes!AD183</f>
        <v>55.72</v>
      </c>
      <c r="G221" s="36"/>
      <c r="H221" s="36"/>
      <c r="I221" s="26">
        <f>(SmtRes!AA183*SmtRes!Y183*Source!I97+SmtRes!AB183*SmtRes!Y183*Source!I97+SmtRes!AD183*SmtRes!Y183*Source!I97)</f>
        <v>2309.1148079999998</v>
      </c>
      <c r="J221" s="26">
        <f>SmtRes!AD183*SmtRes!Y183*Source!I97</f>
        <v>2309.1148079999998</v>
      </c>
      <c r="K221" s="36"/>
      <c r="L221" s="36"/>
      <c r="M221" s="36"/>
      <c r="N221" s="36"/>
    </row>
    <row r="222" spans="1:26" ht="30.75">
      <c r="A222" s="36"/>
      <c r="B222" s="36" t="str">
        <f>SmtRes!J184</f>
        <v/>
      </c>
      <c r="C222" s="35" t="s">
        <v>467</v>
      </c>
      <c r="D222" s="36" t="str">
        <f>SmtRes!O184</f>
        <v>чел.час</v>
      </c>
      <c r="E222" s="24">
        <f>SmtRes!Y184*Source!I97</f>
        <v>14.904</v>
      </c>
      <c r="F222" s="25">
        <f>(SmtRes!AA184+SmtRes!AB184+SmtRes!AD184)</f>
        <v>0</v>
      </c>
      <c r="G222" s="36"/>
      <c r="H222" s="36"/>
      <c r="I222" s="26">
        <f>(SmtRes!AA184*SmtRes!Y184*Source!I97+SmtRes!AB184*SmtRes!Y184*Source!I97+SmtRes!AD184*SmtRes!Y184*Source!I97)</f>
        <v>0</v>
      </c>
      <c r="J222" s="36"/>
      <c r="K222" s="36"/>
      <c r="L222" s="36"/>
      <c r="M222" s="36"/>
      <c r="N222" s="36"/>
    </row>
    <row r="223" spans="1:26" ht="15.75">
      <c r="A223" s="36"/>
      <c r="B223" s="36"/>
      <c r="C223" s="36"/>
      <c r="D223" s="36"/>
      <c r="E223" s="36"/>
      <c r="F223" s="36"/>
      <c r="G223" s="37">
        <f>SmtRes!AC184</f>
        <v>0</v>
      </c>
      <c r="H223" s="36"/>
      <c r="I223" s="36"/>
      <c r="J223" s="36"/>
      <c r="K223" s="38">
        <f>SmtRes!AC184*SmtRes!Y184*Source!I97</f>
        <v>0</v>
      </c>
      <c r="L223" s="36"/>
      <c r="M223" s="36"/>
      <c r="N223" s="36"/>
    </row>
    <row r="224" spans="1:26" ht="15.75">
      <c r="A224" s="58" t="s">
        <v>431</v>
      </c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</row>
    <row r="225" spans="1:26" ht="126">
      <c r="A225" s="36"/>
      <c r="B225" s="36" t="str">
        <f>SmtRes!J188</f>
        <v>ТССЦ г.Севастополя, приказ Минстроя России №597/пр от 06.10.2014 г. 101-1977</v>
      </c>
      <c r="C225" s="35" t="str">
        <f>SmtRes!K188</f>
        <v>Болты с гайками и шайбами строительные</v>
      </c>
      <c r="D225" s="36" t="str">
        <f>SmtRes!O188</f>
        <v>кг</v>
      </c>
      <c r="E225" s="24">
        <f>SmtRes!Y188*Source!I97</f>
        <v>1.2000000000000002</v>
      </c>
      <c r="F225" s="25">
        <f>(SmtRes!AA188+SmtRes!AB188+SmtRes!AD188)</f>
        <v>101.28</v>
      </c>
      <c r="G225" s="36"/>
      <c r="H225" s="25">
        <f>SmtRes!AA188</f>
        <v>101.28</v>
      </c>
      <c r="I225" s="26">
        <f>(SmtRes!AA188*SmtRes!Y188*Source!I97+SmtRes!AB188*SmtRes!Y188*Source!I97+SmtRes!AD188*SmtRes!Y188*Source!I97)</f>
        <v>121.536</v>
      </c>
      <c r="J225" s="36"/>
      <c r="K225" s="36"/>
      <c r="L225" s="26">
        <f>SmtRes!AA188*SmtRes!Y188*Source!I97</f>
        <v>121.536</v>
      </c>
      <c r="M225" s="36"/>
      <c r="N225" s="36"/>
    </row>
    <row r="226" spans="1:26" ht="126">
      <c r="A226" s="36"/>
      <c r="B226" s="36" t="str">
        <f>SmtRes!J189</f>
        <v>ТССЦ г.Севастополя, приказ Минстроя России №597/пр от 06.10.2014 г. 101-2143</v>
      </c>
      <c r="C226" s="35" t="str">
        <f>SmtRes!K189</f>
        <v>Краска</v>
      </c>
      <c r="D226" s="36" t="str">
        <f>SmtRes!O189</f>
        <v>кг</v>
      </c>
      <c r="E226" s="24">
        <f>SmtRes!Y189*Source!I97</f>
        <v>6</v>
      </c>
      <c r="F226" s="25">
        <f>(SmtRes!AA189+SmtRes!AB189+SmtRes!AD189)</f>
        <v>149.72</v>
      </c>
      <c r="G226" s="36"/>
      <c r="H226" s="25">
        <f>SmtRes!AA189</f>
        <v>149.72</v>
      </c>
      <c r="I226" s="26">
        <f>(SmtRes!AA189*SmtRes!Y189*Source!I97+SmtRes!AB189*SmtRes!Y189*Source!I97+SmtRes!AD189*SmtRes!Y189*Source!I97)</f>
        <v>898.31999999999994</v>
      </c>
      <c r="J226" s="36"/>
      <c r="K226" s="36"/>
      <c r="L226" s="26">
        <f>SmtRes!AA189*SmtRes!Y189*Source!I97</f>
        <v>898.31999999999994</v>
      </c>
      <c r="M226" s="36"/>
      <c r="N226" s="36"/>
    </row>
    <row r="227" spans="1:26" ht="126">
      <c r="A227" s="39"/>
      <c r="B227" s="39" t="str">
        <f>SmtRes!J190</f>
        <v>ТССЦ г.Севастополя, приказ Минстроя России №597/пр от 06.10.2014 г. 999-9950</v>
      </c>
      <c r="C227" s="40" t="str">
        <f>SmtRes!K190</f>
        <v>Вспомогательные ненормируемые материалы (2% от ОЗП)</v>
      </c>
      <c r="D227" s="39" t="str">
        <f>SmtRes!O190</f>
        <v>РУБ</v>
      </c>
      <c r="E227" s="29">
        <f>SmtRes!Y190*Source!I97</f>
        <v>5.76</v>
      </c>
      <c r="F227" s="30">
        <f>(SmtRes!AA190+SmtRes!AB190+SmtRes!AD190)</f>
        <v>6.39</v>
      </c>
      <c r="G227" s="39"/>
      <c r="H227" s="30">
        <f>SmtRes!AA190</f>
        <v>6.39</v>
      </c>
      <c r="I227" s="31">
        <f>(SmtRes!AA190*SmtRes!Y190*Source!I97+SmtRes!AB190*SmtRes!Y190*Source!I97+SmtRes!AD190*SmtRes!Y190*Source!I97)</f>
        <v>36.806399999999996</v>
      </c>
      <c r="J227" s="39"/>
      <c r="K227" s="39"/>
      <c r="L227" s="31">
        <f>SmtRes!AA190*SmtRes!Y190*Source!I97</f>
        <v>36.806399999999996</v>
      </c>
      <c r="M227" s="39"/>
      <c r="N227" s="39"/>
    </row>
    <row r="228" spans="1:26" ht="15.75">
      <c r="A228" s="57"/>
      <c r="B228" s="57"/>
      <c r="C228" s="44" t="s">
        <v>438</v>
      </c>
      <c r="D228" s="45"/>
      <c r="E228" s="45"/>
      <c r="F228" s="45"/>
      <c r="G228" s="45"/>
      <c r="H228" s="45"/>
      <c r="I228" s="46">
        <f>SUMIF(Source!AA97:'Source'!AA98, "=26264149", Source!GM97:'Source'!GM98)</f>
        <v>22957.57</v>
      </c>
      <c r="J228" s="57"/>
      <c r="K228" s="57"/>
      <c r="L228" s="57"/>
      <c r="M228" s="57"/>
      <c r="N228" s="57"/>
    </row>
    <row r="229" spans="1:26" ht="153">
      <c r="A229" s="27" t="str">
        <f>IF(Source!E99&lt;&gt;"", Source!E99, "")</f>
        <v>7</v>
      </c>
      <c r="B229" s="27" t="str">
        <f>IF(Source!BJ99&lt;&gt;"", Source!BJ99, "")</f>
        <v>ФССЦ 201-1424 пр.№31/пр от 30.01.2014 г.</v>
      </c>
      <c r="C229" s="27" t="s">
        <v>480</v>
      </c>
      <c r="D229" s="28" t="str">
        <f>IF(Source!H99&lt;&gt;"", Source!H99, "")</f>
        <v>шт.</v>
      </c>
      <c r="E229" s="29">
        <f>Source!I99</f>
        <v>12</v>
      </c>
      <c r="F229" s="30">
        <f>IF(Source!AB99=0, "-", Source!AB99)</f>
        <v>451.67</v>
      </c>
      <c r="G229" s="30" t="str">
        <f>IF(Source!AD99=0, "-", Source!AD99)</f>
        <v>-</v>
      </c>
      <c r="H229" s="30">
        <f>IF(Source!AC99=0, "-", Source!AC99)</f>
        <v>451.67</v>
      </c>
      <c r="I229" s="31">
        <f>IF(Source!O99=0, "-", Source!O99)</f>
        <v>34634.06</v>
      </c>
      <c r="J229" s="31" t="str">
        <f>IF(Source!S99=0, "-", Source!S99)</f>
        <v>-</v>
      </c>
      <c r="K229" s="31" t="str">
        <f>IF(Source!Q99=0, "-", Source!Q99)</f>
        <v>-</v>
      </c>
      <c r="L229" s="31">
        <f>IF(Source!P99=0, "-", Source!P99)</f>
        <v>34634.06</v>
      </c>
      <c r="M229" s="30" t="str">
        <f>IF(Source!AH99=0, "-", ROUND(Source!AH99,6))</f>
        <v>-</v>
      </c>
      <c r="N229" s="30" t="str">
        <f>IF(Source!U99=0, "-", ROUND(Source!U99,6))</f>
        <v>-</v>
      </c>
      <c r="T229">
        <f>IF(Source!O99=0, "-", Source!O99)</f>
        <v>34634.06</v>
      </c>
      <c r="U229">
        <v>34634.06</v>
      </c>
      <c r="V229" t="str">
        <f>IF(Source!S99=0, "-", Source!S99)</f>
        <v>-</v>
      </c>
      <c r="W229" t="str">
        <f>IF(Source!Q99=0, "-", Source!Q99)</f>
        <v>-</v>
      </c>
      <c r="X229" t="str">
        <f>IF(Source!R99=0, "-", Source!R99)</f>
        <v>-</v>
      </c>
      <c r="Y229" t="str">
        <f>IF(Source!U99=0, "-", ROUND(Source!U99,6))</f>
        <v>-</v>
      </c>
      <c r="Z229" t="str">
        <f>IF(Source!V99=0, "-", ROUND(Source!V99,6))</f>
        <v>-</v>
      </c>
    </row>
    <row r="230" spans="1:26" ht="15.75">
      <c r="A230" s="22"/>
      <c r="B230" s="22"/>
      <c r="C230" s="22"/>
      <c r="D230" s="23"/>
      <c r="E230" s="32"/>
      <c r="F230" s="25" t="str">
        <f>IF(Source!AF99=0, "-", Source!AF99)</f>
        <v>-</v>
      </c>
      <c r="G230" s="25" t="str">
        <f>IF(Source!AE99=0, "-", Source!AE99)</f>
        <v>-</v>
      </c>
      <c r="H230" s="32"/>
      <c r="I230" s="32"/>
      <c r="J230" s="32"/>
      <c r="K230" s="26" t="str">
        <f>IF(Source!R99=0, "-", Source!R99)</f>
        <v>-</v>
      </c>
      <c r="L230" s="32"/>
      <c r="M230" s="25" t="str">
        <f>IF(Source!AI99=0, "-", ROUND(Source!AI99,6))</f>
        <v>-</v>
      </c>
      <c r="N230" s="25" t="str">
        <f>IF(Source!V99=0, "-", ROUND(Source!V99,6))</f>
        <v>-</v>
      </c>
    </row>
    <row r="231" spans="1:26" ht="15">
      <c r="A231" s="57"/>
      <c r="B231" s="57"/>
      <c r="C231" s="34" t="s">
        <v>472</v>
      </c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</row>
    <row r="232" spans="1:26" ht="15.75">
      <c r="A232" s="57"/>
      <c r="B232" s="57"/>
      <c r="C232" s="44" t="s">
        <v>438</v>
      </c>
      <c r="D232" s="45"/>
      <c r="E232" s="45"/>
      <c r="F232" s="45"/>
      <c r="G232" s="45"/>
      <c r="H232" s="45"/>
      <c r="I232" s="46">
        <f>SUMIF(Source!AA99:'Source'!AA100, "=26264149", Source!GM99:'Source'!GM100)</f>
        <v>34634.06</v>
      </c>
      <c r="J232" s="57"/>
      <c r="K232" s="57"/>
      <c r="L232" s="57"/>
      <c r="M232" s="57"/>
      <c r="N232" s="57"/>
    </row>
    <row r="233" spans="1:26" ht="168.75">
      <c r="A233" s="27" t="str">
        <f>IF(Source!E101&lt;&gt;"", Source!E101, "")</f>
        <v>8</v>
      </c>
      <c r="B233" s="27" t="str">
        <f>IF(Source!BJ101&lt;&gt;"", Source!BJ101, "")</f>
        <v>ФЕР 33-04-017-1 пр.№31/пр от 30.01.2014 г.</v>
      </c>
      <c r="C233" s="27" t="s">
        <v>481</v>
      </c>
      <c r="D233" s="28" t="str">
        <f>IF(Source!H101&lt;&gt;"", Source!H101, "")</f>
        <v>1000 м</v>
      </c>
      <c r="E233" s="29">
        <f>Source!I101</f>
        <v>0.78</v>
      </c>
      <c r="F233" s="30">
        <f>IF(Source!AB101=0, "-", Source!AB101)</f>
        <v>12708.368675</v>
      </c>
      <c r="G233" s="30">
        <f>IF(Source!AD101=0, "-", Source!AD101)</f>
        <v>4452.1099999999997</v>
      </c>
      <c r="H233" s="30">
        <f>IF(Source!AC101=0, "-", Source!AC101)</f>
        <v>7435.74</v>
      </c>
      <c r="I233" s="31">
        <f>IF(Source!O101=0, "-", Source!O101)</f>
        <v>63341.06</v>
      </c>
      <c r="J233" s="31">
        <f>IF(Source!S101=0, "-", Source!S101)</f>
        <v>4089.63</v>
      </c>
      <c r="K233" s="31">
        <f>IF(Source!Q101=0, "-", Source!Q101)</f>
        <v>22190.21</v>
      </c>
      <c r="L233" s="31">
        <f>IF(Source!P101=0, "-", Source!P101)</f>
        <v>37061.22</v>
      </c>
      <c r="M233" s="30">
        <f>IF(Source!AH101=0, "-", ROUND(Source!AH101,6))</f>
        <v>86.279899999999998</v>
      </c>
      <c r="N233" s="30">
        <f>IF(Source!U101=0, "-", ROUND(Source!U101,6))</f>
        <v>67.298321999999999</v>
      </c>
      <c r="T233">
        <f>IF(Source!O101=0, "-", Source!O101)</f>
        <v>63341.06</v>
      </c>
      <c r="U233">
        <v>37061.22</v>
      </c>
      <c r="V233">
        <f>IF(Source!S101=0, "-", Source!S101)</f>
        <v>4089.63</v>
      </c>
      <c r="W233">
        <f>IF(Source!Q101=0, "-", Source!Q101)</f>
        <v>22190.21</v>
      </c>
      <c r="X233">
        <f>IF(Source!R101=0, "-", Source!R101)</f>
        <v>2831.67</v>
      </c>
      <c r="Y233">
        <f>IF(Source!U101=0, "-", ROUND(Source!U101,6))</f>
        <v>67.298321999999999</v>
      </c>
      <c r="Z233">
        <f>IF(Source!V101=0, "-", ROUND(Source!V101,6))</f>
        <v>41.688074999999998</v>
      </c>
    </row>
    <row r="234" spans="1:26" ht="15.75">
      <c r="A234" s="22"/>
      <c r="B234" s="22"/>
      <c r="C234" s="22"/>
      <c r="D234" s="23"/>
      <c r="E234" s="32"/>
      <c r="F234" s="25">
        <f>IF(Source!AF101=0, "-", Source!AF101)</f>
        <v>820.51867500000003</v>
      </c>
      <c r="G234" s="25">
        <f>IF(Source!AE101=0, "-", Source!AE101)</f>
        <v>568.12874999999997</v>
      </c>
      <c r="H234" s="32"/>
      <c r="I234" s="32"/>
      <c r="J234" s="32"/>
      <c r="K234" s="26">
        <f>IF(Source!R101=0, "-", Source!R101)</f>
        <v>2831.67</v>
      </c>
      <c r="L234" s="32"/>
      <c r="M234" s="25">
        <f>IF(Source!AI101=0, "-", ROUND(Source!AI101,6))</f>
        <v>53.446249999999999</v>
      </c>
      <c r="N234" s="25">
        <f>IF(Source!V101=0, "-", ROUND(Source!V101,6))</f>
        <v>41.688074999999998</v>
      </c>
    </row>
    <row r="235" spans="1:26" ht="30">
      <c r="A235" s="57"/>
      <c r="B235" s="57"/>
      <c r="C235" s="34" t="s">
        <v>426</v>
      </c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</row>
    <row r="236" spans="1:26" ht="165">
      <c r="A236" s="57"/>
      <c r="B236" s="57"/>
      <c r="C236" s="34" t="str">
        <f>Source!CN101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</row>
    <row r="237" spans="1:26" ht="15.75">
      <c r="A237" s="47"/>
      <c r="B237" s="47"/>
      <c r="C237" s="61" t="str">
        <f>CONCATENATE("НР ", Source!AT101, "%","=", Source!X101,";  СП ", Source!AU101, "%","=", Source!Y101)</f>
        <v>НР 105%=7267,37;  СП 51%=3529,86</v>
      </c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3"/>
    </row>
    <row r="238" spans="1:26" ht="15.75">
      <c r="A238" s="58" t="s">
        <v>428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</row>
    <row r="239" spans="1:26" ht="46.5">
      <c r="A239" s="36"/>
      <c r="B239" s="36" t="str">
        <f>SmtRes!J206</f>
        <v/>
      </c>
      <c r="C239" s="35" t="s">
        <v>482</v>
      </c>
      <c r="D239" s="36" t="str">
        <f>SmtRes!O206</f>
        <v>чел.-ч</v>
      </c>
      <c r="E239" s="24">
        <f>SmtRes!Y206*Source!I101</f>
        <v>67.298321999999985</v>
      </c>
      <c r="F239" s="25">
        <f>SmtRes!AD206</f>
        <v>60.77</v>
      </c>
      <c r="G239" s="36"/>
      <c r="H239" s="36"/>
      <c r="I239" s="26">
        <f>(SmtRes!AA206*SmtRes!Y206*Source!I101+SmtRes!AB206*SmtRes!Y206*Source!I101+SmtRes!AD206*SmtRes!Y206*Source!I101)</f>
        <v>4089.7190279399988</v>
      </c>
      <c r="J239" s="26">
        <f>SmtRes!AD206*SmtRes!Y206*Source!I101</f>
        <v>4089.7190279399988</v>
      </c>
      <c r="K239" s="36"/>
      <c r="L239" s="36"/>
      <c r="M239" s="36"/>
      <c r="N239" s="36"/>
    </row>
    <row r="240" spans="1:26" ht="30.75">
      <c r="A240" s="36"/>
      <c r="B240" s="36" t="str">
        <f>SmtRes!J207</f>
        <v/>
      </c>
      <c r="C240" s="35" t="s">
        <v>483</v>
      </c>
      <c r="D240" s="36" t="str">
        <f>SmtRes!O207</f>
        <v>чел.час</v>
      </c>
      <c r="E240" s="24">
        <f>SmtRes!Y207*Source!I101</f>
        <v>41.688074999999998</v>
      </c>
      <c r="F240" s="25">
        <f>(SmtRes!AA207+SmtRes!AB207+SmtRes!AD207)</f>
        <v>0</v>
      </c>
      <c r="G240" s="36"/>
      <c r="H240" s="36"/>
      <c r="I240" s="26">
        <f>(SmtRes!AA207*SmtRes!Y207*Source!I101+SmtRes!AB207*SmtRes!Y207*Source!I101+SmtRes!AD207*SmtRes!Y207*Source!I101)</f>
        <v>0</v>
      </c>
      <c r="J240" s="36"/>
      <c r="K240" s="36"/>
      <c r="L240" s="36"/>
      <c r="M240" s="36"/>
      <c r="N240" s="36"/>
    </row>
    <row r="241" spans="1:26" ht="15.75">
      <c r="A241" s="36"/>
      <c r="B241" s="36"/>
      <c r="C241" s="36"/>
      <c r="D241" s="36"/>
      <c r="E241" s="36"/>
      <c r="F241" s="36"/>
      <c r="G241" s="37">
        <f>SmtRes!AC207</f>
        <v>0</v>
      </c>
      <c r="H241" s="36"/>
      <c r="I241" s="36"/>
      <c r="J241" s="36"/>
      <c r="K241" s="38">
        <f>SmtRes!AC207*SmtRes!Y207*Source!I101</f>
        <v>0</v>
      </c>
      <c r="L241" s="36"/>
      <c r="M241" s="36"/>
      <c r="N241" s="36"/>
    </row>
    <row r="242" spans="1:26" ht="15.75">
      <c r="A242" s="58" t="s">
        <v>431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</row>
    <row r="243" spans="1:26" ht="63">
      <c r="A243" s="36"/>
      <c r="B243" s="36" t="str">
        <f>SmtRes!J213</f>
        <v>ФССЦ 111-3104 пр.№31/пр от 30.01.2014 г.</v>
      </c>
      <c r="C243" s="35" t="str">
        <f>SmtRes!K213</f>
        <v>Зажим ответвительный с прокалыванием изоляции (СИП) Р95</v>
      </c>
      <c r="D243" s="36" t="str">
        <f>SmtRes!O213</f>
        <v>шт.</v>
      </c>
      <c r="E243" s="24">
        <f>SmtRes!Y213*Source!I101</f>
        <v>0</v>
      </c>
      <c r="F243" s="25">
        <f>(SmtRes!AA213+SmtRes!AB213+SmtRes!AD213)</f>
        <v>706.35</v>
      </c>
      <c r="G243" s="36"/>
      <c r="H243" s="25">
        <f>SmtRes!AA213</f>
        <v>706.35</v>
      </c>
      <c r="I243" s="26">
        <f>(SmtRes!AA213*SmtRes!Y213*Source!I101+SmtRes!AB213*SmtRes!Y213*Source!I101+SmtRes!AD213*SmtRes!Y213*Source!I101)</f>
        <v>0</v>
      </c>
      <c r="J243" s="36"/>
      <c r="K243" s="36"/>
      <c r="L243" s="26">
        <f>SmtRes!AA213*SmtRes!Y213*Source!I101</f>
        <v>0</v>
      </c>
      <c r="M243" s="36"/>
      <c r="N243" s="36"/>
    </row>
    <row r="244" spans="1:26" ht="63">
      <c r="A244" s="36"/>
      <c r="B244" s="36" t="str">
        <f>SmtRes!J214</f>
        <v>ФССЦ 111-3138 пр.№31/пр от 30.01.2014 г.</v>
      </c>
      <c r="C244" s="35" t="str">
        <f>SmtRes!K214</f>
        <v>Комплект для простого анкерного крепления ЕА1500-3 в составе: кронштейн CS10.3, зажим РА1500</v>
      </c>
      <c r="D244" s="36" t="str">
        <f>SmtRes!O214</f>
        <v>компл.</v>
      </c>
      <c r="E244" s="24">
        <f>SmtRes!Y214*Source!I101</f>
        <v>1.56</v>
      </c>
      <c r="F244" s="25">
        <f>(SmtRes!AA214+SmtRes!AB214+SmtRes!AD214)</f>
        <v>1548.94</v>
      </c>
      <c r="G244" s="36"/>
      <c r="H244" s="25">
        <f>SmtRes!AA214</f>
        <v>1548.94</v>
      </c>
      <c r="I244" s="26">
        <f>(SmtRes!AA214*SmtRes!Y214*Source!I101+SmtRes!AB214*SmtRes!Y214*Source!I101+SmtRes!AD214*SmtRes!Y214*Source!I101)</f>
        <v>2416.3464000000004</v>
      </c>
      <c r="J244" s="36"/>
      <c r="K244" s="36"/>
      <c r="L244" s="26">
        <f>SmtRes!AA214*SmtRes!Y214*Source!I101</f>
        <v>2416.3464000000004</v>
      </c>
      <c r="M244" s="36"/>
      <c r="N244" s="36"/>
    </row>
    <row r="245" spans="1:26" ht="63">
      <c r="A245" s="36"/>
      <c r="B245" s="36" t="str">
        <f>SmtRes!J215</f>
        <v>ФССЦ 111-3141 пр.№31/пр от 30.01.2014 г.</v>
      </c>
      <c r="C245" s="35" t="str">
        <f>SmtRes!K215</f>
        <v>Комплект промежуточной подвески (СИП) ES 1500E</v>
      </c>
      <c r="D245" s="36" t="str">
        <f>SmtRes!O215</f>
        <v>компл.</v>
      </c>
      <c r="E245" s="24">
        <f>SmtRes!Y215*Source!I101</f>
        <v>22.62</v>
      </c>
      <c r="F245" s="25">
        <f>(SmtRes!AA215+SmtRes!AB215+SmtRes!AD215)</f>
        <v>1078.06</v>
      </c>
      <c r="G245" s="36"/>
      <c r="H245" s="25">
        <f>SmtRes!AA215</f>
        <v>1078.06</v>
      </c>
      <c r="I245" s="26">
        <f>(SmtRes!AA215*SmtRes!Y215*Source!I101+SmtRes!AB215*SmtRes!Y215*Source!I101+SmtRes!AD215*SmtRes!Y215*Source!I101)</f>
        <v>24385.717199999999</v>
      </c>
      <c r="J245" s="36"/>
      <c r="K245" s="36"/>
      <c r="L245" s="26">
        <f>SmtRes!AA215*SmtRes!Y215*Source!I101</f>
        <v>24385.717199999999</v>
      </c>
      <c r="M245" s="36"/>
      <c r="N245" s="36"/>
    </row>
    <row r="246" spans="1:26" ht="63">
      <c r="A246" s="36"/>
      <c r="B246" s="36" t="str">
        <f>SmtRes!J216</f>
        <v>ФССЦ 111-3161 пр.№31/пр от 30.01.2014 г.</v>
      </c>
      <c r="C246" s="35" t="str">
        <f>SmtRes!K216</f>
        <v>Хомут стяжной (СИП) Е778</v>
      </c>
      <c r="D246" s="36" t="str">
        <f>SmtRes!O216</f>
        <v>шт.</v>
      </c>
      <c r="E246" s="24">
        <f>SmtRes!Y216*Source!I101</f>
        <v>0</v>
      </c>
      <c r="F246" s="25">
        <f>(SmtRes!AA216+SmtRes!AB216+SmtRes!AD216)</f>
        <v>12.4</v>
      </c>
      <c r="G246" s="36"/>
      <c r="H246" s="25">
        <f>SmtRes!AA216</f>
        <v>12.4</v>
      </c>
      <c r="I246" s="26">
        <f>(SmtRes!AA216*SmtRes!Y216*Source!I101+SmtRes!AB216*SmtRes!Y216*Source!I101+SmtRes!AD216*SmtRes!Y216*Source!I101)</f>
        <v>0</v>
      </c>
      <c r="J246" s="36"/>
      <c r="K246" s="36"/>
      <c r="L246" s="26">
        <f>SmtRes!AA216*SmtRes!Y216*Source!I101</f>
        <v>0</v>
      </c>
      <c r="M246" s="36"/>
      <c r="N246" s="36"/>
    </row>
    <row r="247" spans="1:26" ht="78.75">
      <c r="A247" s="36"/>
      <c r="B247" s="36" t="str">
        <f>SmtRes!J217</f>
        <v>ФССЦ 111-3165 пр.№31/пр от 30.01.2014 г.</v>
      </c>
      <c r="C247" s="35" t="str">
        <f>SmtRes!K217</f>
        <v>Лента крепления шириной 20 мм, толщиной 0,7 мм, длиной 50 м из нержавеющей стали (в пластмасовой коробке с кабельной бухтой) F207 (СИП)</v>
      </c>
      <c r="D247" s="36" t="str">
        <f>SmtRes!O217</f>
        <v>шт.</v>
      </c>
      <c r="E247" s="24">
        <f>SmtRes!Y217*Source!I101</f>
        <v>1.4040000000000001</v>
      </c>
      <c r="F247" s="25">
        <f>(SmtRes!AA217+SmtRes!AB217+SmtRes!AD217)</f>
        <v>6026.15</v>
      </c>
      <c r="G247" s="36"/>
      <c r="H247" s="25">
        <f>SmtRes!AA217</f>
        <v>6026.15</v>
      </c>
      <c r="I247" s="26">
        <f>(SmtRes!AA217*SmtRes!Y217*Source!I101+SmtRes!AB217*SmtRes!Y217*Source!I101+SmtRes!AD217*SmtRes!Y217*Source!I101)</f>
        <v>8460.7145999999993</v>
      </c>
      <c r="J247" s="36"/>
      <c r="K247" s="36"/>
      <c r="L247" s="26">
        <f>SmtRes!AA217*SmtRes!Y217*Source!I101</f>
        <v>8460.7145999999993</v>
      </c>
      <c r="M247" s="36"/>
      <c r="N247" s="36"/>
    </row>
    <row r="248" spans="1:26" ht="63">
      <c r="A248" s="36"/>
      <c r="B248" s="36" t="str">
        <f>SmtRes!J218</f>
        <v>ФССЦ 111-3170 пр.№31/пр от 30.01.2014 г.</v>
      </c>
      <c r="C248" s="35" t="str">
        <f>SmtRes!K218</f>
        <v>Скрепа размером 20 мм NC20 (СИП)</v>
      </c>
      <c r="D248" s="36" t="str">
        <f>SmtRes!O218</f>
        <v>шт.</v>
      </c>
      <c r="E248" s="24">
        <f>SmtRes!Y218*Source!I101</f>
        <v>48.36</v>
      </c>
      <c r="F248" s="25">
        <f>(SmtRes!AA218+SmtRes!AB218+SmtRes!AD218)</f>
        <v>37.19</v>
      </c>
      <c r="G248" s="36"/>
      <c r="H248" s="25">
        <f>SmtRes!AA218</f>
        <v>37.19</v>
      </c>
      <c r="I248" s="26">
        <f>(SmtRes!AA218*SmtRes!Y218*Source!I101+SmtRes!AB218*SmtRes!Y218*Source!I101+SmtRes!AD218*SmtRes!Y218*Source!I101)</f>
        <v>1798.5083999999999</v>
      </c>
      <c r="J248" s="36"/>
      <c r="K248" s="36"/>
      <c r="L248" s="26">
        <f>SmtRes!AA218*SmtRes!Y218*Source!I101</f>
        <v>1798.5083999999999</v>
      </c>
      <c r="M248" s="36"/>
      <c r="N248" s="36"/>
    </row>
    <row r="249" spans="1:26" ht="63">
      <c r="A249" s="36"/>
      <c r="B249" s="36" t="str">
        <f>SmtRes!J219</f>
        <v>ФССЦ 502-9101 пр.№31/пр от 30.01.2014 г.</v>
      </c>
      <c r="C249" s="35" t="str">
        <f>SmtRes!K219</f>
        <v>Провода самонесущие изолированные</v>
      </c>
      <c r="D249" s="36" t="str">
        <f>SmtRes!O219</f>
        <v>1000 м</v>
      </c>
      <c r="E249" s="24">
        <f>SmtRes!Y219*Source!I101</f>
        <v>0.79560000000000008</v>
      </c>
      <c r="F249" s="25">
        <f>(SmtRes!AA219+SmtRes!AB219+SmtRes!AD219)</f>
        <v>0</v>
      </c>
      <c r="G249" s="36"/>
      <c r="H249" s="25">
        <f>SmtRes!AA219</f>
        <v>0</v>
      </c>
      <c r="I249" s="26">
        <f>(SmtRes!AA219*SmtRes!Y219*Source!I101+SmtRes!AB219*SmtRes!Y219*Source!I101+SmtRes!AD219*SmtRes!Y219*Source!I101)</f>
        <v>0</v>
      </c>
      <c r="J249" s="36"/>
      <c r="K249" s="36"/>
      <c r="L249" s="26">
        <f>SmtRes!AA219*SmtRes!Y219*Source!I101</f>
        <v>0</v>
      </c>
      <c r="M249" s="36"/>
      <c r="N249" s="36"/>
    </row>
    <row r="250" spans="1:26" ht="63">
      <c r="A250" s="39"/>
      <c r="B250" s="39" t="str">
        <f>SmtRes!J220</f>
        <v>ФССЦ 509-3151 пр.№31/пр от 30.01.2014 г.</v>
      </c>
      <c r="C250" s="40" t="str">
        <f>SmtRes!K220</f>
        <v>Колпачки герметичные СE6.35 (СИП)</v>
      </c>
      <c r="D250" s="39" t="str">
        <f>SmtRes!O220</f>
        <v>шт.</v>
      </c>
      <c r="E250" s="29">
        <f>SmtRes!Y220*Source!I101</f>
        <v>0</v>
      </c>
      <c r="F250" s="30">
        <f>(SmtRes!AA220+SmtRes!AB220+SmtRes!AD220)</f>
        <v>132.15</v>
      </c>
      <c r="G250" s="39"/>
      <c r="H250" s="30">
        <f>SmtRes!AA220</f>
        <v>132.15</v>
      </c>
      <c r="I250" s="31">
        <f>(SmtRes!AA220*SmtRes!Y220*Source!I101+SmtRes!AB220*SmtRes!Y220*Source!I101+SmtRes!AD220*SmtRes!Y220*Source!I101)</f>
        <v>0</v>
      </c>
      <c r="J250" s="39"/>
      <c r="K250" s="39"/>
      <c r="L250" s="31">
        <f>SmtRes!AA220*SmtRes!Y220*Source!I101</f>
        <v>0</v>
      </c>
      <c r="M250" s="39"/>
      <c r="N250" s="39"/>
    </row>
    <row r="251" spans="1:26" ht="15.75">
      <c r="A251" s="57"/>
      <c r="B251" s="57"/>
      <c r="C251" s="44" t="s">
        <v>438</v>
      </c>
      <c r="D251" s="45"/>
      <c r="E251" s="45"/>
      <c r="F251" s="45"/>
      <c r="G251" s="45"/>
      <c r="H251" s="45"/>
      <c r="I251" s="46">
        <f>SUMIF(Source!AA101:'Source'!AA102, "=26264149", Source!GM101:'Source'!GM102)</f>
        <v>74138.289999999994</v>
      </c>
      <c r="J251" s="57"/>
      <c r="K251" s="57"/>
      <c r="L251" s="57"/>
      <c r="M251" s="57"/>
      <c r="N251" s="57"/>
    </row>
    <row r="252" spans="1:26" ht="137.25">
      <c r="A252" s="27" t="str">
        <f>IF(Source!E103&lt;&gt;"", Source!E103, "")</f>
        <v>9</v>
      </c>
      <c r="B252" s="27" t="str">
        <f>IF(Source!BJ103&lt;&gt;"", Source!BJ103, "")</f>
        <v>ТЕР г.Севастополя, приказ Минстроя России №597/пр от 06.10.2014 г. 33-04-017-3</v>
      </c>
      <c r="C252" s="27" t="s">
        <v>484</v>
      </c>
      <c r="D252" s="28" t="str">
        <f>IF(Source!H103&lt;&gt;"", Source!H103, "")</f>
        <v>1 ОПОРА</v>
      </c>
      <c r="E252" s="29">
        <f>Source!I103</f>
        <v>3</v>
      </c>
      <c r="F252" s="30">
        <f>IF(Source!AB103=0, "-", Source!AB103)</f>
        <v>326.00727499999999</v>
      </c>
      <c r="G252" s="30">
        <f>IF(Source!AD103=0, "-", Source!AD103)</f>
        <v>134.19062500000001</v>
      </c>
      <c r="H252" s="30">
        <f>IF(Source!AC103=0, "-", Source!AC103)</f>
        <v>173.91</v>
      </c>
      <c r="I252" s="31">
        <f>IF(Source!O103=0, "-", Source!O103)</f>
        <v>6249.55</v>
      </c>
      <c r="J252" s="31">
        <f>IF(Source!S103=0, "-", Source!S103)</f>
        <v>343.27</v>
      </c>
      <c r="K252" s="31">
        <f>IF(Source!Q103=0, "-", Source!Q103)</f>
        <v>2572.4299999999998</v>
      </c>
      <c r="L252" s="31">
        <f>IF(Source!P103=0, "-", Source!P103)</f>
        <v>3333.85</v>
      </c>
      <c r="M252" s="30">
        <f>IF(Source!AH103=0, "-", ROUND(Source!AH103,6))</f>
        <v>2.023425</v>
      </c>
      <c r="N252" s="30">
        <f>IF(Source!U103=0, "-", ROUND(Source!U103,6))</f>
        <v>6.0702749999999996</v>
      </c>
      <c r="T252">
        <f>IF(Source!O103=0, "-", Source!O103)</f>
        <v>6249.55</v>
      </c>
      <c r="U252">
        <v>3333.85</v>
      </c>
      <c r="V252">
        <f>IF(Source!S103=0, "-", Source!S103)</f>
        <v>343.27</v>
      </c>
      <c r="W252">
        <f>IF(Source!Q103=0, "-", Source!Q103)</f>
        <v>2572.4299999999998</v>
      </c>
      <c r="X252">
        <f>IF(Source!R103=0, "-", Source!R103)</f>
        <v>281.91000000000003</v>
      </c>
      <c r="Y252">
        <f>IF(Source!U103=0, "-", ROUND(Source!U103,6))</f>
        <v>6.0702749999999996</v>
      </c>
      <c r="Z252">
        <f>IF(Source!V103=0, "-", ROUND(Source!V103,6))</f>
        <v>4.7868750000000002</v>
      </c>
    </row>
    <row r="253" spans="1:26" ht="15.75">
      <c r="A253" s="22"/>
      <c r="B253" s="22"/>
      <c r="C253" s="22"/>
      <c r="D253" s="23"/>
      <c r="E253" s="32"/>
      <c r="F253" s="25">
        <f>IF(Source!AF103=0, "-", Source!AF103)</f>
        <v>17.906649999999999</v>
      </c>
      <c r="G253" s="25">
        <f>IF(Source!AE103=0, "-", Source!AE103)</f>
        <v>14.705625</v>
      </c>
      <c r="H253" s="32"/>
      <c r="I253" s="32"/>
      <c r="J253" s="32"/>
      <c r="K253" s="26">
        <f>IF(Source!R103=0, "-", Source!R103)</f>
        <v>281.91000000000003</v>
      </c>
      <c r="L253" s="32"/>
      <c r="M253" s="25">
        <f>IF(Source!AI103=0, "-", ROUND(Source!AI103,6))</f>
        <v>1.5956250000000001</v>
      </c>
      <c r="N253" s="25">
        <f>IF(Source!V103=0, "-", ROUND(Source!V103,6))</f>
        <v>4.7868750000000002</v>
      </c>
    </row>
    <row r="254" spans="1:26" ht="30">
      <c r="A254" s="57"/>
      <c r="B254" s="57"/>
      <c r="C254" s="34" t="s">
        <v>426</v>
      </c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</row>
    <row r="255" spans="1:26" ht="165">
      <c r="A255" s="57"/>
      <c r="B255" s="57"/>
      <c r="C255" s="34" t="str">
        <f>Source!CN103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</row>
    <row r="256" spans="1:26" ht="15.75">
      <c r="A256" s="47"/>
      <c r="B256" s="47"/>
      <c r="C256" s="61" t="str">
        <f>CONCATENATE("НР ", Source!AT103, "%","=", Source!X103,";  СП ", Source!AU103, "%","=", Source!Y103)</f>
        <v>НР 105%=656,44;  СП 51%=318,84</v>
      </c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3"/>
    </row>
    <row r="257" spans="1:26" ht="15.75">
      <c r="A257" s="58" t="s">
        <v>428</v>
      </c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</row>
    <row r="258" spans="1:26" ht="46.5">
      <c r="A258" s="36"/>
      <c r="B258" s="36" t="str">
        <f>SmtRes!J231</f>
        <v/>
      </c>
      <c r="C258" s="35" t="s">
        <v>485</v>
      </c>
      <c r="D258" s="36" t="str">
        <f>SmtRes!O231</f>
        <v>чел.-ч</v>
      </c>
      <c r="E258" s="24">
        <f>SmtRes!Y231*Source!I103</f>
        <v>6.0702749999999988</v>
      </c>
      <c r="F258" s="25">
        <f>SmtRes!AD231</f>
        <v>56.55</v>
      </c>
      <c r="G258" s="36"/>
      <c r="H258" s="36"/>
      <c r="I258" s="26">
        <f>(SmtRes!AA231*SmtRes!Y231*Source!I103+SmtRes!AB231*SmtRes!Y231*Source!I103+SmtRes!AD231*SmtRes!Y231*Source!I103)</f>
        <v>343.2740512499999</v>
      </c>
      <c r="J258" s="26">
        <f>SmtRes!AD231*SmtRes!Y231*Source!I103</f>
        <v>343.2740512499999</v>
      </c>
      <c r="K258" s="36"/>
      <c r="L258" s="36"/>
      <c r="M258" s="36"/>
      <c r="N258" s="36"/>
    </row>
    <row r="259" spans="1:26" ht="30.75">
      <c r="A259" s="36"/>
      <c r="B259" s="36" t="str">
        <f>SmtRes!J232</f>
        <v/>
      </c>
      <c r="C259" s="35" t="s">
        <v>483</v>
      </c>
      <c r="D259" s="36" t="str">
        <f>SmtRes!O232</f>
        <v>чел.час</v>
      </c>
      <c r="E259" s="24">
        <f>SmtRes!Y232*Source!I103</f>
        <v>4.7868750000000002</v>
      </c>
      <c r="F259" s="25">
        <f>(SmtRes!AA232+SmtRes!AB232+SmtRes!AD232)</f>
        <v>0</v>
      </c>
      <c r="G259" s="36"/>
      <c r="H259" s="36"/>
      <c r="I259" s="26">
        <f>(SmtRes!AA232*SmtRes!Y232*Source!I103+SmtRes!AB232*SmtRes!Y232*Source!I103+SmtRes!AD232*SmtRes!Y232*Source!I103)</f>
        <v>0</v>
      </c>
      <c r="J259" s="36"/>
      <c r="K259" s="36"/>
      <c r="L259" s="36"/>
      <c r="M259" s="36"/>
      <c r="N259" s="36"/>
    </row>
    <row r="260" spans="1:26" ht="15.75">
      <c r="A260" s="36"/>
      <c r="B260" s="36"/>
      <c r="C260" s="36"/>
      <c r="D260" s="36"/>
      <c r="E260" s="36"/>
      <c r="F260" s="36"/>
      <c r="G260" s="37">
        <f>SmtRes!AC232</f>
        <v>0</v>
      </c>
      <c r="H260" s="36"/>
      <c r="I260" s="36"/>
      <c r="J260" s="36"/>
      <c r="K260" s="38">
        <f>SmtRes!AC232*SmtRes!Y232*Source!I103</f>
        <v>0</v>
      </c>
      <c r="L260" s="36"/>
      <c r="M260" s="36"/>
      <c r="N260" s="36"/>
    </row>
    <row r="261" spans="1:26" ht="15.75">
      <c r="A261" s="58" t="s">
        <v>431</v>
      </c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</row>
    <row r="262" spans="1:26" ht="126">
      <c r="A262" s="36"/>
      <c r="B262" s="36" t="str">
        <f>SmtRes!J236</f>
        <v>ТССЦ г.Севастополя, приказ Минстроя России №597/пр от 06.10.2014 г. 111-3104</v>
      </c>
      <c r="C262" s="35" t="str">
        <f>SmtRes!K236</f>
        <v>Зажим ответвительный с прокалыванием изоляции (СИП) Р95</v>
      </c>
      <c r="D262" s="36" t="str">
        <f>SmtRes!O236</f>
        <v>шт.</v>
      </c>
      <c r="E262" s="24">
        <f>SmtRes!Y236*Source!I103</f>
        <v>0</v>
      </c>
      <c r="F262" s="25">
        <f>(SmtRes!AA236+SmtRes!AB236+SmtRes!AD236)</f>
        <v>578.74</v>
      </c>
      <c r="G262" s="36"/>
      <c r="H262" s="25">
        <f>SmtRes!AA236</f>
        <v>578.74</v>
      </c>
      <c r="I262" s="26">
        <f>(SmtRes!AA236*SmtRes!Y236*Source!I103+SmtRes!AB236*SmtRes!Y236*Source!I103+SmtRes!AD236*SmtRes!Y236*Source!I103)</f>
        <v>0</v>
      </c>
      <c r="J262" s="36"/>
      <c r="K262" s="36"/>
      <c r="L262" s="26">
        <f>SmtRes!AA236*SmtRes!Y236*Source!I103</f>
        <v>0</v>
      </c>
      <c r="M262" s="36"/>
      <c r="N262" s="36"/>
    </row>
    <row r="263" spans="1:26" ht="126">
      <c r="A263" s="36"/>
      <c r="B263" s="36" t="str">
        <f>SmtRes!J237</f>
        <v>ТССЦ г.Севастополя, приказ Минстроя России №597/пр от 06.10.2014 г. 111-3141</v>
      </c>
      <c r="C263" s="35" t="str">
        <f>SmtRes!K237</f>
        <v>Комплект промежуточной подвески (СИП) ES 1500E</v>
      </c>
      <c r="D263" s="36" t="str">
        <f>SmtRes!O237</f>
        <v>компл.</v>
      </c>
      <c r="E263" s="24">
        <f>SmtRes!Y237*Source!I103</f>
        <v>3</v>
      </c>
      <c r="F263" s="25">
        <f>(SmtRes!AA237+SmtRes!AB237+SmtRes!AD237)</f>
        <v>690.5</v>
      </c>
      <c r="G263" s="36"/>
      <c r="H263" s="25">
        <f>SmtRes!AA237</f>
        <v>690.5</v>
      </c>
      <c r="I263" s="26">
        <f>(SmtRes!AA237*SmtRes!Y237*Source!I103+SmtRes!AB237*SmtRes!Y237*Source!I103+SmtRes!AD237*SmtRes!Y237*Source!I103)</f>
        <v>2071.5</v>
      </c>
      <c r="J263" s="36"/>
      <c r="K263" s="36"/>
      <c r="L263" s="26">
        <f>SmtRes!AA237*SmtRes!Y237*Source!I103</f>
        <v>2071.5</v>
      </c>
      <c r="M263" s="36"/>
      <c r="N263" s="36"/>
    </row>
    <row r="264" spans="1:26" ht="126">
      <c r="A264" s="36"/>
      <c r="B264" s="36" t="str">
        <f>SmtRes!J238</f>
        <v>ТССЦ г.Севастополя, приказ Минстроя России №597/пр от 06.10.2014 г. 111-3161</v>
      </c>
      <c r="C264" s="35" t="str">
        <f>SmtRes!K238</f>
        <v>Хомут стяжной (СИП) Е778</v>
      </c>
      <c r="D264" s="36" t="str">
        <f>SmtRes!O238</f>
        <v>шт.</v>
      </c>
      <c r="E264" s="24">
        <f>SmtRes!Y238*Source!I103</f>
        <v>0</v>
      </c>
      <c r="F264" s="25">
        <f>(SmtRes!AA238+SmtRes!AB238+SmtRes!AD238)</f>
        <v>6.71</v>
      </c>
      <c r="G264" s="36"/>
      <c r="H264" s="25">
        <f>SmtRes!AA238</f>
        <v>6.71</v>
      </c>
      <c r="I264" s="26">
        <f>(SmtRes!AA238*SmtRes!Y238*Source!I103+SmtRes!AB238*SmtRes!Y238*Source!I103+SmtRes!AD238*SmtRes!Y238*Source!I103)</f>
        <v>0</v>
      </c>
      <c r="J264" s="36"/>
      <c r="K264" s="36"/>
      <c r="L264" s="26">
        <f>SmtRes!AA238*SmtRes!Y238*Source!I103</f>
        <v>0</v>
      </c>
      <c r="M264" s="36"/>
      <c r="N264" s="36"/>
    </row>
    <row r="265" spans="1:26" ht="126">
      <c r="A265" s="36"/>
      <c r="B265" s="36" t="str">
        <f>SmtRes!J239</f>
        <v>ТССЦ г.Севастополя, приказ Минстроя России №597/пр от 06.10.2014 г. 111-3165</v>
      </c>
      <c r="C265" s="35" t="str">
        <f>SmtRes!K239</f>
        <v>Лента крепления шириной 20 мм, толщиной 0,7 мм, длиной 50 м из нержавеющей стали (в пластмасовой коробке с кабельной бухтой) F207 (СИП)</v>
      </c>
      <c r="D265" s="36" t="str">
        <f>SmtRes!O239</f>
        <v>шт.</v>
      </c>
      <c r="E265" s="24">
        <f>SmtRes!Y239*Source!I103</f>
        <v>0.24</v>
      </c>
      <c r="F265" s="25">
        <f>(SmtRes!AA239+SmtRes!AB239+SmtRes!AD239)</f>
        <v>4914.93</v>
      </c>
      <c r="G265" s="36"/>
      <c r="H265" s="25">
        <f>SmtRes!AA239</f>
        <v>4914.93</v>
      </c>
      <c r="I265" s="26">
        <f>(SmtRes!AA239*SmtRes!Y239*Source!I103+SmtRes!AB239*SmtRes!Y239*Source!I103+SmtRes!AD239*SmtRes!Y239*Source!I103)</f>
        <v>1179.5832</v>
      </c>
      <c r="J265" s="36"/>
      <c r="K265" s="36"/>
      <c r="L265" s="26">
        <f>SmtRes!AA239*SmtRes!Y239*Source!I103</f>
        <v>1179.5832</v>
      </c>
      <c r="M265" s="36"/>
      <c r="N265" s="36"/>
    </row>
    <row r="266" spans="1:26" ht="126">
      <c r="A266" s="39"/>
      <c r="B266" s="39" t="str">
        <f>SmtRes!J240</f>
        <v>ТССЦ г.Севастополя, приказ Минстроя России №597/пр от 06.10.2014 г. 111-3170</v>
      </c>
      <c r="C266" s="40" t="str">
        <f>SmtRes!K240</f>
        <v>Скрепа размером 20 мм NC20 (СИП)</v>
      </c>
      <c r="D266" s="39" t="str">
        <f>SmtRes!O240</f>
        <v>шт.</v>
      </c>
      <c r="E266" s="29">
        <f>SmtRes!Y240*Source!I103</f>
        <v>6</v>
      </c>
      <c r="F266" s="30">
        <f>(SmtRes!AA240+SmtRes!AB240+SmtRes!AD240)</f>
        <v>13.8</v>
      </c>
      <c r="G266" s="39"/>
      <c r="H266" s="30">
        <f>SmtRes!AA240</f>
        <v>13.8</v>
      </c>
      <c r="I266" s="31">
        <f>(SmtRes!AA240*SmtRes!Y240*Source!I103+SmtRes!AB240*SmtRes!Y240*Source!I103+SmtRes!AD240*SmtRes!Y240*Source!I103)</f>
        <v>82.800000000000011</v>
      </c>
      <c r="J266" s="39"/>
      <c r="K266" s="39"/>
      <c r="L266" s="31">
        <f>SmtRes!AA240*SmtRes!Y240*Source!I103</f>
        <v>82.800000000000011</v>
      </c>
      <c r="M266" s="39"/>
      <c r="N266" s="39"/>
    </row>
    <row r="267" spans="1:26" ht="15.75">
      <c r="A267" s="57"/>
      <c r="B267" s="57"/>
      <c r="C267" s="44" t="s">
        <v>438</v>
      </c>
      <c r="D267" s="45"/>
      <c r="E267" s="45"/>
      <c r="F267" s="45"/>
      <c r="G267" s="45"/>
      <c r="H267" s="45"/>
      <c r="I267" s="46">
        <f>SUMIF(Source!AA103:'Source'!AA104, "=26264149", Source!GM103:'Source'!GM104)</f>
        <v>7224.83</v>
      </c>
      <c r="J267" s="57"/>
      <c r="K267" s="57"/>
      <c r="L267" s="57"/>
      <c r="M267" s="57"/>
      <c r="N267" s="57"/>
    </row>
    <row r="268" spans="1:26" ht="126">
      <c r="A268" s="27" t="str">
        <f>IF(Source!E105&lt;&gt;"", Source!E105, "")</f>
        <v>10</v>
      </c>
      <c r="B268" s="27" t="str">
        <f>IF(Source!BJ105&lt;&gt;"", Source!BJ105, "")</f>
        <v>ТССЦ г.Севастополя, приказ Минстроя России №597/пр от 06.10.2014 г. 111-3103</v>
      </c>
      <c r="C268" s="27" t="s">
        <v>486</v>
      </c>
      <c r="D268" s="28" t="str">
        <f>IF(Source!H105&lt;&gt;"", Source!H105, "")</f>
        <v>шт.</v>
      </c>
      <c r="E268" s="29">
        <f>Source!I105</f>
        <v>78</v>
      </c>
      <c r="F268" s="30">
        <f>IF(Source!AB105=0, "-", Source!AB105)</f>
        <v>36.549999999999997</v>
      </c>
      <c r="G268" s="30" t="str">
        <f>IF(Source!AD105=0, "-", Source!AD105)</f>
        <v>-</v>
      </c>
      <c r="H268" s="30">
        <f>IF(Source!AC105=0, "-", Source!AC105)</f>
        <v>36.549999999999997</v>
      </c>
      <c r="I268" s="31">
        <f>IF(Source!O105=0, "-", Source!O105)</f>
        <v>18217.25</v>
      </c>
      <c r="J268" s="31" t="str">
        <f>IF(Source!S105=0, "-", Source!S105)</f>
        <v>-</v>
      </c>
      <c r="K268" s="31" t="str">
        <f>IF(Source!Q105=0, "-", Source!Q105)</f>
        <v>-</v>
      </c>
      <c r="L268" s="31">
        <f>IF(Source!P105=0, "-", Source!P105)</f>
        <v>18217.25</v>
      </c>
      <c r="M268" s="30" t="str">
        <f>IF(Source!AH105=0, "-", ROUND(Source!AH105,6))</f>
        <v>-</v>
      </c>
      <c r="N268" s="30" t="str">
        <f>IF(Source!U105=0, "-", ROUND(Source!U105,6))</f>
        <v>-</v>
      </c>
      <c r="T268">
        <f>IF(Source!O105=0, "-", Source!O105)</f>
        <v>18217.25</v>
      </c>
      <c r="U268">
        <v>18217.25</v>
      </c>
      <c r="V268" t="str">
        <f>IF(Source!S105=0, "-", Source!S105)</f>
        <v>-</v>
      </c>
      <c r="W268" t="str">
        <f>IF(Source!Q105=0, "-", Source!Q105)</f>
        <v>-</v>
      </c>
      <c r="X268" t="str">
        <f>IF(Source!R105=0, "-", Source!R105)</f>
        <v>-</v>
      </c>
      <c r="Y268" t="str">
        <f>IF(Source!U105=0, "-", ROUND(Source!U105,6))</f>
        <v>-</v>
      </c>
      <c r="Z268" t="str">
        <f>IF(Source!V105=0, "-", ROUND(Source!V105,6))</f>
        <v>-</v>
      </c>
    </row>
    <row r="269" spans="1:26" ht="15.75">
      <c r="A269" s="22"/>
      <c r="B269" s="22"/>
      <c r="C269" s="22"/>
      <c r="D269" s="23"/>
      <c r="E269" s="32"/>
      <c r="F269" s="25" t="str">
        <f>IF(Source!AF105=0, "-", Source!AF105)</f>
        <v>-</v>
      </c>
      <c r="G269" s="25" t="str">
        <f>IF(Source!AE105=0, "-", Source!AE105)</f>
        <v>-</v>
      </c>
      <c r="H269" s="32"/>
      <c r="I269" s="32"/>
      <c r="J269" s="32"/>
      <c r="K269" s="26" t="str">
        <f>IF(Source!R105=0, "-", Source!R105)</f>
        <v>-</v>
      </c>
      <c r="L269" s="32"/>
      <c r="M269" s="25" t="str">
        <f>IF(Source!AI105=0, "-", ROUND(Source!AI105,6))</f>
        <v>-</v>
      </c>
      <c r="N269" s="25" t="str">
        <f>IF(Source!V105=0, "-", ROUND(Source!V105,6))</f>
        <v>-</v>
      </c>
    </row>
    <row r="270" spans="1:26" ht="15">
      <c r="A270" s="57"/>
      <c r="B270" s="57"/>
      <c r="C270" s="34" t="s">
        <v>472</v>
      </c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</row>
    <row r="271" spans="1:26" ht="15.75">
      <c r="A271" s="57"/>
      <c r="B271" s="57"/>
      <c r="C271" s="44" t="s">
        <v>438</v>
      </c>
      <c r="D271" s="45"/>
      <c r="E271" s="45"/>
      <c r="F271" s="45"/>
      <c r="G271" s="45"/>
      <c r="H271" s="45"/>
      <c r="I271" s="46">
        <f>SUMIF(Source!AA105:'Source'!AA106, "=26264149", Source!GM105:'Source'!GM106)</f>
        <v>18217.25</v>
      </c>
      <c r="J271" s="57"/>
      <c r="K271" s="57"/>
      <c r="L271" s="57"/>
      <c r="M271" s="57"/>
      <c r="N271" s="57"/>
    </row>
    <row r="272" spans="1:26" ht="153">
      <c r="A272" s="27" t="str">
        <f>IF(Source!E107&lt;&gt;"", Source!E107, "")</f>
        <v>11</v>
      </c>
      <c r="B272" s="27" t="str">
        <f>IF(Source!BJ107&lt;&gt;"", Source!BJ107, "")</f>
        <v>ФССЦ 502-0879 пр.№31/пр от 30.01.2014 г.</v>
      </c>
      <c r="C272" s="27" t="s">
        <v>487</v>
      </c>
      <c r="D272" s="28" t="str">
        <f>IF(Source!H107&lt;&gt;"", Source!H107, "")</f>
        <v>1000 м</v>
      </c>
      <c r="E272" s="29">
        <f>Source!I107</f>
        <v>0.78</v>
      </c>
      <c r="F272" s="30">
        <f>IF(Source!AB107=0, "-", Source!AB107)</f>
        <v>26673.38</v>
      </c>
      <c r="G272" s="30" t="str">
        <f>IF(Source!AD107=0, "-", Source!AD107)</f>
        <v>-</v>
      </c>
      <c r="H272" s="30">
        <f>IF(Source!AC107=0, "-", Source!AC107)</f>
        <v>26673.38</v>
      </c>
      <c r="I272" s="31">
        <f>IF(Source!O107=0, "-", Source!O107)</f>
        <v>132945.46</v>
      </c>
      <c r="J272" s="31" t="str">
        <f>IF(Source!S107=0, "-", Source!S107)</f>
        <v>-</v>
      </c>
      <c r="K272" s="31" t="str">
        <f>IF(Source!Q107=0, "-", Source!Q107)</f>
        <v>-</v>
      </c>
      <c r="L272" s="31">
        <f>IF(Source!P107=0, "-", Source!P107)</f>
        <v>132945.46</v>
      </c>
      <c r="M272" s="30" t="str">
        <f>IF(Source!AH107=0, "-", ROUND(Source!AH107,6))</f>
        <v>-</v>
      </c>
      <c r="N272" s="30" t="str">
        <f>IF(Source!U107=0, "-", ROUND(Source!U107,6))</f>
        <v>-</v>
      </c>
      <c r="T272">
        <f>IF(Source!O107=0, "-", Source!O107)</f>
        <v>132945.46</v>
      </c>
      <c r="U272">
        <v>132945.46</v>
      </c>
      <c r="V272" t="str">
        <f>IF(Source!S107=0, "-", Source!S107)</f>
        <v>-</v>
      </c>
      <c r="W272" t="str">
        <f>IF(Source!Q107=0, "-", Source!Q107)</f>
        <v>-</v>
      </c>
      <c r="X272" t="str">
        <f>IF(Source!R107=0, "-", Source!R107)</f>
        <v>-</v>
      </c>
      <c r="Y272" t="str">
        <f>IF(Source!U107=0, "-", ROUND(Source!U107,6))</f>
        <v>-</v>
      </c>
      <c r="Z272" t="str">
        <f>IF(Source!V107=0, "-", ROUND(Source!V107,6))</f>
        <v>-</v>
      </c>
    </row>
    <row r="273" spans="1:34" ht="15.75">
      <c r="A273" s="22"/>
      <c r="B273" s="22"/>
      <c r="C273" s="22"/>
      <c r="D273" s="23"/>
      <c r="E273" s="32"/>
      <c r="F273" s="25" t="str">
        <f>IF(Source!AF107=0, "-", Source!AF107)</f>
        <v>-</v>
      </c>
      <c r="G273" s="25" t="str">
        <f>IF(Source!AE107=0, "-", Source!AE107)</f>
        <v>-</v>
      </c>
      <c r="H273" s="32"/>
      <c r="I273" s="32"/>
      <c r="J273" s="32"/>
      <c r="K273" s="26" t="str">
        <f>IF(Source!R107=0, "-", Source!R107)</f>
        <v>-</v>
      </c>
      <c r="L273" s="32"/>
      <c r="M273" s="25" t="str">
        <f>IF(Source!AI107=0, "-", ROUND(Source!AI107,6))</f>
        <v>-</v>
      </c>
      <c r="N273" s="25" t="str">
        <f>IF(Source!V107=0, "-", ROUND(Source!V107,6))</f>
        <v>-</v>
      </c>
    </row>
    <row r="274" spans="1:34" ht="15">
      <c r="A274" s="57"/>
      <c r="B274" s="57"/>
      <c r="C274" s="34" t="s">
        <v>472</v>
      </c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</row>
    <row r="275" spans="1:34" ht="15.75">
      <c r="A275" s="47"/>
      <c r="B275" s="47"/>
      <c r="C275" s="41" t="s">
        <v>438</v>
      </c>
      <c r="D275" s="42"/>
      <c r="E275" s="42"/>
      <c r="F275" s="42"/>
      <c r="G275" s="42"/>
      <c r="H275" s="42"/>
      <c r="I275" s="43">
        <f>SUMIF(Source!AA107:'Source'!AA107, "=26264149", Source!GM107:'Source'!GM107)</f>
        <v>132945.46</v>
      </c>
      <c r="J275" s="47"/>
      <c r="K275" s="47"/>
      <c r="L275" s="47"/>
      <c r="M275" s="47"/>
      <c r="N275" s="47"/>
    </row>
    <row r="276" spans="1:34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34" ht="15.75">
      <c r="A277" s="59" t="str">
        <f>CONCATENATE("Итого по разделу ",IF(Source!G109&lt;&gt;"Новый раздел", Source!G109, ""))</f>
        <v>Итого по разделу Монтажные работы</v>
      </c>
      <c r="B277" s="59"/>
      <c r="C277" s="59"/>
      <c r="D277" s="59"/>
      <c r="E277" s="59"/>
      <c r="F277" s="59"/>
      <c r="G277" s="59"/>
      <c r="H277" s="59"/>
      <c r="I277" s="52">
        <f>IF(SUM(T171:T276)=0, "-", SUM(T171:T276))</f>
        <v>402860.39</v>
      </c>
      <c r="J277" s="52">
        <f>IF(SUM(V171:V276)=0, "-", SUM(V171:V276))</f>
        <v>10569.240000000002</v>
      </c>
      <c r="K277" s="52">
        <f>IF(SUM(W171:W276)=0, "-", SUM(W171:W276))</f>
        <v>58548.69</v>
      </c>
      <c r="L277" s="52">
        <f>IF(SUM(U171:U276)=0, "-", SUM(U171:U276))</f>
        <v>333742.45999999996</v>
      </c>
      <c r="M277" s="53"/>
      <c r="N277" s="52">
        <f>IF(SUM(Y171:Y276)=0, "-", SUM(Y171:Y276))</f>
        <v>178.94954500000003</v>
      </c>
    </row>
    <row r="278" spans="1:34" ht="15.75">
      <c r="A278" s="60"/>
      <c r="B278" s="60"/>
      <c r="C278" s="60"/>
      <c r="D278" s="60"/>
      <c r="E278" s="60"/>
      <c r="F278" s="60"/>
      <c r="G278" s="60"/>
      <c r="H278" s="60"/>
      <c r="I278" s="51"/>
      <c r="J278" s="51"/>
      <c r="K278" s="50">
        <f>IF(SUM(X171:X276)=0, "-", SUM(X171:X276))</f>
        <v>5806.0599999999995</v>
      </c>
      <c r="L278" s="51"/>
      <c r="M278" s="51"/>
      <c r="N278" s="50">
        <f>IF(SUM(Z171:Z276)=0, "-", SUM(Z171:Z276))</f>
        <v>82.058250000000001</v>
      </c>
    </row>
    <row r="279" spans="1:34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34" ht="15.75">
      <c r="A280" s="58" t="str">
        <f>IF(Source!H134&lt;&gt; "", Source!H134, "" )</f>
        <v>Зарплата рабочих</v>
      </c>
      <c r="B280" s="58"/>
      <c r="C280" s="58"/>
      <c r="D280" s="58"/>
      <c r="E280" s="58"/>
      <c r="F280" s="58"/>
      <c r="G280" s="58"/>
      <c r="H280" s="58"/>
      <c r="I280" s="54">
        <f>Source!P134</f>
        <v>10569.24</v>
      </c>
      <c r="J280" s="47"/>
      <c r="K280" s="47"/>
      <c r="L280" s="47"/>
      <c r="M280" s="47"/>
      <c r="N280" s="47"/>
      <c r="AH280" s="35" t="str">
        <f>IF(Source!H134&lt;&gt; "", Source!H134, "" )</f>
        <v>Зарплата рабочих</v>
      </c>
    </row>
    <row r="281" spans="1:34" ht="15.75">
      <c r="A281" s="58" t="str">
        <f>IF(Source!H135&lt;&gt; "", Source!H135, "" )</f>
        <v>Стоимость эксплуатации машин и механизмов</v>
      </c>
      <c r="B281" s="58"/>
      <c r="C281" s="58"/>
      <c r="D281" s="58"/>
      <c r="E281" s="58"/>
      <c r="F281" s="58"/>
      <c r="G281" s="58"/>
      <c r="H281" s="58"/>
      <c r="I281" s="54">
        <f>Source!P135</f>
        <v>58548.69</v>
      </c>
      <c r="J281" s="47"/>
      <c r="K281" s="47"/>
      <c r="L281" s="47"/>
      <c r="M281" s="47"/>
      <c r="N281" s="47"/>
      <c r="AH281" s="35" t="str">
        <f>IF(Source!H135&lt;&gt; "", Source!H135, "" )</f>
        <v>Стоимость эксплуатации машин и механизмов</v>
      </c>
    </row>
    <row r="282" spans="1:34" ht="15.75">
      <c r="A282" s="58" t="str">
        <f>IF(Source!H136&lt;&gt; "", Source!H136, "" )</f>
        <v>Стоимость материальных ресурсов</v>
      </c>
      <c r="B282" s="58"/>
      <c r="C282" s="58"/>
      <c r="D282" s="58"/>
      <c r="E282" s="58"/>
      <c r="F282" s="58"/>
      <c r="G282" s="58"/>
      <c r="H282" s="58"/>
      <c r="I282" s="54">
        <f>Source!P136</f>
        <v>333742.46000000002</v>
      </c>
      <c r="J282" s="47"/>
      <c r="K282" s="47"/>
      <c r="L282" s="47"/>
      <c r="M282" s="47"/>
      <c r="N282" s="47"/>
      <c r="AH282" s="35" t="str">
        <f>IF(Source!H136&lt;&gt; "", Source!H136, "" )</f>
        <v>Стоимость материальных ресурсов</v>
      </c>
    </row>
    <row r="283" spans="1:34" ht="15.75">
      <c r="A283" s="58" t="str">
        <f>IF(Source!H137&lt;&gt; "", Source!H137, "" )</f>
        <v>Накладные расходы + Сметная прибыль</v>
      </c>
      <c r="B283" s="58"/>
      <c r="C283" s="58"/>
      <c r="D283" s="58"/>
      <c r="E283" s="58"/>
      <c r="F283" s="58"/>
      <c r="G283" s="58"/>
      <c r="H283" s="58"/>
      <c r="I283" s="54">
        <f>Source!P137</f>
        <v>25898.639999999999</v>
      </c>
      <c r="J283" s="47"/>
      <c r="K283" s="47"/>
      <c r="L283" s="47"/>
      <c r="M283" s="47"/>
      <c r="N283" s="47"/>
      <c r="AH283" s="35" t="str">
        <f>IF(Source!H137&lt;&gt; "", Source!H137, "" )</f>
        <v>Накладные расходы + Сметная прибыль</v>
      </c>
    </row>
    <row r="284" spans="1:34" ht="15.75">
      <c r="A284" s="58" t="str">
        <f>IF(Source!H138&lt;&gt; "", Source!H138, "" )</f>
        <v>Всего по разделу</v>
      </c>
      <c r="B284" s="58"/>
      <c r="C284" s="58"/>
      <c r="D284" s="58"/>
      <c r="E284" s="58"/>
      <c r="F284" s="58"/>
      <c r="G284" s="58"/>
      <c r="H284" s="58"/>
      <c r="I284" s="54">
        <f>Source!P138</f>
        <v>428759.03</v>
      </c>
      <c r="J284" s="47"/>
      <c r="K284" s="47"/>
      <c r="L284" s="47"/>
      <c r="M284" s="47"/>
      <c r="N284" s="47"/>
      <c r="AH284" s="35" t="str">
        <f>IF(Source!H138&lt;&gt; "", Source!H138, "" )</f>
        <v>Всего по разделу</v>
      </c>
    </row>
    <row r="285" spans="1:3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34" ht="15.75">
      <c r="A286" s="59" t="str">
        <f>CONCATENATE("Итого по локальной смете ",IF(Source!G140&lt;&gt;"Новая локальная смета", Source!G140, ""))</f>
        <v>Итого по локальной смете Текущий ремонт сетей наружного освещения</v>
      </c>
      <c r="B286" s="59"/>
      <c r="C286" s="59"/>
      <c r="D286" s="59"/>
      <c r="E286" s="59"/>
      <c r="F286" s="59"/>
      <c r="G286" s="59"/>
      <c r="H286" s="59"/>
      <c r="I286" s="52">
        <f>IF(SUM(T28:T285)=0, "-", SUM(T28:T285))</f>
        <v>441742.31000000006</v>
      </c>
      <c r="J286" s="52">
        <f>IF(SUM(V28:V285)=0, "-", SUM(V28:V285))</f>
        <v>17504.96</v>
      </c>
      <c r="K286" s="52">
        <f>IF(SUM(W28:W285)=0, "-", SUM(W28:W285))</f>
        <v>90494.889999999985</v>
      </c>
      <c r="L286" s="52">
        <f>IF(SUM(U28:U285)=0, "-", SUM(U28:U285))</f>
        <v>333742.45999999996</v>
      </c>
      <c r="M286" s="53"/>
      <c r="N286" s="52">
        <f>IF(SUM(Y28:Y285)=0, "-", SUM(Y28:Y285))</f>
        <v>304.31454699999995</v>
      </c>
    </row>
    <row r="287" spans="1:34" ht="15.75">
      <c r="A287" s="60"/>
      <c r="B287" s="60"/>
      <c r="C287" s="60"/>
      <c r="D287" s="60"/>
      <c r="E287" s="60"/>
      <c r="F287" s="60"/>
      <c r="G287" s="60"/>
      <c r="H287" s="60"/>
      <c r="I287" s="51"/>
      <c r="J287" s="51"/>
      <c r="K287" s="50">
        <f>IF(SUM(X28:X285)=0, "-", SUM(X28:X285))</f>
        <v>8570.6</v>
      </c>
      <c r="L287" s="51"/>
      <c r="M287" s="51"/>
      <c r="N287" s="50">
        <f>IF(SUM(Z28:Z285)=0, "-", SUM(Z28:Z285))</f>
        <v>119.54869799999999</v>
      </c>
    </row>
    <row r="288" spans="1:34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34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34" ht="15.75">
      <c r="A290" s="59" t="str">
        <f>CONCATENATE("Итого по смете ",IF(Source!G166&lt;&gt;"Новый объект", Source!G166, ""))</f>
        <v>Итого по смете Текущий ремонт сетей наружного освещения по пр.Гагарина</v>
      </c>
      <c r="B290" s="59"/>
      <c r="C290" s="59"/>
      <c r="D290" s="59"/>
      <c r="E290" s="59"/>
      <c r="F290" s="59"/>
      <c r="G290" s="59"/>
      <c r="H290" s="59"/>
      <c r="I290" s="52">
        <f>IF(SUM(T1:T289)=0, "-", SUM(T1:T289))</f>
        <v>441742.31000000006</v>
      </c>
      <c r="J290" s="52">
        <f>IF(SUM(V1:V289)=0, "-", SUM(V1:V289))</f>
        <v>17504.96</v>
      </c>
      <c r="K290" s="52">
        <f>IF(SUM(W1:W289)=0, "-", SUM(W1:W289))</f>
        <v>90494.889999999985</v>
      </c>
      <c r="L290" s="52">
        <f>IF(SUM(U1:U289)=0, "-", SUM(U1:U289))</f>
        <v>333742.45999999996</v>
      </c>
      <c r="M290" s="53"/>
      <c r="N290" s="52">
        <f>IF(SUM(Y1:Y289)=0, "-", SUM(Y1:Y289))</f>
        <v>304.31454699999995</v>
      </c>
    </row>
    <row r="291" spans="1:34" ht="15.75">
      <c r="A291" s="60"/>
      <c r="B291" s="60"/>
      <c r="C291" s="60"/>
      <c r="D291" s="60"/>
      <c r="E291" s="60"/>
      <c r="F291" s="60"/>
      <c r="G291" s="60"/>
      <c r="H291" s="60"/>
      <c r="I291" s="51"/>
      <c r="J291" s="51"/>
      <c r="K291" s="50">
        <f>IF(SUM(X1:X289)=0, "-", SUM(X1:X289))</f>
        <v>8570.6</v>
      </c>
      <c r="L291" s="51"/>
      <c r="M291" s="51"/>
      <c r="N291" s="50">
        <f>IF(SUM(Z1:Z289)=0, "-", SUM(Z1:Z289))</f>
        <v>119.54869799999999</v>
      </c>
    </row>
    <row r="292" spans="1:34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34" ht="15.75">
      <c r="A293" s="58" t="str">
        <f>IF(Source!H191&lt;&gt; "", Source!H191, "" )</f>
        <v>НР+СП</v>
      </c>
      <c r="B293" s="58"/>
      <c r="C293" s="58"/>
      <c r="D293" s="58"/>
      <c r="E293" s="58"/>
      <c r="F293" s="58"/>
      <c r="G293" s="58"/>
      <c r="H293" s="58"/>
      <c r="I293" s="54">
        <f>Source!P191</f>
        <v>41229.449999999997</v>
      </c>
      <c r="J293" s="47"/>
      <c r="K293" s="47"/>
      <c r="L293" s="47"/>
      <c r="M293" s="47"/>
      <c r="N293" s="47"/>
      <c r="AH293" s="35" t="str">
        <f>IF(Source!H191&lt;&gt; "", Source!H191, "" )</f>
        <v>НР+СП</v>
      </c>
    </row>
    <row r="294" spans="1:34" ht="15.75">
      <c r="A294" s="58" t="str">
        <f>IF(Source!H192&lt;&gt; "", Source!H192, "" )</f>
        <v>Итого по смете</v>
      </c>
      <c r="B294" s="58"/>
      <c r="C294" s="58"/>
      <c r="D294" s="58"/>
      <c r="E294" s="58"/>
      <c r="F294" s="58"/>
      <c r="G294" s="58"/>
      <c r="H294" s="58"/>
      <c r="I294" s="55">
        <f>Source!P192</f>
        <v>482971.76</v>
      </c>
      <c r="J294" s="47"/>
      <c r="K294" s="47"/>
      <c r="L294" s="47"/>
      <c r="M294" s="47"/>
      <c r="N294" s="47"/>
      <c r="AH294" s="35" t="str">
        <f>IF(Source!H192&lt;&gt; "", Source!H192, "" )</f>
        <v>Итого по смете</v>
      </c>
    </row>
    <row r="295" spans="1:34" ht="15.75">
      <c r="A295" s="58" t="str">
        <f>IF(Source!H193&lt;&gt; "", Source!H193, "" )</f>
        <v>НДС (18%)</v>
      </c>
      <c r="B295" s="58"/>
      <c r="C295" s="58"/>
      <c r="D295" s="58"/>
      <c r="E295" s="58"/>
      <c r="F295" s="58"/>
      <c r="G295" s="58"/>
      <c r="H295" s="58"/>
      <c r="I295" s="54">
        <f>Source!P193</f>
        <v>86934.92</v>
      </c>
      <c r="J295" s="47"/>
      <c r="K295" s="47"/>
      <c r="L295" s="47"/>
      <c r="M295" s="47"/>
      <c r="N295" s="47"/>
      <c r="AH295" s="35" t="str">
        <f>IF(Source!H193&lt;&gt; "", Source!H193, "" )</f>
        <v>НДС (18%)</v>
      </c>
    </row>
    <row r="296" spans="1:34" ht="15.75">
      <c r="A296" s="58" t="str">
        <f>IF(Source!H194&lt;&gt; "", Source!H194, "" )</f>
        <v>Всего с учетом НДС</v>
      </c>
      <c r="B296" s="58"/>
      <c r="C296" s="58"/>
      <c r="D296" s="58"/>
      <c r="E296" s="58"/>
      <c r="F296" s="58"/>
      <c r="G296" s="58"/>
      <c r="H296" s="58"/>
      <c r="I296" s="54">
        <f>Source!P194</f>
        <v>569906.68000000005</v>
      </c>
      <c r="J296" s="47"/>
      <c r="K296" s="47"/>
      <c r="L296" s="47"/>
      <c r="M296" s="47"/>
      <c r="N296" s="47"/>
      <c r="AH296" s="35" t="str">
        <f>IF(Source!H194&lt;&gt; "", Source!H194, "" )</f>
        <v>Всего с учетом НДС</v>
      </c>
    </row>
    <row r="297" spans="1:34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34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34" ht="15.75">
      <c r="A299" s="11"/>
      <c r="B299" s="12" t="s">
        <v>488</v>
      </c>
      <c r="C299" s="56" t="str">
        <f>IF(Source!AB12&lt;&gt;"", Source!AB12," ")</f>
        <v xml:space="preserve"> </v>
      </c>
      <c r="D299" s="12" t="str">
        <f>IF(Source!AC12&lt;&gt;"", Source!AC12," ")</f>
        <v xml:space="preserve"> </v>
      </c>
      <c r="E299" s="12"/>
      <c r="F299" s="12"/>
      <c r="G299" s="12"/>
      <c r="H299" s="11"/>
      <c r="I299" s="11"/>
      <c r="J299" s="11"/>
      <c r="K299" s="11"/>
      <c r="L299" s="11"/>
      <c r="M299" s="11"/>
      <c r="N299" s="11"/>
    </row>
    <row r="300" spans="1:34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34" ht="15.75">
      <c r="A301" s="11"/>
      <c r="B301" s="12" t="s">
        <v>489</v>
      </c>
      <c r="C301" s="56" t="str">
        <f>IF(Source!AD12&lt;&gt;"", Source!AD12," ")</f>
        <v xml:space="preserve"> </v>
      </c>
      <c r="D301" s="12" t="str">
        <f>IF(Source!AE12&lt;&gt;"", Source!AE12," ")</f>
        <v xml:space="preserve"> </v>
      </c>
      <c r="E301" s="12"/>
      <c r="F301" s="12"/>
      <c r="G301" s="12"/>
      <c r="H301" s="11"/>
      <c r="I301" s="11"/>
      <c r="J301" s="11"/>
      <c r="K301" s="11"/>
      <c r="L301" s="11"/>
      <c r="M301" s="11"/>
      <c r="N301" s="11"/>
    </row>
    <row r="302" spans="1:34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34" ht="15.75">
      <c r="A303" s="11"/>
      <c r="B303" s="12" t="s">
        <v>490</v>
      </c>
      <c r="C303" s="56" t="str">
        <f>IF(Source!AF12&lt;&gt;"", Source!AF12," ")</f>
        <v xml:space="preserve"> </v>
      </c>
      <c r="D303" s="12" t="str">
        <f>IF(Source!AG12&lt;&gt;"", Source!AG12," ")</f>
        <v xml:space="preserve"> </v>
      </c>
      <c r="E303" s="12"/>
      <c r="F303" s="12"/>
      <c r="G303" s="12"/>
      <c r="H303" s="11"/>
      <c r="I303" s="11"/>
      <c r="J303" s="11"/>
      <c r="K303" s="11"/>
      <c r="L303" s="11"/>
      <c r="M303" s="11"/>
      <c r="N303" s="11"/>
    </row>
    <row r="304" spans="1:3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</sheetData>
  <mergeCells count="98">
    <mergeCell ref="K1:N1"/>
    <mergeCell ref="K2:L2"/>
    <mergeCell ref="K3:N3"/>
    <mergeCell ref="K4:N4"/>
    <mergeCell ref="K5:N5"/>
    <mergeCell ref="A7:I7"/>
    <mergeCell ref="A8:I8"/>
    <mergeCell ref="K7:N7"/>
    <mergeCell ref="A10:N10"/>
    <mergeCell ref="A11:N11"/>
    <mergeCell ref="A13:N13"/>
    <mergeCell ref="A14:L14"/>
    <mergeCell ref="A15:L15"/>
    <mergeCell ref="A16:L16"/>
    <mergeCell ref="A17:L17"/>
    <mergeCell ref="A18:L18"/>
    <mergeCell ref="A19:L19"/>
    <mergeCell ref="A20:L20"/>
    <mergeCell ref="A21:L21"/>
    <mergeCell ref="A22:A25"/>
    <mergeCell ref="B22:B25"/>
    <mergeCell ref="C22:C25"/>
    <mergeCell ref="D22:D25"/>
    <mergeCell ref="E22:E25"/>
    <mergeCell ref="F22:H22"/>
    <mergeCell ref="I22:L22"/>
    <mergeCell ref="M22:N22"/>
    <mergeCell ref="F23:F24"/>
    <mergeCell ref="G23:G24"/>
    <mergeCell ref="H23:H25"/>
    <mergeCell ref="I23:I25"/>
    <mergeCell ref="J23:J25"/>
    <mergeCell ref="K23:K24"/>
    <mergeCell ref="L23:L25"/>
    <mergeCell ref="M23:N23"/>
    <mergeCell ref="M24:N24"/>
    <mergeCell ref="A28:N28"/>
    <mergeCell ref="A30:N30"/>
    <mergeCell ref="C34:N34"/>
    <mergeCell ref="A35:N35"/>
    <mergeCell ref="A39:N39"/>
    <mergeCell ref="C51:N51"/>
    <mergeCell ref="A52:N52"/>
    <mergeCell ref="A56:N56"/>
    <mergeCell ref="C67:N67"/>
    <mergeCell ref="A68:N68"/>
    <mergeCell ref="A72:N72"/>
    <mergeCell ref="C79:N79"/>
    <mergeCell ref="A80:N80"/>
    <mergeCell ref="A84:N84"/>
    <mergeCell ref="C91:N91"/>
    <mergeCell ref="A92:N92"/>
    <mergeCell ref="A96:N96"/>
    <mergeCell ref="C107:N107"/>
    <mergeCell ref="A108:N108"/>
    <mergeCell ref="A110:N110"/>
    <mergeCell ref="C117:N117"/>
    <mergeCell ref="A118:N118"/>
    <mergeCell ref="A122:N122"/>
    <mergeCell ref="C131:N131"/>
    <mergeCell ref="A132:N132"/>
    <mergeCell ref="A136:N136"/>
    <mergeCell ref="A144:N144"/>
    <mergeCell ref="A156:N156"/>
    <mergeCell ref="A162:H163"/>
    <mergeCell ref="A165:H165"/>
    <mergeCell ref="A166:H166"/>
    <mergeCell ref="A167:H167"/>
    <mergeCell ref="A168:H168"/>
    <mergeCell ref="A169:H169"/>
    <mergeCell ref="A171:N171"/>
    <mergeCell ref="C176:N176"/>
    <mergeCell ref="A177:N177"/>
    <mergeCell ref="A181:N181"/>
    <mergeCell ref="C200:N200"/>
    <mergeCell ref="A201:N201"/>
    <mergeCell ref="A205:N205"/>
    <mergeCell ref="C219:N219"/>
    <mergeCell ref="A220:N220"/>
    <mergeCell ref="A224:N224"/>
    <mergeCell ref="C237:N237"/>
    <mergeCell ref="A238:N238"/>
    <mergeCell ref="A242:N242"/>
    <mergeCell ref="C256:N256"/>
    <mergeCell ref="A257:N257"/>
    <mergeCell ref="A261:N261"/>
    <mergeCell ref="A277:H278"/>
    <mergeCell ref="A280:H280"/>
    <mergeCell ref="A281:H281"/>
    <mergeCell ref="A282:H282"/>
    <mergeCell ref="A295:H295"/>
    <mergeCell ref="A296:H296"/>
    <mergeCell ref="A283:H283"/>
    <mergeCell ref="A284:H284"/>
    <mergeCell ref="A286:H287"/>
    <mergeCell ref="A290:H291"/>
    <mergeCell ref="A293:H293"/>
    <mergeCell ref="A294:H294"/>
  </mergeCells>
  <pageMargins left="0.4" right="0.2" top="0.2" bottom="0.4" header="0.2" footer="0.2"/>
  <pageSetup paperSize="9" scale="48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1"/>
  <sheetViews>
    <sheetView tabSelected="1" zoomScale="116" zoomScaleNormal="116" workbookViewId="0">
      <selection activeCell="I23" sqref="I23:I25"/>
    </sheetView>
  </sheetViews>
  <sheetFormatPr defaultRowHeight="12.75"/>
  <cols>
    <col min="1" max="1" width="6.28515625" customWidth="1"/>
    <col min="2" max="2" width="15.7109375" customWidth="1"/>
    <col min="3" max="3" width="40.7109375" customWidth="1"/>
    <col min="4" max="14" width="12.7109375" customWidth="1"/>
    <col min="20" max="26" width="0" hidden="1" customWidth="1"/>
    <col min="27" max="27" width="160.28515625" hidden="1" customWidth="1"/>
    <col min="28" max="28" width="51.7109375" hidden="1" customWidth="1"/>
    <col min="29" max="30" width="0" hidden="1" customWidth="1"/>
    <col min="31" max="31" width="196.28515625" hidden="1" customWidth="1"/>
    <col min="32" max="33" width="0" hidden="1" customWidth="1"/>
    <col min="34" max="34" width="124.28515625" hidden="1" customWidth="1"/>
    <col min="35" max="36" width="0" hidden="1" customWidth="1"/>
  </cols>
  <sheetData>
    <row r="1" spans="1:31" ht="15.75">
      <c r="A1" s="11"/>
      <c r="B1" s="11"/>
      <c r="C1" s="11"/>
      <c r="D1" s="11"/>
      <c r="E1" s="11"/>
      <c r="F1" s="11"/>
      <c r="G1" s="11"/>
      <c r="H1" s="11"/>
      <c r="I1" s="11"/>
      <c r="J1" s="11"/>
      <c r="K1" s="72" t="s">
        <v>394</v>
      </c>
      <c r="L1" s="72"/>
      <c r="M1" s="72"/>
      <c r="N1" s="72"/>
    </row>
    <row r="2" spans="1:31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72" t="s">
        <v>395</v>
      </c>
      <c r="L2" s="72"/>
      <c r="M2" s="14">
        <f>(Source!P164/1000)</f>
        <v>482.97176000000002</v>
      </c>
      <c r="N2" s="13" t="s">
        <v>396</v>
      </c>
    </row>
    <row r="3" spans="1:31" ht="15.75">
      <c r="A3" s="11"/>
      <c r="B3" s="11"/>
      <c r="C3" s="11"/>
      <c r="D3" s="11"/>
      <c r="E3" s="11"/>
      <c r="F3" s="11"/>
      <c r="G3" s="11"/>
      <c r="H3" s="11"/>
      <c r="I3" s="11"/>
      <c r="J3" s="11"/>
      <c r="K3" s="72" t="str">
        <f>IF(Source!AG12&lt;&gt;"", Source!AG12," ")</f>
        <v xml:space="preserve"> </v>
      </c>
      <c r="L3" s="72"/>
      <c r="M3" s="72"/>
      <c r="N3" s="72"/>
      <c r="AB3" s="13" t="str">
        <f>IF(Source!AG12&lt;&gt;"", Source!AG12," ")</f>
        <v xml:space="preserve"> </v>
      </c>
    </row>
    <row r="4" spans="1:31" ht="15.75">
      <c r="A4" s="11"/>
      <c r="B4" s="11"/>
      <c r="C4" s="11"/>
      <c r="D4" s="11"/>
      <c r="E4" s="11"/>
      <c r="F4" s="11"/>
      <c r="G4" s="11"/>
      <c r="H4" s="11"/>
      <c r="I4" s="11"/>
      <c r="J4" s="11"/>
      <c r="K4" s="72" t="str">
        <f>CONCATENATE(IF(Source!AF12&lt;&gt;"", Source!AF12," "), "__________")</f>
        <v xml:space="preserve"> __________</v>
      </c>
      <c r="L4" s="72"/>
      <c r="M4" s="72"/>
      <c r="N4" s="72"/>
      <c r="AB4" s="13" t="str">
        <f>CONCATENATE(IF(Source!AF12&lt;&gt;"", Source!AF12," "), "__________")</f>
        <v xml:space="preserve"> __________</v>
      </c>
    </row>
    <row r="5" spans="1:3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72" t="s">
        <v>397</v>
      </c>
      <c r="L5" s="72"/>
      <c r="M5" s="72"/>
      <c r="N5" s="72"/>
    </row>
    <row r="6" spans="1:3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31" ht="15.75">
      <c r="A7" s="68" t="str">
        <f>CONCATENATE("Наименование стройки: ", IF(Source!G4&lt;&gt;"", Source!G4, IF(Source!G5&lt;&gt;"", Source!G5, IF(Source!G6&lt;&gt;"", Source!G6, IF(Source!G12&lt;&gt;"Новый объект", Source!G12, "")))))</f>
        <v>Наименование стройки: Текущий ремонт сетей наружного освещения по пр.Гагарина</v>
      </c>
      <c r="B7" s="68"/>
      <c r="C7" s="68"/>
      <c r="D7" s="68"/>
      <c r="E7" s="68"/>
      <c r="F7" s="68"/>
      <c r="G7" s="68"/>
      <c r="H7" s="68"/>
      <c r="I7" s="68"/>
      <c r="J7" s="11"/>
      <c r="K7" s="68" t="str">
        <f>CONCATENATE("Шифр объекта: ", IF(Source!F12&lt;&gt;"Новый объект", Source!F12, ""))</f>
        <v>Шифр объекта: 2014</v>
      </c>
      <c r="L7" s="68"/>
      <c r="M7" s="68"/>
      <c r="N7" s="68"/>
      <c r="AA7" s="15" t="str">
        <f>CONCATENATE("Наименование стройки: ", IF(Source!G4&lt;&gt;"", Source!G4, IF(Source!G5&lt;&gt;"", Source!G5, IF(Source!G6&lt;&gt;"", Source!G6, IF(Source!G12&lt;&gt;"Новый объект", Source!G12, "")))))</f>
        <v>Наименование стройки: Текущий ремонт сетей наружного освещения по пр.Гагарина</v>
      </c>
    </row>
    <row r="8" spans="1:31" ht="15.75">
      <c r="A8" s="68" t="str">
        <f>CONCATENATE("Наименование объекта: ", IF(Source!G12&lt;&gt;"Новый объект", Source!G12, ""))</f>
        <v>Наименование объекта: Текущий ремонт сетей наружного освещения по пр.Гагарина</v>
      </c>
      <c r="B8" s="68"/>
      <c r="C8" s="68"/>
      <c r="D8" s="68"/>
      <c r="E8" s="68"/>
      <c r="F8" s="68"/>
      <c r="G8" s="68"/>
      <c r="H8" s="68"/>
      <c r="I8" s="68"/>
      <c r="J8" s="11"/>
      <c r="K8" s="11"/>
      <c r="L8" s="11"/>
      <c r="M8" s="11"/>
      <c r="N8" s="11"/>
      <c r="AA8" s="15" t="str">
        <f>CONCATENATE("Наименование объекта: ", IF(Source!G12&lt;&gt;"Новый объект", Source!G12, ""))</f>
        <v>Наименование объекта: Текущий ремонт сетей наружного освещения по пр.Гагарина</v>
      </c>
    </row>
    <row r="9" spans="1:3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31" ht="18.75">
      <c r="A10" s="69" t="str">
        <f>CONCATENATE("Л О К А Л Ь Н А Я   С М Е Т А   №  ", IF(Source!F20&lt;&gt;"Новая локальная смета", Source!F20, ""))</f>
        <v xml:space="preserve">Л О К А Л Ь Н А Я   С М Е Т А   №  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31" ht="18.75">
      <c r="A11" s="70" t="str">
        <f>Source!G20</f>
        <v>Текущий ремонт сетей наружного освещения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AE11" s="16" t="str">
        <f>Source!G20</f>
        <v>Текущий ремонт сетей наружного освещения</v>
      </c>
    </row>
    <row r="12" spans="1:3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31" ht="15.75">
      <c r="A13" s="71" t="s">
        <v>398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31" ht="15.75">
      <c r="A14" s="67" t="s">
        <v>399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18">
        <f>(Source!P164/1000)</f>
        <v>482.97176000000002</v>
      </c>
      <c r="N14" s="17" t="s">
        <v>396</v>
      </c>
    </row>
    <row r="15" spans="1:31" ht="15.75">
      <c r="A15" s="67" t="s">
        <v>400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18">
        <f>(Source!P155)/1000</f>
        <v>149.07496</v>
      </c>
      <c r="N15" s="17" t="s">
        <v>396</v>
      </c>
    </row>
    <row r="16" spans="1:31" ht="15.75">
      <c r="A16" s="67" t="s">
        <v>401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18">
        <f>(Source!P156)/1000</f>
        <v>333.89679999999998</v>
      </c>
      <c r="N16" s="17" t="s">
        <v>396</v>
      </c>
    </row>
    <row r="17" spans="1:31" ht="15.75" hidden="1">
      <c r="A17" s="67" t="s">
        <v>402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18">
        <f>(Source!P149)/1000</f>
        <v>0</v>
      </c>
      <c r="N17" s="17" t="s">
        <v>396</v>
      </c>
    </row>
    <row r="18" spans="1:31" ht="15.75" hidden="1">
      <c r="A18" s="67" t="s">
        <v>403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18">
        <f>(Source!P157)/1000</f>
        <v>0</v>
      </c>
      <c r="N18" s="17" t="s">
        <v>396</v>
      </c>
    </row>
    <row r="19" spans="1:31" ht="15.75">
      <c r="A19" s="67" t="s">
        <v>404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18">
        <f>(Source!P159+Source!P160)</f>
        <v>423.86324437600001</v>
      </c>
      <c r="N19" s="17" t="s">
        <v>405</v>
      </c>
    </row>
    <row r="20" spans="1:31" ht="15.75">
      <c r="A20" s="67" t="s">
        <v>406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18">
        <f>((Source!P154 + Source!P153)/1000)</f>
        <v>26.075559999999999</v>
      </c>
      <c r="N20" s="17" t="s">
        <v>396</v>
      </c>
    </row>
    <row r="21" spans="1:31" ht="15.75" hidden="1">
      <c r="A21" s="67" t="s">
        <v>407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19">
        <f>0</f>
        <v>0</v>
      </c>
      <c r="N21" s="17" t="s">
        <v>396</v>
      </c>
    </row>
    <row r="22" spans="1:31" ht="15.75">
      <c r="A22" s="66" t="s">
        <v>408</v>
      </c>
      <c r="B22" s="66" t="s">
        <v>409</v>
      </c>
      <c r="C22" s="66" t="s">
        <v>410</v>
      </c>
      <c r="D22" s="66" t="s">
        <v>411</v>
      </c>
      <c r="E22" s="66" t="s">
        <v>412</v>
      </c>
      <c r="F22" s="66" t="s">
        <v>413</v>
      </c>
      <c r="G22" s="66"/>
      <c r="H22" s="66"/>
      <c r="I22" s="66" t="s">
        <v>414</v>
      </c>
      <c r="J22" s="66"/>
      <c r="K22" s="66"/>
      <c r="L22" s="66"/>
      <c r="M22" s="66" t="s">
        <v>415</v>
      </c>
      <c r="N22" s="66"/>
    </row>
    <row r="23" spans="1:31" ht="15.75">
      <c r="A23" s="66"/>
      <c r="B23" s="66"/>
      <c r="C23" s="66"/>
      <c r="D23" s="66"/>
      <c r="E23" s="66"/>
      <c r="F23" s="66" t="s">
        <v>135</v>
      </c>
      <c r="G23" s="66" t="s">
        <v>416</v>
      </c>
      <c r="H23" s="66" t="s">
        <v>417</v>
      </c>
      <c r="I23" s="66" t="s">
        <v>135</v>
      </c>
      <c r="J23" s="66" t="s">
        <v>418</v>
      </c>
      <c r="K23" s="66" t="s">
        <v>416</v>
      </c>
      <c r="L23" s="66" t="s">
        <v>417</v>
      </c>
      <c r="M23" s="66" t="s">
        <v>419</v>
      </c>
      <c r="N23" s="66"/>
    </row>
    <row r="24" spans="1:31" ht="15.7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 t="s">
        <v>420</v>
      </c>
      <c r="N24" s="66"/>
    </row>
    <row r="25" spans="1:31" ht="31.5">
      <c r="A25" s="66"/>
      <c r="B25" s="66"/>
      <c r="C25" s="66"/>
      <c r="D25" s="66"/>
      <c r="E25" s="66"/>
      <c r="F25" s="20" t="s">
        <v>421</v>
      </c>
      <c r="G25" s="20" t="s">
        <v>422</v>
      </c>
      <c r="H25" s="66"/>
      <c r="I25" s="66"/>
      <c r="J25" s="66"/>
      <c r="K25" s="20" t="s">
        <v>422</v>
      </c>
      <c r="L25" s="66"/>
      <c r="M25" s="20" t="s">
        <v>423</v>
      </c>
      <c r="N25" s="20" t="s">
        <v>424</v>
      </c>
    </row>
    <row r="26" spans="1:31" ht="15.75">
      <c r="A26" s="20">
        <v>1</v>
      </c>
      <c r="B26" s="20">
        <v>2</v>
      </c>
      <c r="C26" s="20">
        <v>3</v>
      </c>
      <c r="D26" s="20">
        <v>4</v>
      </c>
      <c r="E26" s="20">
        <v>5</v>
      </c>
      <c r="F26" s="20">
        <v>6</v>
      </c>
      <c r="G26" s="20">
        <v>7</v>
      </c>
      <c r="H26" s="20">
        <v>8</v>
      </c>
      <c r="I26" s="20">
        <v>9</v>
      </c>
      <c r="J26" s="20">
        <v>10</v>
      </c>
      <c r="K26" s="20">
        <v>11</v>
      </c>
      <c r="L26" s="20">
        <v>12</v>
      </c>
      <c r="M26" s="20">
        <v>13</v>
      </c>
      <c r="N26" s="20">
        <v>14</v>
      </c>
    </row>
    <row r="27" spans="1:31" ht="15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31" ht="18.75">
      <c r="A28" s="64" t="str">
        <f>CONCATENATE("Раздел ",IF(Source!G24&lt;&gt;"Новый раздел", Source!G24, ""))</f>
        <v>Раздел Демонтажные работы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AE28" s="21" t="str">
        <f>CONCATENATE("Раздел ",IF(Source!G24&lt;&gt;"Новый раздел", Source!G24, ""))</f>
        <v>Раздел Демонтажные работы</v>
      </c>
    </row>
    <row r="29" spans="1:31" ht="152.25">
      <c r="A29" s="27" t="str">
        <f>IF(Source!E29&lt;&gt;"", Source!E29, "")</f>
        <v>1</v>
      </c>
      <c r="B29" s="27" t="str">
        <f>IF(Source!BJ29&lt;&gt;"", Source!BJ29, "")</f>
        <v>ТЕР г.Севастополя, приказ Минстроя России №597/пр от 06.10.2014 г. 33-04-008-1</v>
      </c>
      <c r="C29" s="27" t="s">
        <v>427</v>
      </c>
      <c r="D29" s="28" t="str">
        <f>IF(Source!H29&lt;&gt;"", Source!H29, "")</f>
        <v>1 км неизолированного провода при 20 опорах</v>
      </c>
      <c r="E29" s="29">
        <f>Source!I29</f>
        <v>3.12</v>
      </c>
      <c r="F29" s="30">
        <f>IF(Source!AB29=0, "-", Source!AB29)</f>
        <v>451.20618000000002</v>
      </c>
      <c r="G29" s="30">
        <f>IF(Source!AD29=0, "-", Source!AD29)</f>
        <v>334.93462499999998</v>
      </c>
      <c r="H29" s="30" t="str">
        <f>IF(Source!AC29=0, "-", Source!AC29)</f>
        <v>-</v>
      </c>
      <c r="I29" s="31">
        <f>IF(Source!O29=0, "-", Source!O29)</f>
        <v>8995.6</v>
      </c>
      <c r="J29" s="31">
        <f>IF(Source!S29=0, "-", Source!S29)</f>
        <v>2318.08</v>
      </c>
      <c r="K29" s="31">
        <f>IF(Source!Q29=0, "-", Source!Q29)</f>
        <v>6677.52</v>
      </c>
      <c r="L29" s="31" t="str">
        <f>IF(Source!P29=0, "-", Source!P29)</f>
        <v>-</v>
      </c>
      <c r="M29" s="30">
        <f>IF(Source!AH29=0, "-", ROUND(Source!AH29,6))</f>
        <v>14.179845</v>
      </c>
      <c r="N29" s="30">
        <f>IF(Source!U29=0, "-", ROUND(Source!U29,6))</f>
        <v>44.241115999999998</v>
      </c>
      <c r="T29">
        <f>IF(Source!O29=0, "-", Source!O29)</f>
        <v>8995.6</v>
      </c>
      <c r="U29" t="s">
        <v>425</v>
      </c>
      <c r="V29">
        <f>IF(Source!S29=0, "-", Source!S29)</f>
        <v>2318.08</v>
      </c>
      <c r="W29">
        <f>IF(Source!Q29=0, "-", Source!Q29)</f>
        <v>6677.52</v>
      </c>
      <c r="X29">
        <f>IF(Source!R29=0, "-", Source!R29)</f>
        <v>734.94</v>
      </c>
      <c r="Y29">
        <f>IF(Source!U29=0, "-", ROUND(Source!U29,6))</f>
        <v>44.241115999999998</v>
      </c>
      <c r="Z29">
        <f>IF(Source!V29=0, "-", ROUND(Source!V29,6))</f>
        <v>10.62945</v>
      </c>
    </row>
    <row r="30" spans="1:31" ht="15.75">
      <c r="A30" s="22"/>
      <c r="B30" s="22"/>
      <c r="C30" s="22"/>
      <c r="D30" s="23"/>
      <c r="E30" s="32"/>
      <c r="F30" s="25">
        <f>IF(Source!AF29=0, "-", Source!AF29)</f>
        <v>116.27155500000001</v>
      </c>
      <c r="G30" s="25">
        <f>IF(Source!AE29=0, "-", Source!AE29)</f>
        <v>36.863250000000001</v>
      </c>
      <c r="H30" s="32"/>
      <c r="I30" s="32"/>
      <c r="J30" s="32"/>
      <c r="K30" s="26">
        <f>IF(Source!R29=0, "-", Source!R29)</f>
        <v>734.94</v>
      </c>
      <c r="L30" s="32"/>
      <c r="M30" s="25">
        <f>IF(Source!AI29=0, "-", ROUND(Source!AI29,6))</f>
        <v>3.4068749999999999</v>
      </c>
      <c r="N30" s="25">
        <f>IF(Source!V29=0, "-", ROUND(Source!V29,6))</f>
        <v>10.62945</v>
      </c>
    </row>
    <row r="31" spans="1:31" ht="30">
      <c r="A31" s="57"/>
      <c r="B31" s="57"/>
      <c r="C31" s="34" t="s">
        <v>426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31" ht="15.75">
      <c r="A32" s="57"/>
      <c r="B32" s="57"/>
      <c r="C32" s="73" t="str">
        <f>CONCATENATE("НР ", Source!AT29, "%","=", Source!X29,";  СП ", Source!AU29, "%","=", Source!Y29)</f>
        <v>НР 105%=3205,67;  СП 51%=1557,04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</row>
    <row r="33" spans="1:26" ht="15.75">
      <c r="A33" s="57"/>
      <c r="B33" s="57"/>
      <c r="C33" s="44" t="s">
        <v>438</v>
      </c>
      <c r="D33" s="45"/>
      <c r="E33" s="45"/>
      <c r="F33" s="45"/>
      <c r="G33" s="45"/>
      <c r="H33" s="45"/>
      <c r="I33" s="46">
        <f>SUMIF(Source!AA29:'Source'!AA30, "=26264149", Source!GM29:'Source'!GM30)</f>
        <v>13758.310000000001</v>
      </c>
      <c r="J33" s="57"/>
      <c r="K33" s="57"/>
      <c r="L33" s="57"/>
      <c r="M33" s="57"/>
      <c r="N33" s="57"/>
    </row>
    <row r="34" spans="1:26" ht="152.25">
      <c r="A34" s="27" t="str">
        <f>IF(Source!E31&lt;&gt;"", Source!E31, "")</f>
        <v>2</v>
      </c>
      <c r="B34" s="27" t="str">
        <f>IF(Source!BJ31&lt;&gt;"", Source!BJ31, "")</f>
        <v>ТЕР г.Севастополя, приказ Минстроя России №597/пр от 06.10.2014 г. 33-04-008-4</v>
      </c>
      <c r="C34" s="27" t="s">
        <v>439</v>
      </c>
      <c r="D34" s="28" t="str">
        <f>IF(Source!H31&lt;&gt;"", Source!H31, "")</f>
        <v>1 ОПОРА</v>
      </c>
      <c r="E34" s="29">
        <f>Source!I31</f>
        <v>10</v>
      </c>
      <c r="F34" s="30">
        <f>IF(Source!AB31=0, "-", Source!AB31)</f>
        <v>9.1428449999999994</v>
      </c>
      <c r="G34" s="30">
        <f>IF(Source!AD31=0, "-", Source!AD31)</f>
        <v>6.6671250000000004</v>
      </c>
      <c r="H34" s="30" t="str">
        <f>IF(Source!AC31=0, "-", Source!AC31)</f>
        <v>-</v>
      </c>
      <c r="I34" s="31">
        <f>IF(Source!O31=0, "-", Source!O31)</f>
        <v>584.23</v>
      </c>
      <c r="J34" s="31">
        <f>IF(Source!S31=0, "-", Source!S31)</f>
        <v>158.19999999999999</v>
      </c>
      <c r="K34" s="31">
        <f>IF(Source!Q31=0, "-", Source!Q31)</f>
        <v>426.03</v>
      </c>
      <c r="L34" s="31" t="str">
        <f>IF(Source!P31=0, "-", Source!P31)</f>
        <v>-</v>
      </c>
      <c r="M34" s="30">
        <f>IF(Source!AH31=0, "-", ROUND(Source!AH31,6))</f>
        <v>0.30946499999999999</v>
      </c>
      <c r="N34" s="30">
        <f>IF(Source!U31=0, "-", ROUND(Source!U31,6))</f>
        <v>3.0946500000000001</v>
      </c>
      <c r="T34">
        <f>IF(Source!O31=0, "-", Source!O31)</f>
        <v>584.23</v>
      </c>
      <c r="U34" t="s">
        <v>425</v>
      </c>
      <c r="V34">
        <f>IF(Source!S31=0, "-", Source!S31)</f>
        <v>158.19999999999999</v>
      </c>
      <c r="W34">
        <f>IF(Source!Q31=0, "-", Source!Q31)</f>
        <v>426.03</v>
      </c>
      <c r="X34">
        <f>IF(Source!R31=0, "-", Source!R31)</f>
        <v>34.17</v>
      </c>
      <c r="Y34">
        <f>IF(Source!U31=0, "-", ROUND(Source!U31,6))</f>
        <v>3.0946500000000001</v>
      </c>
      <c r="Z34">
        <f>IF(Source!V31=0, "-", ROUND(Source!V31,6))</f>
        <v>0.60375000000000001</v>
      </c>
    </row>
    <row r="35" spans="1:26" ht="15.75">
      <c r="A35" s="22"/>
      <c r="B35" s="22"/>
      <c r="C35" s="22"/>
      <c r="D35" s="23"/>
      <c r="E35" s="32"/>
      <c r="F35" s="25">
        <f>IF(Source!AF31=0, "-", Source!AF31)</f>
        <v>2.4757199999999999</v>
      </c>
      <c r="G35" s="25">
        <f>IF(Source!AE31=0, "-", Source!AE31)</f>
        <v>0.53474999999999995</v>
      </c>
      <c r="H35" s="32"/>
      <c r="I35" s="32"/>
      <c r="J35" s="32"/>
      <c r="K35" s="26">
        <f>IF(Source!R31=0, "-", Source!R31)</f>
        <v>34.17</v>
      </c>
      <c r="L35" s="32"/>
      <c r="M35" s="25">
        <f>IF(Source!AI31=0, "-", ROUND(Source!AI31,6))</f>
        <v>6.0374999999999998E-2</v>
      </c>
      <c r="N35" s="25">
        <f>IF(Source!V31=0, "-", ROUND(Source!V31,6))</f>
        <v>0.60375000000000001</v>
      </c>
    </row>
    <row r="36" spans="1:26" ht="30">
      <c r="A36" s="57"/>
      <c r="B36" s="57"/>
      <c r="C36" s="34" t="s">
        <v>426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26" ht="165">
      <c r="A37" s="57"/>
      <c r="B37" s="57"/>
      <c r="C37" s="34" t="str">
        <f>Source!CN31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26" ht="15.75">
      <c r="A38" s="57"/>
      <c r="B38" s="57"/>
      <c r="C38" s="73" t="str">
        <f>CONCATENATE("НР ", Source!AT31, "%","=", Source!X31,";  СП ", Source!AU31, "%","=", Source!Y31)</f>
        <v>НР 105%=201,99;  СП 51%=98,11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5"/>
    </row>
    <row r="39" spans="1:26" ht="15.75">
      <c r="A39" s="57"/>
      <c r="B39" s="57"/>
      <c r="C39" s="44" t="s">
        <v>438</v>
      </c>
      <c r="D39" s="45"/>
      <c r="E39" s="45"/>
      <c r="F39" s="45"/>
      <c r="G39" s="45"/>
      <c r="H39" s="45"/>
      <c r="I39" s="46">
        <f>SUMIF(Source!AA31:'Source'!AA32, "=26264149", Source!GM31:'Source'!GM32)</f>
        <v>884.33</v>
      </c>
      <c r="J39" s="57"/>
      <c r="K39" s="57"/>
      <c r="L39" s="57"/>
      <c r="M39" s="57"/>
      <c r="N39" s="57"/>
    </row>
    <row r="40" spans="1:26" ht="126">
      <c r="A40" s="27" t="str">
        <f>IF(Source!E33&lt;&gt;"", Source!E33, "")</f>
        <v>3</v>
      </c>
      <c r="B40" s="27" t="str">
        <f>IF(Source!BJ33&lt;&gt;"", Source!BJ33, "")</f>
        <v>ТЕРм г.Севастополя, приказ Минстроя России №597/пр от 06.10.2014 г. м08-02-305-4</v>
      </c>
      <c r="C40" s="27" t="s">
        <v>442</v>
      </c>
      <c r="D40" s="28" t="str">
        <f>IF(Source!H33&lt;&gt;"", Source!H33, "")</f>
        <v>1  ШТ.</v>
      </c>
      <c r="E40" s="29">
        <f>Source!I33</f>
        <v>26</v>
      </c>
      <c r="F40" s="30">
        <f>IF(Source!AB33=0, "-", Source!AB33)</f>
        <v>13.80345</v>
      </c>
      <c r="G40" s="30">
        <f>IF(Source!AD33=0, "-", Source!AD33)</f>
        <v>11.67825</v>
      </c>
      <c r="H40" s="30" t="str">
        <f>IF(Source!AC33=0, "-", Source!AC33)</f>
        <v>-</v>
      </c>
      <c r="I40" s="31">
        <f>IF(Source!O33=0, "-", Source!O33)</f>
        <v>2293.3000000000002</v>
      </c>
      <c r="J40" s="31">
        <f>IF(Source!S33=0, "-", Source!S33)</f>
        <v>353.08</v>
      </c>
      <c r="K40" s="31">
        <f>IF(Source!Q33=0, "-", Source!Q33)</f>
        <v>1940.22</v>
      </c>
      <c r="L40" s="31" t="str">
        <f>IF(Source!P33=0, "-", Source!P33)</f>
        <v>-</v>
      </c>
      <c r="M40" s="30">
        <f>IF(Source!AH33=0, "-", ROUND(Source!AH33,6))</f>
        <v>0.25932500000000003</v>
      </c>
      <c r="N40" s="30">
        <f>IF(Source!U33=0, "-", ROUND(Source!U33,6))</f>
        <v>6.7424499999999998</v>
      </c>
      <c r="T40">
        <f>IF(Source!O33=0, "-", Source!O33)</f>
        <v>2293.3000000000002</v>
      </c>
      <c r="U40" t="s">
        <v>425</v>
      </c>
      <c r="V40">
        <f>IF(Source!S33=0, "-", Source!S33)</f>
        <v>353.08</v>
      </c>
      <c r="W40">
        <f>IF(Source!Q33=0, "-", Source!Q33)</f>
        <v>1940.22</v>
      </c>
      <c r="X40">
        <f>IF(Source!R33=0, "-", Source!R33)</f>
        <v>170.04</v>
      </c>
      <c r="Y40">
        <f>IF(Source!U33=0, "-", ROUND(Source!U33,6))</f>
        <v>6.7424499999999998</v>
      </c>
      <c r="Z40">
        <f>IF(Source!V33=0, "-", ROUND(Source!V33,6))</f>
        <v>2.2425000000000002</v>
      </c>
    </row>
    <row r="41" spans="1:26" ht="15.75">
      <c r="A41" s="22"/>
      <c r="B41" s="22"/>
      <c r="C41" s="22"/>
      <c r="D41" s="23"/>
      <c r="E41" s="32"/>
      <c r="F41" s="25">
        <f>IF(Source!AF33=0, "-", Source!AF33)</f>
        <v>2.1252</v>
      </c>
      <c r="G41" s="25">
        <f>IF(Source!AE33=0, "-", Source!AE33)</f>
        <v>1.0235000000000001</v>
      </c>
      <c r="H41" s="32"/>
      <c r="I41" s="32"/>
      <c r="J41" s="32"/>
      <c r="K41" s="26">
        <f>IF(Source!R33=0, "-", Source!R33)</f>
        <v>170.04</v>
      </c>
      <c r="L41" s="32"/>
      <c r="M41" s="25">
        <f>IF(Source!AI33=0, "-", ROUND(Source!AI33,6))</f>
        <v>8.6249999999999993E-2</v>
      </c>
      <c r="N41" s="25">
        <f>IF(Source!V33=0, "-", ROUND(Source!V33,6))</f>
        <v>2.2425000000000002</v>
      </c>
    </row>
    <row r="42" spans="1:26" ht="30">
      <c r="A42" s="57"/>
      <c r="B42" s="57"/>
      <c r="C42" s="34" t="s">
        <v>426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26" ht="45">
      <c r="A43" s="57"/>
      <c r="B43" s="57"/>
      <c r="C43" s="34" t="str">
        <f>Source!CN33</f>
        <v>Поправка: Сб.№м 8, п.1.8.3.2  Наименование:  При производстве работ на высоте св. 8 до 15 м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26" ht="15.75">
      <c r="A44" s="57"/>
      <c r="B44" s="57"/>
      <c r="C44" s="73" t="str">
        <f>CONCATENATE("НР ", Source!AT33, "%","=", Source!X33,";  СП ", Source!AU33, "%","=", Source!Y33)</f>
        <v>НР 95%=496,96;  СП 65%=340,03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5"/>
    </row>
    <row r="45" spans="1:26" ht="15.75">
      <c r="A45" s="57"/>
      <c r="B45" s="57"/>
      <c r="C45" s="44" t="s">
        <v>438</v>
      </c>
      <c r="D45" s="45"/>
      <c r="E45" s="45"/>
      <c r="F45" s="45"/>
      <c r="G45" s="45"/>
      <c r="H45" s="45"/>
      <c r="I45" s="46">
        <f>SUMIF(Source!AA33:'Source'!AA34, "=26264149", Source!GM33:'Source'!GM34)</f>
        <v>3130.29</v>
      </c>
      <c r="J45" s="57"/>
      <c r="K45" s="57"/>
      <c r="L45" s="57"/>
      <c r="M45" s="57"/>
      <c r="N45" s="57"/>
    </row>
    <row r="46" spans="1:26" ht="136.5">
      <c r="A46" s="27" t="str">
        <f>IF(Source!E35&lt;&gt;"", Source!E35, "")</f>
        <v>4</v>
      </c>
      <c r="B46" s="27" t="str">
        <f>IF(Source!BJ35&lt;&gt;"", Source!BJ35, "")</f>
        <v>ТЕРм г.Севастополя, приказ Минстроя России №597/пр от 06.10.2014 г. м08-02-366-3</v>
      </c>
      <c r="C46" s="27" t="s">
        <v>446</v>
      </c>
      <c r="D46" s="28" t="str">
        <f>IF(Source!H35&lt;&gt;"", Source!H35, "")</f>
        <v>1  ШТ.</v>
      </c>
      <c r="E46" s="29">
        <f>Source!I35</f>
        <v>26</v>
      </c>
      <c r="F46" s="30">
        <f>IF(Source!AB35=0, "-", Source!AB35)</f>
        <v>40.175249999999998</v>
      </c>
      <c r="G46" s="30">
        <f>IF(Source!AD35=0, "-", Source!AD35)</f>
        <v>34.988750000000003</v>
      </c>
      <c r="H46" s="30" t="str">
        <f>IF(Source!AC35=0, "-", Source!AC35)</f>
        <v>-</v>
      </c>
      <c r="I46" s="31">
        <f>IF(Source!O35=0, "-", Source!O35)</f>
        <v>6674.72</v>
      </c>
      <c r="J46" s="31">
        <f>IF(Source!S35=0, "-", Source!S35)</f>
        <v>861.69</v>
      </c>
      <c r="K46" s="31">
        <f>IF(Source!Q35=0, "-", Source!Q35)</f>
        <v>5813.03</v>
      </c>
      <c r="L46" s="31" t="str">
        <f>IF(Source!P35=0, "-", Source!P35)</f>
        <v>-</v>
      </c>
      <c r="M46" s="30">
        <f>IF(Source!AH35=0, "-", ROUND(Source!AH35,6))</f>
        <v>0.59455000000000002</v>
      </c>
      <c r="N46" s="30">
        <f>IF(Source!U35=0, "-", ROUND(Source!U35,6))</f>
        <v>15.458299999999999</v>
      </c>
      <c r="T46">
        <f>IF(Source!O35=0, "-", Source!O35)</f>
        <v>6674.72</v>
      </c>
      <c r="U46" t="s">
        <v>425</v>
      </c>
      <c r="V46">
        <f>IF(Source!S35=0, "-", Source!S35)</f>
        <v>861.69</v>
      </c>
      <c r="W46">
        <f>IF(Source!Q35=0, "-", Source!Q35)</f>
        <v>5813.03</v>
      </c>
      <c r="X46">
        <f>IF(Source!R35=0, "-", Source!R35)</f>
        <v>463.32</v>
      </c>
      <c r="Y46">
        <f>IF(Source!U35=0, "-", ROUND(Source!U35,6))</f>
        <v>15.458299999999999</v>
      </c>
      <c r="Z46">
        <f>IF(Source!V35=0, "-", ROUND(Source!V35,6))</f>
        <v>6.1295000000000002</v>
      </c>
    </row>
    <row r="47" spans="1:26" ht="15.75">
      <c r="A47" s="22"/>
      <c r="B47" s="22"/>
      <c r="C47" s="22"/>
      <c r="D47" s="23"/>
      <c r="E47" s="32"/>
      <c r="F47" s="25">
        <f>IF(Source!AF35=0, "-", Source!AF35)</f>
        <v>5.1864999999999997</v>
      </c>
      <c r="G47" s="25">
        <f>IF(Source!AE35=0, "-", Source!AE35)</f>
        <v>2.7887499999999998</v>
      </c>
      <c r="H47" s="32"/>
      <c r="I47" s="32"/>
      <c r="J47" s="32"/>
      <c r="K47" s="26">
        <f>IF(Source!R35=0, "-", Source!R35)</f>
        <v>463.32</v>
      </c>
      <c r="L47" s="32"/>
      <c r="M47" s="25">
        <f>IF(Source!AI35=0, "-", ROUND(Source!AI35,6))</f>
        <v>0.23574999999999999</v>
      </c>
      <c r="N47" s="25">
        <f>IF(Source!V35=0, "-", ROUND(Source!V35,6))</f>
        <v>6.1295000000000002</v>
      </c>
    </row>
    <row r="48" spans="1:26" ht="30">
      <c r="A48" s="57"/>
      <c r="B48" s="57"/>
      <c r="C48" s="34" t="s">
        <v>426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26" ht="45">
      <c r="A49" s="57"/>
      <c r="B49" s="57"/>
      <c r="C49" s="34" t="str">
        <f>Source!CN35</f>
        <v>Поправка: Сб.№м 8, п.1.8.3.2  Наименование:  При производстве работ на высоте св. 8 до 15 м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spans="1:26" ht="15.75">
      <c r="A50" s="57"/>
      <c r="B50" s="57"/>
      <c r="C50" s="73" t="str">
        <f>CONCATENATE("НР ", Source!AT35, "%","=", Source!X35,";  СП ", Source!AU35, "%","=", Source!Y35)</f>
        <v>НР 95%=1258,76;  СП 65%=861,26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5"/>
    </row>
    <row r="51" spans="1:26" ht="15.75">
      <c r="A51" s="57"/>
      <c r="B51" s="57"/>
      <c r="C51" s="44" t="s">
        <v>438</v>
      </c>
      <c r="D51" s="45"/>
      <c r="E51" s="45"/>
      <c r="F51" s="45"/>
      <c r="G51" s="45"/>
      <c r="H51" s="45"/>
      <c r="I51" s="46">
        <f>SUMIF(Source!AA35:'Source'!AA36, "=26264149", Source!GM35:'Source'!GM36)</f>
        <v>8794.74</v>
      </c>
      <c r="J51" s="57"/>
      <c r="K51" s="57"/>
      <c r="L51" s="57"/>
      <c r="M51" s="57"/>
      <c r="N51" s="57"/>
    </row>
    <row r="52" spans="1:26" ht="152.25">
      <c r="A52" s="27" t="str">
        <f>IF(Source!E37&lt;&gt;"", Source!E37, "")</f>
        <v>5</v>
      </c>
      <c r="B52" s="27" t="str">
        <f>IF(Source!BJ37&lt;&gt;"", Source!BJ37, "")</f>
        <v>ТЕРм г.Севастополя, приказ Минстроя России №597/пр от 06.10.2014 г. м08-02-369-2</v>
      </c>
      <c r="C52" s="27" t="s">
        <v>448</v>
      </c>
      <c r="D52" s="28" t="str">
        <f>IF(Source!H37&lt;&gt;"", Source!H37, "")</f>
        <v>1  ШТ.</v>
      </c>
      <c r="E52" s="29">
        <f>Source!I37</f>
        <v>26</v>
      </c>
      <c r="F52" s="30">
        <f>IF(Source!AB37=0, "-", Source!AB37)</f>
        <v>70.099400000000003</v>
      </c>
      <c r="G52" s="30">
        <f>IF(Source!AD37=0, "-", Source!AD37)</f>
        <v>59.018000000000001</v>
      </c>
      <c r="H52" s="30" t="str">
        <f>IF(Source!AC37=0, "-", Source!AC37)</f>
        <v>-</v>
      </c>
      <c r="I52" s="31">
        <f>IF(Source!O37=0, "-", Source!O37)</f>
        <v>11646.31</v>
      </c>
      <c r="J52" s="31">
        <f>IF(Source!S37=0, "-", Source!S37)</f>
        <v>1841.06</v>
      </c>
      <c r="K52" s="31">
        <f>IF(Source!Q37=0, "-", Source!Q37)</f>
        <v>9805.25</v>
      </c>
      <c r="L52" s="31" t="str">
        <f>IF(Source!P37=0, "-", Source!P37)</f>
        <v>-</v>
      </c>
      <c r="M52" s="30">
        <f>IF(Source!AH37=0, "-", ROUND(Source!AH37,6))</f>
        <v>1.1827749999999999</v>
      </c>
      <c r="N52" s="30">
        <f>IF(Source!U37=0, "-", ROUND(Source!U37,6))</f>
        <v>30.75215</v>
      </c>
      <c r="T52">
        <f>IF(Source!O37=0, "-", Source!O37)</f>
        <v>11646.31</v>
      </c>
      <c r="U52" t="s">
        <v>425</v>
      </c>
      <c r="V52">
        <f>IF(Source!S37=0, "-", Source!S37)</f>
        <v>1841.06</v>
      </c>
      <c r="W52">
        <f>IF(Source!Q37=0, "-", Source!Q37)</f>
        <v>9805.25</v>
      </c>
      <c r="X52">
        <f>IF(Source!R37=0, "-", Source!R37)</f>
        <v>780.48</v>
      </c>
      <c r="Y52">
        <f>IF(Source!U37=0, "-", ROUND(Source!U37,6))</f>
        <v>30.75215</v>
      </c>
      <c r="Z52">
        <f>IF(Source!V37=0, "-", ROUND(Source!V37,6))</f>
        <v>10.3155</v>
      </c>
    </row>
    <row r="53" spans="1:26" ht="15.75">
      <c r="A53" s="22"/>
      <c r="B53" s="22"/>
      <c r="C53" s="22"/>
      <c r="D53" s="23"/>
      <c r="E53" s="32"/>
      <c r="F53" s="25">
        <f>IF(Source!AF37=0, "-", Source!AF37)</f>
        <v>11.0814</v>
      </c>
      <c r="G53" s="25">
        <f>IF(Source!AE37=0, "-", Source!AE37)</f>
        <v>4.6977500000000001</v>
      </c>
      <c r="H53" s="32"/>
      <c r="I53" s="32"/>
      <c r="J53" s="32"/>
      <c r="K53" s="26">
        <f>IF(Source!R37=0, "-", Source!R37)</f>
        <v>780.48</v>
      </c>
      <c r="L53" s="32"/>
      <c r="M53" s="25">
        <f>IF(Source!AI37=0, "-", ROUND(Source!AI37,6))</f>
        <v>0.39674999999999999</v>
      </c>
      <c r="N53" s="25">
        <f>IF(Source!V37=0, "-", ROUND(Source!V37,6))</f>
        <v>10.3155</v>
      </c>
    </row>
    <row r="54" spans="1:26" ht="30">
      <c r="A54" s="57"/>
      <c r="B54" s="57"/>
      <c r="C54" s="34" t="s">
        <v>426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spans="1:26" ht="45">
      <c r="A55" s="57"/>
      <c r="B55" s="57"/>
      <c r="C55" s="34" t="str">
        <f>Source!CN37</f>
        <v>Поправка: Сб.№м 8, п.1.8.3.2  Наименование:  При производстве работ на высоте св. 8 до 15 м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</row>
    <row r="56" spans="1:26" ht="15.75">
      <c r="A56" s="57"/>
      <c r="B56" s="57"/>
      <c r="C56" s="73" t="str">
        <f>CONCATENATE("НР ", Source!AT37, "%","=", Source!X37,";  СП ", Source!AU37, "%","=", Source!Y37)</f>
        <v>НР 95%=2490,46;  СП 65%=1704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5"/>
    </row>
    <row r="57" spans="1:26" ht="15.75">
      <c r="A57" s="57"/>
      <c r="B57" s="57"/>
      <c r="C57" s="44" t="s">
        <v>438</v>
      </c>
      <c r="D57" s="45"/>
      <c r="E57" s="45"/>
      <c r="F57" s="45"/>
      <c r="G57" s="45"/>
      <c r="H57" s="45"/>
      <c r="I57" s="46">
        <f>SUMIF(Source!AA37:'Source'!AA38, "=26264149", Source!GM37:'Source'!GM38)</f>
        <v>15840.77</v>
      </c>
      <c r="J57" s="57"/>
      <c r="K57" s="57"/>
      <c r="L57" s="57"/>
      <c r="M57" s="57"/>
      <c r="N57" s="57"/>
    </row>
    <row r="58" spans="1:26" ht="152.25">
      <c r="A58" s="27" t="str">
        <f>IF(Source!E39&lt;&gt;"", Source!E39, "")</f>
        <v>6</v>
      </c>
      <c r="B58" s="27" t="str">
        <f>IF(Source!BJ39&lt;&gt;"", Source!BJ39, "")</f>
        <v>ТЕРм г.Севастополя, приказ Минстроя России №597/пр от 06.10.2014 г. м08-02-144-1</v>
      </c>
      <c r="C58" s="27" t="s">
        <v>454</v>
      </c>
      <c r="D58" s="28" t="str">
        <f>IF(Source!H39&lt;&gt;"", Source!H39, "")</f>
        <v>100 шт.</v>
      </c>
      <c r="E58" s="29">
        <f>Source!I39</f>
        <v>0.78</v>
      </c>
      <c r="F58" s="30">
        <f>IF(Source!AB39=0, "-", Source!AB39)</f>
        <v>52.155949999999997</v>
      </c>
      <c r="G58" s="30" t="str">
        <f>IF(Source!AD39=0, "-", Source!AD39)</f>
        <v>-</v>
      </c>
      <c r="H58" s="30" t="str">
        <f>IF(Source!AC39=0, "-", Source!AC39)</f>
        <v>-</v>
      </c>
      <c r="I58" s="31">
        <f>IF(Source!O39=0, "-", Source!O39)</f>
        <v>259.95999999999998</v>
      </c>
      <c r="J58" s="31">
        <f>IF(Source!S39=0, "-", Source!S39)</f>
        <v>259.95999999999998</v>
      </c>
      <c r="K58" s="31" t="str">
        <f>IF(Source!Q39=0, "-", Source!Q39)</f>
        <v>-</v>
      </c>
      <c r="L58" s="31" t="str">
        <f>IF(Source!P39=0, "-", Source!P39)</f>
        <v>-</v>
      </c>
      <c r="M58" s="30">
        <f>IF(Source!AH39=0, "-", ROUND(Source!AH39,6))</f>
        <v>6.0720000000000001</v>
      </c>
      <c r="N58" s="30">
        <f>IF(Source!U39=0, "-", ROUND(Source!U39,6))</f>
        <v>4.7361599999999999</v>
      </c>
      <c r="T58">
        <f>IF(Source!O39=0, "-", Source!O39)</f>
        <v>259.95999999999998</v>
      </c>
      <c r="U58" t="s">
        <v>425</v>
      </c>
      <c r="V58">
        <f>IF(Source!S39=0, "-", Source!S39)</f>
        <v>259.95999999999998</v>
      </c>
      <c r="W58" t="str">
        <f>IF(Source!Q39=0, "-", Source!Q39)</f>
        <v>-</v>
      </c>
      <c r="X58" t="str">
        <f>IF(Source!R39=0, "-", Source!R39)</f>
        <v>-</v>
      </c>
      <c r="Y58">
        <f>IF(Source!U39=0, "-", ROUND(Source!U39,6))</f>
        <v>4.7361599999999999</v>
      </c>
      <c r="Z58" t="str">
        <f>IF(Source!V39=0, "-", ROUND(Source!V39,6))</f>
        <v>-</v>
      </c>
    </row>
    <row r="59" spans="1:26" ht="15.75">
      <c r="A59" s="22"/>
      <c r="B59" s="22"/>
      <c r="C59" s="22"/>
      <c r="D59" s="23"/>
      <c r="E59" s="32"/>
      <c r="F59" s="25">
        <f>IF(Source!AF39=0, "-", Source!AF39)</f>
        <v>52.155949999999997</v>
      </c>
      <c r="G59" s="25" t="str">
        <f>IF(Source!AE39=0, "-", Source!AE39)</f>
        <v>-</v>
      </c>
      <c r="H59" s="32"/>
      <c r="I59" s="32"/>
      <c r="J59" s="32"/>
      <c r="K59" s="26" t="str">
        <f>IF(Source!R39=0, "-", Source!R39)</f>
        <v>-</v>
      </c>
      <c r="L59" s="32"/>
      <c r="M59" s="25" t="str">
        <f>IF(Source!AI39=0, "-", ROUND(Source!AI39,6))</f>
        <v>-</v>
      </c>
      <c r="N59" s="25" t="str">
        <f>IF(Source!V39=0, "-", ROUND(Source!V39,6))</f>
        <v>-</v>
      </c>
    </row>
    <row r="60" spans="1:26" ht="30">
      <c r="A60" s="57"/>
      <c r="B60" s="57"/>
      <c r="C60" s="34" t="s">
        <v>426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26" ht="45">
      <c r="A61" s="57"/>
      <c r="B61" s="57"/>
      <c r="C61" s="34" t="str">
        <f>Source!CN39</f>
        <v>Поправка: Сб.№м 8, п.1.8.3.2  Наименование:  При производстве работ на высоте св. 8 до 15 м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26" ht="15.75">
      <c r="A62" s="57"/>
      <c r="B62" s="57"/>
      <c r="C62" s="73" t="str">
        <f>CONCATENATE("НР ", Source!AT39, "%","=", Source!X39,";  СП ", Source!AU39, "%","=", Source!Y39)</f>
        <v>НР 95%=246,96;  СП 65%=168,97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5"/>
    </row>
    <row r="63" spans="1:26" ht="15.75">
      <c r="A63" s="57"/>
      <c r="B63" s="57"/>
      <c r="C63" s="44" t="s">
        <v>438</v>
      </c>
      <c r="D63" s="45"/>
      <c r="E63" s="45"/>
      <c r="F63" s="45"/>
      <c r="G63" s="45"/>
      <c r="H63" s="45"/>
      <c r="I63" s="46">
        <f>SUMIF(Source!AA39:'Source'!AA40, "=26264149", Source!GM39:'Source'!GM40)</f>
        <v>675.89</v>
      </c>
      <c r="J63" s="57"/>
      <c r="K63" s="57"/>
      <c r="L63" s="57"/>
      <c r="M63" s="57"/>
      <c r="N63" s="57"/>
    </row>
    <row r="64" spans="1:26" ht="168">
      <c r="A64" s="27" t="str">
        <f>IF(Source!E41&lt;&gt;"", Source!E41, "")</f>
        <v>7</v>
      </c>
      <c r="B64" s="27" t="str">
        <f>IF(Source!BJ41&lt;&gt;"", Source!BJ41, "")</f>
        <v>ТЕРм г.Севастополя, приказ Минстроя России №597/пр от 06.10.2014 г. м08-02-148-1</v>
      </c>
      <c r="C64" s="27" t="s">
        <v>456</v>
      </c>
      <c r="D64" s="28" t="str">
        <f>IF(Source!H41&lt;&gt;"", Source!H41, "")</f>
        <v>100 М КАБЕЛЯ</v>
      </c>
      <c r="E64" s="29">
        <f>Source!I41</f>
        <v>0.21</v>
      </c>
      <c r="F64" s="30">
        <f>IF(Source!AB41=0, "-", Source!AB41)</f>
        <v>85.221324999999993</v>
      </c>
      <c r="G64" s="30">
        <f>IF(Source!AD41=0, "-", Source!AD41)</f>
        <v>31.326000000000001</v>
      </c>
      <c r="H64" s="30" t="str">
        <f>IF(Source!AC41=0, "-", Source!AC41)</f>
        <v>-</v>
      </c>
      <c r="I64" s="31">
        <f>IF(Source!O41=0, "-", Source!O41)</f>
        <v>114.36</v>
      </c>
      <c r="J64" s="31">
        <f>IF(Source!S41=0, "-", Source!S41)</f>
        <v>72.319999999999993</v>
      </c>
      <c r="K64" s="31">
        <f>IF(Source!Q41=0, "-", Source!Q41)</f>
        <v>42.04</v>
      </c>
      <c r="L64" s="31" t="str">
        <f>IF(Source!P41=0, "-", Source!P41)</f>
        <v>-</v>
      </c>
      <c r="M64" s="30">
        <f>IF(Source!AH41=0, "-", ROUND(Source!AH41,6))</f>
        <v>6.2744</v>
      </c>
      <c r="N64" s="30">
        <f>IF(Source!U41=0, "-", ROUND(Source!U41,6))</f>
        <v>1.3176239999999999</v>
      </c>
      <c r="T64">
        <f>IF(Source!O41=0, "-", Source!O41)</f>
        <v>114.36</v>
      </c>
      <c r="U64" t="s">
        <v>425</v>
      </c>
      <c r="V64">
        <f>IF(Source!S41=0, "-", Source!S41)</f>
        <v>72.319999999999993</v>
      </c>
      <c r="W64">
        <f>IF(Source!Q41=0, "-", Source!Q41)</f>
        <v>42.04</v>
      </c>
      <c r="X64">
        <f>IF(Source!R41=0, "-", Source!R41)</f>
        <v>1.83</v>
      </c>
      <c r="Y64">
        <f>IF(Source!U41=0, "-", ROUND(Source!U41,6))</f>
        <v>1.3176239999999999</v>
      </c>
      <c r="Z64">
        <f>IF(Source!V41=0, "-", ROUND(Source!V41,6))</f>
        <v>2.4150000000000001E-2</v>
      </c>
    </row>
    <row r="65" spans="1:26" ht="15.75">
      <c r="A65" s="22"/>
      <c r="B65" s="22"/>
      <c r="C65" s="22"/>
      <c r="D65" s="23"/>
      <c r="E65" s="32"/>
      <c r="F65" s="25">
        <f>IF(Source!AF41=0, "-", Source!AF41)</f>
        <v>53.895325</v>
      </c>
      <c r="G65" s="25">
        <f>IF(Source!AE41=0, "-", Source!AE41)</f>
        <v>1.3627499999999999</v>
      </c>
      <c r="H65" s="32"/>
      <c r="I65" s="32"/>
      <c r="J65" s="32"/>
      <c r="K65" s="26">
        <f>IF(Source!R41=0, "-", Source!R41)</f>
        <v>1.83</v>
      </c>
      <c r="L65" s="32"/>
      <c r="M65" s="25">
        <f>IF(Source!AI41=0, "-", ROUND(Source!AI41,6))</f>
        <v>0.115</v>
      </c>
      <c r="N65" s="25">
        <f>IF(Source!V41=0, "-", ROUND(Source!V41,6))</f>
        <v>2.4150000000000001E-2</v>
      </c>
    </row>
    <row r="66" spans="1:26" ht="30">
      <c r="A66" s="57"/>
      <c r="B66" s="57"/>
      <c r="C66" s="34" t="s">
        <v>426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26" ht="45">
      <c r="A67" s="57"/>
      <c r="B67" s="57"/>
      <c r="C67" s="34" t="str">
        <f>Source!CN41</f>
        <v>Поправка: Сб.№м 8, п.1.8.3.2  Наименование:  При производстве работ на высоте св. 8 до 15 м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26" ht="15.75">
      <c r="A68" s="57"/>
      <c r="B68" s="57"/>
      <c r="C68" s="73" t="str">
        <f>CONCATENATE("НР ", Source!AT41, "%","=", Source!X41,";  СП ", Source!AU41, "%","=", Source!Y41)</f>
        <v>НР 95%=70,44;  СП 65%=48,2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5"/>
    </row>
    <row r="69" spans="1:26" ht="15.75">
      <c r="A69" s="57"/>
      <c r="B69" s="57"/>
      <c r="C69" s="44" t="s">
        <v>438</v>
      </c>
      <c r="D69" s="45"/>
      <c r="E69" s="45"/>
      <c r="F69" s="45"/>
      <c r="G69" s="45"/>
      <c r="H69" s="45"/>
      <c r="I69" s="46">
        <f>SUMIF(Source!AA41:'Source'!AA42, "=26264149", Source!GM41:'Source'!GM42)</f>
        <v>233</v>
      </c>
      <c r="J69" s="57"/>
      <c r="K69" s="57"/>
      <c r="L69" s="57"/>
      <c r="M69" s="57"/>
      <c r="N69" s="57"/>
    </row>
    <row r="70" spans="1:26" ht="168">
      <c r="A70" s="27" t="str">
        <f>IF(Source!E43&lt;&gt;"", Source!E43, "")</f>
        <v>8</v>
      </c>
      <c r="B70" s="27" t="str">
        <f>IF(Source!BJ43&lt;&gt;"", Source!BJ43, "")</f>
        <v>ТЕРм г.Севастополя, приказ Минстроя России №597/пр от 06.10.2014 г. м08-02-363-1</v>
      </c>
      <c r="C70" s="27" t="s">
        <v>461</v>
      </c>
      <c r="D70" s="28" t="str">
        <f>IF(Source!H43&lt;&gt;"", Source!H43, "")</f>
        <v>1  ШТ.</v>
      </c>
      <c r="E70" s="29">
        <f>Source!I43</f>
        <v>12</v>
      </c>
      <c r="F70" s="30">
        <f>IF(Source!AB43=0, "-", Source!AB43)</f>
        <v>105.57575</v>
      </c>
      <c r="G70" s="30">
        <f>IF(Source!AD43=0, "-", Source!AD43)</f>
        <v>91.885000000000005</v>
      </c>
      <c r="H70" s="30" t="str">
        <f>IF(Source!AC43=0, "-", Source!AC43)</f>
        <v>-</v>
      </c>
      <c r="I70" s="31">
        <f>IF(Source!O43=0, "-", Source!O43)</f>
        <v>8095.55</v>
      </c>
      <c r="J70" s="31">
        <f>IF(Source!S43=0, "-", Source!S43)</f>
        <v>1049.81</v>
      </c>
      <c r="K70" s="31">
        <f>IF(Source!Q43=0, "-", Source!Q43)</f>
        <v>7045.74</v>
      </c>
      <c r="L70" s="31" t="str">
        <f>IF(Source!P43=0, "-", Source!P43)</f>
        <v>-</v>
      </c>
      <c r="M70" s="30">
        <f>IF(Source!AH43=0, "-", ROUND(Source!AH43,6))</f>
        <v>1.56975</v>
      </c>
      <c r="N70" s="30">
        <f>IF(Source!U43=0, "-", ROUND(Source!U43,6))</f>
        <v>18.837</v>
      </c>
      <c r="T70">
        <f>IF(Source!O43=0, "-", Source!O43)</f>
        <v>8095.55</v>
      </c>
      <c r="U70" t="s">
        <v>425</v>
      </c>
      <c r="V70">
        <f>IF(Source!S43=0, "-", Source!S43)</f>
        <v>1049.81</v>
      </c>
      <c r="W70">
        <f>IF(Source!Q43=0, "-", Source!Q43)</f>
        <v>7045.74</v>
      </c>
      <c r="X70">
        <f>IF(Source!R43=0, "-", Source!R43)</f>
        <v>563.91999999999996</v>
      </c>
      <c r="Y70">
        <f>IF(Source!U43=0, "-", ROUND(Source!U43,6))</f>
        <v>18.837</v>
      </c>
      <c r="Z70">
        <f>IF(Source!V43=0, "-", ROUND(Source!V43,6))</f>
        <v>7.452</v>
      </c>
    </row>
    <row r="71" spans="1:26" ht="15.75">
      <c r="A71" s="22"/>
      <c r="B71" s="22"/>
      <c r="C71" s="22"/>
      <c r="D71" s="23"/>
      <c r="E71" s="32"/>
      <c r="F71" s="25">
        <f>IF(Source!AF43=0, "-", Source!AF43)</f>
        <v>13.69075</v>
      </c>
      <c r="G71" s="25">
        <f>IF(Source!AE43=0, "-", Source!AE43)</f>
        <v>7.3542500000000004</v>
      </c>
      <c r="H71" s="32"/>
      <c r="I71" s="32"/>
      <c r="J71" s="32"/>
      <c r="K71" s="26">
        <f>IF(Source!R43=0, "-", Source!R43)</f>
        <v>563.91999999999996</v>
      </c>
      <c r="L71" s="32"/>
      <c r="M71" s="25">
        <f>IF(Source!AI43=0, "-", ROUND(Source!AI43,6))</f>
        <v>0.621</v>
      </c>
      <c r="N71" s="25">
        <f>IF(Source!V43=0, "-", ROUND(Source!V43,6))</f>
        <v>7.452</v>
      </c>
    </row>
    <row r="72" spans="1:26" ht="30">
      <c r="A72" s="57"/>
      <c r="B72" s="57"/>
      <c r="C72" s="34" t="s">
        <v>426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26" ht="15.75">
      <c r="A73" s="57"/>
      <c r="B73" s="57"/>
      <c r="C73" s="73" t="str">
        <f>CONCATENATE("НР ", Source!AT43, "%","=", Source!X43,";  СП ", Source!AU43, "%","=", Source!Y43)</f>
        <v>НР 95%=1533,04;  СП 65%=1048,92</v>
      </c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5"/>
    </row>
    <row r="74" spans="1:26" ht="15.75">
      <c r="A74" s="57"/>
      <c r="B74" s="57"/>
      <c r="C74" s="44" t="s">
        <v>438</v>
      </c>
      <c r="D74" s="45"/>
      <c r="E74" s="45"/>
      <c r="F74" s="45"/>
      <c r="G74" s="45"/>
      <c r="H74" s="45"/>
      <c r="I74" s="46">
        <f>SUMIF(Source!AA43:'Source'!AA44, "=26264149", Source!GM43:'Source'!GM44)</f>
        <v>10677.51</v>
      </c>
      <c r="J74" s="57"/>
      <c r="K74" s="57"/>
      <c r="L74" s="57"/>
      <c r="M74" s="57"/>
      <c r="N74" s="57"/>
    </row>
    <row r="75" spans="1:26" ht="153">
      <c r="A75" s="27" t="str">
        <f>IF(Source!E45&lt;&gt;"", Source!E45, "")</f>
        <v>9</v>
      </c>
      <c r="B75" s="27" t="str">
        <f>IF(Source!BJ45&lt;&gt;"", Source!BJ45, "")</f>
        <v>ТССЦпг г.Севастополя, приказ Минстроя России №597/пр от 06.10.2014 г. т01-01-001-14</v>
      </c>
      <c r="C75" s="27" t="s">
        <v>465</v>
      </c>
      <c r="D75" s="28" t="str">
        <f>IF(Source!H45&lt;&gt;"", Source!H45, "")</f>
        <v>1 Т ГРУЗА</v>
      </c>
      <c r="E75" s="29">
        <f>Source!I45</f>
        <v>0.71393600000000002</v>
      </c>
      <c r="F75" s="30">
        <f>IF(Source!AB45=0, "-", Source!AB45)</f>
        <v>9.5579999999999998</v>
      </c>
      <c r="G75" s="30">
        <f>IF(Source!AD45=0, "-", Source!AD45)</f>
        <v>7.1994999999999996</v>
      </c>
      <c r="H75" s="30" t="str">
        <f>IF(Source!AC45=0, "-", Source!AC45)</f>
        <v>-</v>
      </c>
      <c r="I75" s="31">
        <f>IF(Source!O45=0, "-", Source!O45)</f>
        <v>43.6</v>
      </c>
      <c r="J75" s="31">
        <f>IF(Source!S45=0, "-", Source!S45)</f>
        <v>10.76</v>
      </c>
      <c r="K75" s="31">
        <f>IF(Source!Q45=0, "-", Source!Q45)</f>
        <v>32.840000000000003</v>
      </c>
      <c r="L75" s="31" t="str">
        <f>IF(Source!P45=0, "-", Source!P45)</f>
        <v>-</v>
      </c>
      <c r="M75" s="30">
        <f>IF(Source!AH45=0, "-", ROUND(Source!AH45,6))</f>
        <v>0.12995000000000001</v>
      </c>
      <c r="N75" s="30">
        <f>IF(Source!U45=0, "-", ROUND(Source!U45,6))</f>
        <v>9.2775999999999997E-2</v>
      </c>
      <c r="T75">
        <f>IF(Source!O45=0, "-", Source!O45)</f>
        <v>43.6</v>
      </c>
      <c r="U75" t="s">
        <v>425</v>
      </c>
      <c r="V75">
        <f>IF(Source!S45=0, "-", Source!S45)</f>
        <v>10.76</v>
      </c>
      <c r="W75">
        <f>IF(Source!Q45=0, "-", Source!Q45)</f>
        <v>32.840000000000003</v>
      </c>
      <c r="X75">
        <f>IF(Source!R45=0, "-", Source!R45)</f>
        <v>7.92</v>
      </c>
      <c r="Y75">
        <f>IF(Source!U45=0, "-", ROUND(Source!U45,6))</f>
        <v>9.2775999999999997E-2</v>
      </c>
      <c r="Z75">
        <f>IF(Source!V45=0, "-", ROUND(Source!V45,6))</f>
        <v>4.6799E-2</v>
      </c>
    </row>
    <row r="76" spans="1:26" ht="15.75">
      <c r="A76" s="22"/>
      <c r="B76" s="22"/>
      <c r="C76" s="22"/>
      <c r="D76" s="23"/>
      <c r="E76" s="32"/>
      <c r="F76" s="25">
        <f>IF(Source!AF45=0, "-", Source!AF45)</f>
        <v>2.3584999999999998</v>
      </c>
      <c r="G76" s="25">
        <f>IF(Source!AE45=0, "-", Source!AE45)</f>
        <v>1.7370000000000001</v>
      </c>
      <c r="H76" s="32"/>
      <c r="I76" s="32"/>
      <c r="J76" s="32"/>
      <c r="K76" s="26">
        <f>IF(Source!R45=0, "-", Source!R45)</f>
        <v>7.92</v>
      </c>
      <c r="L76" s="32"/>
      <c r="M76" s="25">
        <f>IF(Source!AI45=0, "-", ROUND(Source!AI45,6))</f>
        <v>6.5549999999999997E-2</v>
      </c>
      <c r="N76" s="25">
        <f>IF(Source!V45=0, "-", ROUND(Source!V45,6))</f>
        <v>4.6799E-2</v>
      </c>
    </row>
    <row r="77" spans="1:26" ht="30">
      <c r="A77" s="57"/>
      <c r="B77" s="57"/>
      <c r="C77" s="34" t="s">
        <v>426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26" ht="15.75">
      <c r="A78" s="57"/>
      <c r="B78" s="57"/>
      <c r="C78" s="44" t="s">
        <v>438</v>
      </c>
      <c r="D78" s="45"/>
      <c r="E78" s="45"/>
      <c r="F78" s="45"/>
      <c r="G78" s="45"/>
      <c r="H78" s="45"/>
      <c r="I78" s="46">
        <f>SUMIF(Source!AA45:'Source'!AA46, "=26264149", Source!GM45:'Source'!GM46)</f>
        <v>43.6</v>
      </c>
      <c r="J78" s="57"/>
      <c r="K78" s="57"/>
      <c r="L78" s="57"/>
      <c r="M78" s="57"/>
      <c r="N78" s="57"/>
    </row>
    <row r="79" spans="1:26" ht="184.5">
      <c r="A79" s="27" t="str">
        <f>IF(Source!E47&lt;&gt;"", Source!E47, "")</f>
        <v>10</v>
      </c>
      <c r="B79" s="27" t="str">
        <f>IF(Source!BJ47&lt;&gt;"", Source!BJ47, "")</f>
        <v>ТССЦпг г.Севастополя, приказ Минстроя России №597/пр от 06.10.2014 г. т03-02-001-15</v>
      </c>
      <c r="C79" s="27" t="s">
        <v>468</v>
      </c>
      <c r="D79" s="28" t="str">
        <f>IF(Source!H47&lt;&gt;"", Source!H47, "")</f>
        <v>1 Т ГРУЗА</v>
      </c>
      <c r="E79" s="29">
        <f>Source!I47</f>
        <v>0.71393600000000002</v>
      </c>
      <c r="F79" s="30">
        <f>IF(Source!AB47=0, "-", Source!AB47)</f>
        <v>28.6465</v>
      </c>
      <c r="G79" s="30">
        <f>IF(Source!AD47=0, "-", Source!AD47)</f>
        <v>28.6465</v>
      </c>
      <c r="H79" s="30" t="str">
        <f>IF(Source!AC47=0, "-", Source!AC47)</f>
        <v>-</v>
      </c>
      <c r="I79" s="31">
        <f>IF(Source!O47=0, "-", Source!O47)</f>
        <v>130.69</v>
      </c>
      <c r="J79" s="31" t="str">
        <f>IF(Source!S47=0, "-", Source!S47)</f>
        <v>-</v>
      </c>
      <c r="K79" s="31">
        <f>IF(Source!Q47=0, "-", Source!Q47)</f>
        <v>130.69</v>
      </c>
      <c r="L79" s="31" t="str">
        <f>IF(Source!P47=0, "-", Source!P47)</f>
        <v>-</v>
      </c>
      <c r="M79" s="30" t="str">
        <f>IF(Source!AH47=0, "-", ROUND(Source!AH47,6))</f>
        <v>-</v>
      </c>
      <c r="N79" s="30" t="str">
        <f>IF(Source!U47=0, "-", ROUND(Source!U47,6))</f>
        <v>-</v>
      </c>
      <c r="T79">
        <f>IF(Source!O47=0, "-", Source!O47)</f>
        <v>130.69</v>
      </c>
      <c r="U79" t="s">
        <v>425</v>
      </c>
      <c r="V79" t="str">
        <f>IF(Source!S47=0, "-", Source!S47)</f>
        <v>-</v>
      </c>
      <c r="W79">
        <f>IF(Source!Q47=0, "-", Source!Q47)</f>
        <v>130.69</v>
      </c>
      <c r="X79" t="str">
        <f>IF(Source!R47=0, "-", Source!R47)</f>
        <v>-</v>
      </c>
      <c r="Y79" t="str">
        <f>IF(Source!U47=0, "-", ROUND(Source!U47,6))</f>
        <v>-</v>
      </c>
      <c r="Z79" t="str">
        <f>IF(Source!V47=0, "-", ROUND(Source!V47,6))</f>
        <v>-</v>
      </c>
    </row>
    <row r="80" spans="1:26" ht="15.75">
      <c r="A80" s="22"/>
      <c r="B80" s="22"/>
      <c r="C80" s="22"/>
      <c r="D80" s="23"/>
      <c r="E80" s="32"/>
      <c r="F80" s="25" t="str">
        <f>IF(Source!AF47=0, "-", Source!AF47)</f>
        <v>-</v>
      </c>
      <c r="G80" s="25" t="str">
        <f>IF(Source!AE47=0, "-", Source!AE47)</f>
        <v>-</v>
      </c>
      <c r="H80" s="32"/>
      <c r="I80" s="32"/>
      <c r="J80" s="32"/>
      <c r="K80" s="26" t="str">
        <f>IF(Source!R47=0, "-", Source!R47)</f>
        <v>-</v>
      </c>
      <c r="L80" s="32"/>
      <c r="M80" s="25" t="str">
        <f>IF(Source!AI47=0, "-", ROUND(Source!AI47,6))</f>
        <v>-</v>
      </c>
      <c r="N80" s="25" t="str">
        <f>IF(Source!V47=0, "-", ROUND(Source!V47,6))</f>
        <v>-</v>
      </c>
    </row>
    <row r="81" spans="1:34" ht="30">
      <c r="A81" s="57"/>
      <c r="B81" s="57"/>
      <c r="C81" s="34" t="s">
        <v>426</v>
      </c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1:34" ht="15.75">
      <c r="A82" s="57"/>
      <c r="B82" s="57"/>
      <c r="C82" s="44" t="s">
        <v>438</v>
      </c>
      <c r="D82" s="45"/>
      <c r="E82" s="45"/>
      <c r="F82" s="45"/>
      <c r="G82" s="45"/>
      <c r="H82" s="45"/>
      <c r="I82" s="46">
        <f>SUMIF(Source!AA47:'Source'!AA48, "=26264149", Source!GM47:'Source'!GM48)</f>
        <v>130.69</v>
      </c>
      <c r="J82" s="57"/>
      <c r="K82" s="57"/>
      <c r="L82" s="57"/>
      <c r="M82" s="57"/>
      <c r="N82" s="57"/>
    </row>
    <row r="83" spans="1:34" ht="153">
      <c r="A83" s="27" t="str">
        <f>IF(Source!E49&lt;&gt;"", Source!E49, "")</f>
        <v>11</v>
      </c>
      <c r="B83" s="27" t="str">
        <f>IF(Source!BJ49&lt;&gt;"", Source!BJ49, "")</f>
        <v>ТССЦпг г.Севастополя, приказ Минстроя России №597/пр от 06.10.2014 г. т01-01-002-14</v>
      </c>
      <c r="C83" s="27" t="s">
        <v>469</v>
      </c>
      <c r="D83" s="28" t="str">
        <f>IF(Source!H49&lt;&gt;"", Source!H49, "")</f>
        <v>1 Т ГРУЗА</v>
      </c>
      <c r="E83" s="29">
        <f>Source!I49</f>
        <v>0.71393600000000002</v>
      </c>
      <c r="F83" s="30">
        <f>IF(Source!AB49=0, "-", Source!AB49)</f>
        <v>9.5579999999999998</v>
      </c>
      <c r="G83" s="30">
        <f>IF(Source!AD49=0, "-", Source!AD49)</f>
        <v>7.1994999999999996</v>
      </c>
      <c r="H83" s="30" t="str">
        <f>IF(Source!AC49=0, "-", Source!AC49)</f>
        <v>-</v>
      </c>
      <c r="I83" s="31">
        <f>IF(Source!O49=0, "-", Source!O49)</f>
        <v>43.6</v>
      </c>
      <c r="J83" s="31">
        <f>IF(Source!S49=0, "-", Source!S49)</f>
        <v>10.76</v>
      </c>
      <c r="K83" s="31">
        <f>IF(Source!Q49=0, "-", Source!Q49)</f>
        <v>32.840000000000003</v>
      </c>
      <c r="L83" s="31" t="str">
        <f>IF(Source!P49=0, "-", Source!P49)</f>
        <v>-</v>
      </c>
      <c r="M83" s="30">
        <f>IF(Source!AH49=0, "-", ROUND(Source!AH49,6))</f>
        <v>0.12995000000000001</v>
      </c>
      <c r="N83" s="30">
        <f>IF(Source!U49=0, "-", ROUND(Source!U49,6))</f>
        <v>9.2775999999999997E-2</v>
      </c>
      <c r="T83">
        <f>IF(Source!O49=0, "-", Source!O49)</f>
        <v>43.6</v>
      </c>
      <c r="U83" t="s">
        <v>425</v>
      </c>
      <c r="V83">
        <f>IF(Source!S49=0, "-", Source!S49)</f>
        <v>10.76</v>
      </c>
      <c r="W83">
        <f>IF(Source!Q49=0, "-", Source!Q49)</f>
        <v>32.840000000000003</v>
      </c>
      <c r="X83">
        <f>IF(Source!R49=0, "-", Source!R49)</f>
        <v>7.92</v>
      </c>
      <c r="Y83">
        <f>IF(Source!U49=0, "-", ROUND(Source!U49,6))</f>
        <v>9.2775999999999997E-2</v>
      </c>
      <c r="Z83">
        <f>IF(Source!V49=0, "-", ROUND(Source!V49,6))</f>
        <v>4.6799E-2</v>
      </c>
    </row>
    <row r="84" spans="1:34" ht="15.75">
      <c r="A84" s="22"/>
      <c r="B84" s="22"/>
      <c r="C84" s="22"/>
      <c r="D84" s="23"/>
      <c r="E84" s="32"/>
      <c r="F84" s="25">
        <f>IF(Source!AF49=0, "-", Source!AF49)</f>
        <v>2.3584999999999998</v>
      </c>
      <c r="G84" s="25">
        <f>IF(Source!AE49=0, "-", Source!AE49)</f>
        <v>1.7370000000000001</v>
      </c>
      <c r="H84" s="32"/>
      <c r="I84" s="32"/>
      <c r="J84" s="32"/>
      <c r="K84" s="26">
        <f>IF(Source!R49=0, "-", Source!R49)</f>
        <v>7.92</v>
      </c>
      <c r="L84" s="32"/>
      <c r="M84" s="25">
        <f>IF(Source!AI49=0, "-", ROUND(Source!AI49,6))</f>
        <v>6.5549999999999997E-2</v>
      </c>
      <c r="N84" s="25">
        <f>IF(Source!V49=0, "-", ROUND(Source!V49,6))</f>
        <v>4.6799E-2</v>
      </c>
    </row>
    <row r="85" spans="1:34" ht="30">
      <c r="A85" s="57"/>
      <c r="B85" s="57"/>
      <c r="C85" s="34" t="s">
        <v>426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34" ht="15.75">
      <c r="A86" s="47"/>
      <c r="B86" s="47"/>
      <c r="C86" s="41" t="s">
        <v>438</v>
      </c>
      <c r="D86" s="42"/>
      <c r="E86" s="42"/>
      <c r="F86" s="42"/>
      <c r="G86" s="42"/>
      <c r="H86" s="42"/>
      <c r="I86" s="43">
        <f>SUMIF(Source!AA49:'Source'!AA49, "=26264149", Source!GM49:'Source'!GM49)</f>
        <v>43.6</v>
      </c>
      <c r="J86" s="47"/>
      <c r="K86" s="47"/>
      <c r="L86" s="47"/>
      <c r="M86" s="47"/>
      <c r="N86" s="47"/>
    </row>
    <row r="87" spans="1:3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34" ht="15.75">
      <c r="A88" s="59" t="str">
        <f>CONCATENATE("Итого по разделу ",IF(Source!G51&lt;&gt;"Новый раздел", Source!G51, ""))</f>
        <v>Итого по разделу Демонтажные работы</v>
      </c>
      <c r="B88" s="59"/>
      <c r="C88" s="59"/>
      <c r="D88" s="59"/>
      <c r="E88" s="59"/>
      <c r="F88" s="59"/>
      <c r="G88" s="59"/>
      <c r="H88" s="59"/>
      <c r="I88" s="52">
        <f>IF(SUM(T28:T87)=0, "-", SUM(T28:T87))</f>
        <v>38881.920000000006</v>
      </c>
      <c r="J88" s="52">
        <f>IF(SUM(V28:V87)=0, "-", SUM(V28:V87))</f>
        <v>6935.7199999999993</v>
      </c>
      <c r="K88" s="52">
        <f>IF(SUM(W28:W87)=0, "-", SUM(W28:W87))</f>
        <v>31946.2</v>
      </c>
      <c r="L88" s="52" t="str">
        <f>IF(SUM(U28:U87)=0, "-", SUM(U28:U87))</f>
        <v>-</v>
      </c>
      <c r="M88" s="53"/>
      <c r="N88" s="52">
        <f>IF(SUM(Y28:Y87)=0, "-", SUM(Y28:Y87))</f>
        <v>125.36500199999999</v>
      </c>
    </row>
    <row r="89" spans="1:34" ht="15.75">
      <c r="A89" s="60"/>
      <c r="B89" s="60"/>
      <c r="C89" s="60"/>
      <c r="D89" s="60"/>
      <c r="E89" s="60"/>
      <c r="F89" s="60"/>
      <c r="G89" s="60"/>
      <c r="H89" s="60"/>
      <c r="I89" s="51"/>
      <c r="J89" s="51"/>
      <c r="K89" s="50">
        <f>IF(SUM(X28:X87)=0, "-", SUM(X28:X87))</f>
        <v>2764.54</v>
      </c>
      <c r="L89" s="51"/>
      <c r="M89" s="51"/>
      <c r="N89" s="50">
        <f>IF(SUM(Z28:Z87)=0, "-", SUM(Z28:Z87))</f>
        <v>37.490448000000001</v>
      </c>
    </row>
    <row r="90" spans="1:3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34" ht="15.75">
      <c r="A91" s="58" t="str">
        <f>IF(Source!H76&lt;&gt; "", Source!H76, "" )</f>
        <v>Зарплата рабочих</v>
      </c>
      <c r="B91" s="58"/>
      <c r="C91" s="58"/>
      <c r="D91" s="58"/>
      <c r="E91" s="58"/>
      <c r="F91" s="58"/>
      <c r="G91" s="58"/>
      <c r="H91" s="58"/>
      <c r="I91" s="54">
        <f>Source!P76</f>
        <v>6935.72</v>
      </c>
      <c r="J91" s="47"/>
      <c r="K91" s="47"/>
      <c r="L91" s="47"/>
      <c r="M91" s="47"/>
      <c r="N91" s="47"/>
      <c r="AH91" s="35" t="str">
        <f>IF(Source!H76&lt;&gt; "", Source!H76, "" )</f>
        <v>Зарплата рабочих</v>
      </c>
    </row>
    <row r="92" spans="1:34" ht="15.75">
      <c r="A92" s="58" t="str">
        <f>IF(Source!H77&lt;&gt; "", Source!H77, "" )</f>
        <v>Стоимость эксплуатации машин и механизмов</v>
      </c>
      <c r="B92" s="58"/>
      <c r="C92" s="58"/>
      <c r="D92" s="58"/>
      <c r="E92" s="58"/>
      <c r="F92" s="58"/>
      <c r="G92" s="58"/>
      <c r="H92" s="58"/>
      <c r="I92" s="54">
        <f>Source!P77</f>
        <v>31946.2</v>
      </c>
      <c r="J92" s="47"/>
      <c r="K92" s="47"/>
      <c r="L92" s="47"/>
      <c r="M92" s="47"/>
      <c r="N92" s="47"/>
      <c r="AH92" s="35" t="str">
        <f>IF(Source!H77&lt;&gt; "", Source!H77, "" )</f>
        <v>Стоимость эксплуатации машин и механизмов</v>
      </c>
    </row>
    <row r="93" spans="1:34" ht="15.75">
      <c r="A93" s="58" t="str">
        <f>IF(Source!H78&lt;&gt; "", Source!H78, "" )</f>
        <v>Стоимость материальных ресурсов</v>
      </c>
      <c r="B93" s="58"/>
      <c r="C93" s="58"/>
      <c r="D93" s="58"/>
      <c r="E93" s="58"/>
      <c r="F93" s="58"/>
      <c r="G93" s="58"/>
      <c r="H93" s="58"/>
      <c r="I93" s="54">
        <f>Source!P78</f>
        <v>0</v>
      </c>
      <c r="J93" s="47"/>
      <c r="K93" s="47"/>
      <c r="L93" s="47"/>
      <c r="M93" s="47"/>
      <c r="N93" s="47"/>
      <c r="AH93" s="35" t="str">
        <f>IF(Source!H78&lt;&gt; "", Source!H78, "" )</f>
        <v>Стоимость материальных ресурсов</v>
      </c>
    </row>
    <row r="94" spans="1:34" ht="15.75">
      <c r="A94" s="58" t="str">
        <f>IF(Source!H79&lt;&gt; "", Source!H79, "" )</f>
        <v>Накладные расходы + Сметная прибыль</v>
      </c>
      <c r="B94" s="58"/>
      <c r="C94" s="58"/>
      <c r="D94" s="58"/>
      <c r="E94" s="58"/>
      <c r="F94" s="58"/>
      <c r="G94" s="58"/>
      <c r="H94" s="58"/>
      <c r="I94" s="54">
        <f>Source!P79</f>
        <v>15330.81</v>
      </c>
      <c r="J94" s="47"/>
      <c r="K94" s="47"/>
      <c r="L94" s="47"/>
      <c r="M94" s="47"/>
      <c r="N94" s="47"/>
      <c r="AH94" s="35" t="str">
        <f>IF(Source!H79&lt;&gt; "", Source!H79, "" )</f>
        <v>Накладные расходы + Сметная прибыль</v>
      </c>
    </row>
    <row r="95" spans="1:34" ht="15.75">
      <c r="A95" s="58" t="str">
        <f>IF(Source!H80&lt;&gt; "", Source!H80, "" )</f>
        <v>Всего по разделу</v>
      </c>
      <c r="B95" s="58"/>
      <c r="C95" s="58"/>
      <c r="D95" s="58"/>
      <c r="E95" s="58"/>
      <c r="F95" s="58"/>
      <c r="G95" s="58"/>
      <c r="H95" s="58"/>
      <c r="I95" s="54">
        <f>Source!P80</f>
        <v>54212.73</v>
      </c>
      <c r="J95" s="47"/>
      <c r="K95" s="47"/>
      <c r="L95" s="47"/>
      <c r="M95" s="47"/>
      <c r="N95" s="47"/>
      <c r="AH95" s="35" t="str">
        <f>IF(Source!H80&lt;&gt; "", Source!H80, "" )</f>
        <v>Всего по разделу</v>
      </c>
    </row>
    <row r="96" spans="1:3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31" ht="18.75">
      <c r="A97" s="64" t="str">
        <f>CONCATENATE("Раздел ",IF(Source!G82&lt;&gt;"Новый раздел", Source!G82, ""))</f>
        <v>Раздел Монтажные работы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AE97" s="21" t="str">
        <f>CONCATENATE("Раздел ",IF(Source!G82&lt;&gt;"Новый раздел", Source!G82, ""))</f>
        <v>Раздел Монтажные работы</v>
      </c>
    </row>
    <row r="98" spans="1:31" ht="126">
      <c r="A98" s="27" t="str">
        <f>IF(Source!E87&lt;&gt;"", Source!E87, "")</f>
        <v>1</v>
      </c>
      <c r="B98" s="27" t="str">
        <f>IF(Source!BJ87&lt;&gt;"", Source!BJ87, "")</f>
        <v>ТЕРм г.Севастополя, приказ Минстроя России №597/пр от 06.10.2014 г. м08-02-369-2</v>
      </c>
      <c r="C98" s="27" t="s">
        <v>470</v>
      </c>
      <c r="D98" s="28" t="str">
        <f>IF(Source!H87&lt;&gt;"", Source!H87, "")</f>
        <v>1  ШТ.</v>
      </c>
      <c r="E98" s="29">
        <f>Source!I87</f>
        <v>26</v>
      </c>
      <c r="F98" s="30">
        <f>IF(Source!AB87=0, "-", Source!AB87)</f>
        <v>188.49879999999999</v>
      </c>
      <c r="G98" s="30">
        <f>IF(Source!AD87=0, "-", Source!AD87)</f>
        <v>118.036</v>
      </c>
      <c r="H98" s="30">
        <f>IF(Source!AC87=0, "-", Source!AC87)</f>
        <v>48.3</v>
      </c>
      <c r="I98" s="31">
        <f>IF(Source!O87=0, "-", Source!O87)</f>
        <v>31317.19</v>
      </c>
      <c r="J98" s="31">
        <f>IF(Source!S87=0, "-", Source!S87)</f>
        <v>3682.13</v>
      </c>
      <c r="K98" s="31">
        <f>IF(Source!Q87=0, "-", Source!Q87)</f>
        <v>19610.5</v>
      </c>
      <c r="L98" s="31">
        <f>IF(Source!P87=0, "-", Source!P87)</f>
        <v>8024.56</v>
      </c>
      <c r="M98" s="30">
        <f>IF(Source!AH87=0, "-", ROUND(Source!AH87,6))</f>
        <v>2.3655499999999998</v>
      </c>
      <c r="N98" s="30">
        <f>IF(Source!U87=0, "-", ROUND(Source!U87,6))</f>
        <v>61.504300000000001</v>
      </c>
      <c r="T98">
        <f>IF(Source!O87=0, "-", Source!O87)</f>
        <v>31317.19</v>
      </c>
      <c r="U98">
        <v>8024.56</v>
      </c>
      <c r="V98">
        <f>IF(Source!S87=0, "-", Source!S87)</f>
        <v>3682.13</v>
      </c>
      <c r="W98">
        <f>IF(Source!Q87=0, "-", Source!Q87)</f>
        <v>19610.5</v>
      </c>
      <c r="X98">
        <f>IF(Source!R87=0, "-", Source!R87)</f>
        <v>1560.97</v>
      </c>
      <c r="Y98">
        <f>IF(Source!U87=0, "-", ROUND(Source!U87,6))</f>
        <v>61.504300000000001</v>
      </c>
      <c r="Z98">
        <f>IF(Source!V87=0, "-", ROUND(Source!V87,6))</f>
        <v>20.631</v>
      </c>
    </row>
    <row r="99" spans="1:31" ht="15.75">
      <c r="A99" s="22"/>
      <c r="B99" s="22"/>
      <c r="C99" s="22"/>
      <c r="D99" s="23"/>
      <c r="E99" s="32"/>
      <c r="F99" s="25">
        <f>IF(Source!AF87=0, "-", Source!AF87)</f>
        <v>22.162800000000001</v>
      </c>
      <c r="G99" s="25">
        <f>IF(Source!AE87=0, "-", Source!AE87)</f>
        <v>9.3955000000000002</v>
      </c>
      <c r="H99" s="32"/>
      <c r="I99" s="32"/>
      <c r="J99" s="32"/>
      <c r="K99" s="26">
        <f>IF(Source!R87=0, "-", Source!R87)</f>
        <v>1560.97</v>
      </c>
      <c r="L99" s="32"/>
      <c r="M99" s="25">
        <f>IF(Source!AI87=0, "-", ROUND(Source!AI87,6))</f>
        <v>0.79349999999999998</v>
      </c>
      <c r="N99" s="25">
        <f>IF(Source!V87=0, "-", ROUND(Source!V87,6))</f>
        <v>20.631</v>
      </c>
    </row>
    <row r="100" spans="1:31" ht="30">
      <c r="A100" s="57"/>
      <c r="B100" s="57"/>
      <c r="C100" s="34" t="s">
        <v>426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spans="1:31" ht="45">
      <c r="A101" s="57"/>
      <c r="B101" s="57"/>
      <c r="C101" s="34" t="str">
        <f>Source!CN87</f>
        <v>Поправка: Сб.№м 8, п.1.8.3.2  Наименование:  При производстве работ на высоте св. 8 до 15 м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spans="1:31" ht="15.75">
      <c r="A102" s="57"/>
      <c r="B102" s="57"/>
      <c r="C102" s="73" t="str">
        <f>CONCATENATE("НР ", Source!AT87, "%","=", Source!X87,";  СП ", Source!AU87, "%","=", Source!Y87)</f>
        <v>НР 95%=4980,95;  СП 65%=3408,02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5"/>
    </row>
    <row r="103" spans="1:31" ht="15.75">
      <c r="A103" s="57"/>
      <c r="B103" s="57"/>
      <c r="C103" s="44" t="s">
        <v>438</v>
      </c>
      <c r="D103" s="45"/>
      <c r="E103" s="45"/>
      <c r="F103" s="45"/>
      <c r="G103" s="45"/>
      <c r="H103" s="45"/>
      <c r="I103" s="46">
        <f>SUMIF(Source!AA87:'Source'!AA88, "=26264149", Source!GM87:'Source'!GM88)</f>
        <v>39706.159999999996</v>
      </c>
      <c r="J103" s="57"/>
      <c r="K103" s="57"/>
      <c r="L103" s="57"/>
      <c r="M103" s="57"/>
      <c r="N103" s="57"/>
    </row>
    <row r="104" spans="1:31" ht="200.25">
      <c r="A104" s="27" t="str">
        <f>IF(Source!E89&lt;&gt;"", Source!E89, "")</f>
        <v>2</v>
      </c>
      <c r="B104" s="27" t="str">
        <f>IF(Source!BJ89&lt;&gt;"", Source!BJ89, "")</f>
        <v>ФССЦ 509-5481 пр.№31/пр от 30.01.2014 г.</v>
      </c>
      <c r="C104" s="27" t="s">
        <v>473</v>
      </c>
      <c r="D104" s="28" t="str">
        <f>IF(Source!H89&lt;&gt;"", Source!H89, "")</f>
        <v>шт.</v>
      </c>
      <c r="E104" s="29">
        <f>Source!I89</f>
        <v>26</v>
      </c>
      <c r="F104" s="30">
        <f>IF(Source!AB89=0, "-", Source!AB89)</f>
        <v>418.33</v>
      </c>
      <c r="G104" s="30" t="str">
        <f>IF(Source!AD89=0, "-", Source!AD89)</f>
        <v>-</v>
      </c>
      <c r="H104" s="30">
        <f>IF(Source!AC89=0, "-", Source!AC89)</f>
        <v>418.33</v>
      </c>
      <c r="I104" s="31">
        <f>IF(Source!O89=0, "-", Source!O89)</f>
        <v>69501.350000000006</v>
      </c>
      <c r="J104" s="31" t="str">
        <f>IF(Source!S89=0, "-", Source!S89)</f>
        <v>-</v>
      </c>
      <c r="K104" s="31" t="str">
        <f>IF(Source!Q89=0, "-", Source!Q89)</f>
        <v>-</v>
      </c>
      <c r="L104" s="31">
        <f>IF(Source!P89=0, "-", Source!P89)</f>
        <v>69501.350000000006</v>
      </c>
      <c r="M104" s="30" t="str">
        <f>IF(Source!AH89=0, "-", ROUND(Source!AH89,6))</f>
        <v>-</v>
      </c>
      <c r="N104" s="30" t="str">
        <f>IF(Source!U89=0, "-", ROUND(Source!U89,6))</f>
        <v>-</v>
      </c>
      <c r="T104">
        <f>IF(Source!O89=0, "-", Source!O89)</f>
        <v>69501.350000000006</v>
      </c>
      <c r="U104">
        <v>69501.350000000006</v>
      </c>
      <c r="V104" t="str">
        <f>IF(Source!S89=0, "-", Source!S89)</f>
        <v>-</v>
      </c>
      <c r="W104" t="str">
        <f>IF(Source!Q89=0, "-", Source!Q89)</f>
        <v>-</v>
      </c>
      <c r="X104" t="str">
        <f>IF(Source!R89=0, "-", Source!R89)</f>
        <v>-</v>
      </c>
      <c r="Y104" t="str">
        <f>IF(Source!U89=0, "-", ROUND(Source!U89,6))</f>
        <v>-</v>
      </c>
      <c r="Z104" t="str">
        <f>IF(Source!V89=0, "-", ROUND(Source!V89,6))</f>
        <v>-</v>
      </c>
    </row>
    <row r="105" spans="1:31" ht="15.75">
      <c r="A105" s="22"/>
      <c r="B105" s="22"/>
      <c r="C105" s="22"/>
      <c r="D105" s="23"/>
      <c r="E105" s="32"/>
      <c r="F105" s="25" t="str">
        <f>IF(Source!AF89=0, "-", Source!AF89)</f>
        <v>-</v>
      </c>
      <c r="G105" s="25" t="str">
        <f>IF(Source!AE89=0, "-", Source!AE89)</f>
        <v>-</v>
      </c>
      <c r="H105" s="32"/>
      <c r="I105" s="32"/>
      <c r="J105" s="32"/>
      <c r="K105" s="26" t="str">
        <f>IF(Source!R89=0, "-", Source!R89)</f>
        <v>-</v>
      </c>
      <c r="L105" s="32"/>
      <c r="M105" s="25" t="str">
        <f>IF(Source!AI89=0, "-", ROUND(Source!AI89,6))</f>
        <v>-</v>
      </c>
      <c r="N105" s="25" t="str">
        <f>IF(Source!V89=0, "-", ROUND(Source!V89,6))</f>
        <v>-</v>
      </c>
    </row>
    <row r="106" spans="1:31" ht="15">
      <c r="A106" s="57"/>
      <c r="B106" s="57"/>
      <c r="C106" s="34" t="s">
        <v>472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spans="1:31" ht="15.75">
      <c r="A107" s="57"/>
      <c r="B107" s="57"/>
      <c r="C107" s="44" t="s">
        <v>438</v>
      </c>
      <c r="D107" s="45"/>
      <c r="E107" s="45"/>
      <c r="F107" s="45"/>
      <c r="G107" s="45"/>
      <c r="H107" s="45"/>
      <c r="I107" s="46">
        <f>SUMIF(Source!AA89:'Source'!AA90, "=26264149", Source!GM89:'Source'!GM90)</f>
        <v>69501.350000000006</v>
      </c>
      <c r="J107" s="57"/>
      <c r="K107" s="57"/>
      <c r="L107" s="57"/>
      <c r="M107" s="57"/>
      <c r="N107" s="57"/>
    </row>
    <row r="108" spans="1:31" ht="121.5">
      <c r="A108" s="27" t="str">
        <f>IF(Source!E91&lt;&gt;"", Source!E91, "")</f>
        <v>3</v>
      </c>
      <c r="B108" s="27" t="str">
        <f>IF(Source!BJ91&lt;&gt;"", Source!BJ91, "")</f>
        <v>ФССЦ 509-0677 пр.№31/пр от 30.01.2014 г.</v>
      </c>
      <c r="C108" s="27" t="s">
        <v>474</v>
      </c>
      <c r="D108" s="28" t="str">
        <f>IF(Source!H91&lt;&gt;"", Source!H91, "")</f>
        <v>10 шт.</v>
      </c>
      <c r="E108" s="29">
        <f>Source!I91</f>
        <v>2.6</v>
      </c>
      <c r="F108" s="30">
        <f>IF(Source!AB91=0, "-", Source!AB91)</f>
        <v>1695.07</v>
      </c>
      <c r="G108" s="30" t="str">
        <f>IF(Source!AD91=0, "-", Source!AD91)</f>
        <v>-</v>
      </c>
      <c r="H108" s="30">
        <f>IF(Source!AC91=0, "-", Source!AC91)</f>
        <v>1695.07</v>
      </c>
      <c r="I108" s="31">
        <f>IF(Source!O91=0, "-", Source!O91)</f>
        <v>28161.89</v>
      </c>
      <c r="J108" s="31" t="str">
        <f>IF(Source!S91=0, "-", Source!S91)</f>
        <v>-</v>
      </c>
      <c r="K108" s="31" t="str">
        <f>IF(Source!Q91=0, "-", Source!Q91)</f>
        <v>-</v>
      </c>
      <c r="L108" s="31">
        <f>IF(Source!P91=0, "-", Source!P91)</f>
        <v>28161.89</v>
      </c>
      <c r="M108" s="30" t="str">
        <f>IF(Source!AH91=0, "-", ROUND(Source!AH91,6))</f>
        <v>-</v>
      </c>
      <c r="N108" s="30" t="str">
        <f>IF(Source!U91=0, "-", ROUND(Source!U91,6))</f>
        <v>-</v>
      </c>
      <c r="T108">
        <f>IF(Source!O91=0, "-", Source!O91)</f>
        <v>28161.89</v>
      </c>
      <c r="U108">
        <v>28161.89</v>
      </c>
      <c r="V108" t="str">
        <f>IF(Source!S91=0, "-", Source!S91)</f>
        <v>-</v>
      </c>
      <c r="W108" t="str">
        <f>IF(Source!Q91=0, "-", Source!Q91)</f>
        <v>-</v>
      </c>
      <c r="X108" t="str">
        <f>IF(Source!R91=0, "-", Source!R91)</f>
        <v>-</v>
      </c>
      <c r="Y108" t="str">
        <f>IF(Source!U91=0, "-", ROUND(Source!U91,6))</f>
        <v>-</v>
      </c>
      <c r="Z108" t="str">
        <f>IF(Source!V91=0, "-", ROUND(Source!V91,6))</f>
        <v>-</v>
      </c>
    </row>
    <row r="109" spans="1:31" ht="15.75">
      <c r="A109" s="22"/>
      <c r="B109" s="22"/>
      <c r="C109" s="22"/>
      <c r="D109" s="23"/>
      <c r="E109" s="32"/>
      <c r="F109" s="25" t="str">
        <f>IF(Source!AF91=0, "-", Source!AF91)</f>
        <v>-</v>
      </c>
      <c r="G109" s="25" t="str">
        <f>IF(Source!AE91=0, "-", Source!AE91)</f>
        <v>-</v>
      </c>
      <c r="H109" s="32"/>
      <c r="I109" s="32"/>
      <c r="J109" s="32"/>
      <c r="K109" s="26" t="str">
        <f>IF(Source!R91=0, "-", Source!R91)</f>
        <v>-</v>
      </c>
      <c r="L109" s="32"/>
      <c r="M109" s="25" t="str">
        <f>IF(Source!AI91=0, "-", ROUND(Source!AI91,6))</f>
        <v>-</v>
      </c>
      <c r="N109" s="25" t="str">
        <f>IF(Source!V91=0, "-", ROUND(Source!V91,6))</f>
        <v>-</v>
      </c>
    </row>
    <row r="110" spans="1:31" ht="15">
      <c r="A110" s="57"/>
      <c r="B110" s="57"/>
      <c r="C110" s="34" t="s">
        <v>472</v>
      </c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</row>
    <row r="111" spans="1:31" ht="15.75">
      <c r="A111" s="57"/>
      <c r="B111" s="57"/>
      <c r="C111" s="44" t="s">
        <v>438</v>
      </c>
      <c r="D111" s="45"/>
      <c r="E111" s="45"/>
      <c r="F111" s="45"/>
      <c r="G111" s="45"/>
      <c r="H111" s="45"/>
      <c r="I111" s="46">
        <f>SUMIF(Source!AA91:'Source'!AA92, "=26264149", Source!GM91:'Source'!GM92)</f>
        <v>28161.89</v>
      </c>
      <c r="J111" s="57"/>
      <c r="K111" s="57"/>
      <c r="L111" s="57"/>
      <c r="M111" s="57"/>
      <c r="N111" s="57"/>
    </row>
    <row r="112" spans="1:31" ht="137.25">
      <c r="A112" s="27" t="str">
        <f>IF(Source!E93&lt;&gt;"", Source!E93, "")</f>
        <v>4</v>
      </c>
      <c r="B112" s="27" t="str">
        <f>IF(Source!BJ93&lt;&gt;"", Source!BJ93, "")</f>
        <v>ТЕРм г.Севастополя, приказ Минстроя России №597/пр от 06.10.2014 г. м08-02-148-1</v>
      </c>
      <c r="C112" s="27" t="s">
        <v>475</v>
      </c>
      <c r="D112" s="28" t="str">
        <f>IF(Source!H93&lt;&gt;"", Source!H93, "")</f>
        <v>100 М КАБЕЛЯ</v>
      </c>
      <c r="E112" s="29">
        <f>Source!I93</f>
        <v>0.21</v>
      </c>
      <c r="F112" s="30">
        <f>IF(Source!AB93=0, "-", Source!AB93)</f>
        <v>208.11265</v>
      </c>
      <c r="G112" s="30">
        <f>IF(Source!AD93=0, "-", Source!AD93)</f>
        <v>62.652000000000001</v>
      </c>
      <c r="H112" s="30">
        <f>IF(Source!AC93=0, "-", Source!AC93)</f>
        <v>37.67</v>
      </c>
      <c r="I112" s="31">
        <f>IF(Source!O93=0, "-", Source!O93)</f>
        <v>279.26</v>
      </c>
      <c r="J112" s="31">
        <f>IF(Source!S93=0, "-", Source!S93)</f>
        <v>144.63999999999999</v>
      </c>
      <c r="K112" s="31">
        <f>IF(Source!Q93=0, "-", Source!Q93)</f>
        <v>84.07</v>
      </c>
      <c r="L112" s="31">
        <f>IF(Source!P93=0, "-", Source!P93)</f>
        <v>50.55</v>
      </c>
      <c r="M112" s="30">
        <f>IF(Source!AH93=0, "-", ROUND(Source!AH93,6))</f>
        <v>12.5488</v>
      </c>
      <c r="N112" s="30">
        <f>IF(Source!U93=0, "-", ROUND(Source!U93,6))</f>
        <v>2.6352479999999998</v>
      </c>
      <c r="T112">
        <f>IF(Source!O93=0, "-", Source!O93)</f>
        <v>279.26</v>
      </c>
      <c r="U112">
        <v>50.55</v>
      </c>
      <c r="V112">
        <f>IF(Source!S93=0, "-", Source!S93)</f>
        <v>144.63999999999999</v>
      </c>
      <c r="W112">
        <f>IF(Source!Q93=0, "-", Source!Q93)</f>
        <v>84.07</v>
      </c>
      <c r="X112">
        <f>IF(Source!R93=0, "-", Source!R93)</f>
        <v>3.66</v>
      </c>
      <c r="Y112">
        <f>IF(Source!U93=0, "-", ROUND(Source!U93,6))</f>
        <v>2.6352479999999998</v>
      </c>
      <c r="Z112">
        <f>IF(Source!V93=0, "-", ROUND(Source!V93,6))</f>
        <v>4.8300000000000003E-2</v>
      </c>
    </row>
    <row r="113" spans="1:26" ht="15.75">
      <c r="A113" s="22"/>
      <c r="B113" s="22"/>
      <c r="C113" s="22"/>
      <c r="D113" s="23"/>
      <c r="E113" s="32"/>
      <c r="F113" s="25">
        <f>IF(Source!AF93=0, "-", Source!AF93)</f>
        <v>107.79065</v>
      </c>
      <c r="G113" s="25">
        <f>IF(Source!AE93=0, "-", Source!AE93)</f>
        <v>2.7254999999999998</v>
      </c>
      <c r="H113" s="32"/>
      <c r="I113" s="32"/>
      <c r="J113" s="32"/>
      <c r="K113" s="26">
        <f>IF(Source!R93=0, "-", Source!R93)</f>
        <v>3.66</v>
      </c>
      <c r="L113" s="32"/>
      <c r="M113" s="25">
        <f>IF(Source!AI93=0, "-", ROUND(Source!AI93,6))</f>
        <v>0.23</v>
      </c>
      <c r="N113" s="25">
        <f>IF(Source!V93=0, "-", ROUND(Source!V93,6))</f>
        <v>4.8300000000000003E-2</v>
      </c>
    </row>
    <row r="114" spans="1:26" ht="30">
      <c r="A114" s="57"/>
      <c r="B114" s="57"/>
      <c r="C114" s="34" t="s">
        <v>426</v>
      </c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</row>
    <row r="115" spans="1:26" ht="45">
      <c r="A115" s="57"/>
      <c r="B115" s="57"/>
      <c r="C115" s="34" t="str">
        <f>Source!CN93</f>
        <v>Поправка: Сб.№м 8, п.1.8.3.2  Наименование:  При производстве работ на высоте св. 8 до 15 м</v>
      </c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spans="1:26" ht="15.75">
      <c r="A116" s="57"/>
      <c r="B116" s="57"/>
      <c r="C116" s="73" t="str">
        <f>CONCATENATE("НР ", Source!AT93, "%","=", Source!X93,";  СП ", Source!AU93, "%","=", Source!Y93)</f>
        <v>НР 95%=140,89;  СП 65%=96,4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5"/>
    </row>
    <row r="117" spans="1:26" ht="15.75">
      <c r="A117" s="57"/>
      <c r="B117" s="57"/>
      <c r="C117" s="44" t="s">
        <v>438</v>
      </c>
      <c r="D117" s="45"/>
      <c r="E117" s="45"/>
      <c r="F117" s="45"/>
      <c r="G117" s="45"/>
      <c r="H117" s="45"/>
      <c r="I117" s="46">
        <f>SUMIF(Source!AA93:'Source'!AA94, "=26264149", Source!GM93:'Source'!GM94)</f>
        <v>516.54999999999995</v>
      </c>
      <c r="J117" s="57"/>
      <c r="K117" s="57"/>
      <c r="L117" s="57"/>
      <c r="M117" s="57"/>
      <c r="N117" s="57"/>
    </row>
    <row r="118" spans="1:26" ht="184.5">
      <c r="A118" s="27" t="str">
        <f>IF(Source!E95&lt;&gt;"", Source!E95, "")</f>
        <v>5</v>
      </c>
      <c r="B118" s="27" t="str">
        <f>IF(Source!BJ95&lt;&gt;"", Source!BJ95, "")</f>
        <v>ТССЦ г.Севастополя, приказ Минстроя России №597/пр от 06.10.2014 г. 501-8191</v>
      </c>
      <c r="C118" s="27" t="s">
        <v>477</v>
      </c>
      <c r="D118" s="28" t="str">
        <f>IF(Source!H95&lt;&gt;"", Source!H95, "")</f>
        <v>1000 м</v>
      </c>
      <c r="E118" s="29">
        <f>Source!I95</f>
        <v>2.1000000000000001E-2</v>
      </c>
      <c r="F118" s="30">
        <f>IF(Source!AB95=0, "-", Source!AB95)</f>
        <v>5630.98</v>
      </c>
      <c r="G118" s="30" t="str">
        <f>IF(Source!AD95=0, "-", Source!AD95)</f>
        <v>-</v>
      </c>
      <c r="H118" s="30">
        <f>IF(Source!AC95=0, "-", Source!AC95)</f>
        <v>5630.98</v>
      </c>
      <c r="I118" s="31">
        <f>IF(Source!O95=0, "-", Source!O95)</f>
        <v>755.62</v>
      </c>
      <c r="J118" s="31" t="str">
        <f>IF(Source!S95=0, "-", Source!S95)</f>
        <v>-</v>
      </c>
      <c r="K118" s="31" t="str">
        <f>IF(Source!Q95=0, "-", Source!Q95)</f>
        <v>-</v>
      </c>
      <c r="L118" s="31">
        <f>IF(Source!P95=0, "-", Source!P95)</f>
        <v>755.62</v>
      </c>
      <c r="M118" s="30" t="str">
        <f>IF(Source!AH95=0, "-", ROUND(Source!AH95,6))</f>
        <v>-</v>
      </c>
      <c r="N118" s="30" t="str">
        <f>IF(Source!U95=0, "-", ROUND(Source!U95,6))</f>
        <v>-</v>
      </c>
      <c r="T118">
        <f>IF(Source!O95=0, "-", Source!O95)</f>
        <v>755.62</v>
      </c>
      <c r="U118">
        <v>755.62</v>
      </c>
      <c r="V118" t="str">
        <f>IF(Source!S95=0, "-", Source!S95)</f>
        <v>-</v>
      </c>
      <c r="W118" t="str">
        <f>IF(Source!Q95=0, "-", Source!Q95)</f>
        <v>-</v>
      </c>
      <c r="X118" t="str">
        <f>IF(Source!R95=0, "-", Source!R95)</f>
        <v>-</v>
      </c>
      <c r="Y118" t="str">
        <f>IF(Source!U95=0, "-", ROUND(Source!U95,6))</f>
        <v>-</v>
      </c>
      <c r="Z118" t="str">
        <f>IF(Source!V95=0, "-", ROUND(Source!V95,6))</f>
        <v>-</v>
      </c>
    </row>
    <row r="119" spans="1:26" ht="15.75">
      <c r="A119" s="22"/>
      <c r="B119" s="22"/>
      <c r="C119" s="22"/>
      <c r="D119" s="23"/>
      <c r="E119" s="32"/>
      <c r="F119" s="25" t="str">
        <f>IF(Source!AF95=0, "-", Source!AF95)</f>
        <v>-</v>
      </c>
      <c r="G119" s="25" t="str">
        <f>IF(Source!AE95=0, "-", Source!AE95)</f>
        <v>-</v>
      </c>
      <c r="H119" s="32"/>
      <c r="I119" s="32"/>
      <c r="J119" s="32"/>
      <c r="K119" s="26" t="str">
        <f>IF(Source!R95=0, "-", Source!R95)</f>
        <v>-</v>
      </c>
      <c r="L119" s="32"/>
      <c r="M119" s="25" t="str">
        <f>IF(Source!AI95=0, "-", ROUND(Source!AI95,6))</f>
        <v>-</v>
      </c>
      <c r="N119" s="25" t="str">
        <f>IF(Source!V95=0, "-", ROUND(Source!V95,6))</f>
        <v>-</v>
      </c>
    </row>
    <row r="120" spans="1:26" ht="15">
      <c r="A120" s="57"/>
      <c r="B120" s="57"/>
      <c r="C120" s="34" t="s">
        <v>472</v>
      </c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26" ht="15.75">
      <c r="A121" s="57"/>
      <c r="B121" s="57"/>
      <c r="C121" s="44" t="s">
        <v>438</v>
      </c>
      <c r="D121" s="45"/>
      <c r="E121" s="45"/>
      <c r="F121" s="45"/>
      <c r="G121" s="45"/>
      <c r="H121" s="45"/>
      <c r="I121" s="46">
        <f>SUMIF(Source!AA95:'Source'!AA96, "=26264149", Source!GM95:'Source'!GM96)</f>
        <v>755.62</v>
      </c>
      <c r="J121" s="57"/>
      <c r="K121" s="57"/>
      <c r="L121" s="57"/>
      <c r="M121" s="57"/>
      <c r="N121" s="57"/>
    </row>
    <row r="122" spans="1:26" ht="137.25">
      <c r="A122" s="27" t="str">
        <f>IF(Source!E97&lt;&gt;"", Source!E97, "")</f>
        <v>6</v>
      </c>
      <c r="B122" s="27" t="str">
        <f>IF(Source!BJ97&lt;&gt;"", Source!BJ97, "")</f>
        <v>ТЕРм г.Севастополя, приказ Минстроя России №597/пр от 06.10.2014 г. м08-02-363-1</v>
      </c>
      <c r="C122" s="27" t="s">
        <v>478</v>
      </c>
      <c r="D122" s="28" t="str">
        <f>IF(Source!H97&lt;&gt;"", Source!H97, "")</f>
        <v>1  ШТ.</v>
      </c>
      <c r="E122" s="29">
        <f>Source!I97</f>
        <v>12</v>
      </c>
      <c r="F122" s="30">
        <f>IF(Source!AB97=0, "-", Source!AB97)</f>
        <v>227.66964999999999</v>
      </c>
      <c r="G122" s="30">
        <f>IF(Source!AD97=0, "-", Source!AD97)</f>
        <v>183.77</v>
      </c>
      <c r="H122" s="30">
        <f>IF(Source!AC97=0, "-", Source!AC97)</f>
        <v>13.78</v>
      </c>
      <c r="I122" s="31">
        <f>IF(Source!O97=0, "-", Source!O97)</f>
        <v>17457.7</v>
      </c>
      <c r="J122" s="31">
        <f>IF(Source!S97=0, "-", Source!S97)</f>
        <v>2309.5700000000002</v>
      </c>
      <c r="K122" s="31">
        <f>IF(Source!Q97=0, "-", Source!Q97)</f>
        <v>14091.48</v>
      </c>
      <c r="L122" s="31">
        <f>IF(Source!P97=0, "-", Source!P97)</f>
        <v>1056.6500000000001</v>
      </c>
      <c r="M122" s="30">
        <f>IF(Source!AH97=0, "-", ROUND(Source!AH97,6))</f>
        <v>3.4534500000000001</v>
      </c>
      <c r="N122" s="30">
        <f>IF(Source!U97=0, "-", ROUND(Source!U97,6))</f>
        <v>41.441400000000002</v>
      </c>
      <c r="T122">
        <f>IF(Source!O97=0, "-", Source!O97)</f>
        <v>17457.7</v>
      </c>
      <c r="U122">
        <v>1056.6500000000001</v>
      </c>
      <c r="V122">
        <f>IF(Source!S97=0, "-", Source!S97)</f>
        <v>2309.5700000000002</v>
      </c>
      <c r="W122">
        <f>IF(Source!Q97=0, "-", Source!Q97)</f>
        <v>14091.48</v>
      </c>
      <c r="X122">
        <f>IF(Source!R97=0, "-", Source!R97)</f>
        <v>1127.8499999999999</v>
      </c>
      <c r="Y122">
        <f>IF(Source!U97=0, "-", ROUND(Source!U97,6))</f>
        <v>41.441400000000002</v>
      </c>
      <c r="Z122">
        <f>IF(Source!V97=0, "-", ROUND(Source!V97,6))</f>
        <v>14.904</v>
      </c>
    </row>
    <row r="123" spans="1:26" ht="15.75">
      <c r="A123" s="22"/>
      <c r="B123" s="22"/>
      <c r="C123" s="22"/>
      <c r="D123" s="23"/>
      <c r="E123" s="32"/>
      <c r="F123" s="25">
        <f>IF(Source!AF97=0, "-", Source!AF97)</f>
        <v>30.11965</v>
      </c>
      <c r="G123" s="25">
        <f>IF(Source!AE97=0, "-", Source!AE97)</f>
        <v>14.708500000000001</v>
      </c>
      <c r="H123" s="32"/>
      <c r="I123" s="32"/>
      <c r="J123" s="32"/>
      <c r="K123" s="26">
        <f>IF(Source!R97=0, "-", Source!R97)</f>
        <v>1127.8499999999999</v>
      </c>
      <c r="L123" s="32"/>
      <c r="M123" s="25">
        <f>IF(Source!AI97=0, "-", ROUND(Source!AI97,6))</f>
        <v>1.242</v>
      </c>
      <c r="N123" s="25">
        <f>IF(Source!V97=0, "-", ROUND(Source!V97,6))</f>
        <v>14.904</v>
      </c>
    </row>
    <row r="124" spans="1:26" ht="30">
      <c r="A124" s="57"/>
      <c r="B124" s="57"/>
      <c r="C124" s="34" t="s">
        <v>426</v>
      </c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spans="1:26" ht="45">
      <c r="A125" s="57"/>
      <c r="B125" s="57"/>
      <c r="C125" s="34" t="str">
        <f>Source!CN97</f>
        <v>Поправка: Сб.№м 8, п.1.8.3.2  Наименование:  При производстве работ на высоте св. 8 до 15 м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1:26" ht="15.75">
      <c r="A126" s="57"/>
      <c r="B126" s="57"/>
      <c r="C126" s="73" t="str">
        <f>CONCATENATE("НР ", Source!AT97, "%","=", Source!X97,";  СП ", Source!AU97, "%","=", Source!Y97)</f>
        <v>НР 95%=3265,55;  СП 65%=2234,32</v>
      </c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5"/>
    </row>
    <row r="127" spans="1:26" ht="15.75">
      <c r="A127" s="57"/>
      <c r="B127" s="57"/>
      <c r="C127" s="44" t="s">
        <v>438</v>
      </c>
      <c r="D127" s="45"/>
      <c r="E127" s="45"/>
      <c r="F127" s="45"/>
      <c r="G127" s="45"/>
      <c r="H127" s="45"/>
      <c r="I127" s="46">
        <f>SUMIF(Source!AA97:'Source'!AA98, "=26264149", Source!GM97:'Source'!GM98)</f>
        <v>22957.57</v>
      </c>
      <c r="J127" s="57"/>
      <c r="K127" s="57"/>
      <c r="L127" s="57"/>
      <c r="M127" s="57"/>
      <c r="N127" s="57"/>
    </row>
    <row r="128" spans="1:26" ht="153">
      <c r="A128" s="27" t="str">
        <f>IF(Source!E99&lt;&gt;"", Source!E99, "")</f>
        <v>7</v>
      </c>
      <c r="B128" s="27" t="str">
        <f>IF(Source!BJ99&lt;&gt;"", Source!BJ99, "")</f>
        <v>ФССЦ 201-1424 пр.№31/пр от 30.01.2014 г.</v>
      </c>
      <c r="C128" s="27" t="s">
        <v>480</v>
      </c>
      <c r="D128" s="28" t="str">
        <f>IF(Source!H99&lt;&gt;"", Source!H99, "")</f>
        <v>шт.</v>
      </c>
      <c r="E128" s="29">
        <f>Source!I99</f>
        <v>12</v>
      </c>
      <c r="F128" s="30">
        <f>IF(Source!AB99=0, "-", Source!AB99)</f>
        <v>451.67</v>
      </c>
      <c r="G128" s="30" t="str">
        <f>IF(Source!AD99=0, "-", Source!AD99)</f>
        <v>-</v>
      </c>
      <c r="H128" s="30">
        <f>IF(Source!AC99=0, "-", Source!AC99)</f>
        <v>451.67</v>
      </c>
      <c r="I128" s="31">
        <f>IF(Source!O99=0, "-", Source!O99)</f>
        <v>34634.06</v>
      </c>
      <c r="J128" s="31" t="str">
        <f>IF(Source!S99=0, "-", Source!S99)</f>
        <v>-</v>
      </c>
      <c r="K128" s="31" t="str">
        <f>IF(Source!Q99=0, "-", Source!Q99)</f>
        <v>-</v>
      </c>
      <c r="L128" s="31">
        <f>IF(Source!P99=0, "-", Source!P99)</f>
        <v>34634.06</v>
      </c>
      <c r="M128" s="30" t="str">
        <f>IF(Source!AH99=0, "-", ROUND(Source!AH99,6))</f>
        <v>-</v>
      </c>
      <c r="N128" s="30" t="str">
        <f>IF(Source!U99=0, "-", ROUND(Source!U99,6))</f>
        <v>-</v>
      </c>
      <c r="T128">
        <f>IF(Source!O99=0, "-", Source!O99)</f>
        <v>34634.06</v>
      </c>
      <c r="U128">
        <v>34634.06</v>
      </c>
      <c r="V128" t="str">
        <f>IF(Source!S99=0, "-", Source!S99)</f>
        <v>-</v>
      </c>
      <c r="W128" t="str">
        <f>IF(Source!Q99=0, "-", Source!Q99)</f>
        <v>-</v>
      </c>
      <c r="X128" t="str">
        <f>IF(Source!R99=0, "-", Source!R99)</f>
        <v>-</v>
      </c>
      <c r="Y128" t="str">
        <f>IF(Source!U99=0, "-", ROUND(Source!U99,6))</f>
        <v>-</v>
      </c>
      <c r="Z128" t="str">
        <f>IF(Source!V99=0, "-", ROUND(Source!V99,6))</f>
        <v>-</v>
      </c>
    </row>
    <row r="129" spans="1:26" ht="15.75">
      <c r="A129" s="22"/>
      <c r="B129" s="22"/>
      <c r="C129" s="22"/>
      <c r="D129" s="23"/>
      <c r="E129" s="32"/>
      <c r="F129" s="25" t="str">
        <f>IF(Source!AF99=0, "-", Source!AF99)</f>
        <v>-</v>
      </c>
      <c r="G129" s="25" t="str">
        <f>IF(Source!AE99=0, "-", Source!AE99)</f>
        <v>-</v>
      </c>
      <c r="H129" s="32"/>
      <c r="I129" s="32"/>
      <c r="J129" s="32"/>
      <c r="K129" s="26" t="str">
        <f>IF(Source!R99=0, "-", Source!R99)</f>
        <v>-</v>
      </c>
      <c r="L129" s="32"/>
      <c r="M129" s="25" t="str">
        <f>IF(Source!AI99=0, "-", ROUND(Source!AI99,6))</f>
        <v>-</v>
      </c>
      <c r="N129" s="25" t="str">
        <f>IF(Source!V99=0, "-", ROUND(Source!V99,6))</f>
        <v>-</v>
      </c>
    </row>
    <row r="130" spans="1:26" ht="15">
      <c r="A130" s="57"/>
      <c r="B130" s="57"/>
      <c r="C130" s="34" t="s">
        <v>472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1:26" ht="15.75">
      <c r="A131" s="57"/>
      <c r="B131" s="57"/>
      <c r="C131" s="44" t="s">
        <v>438</v>
      </c>
      <c r="D131" s="45"/>
      <c r="E131" s="45"/>
      <c r="F131" s="45"/>
      <c r="G131" s="45"/>
      <c r="H131" s="45"/>
      <c r="I131" s="46">
        <f>SUMIF(Source!AA99:'Source'!AA100, "=26264149", Source!GM99:'Source'!GM100)</f>
        <v>34634.06</v>
      </c>
      <c r="J131" s="57"/>
      <c r="K131" s="57"/>
      <c r="L131" s="57"/>
      <c r="M131" s="57"/>
      <c r="N131" s="57"/>
    </row>
    <row r="132" spans="1:26" ht="168.75">
      <c r="A132" s="27" t="str">
        <f>IF(Source!E101&lt;&gt;"", Source!E101, "")</f>
        <v>8</v>
      </c>
      <c r="B132" s="27" t="str">
        <f>IF(Source!BJ101&lt;&gt;"", Source!BJ101, "")</f>
        <v>ФЕР 33-04-017-1 пр.№31/пр от 30.01.2014 г.</v>
      </c>
      <c r="C132" s="27" t="s">
        <v>481</v>
      </c>
      <c r="D132" s="28" t="str">
        <f>IF(Source!H101&lt;&gt;"", Source!H101, "")</f>
        <v>1000 м</v>
      </c>
      <c r="E132" s="29">
        <f>Source!I101</f>
        <v>0.78</v>
      </c>
      <c r="F132" s="30">
        <f>IF(Source!AB101=0, "-", Source!AB101)</f>
        <v>12708.368675</v>
      </c>
      <c r="G132" s="30">
        <f>IF(Source!AD101=0, "-", Source!AD101)</f>
        <v>4452.1099999999997</v>
      </c>
      <c r="H132" s="30">
        <f>IF(Source!AC101=0, "-", Source!AC101)</f>
        <v>7435.74</v>
      </c>
      <c r="I132" s="31">
        <f>IF(Source!O101=0, "-", Source!O101)</f>
        <v>63341.06</v>
      </c>
      <c r="J132" s="31">
        <f>IF(Source!S101=0, "-", Source!S101)</f>
        <v>4089.63</v>
      </c>
      <c r="K132" s="31">
        <f>IF(Source!Q101=0, "-", Source!Q101)</f>
        <v>22190.21</v>
      </c>
      <c r="L132" s="31">
        <f>IF(Source!P101=0, "-", Source!P101)</f>
        <v>37061.22</v>
      </c>
      <c r="M132" s="30">
        <f>IF(Source!AH101=0, "-", ROUND(Source!AH101,6))</f>
        <v>86.279899999999998</v>
      </c>
      <c r="N132" s="30">
        <f>IF(Source!U101=0, "-", ROUND(Source!U101,6))</f>
        <v>67.298321999999999</v>
      </c>
      <c r="T132">
        <f>IF(Source!O101=0, "-", Source!O101)</f>
        <v>63341.06</v>
      </c>
      <c r="U132">
        <v>37061.22</v>
      </c>
      <c r="V132">
        <f>IF(Source!S101=0, "-", Source!S101)</f>
        <v>4089.63</v>
      </c>
      <c r="W132">
        <f>IF(Source!Q101=0, "-", Source!Q101)</f>
        <v>22190.21</v>
      </c>
      <c r="X132">
        <f>IF(Source!R101=0, "-", Source!R101)</f>
        <v>2831.67</v>
      </c>
      <c r="Y132">
        <f>IF(Source!U101=0, "-", ROUND(Source!U101,6))</f>
        <v>67.298321999999999</v>
      </c>
      <c r="Z132">
        <f>IF(Source!V101=0, "-", ROUND(Source!V101,6))</f>
        <v>41.688074999999998</v>
      </c>
    </row>
    <row r="133" spans="1:26" ht="15.75">
      <c r="A133" s="22"/>
      <c r="B133" s="22"/>
      <c r="C133" s="22"/>
      <c r="D133" s="23"/>
      <c r="E133" s="32"/>
      <c r="F133" s="25">
        <f>IF(Source!AF101=0, "-", Source!AF101)</f>
        <v>820.51867500000003</v>
      </c>
      <c r="G133" s="25">
        <f>IF(Source!AE101=0, "-", Source!AE101)</f>
        <v>568.12874999999997</v>
      </c>
      <c r="H133" s="32"/>
      <c r="I133" s="32"/>
      <c r="J133" s="32"/>
      <c r="K133" s="26">
        <f>IF(Source!R101=0, "-", Source!R101)</f>
        <v>2831.67</v>
      </c>
      <c r="L133" s="32"/>
      <c r="M133" s="25">
        <f>IF(Source!AI101=0, "-", ROUND(Source!AI101,6))</f>
        <v>53.446249999999999</v>
      </c>
      <c r="N133" s="25">
        <f>IF(Source!V101=0, "-", ROUND(Source!V101,6))</f>
        <v>41.688074999999998</v>
      </c>
    </row>
    <row r="134" spans="1:26" ht="30">
      <c r="A134" s="57"/>
      <c r="B134" s="57"/>
      <c r="C134" s="34" t="s">
        <v>426</v>
      </c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26" ht="165">
      <c r="A135" s="57"/>
      <c r="B135" s="57"/>
      <c r="C135" s="34" t="str">
        <f>Source!CN101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26" ht="15.75">
      <c r="A136" s="57"/>
      <c r="B136" s="57"/>
      <c r="C136" s="73" t="str">
        <f>CONCATENATE("НР ", Source!AT101, "%","=", Source!X101,";  СП ", Source!AU101, "%","=", Source!Y101)</f>
        <v>НР 105%=7267,37;  СП 51%=3529,86</v>
      </c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5"/>
    </row>
    <row r="137" spans="1:26" ht="15.75">
      <c r="A137" s="57"/>
      <c r="B137" s="57"/>
      <c r="C137" s="44" t="s">
        <v>438</v>
      </c>
      <c r="D137" s="45"/>
      <c r="E137" s="45"/>
      <c r="F137" s="45"/>
      <c r="G137" s="45"/>
      <c r="H137" s="45"/>
      <c r="I137" s="46">
        <f>SUMIF(Source!AA101:'Source'!AA102, "=26264149", Source!GM101:'Source'!GM102)</f>
        <v>74138.289999999994</v>
      </c>
      <c r="J137" s="57"/>
      <c r="K137" s="57"/>
      <c r="L137" s="57"/>
      <c r="M137" s="57"/>
      <c r="N137" s="57"/>
    </row>
    <row r="138" spans="1:26" ht="137.25">
      <c r="A138" s="27" t="str">
        <f>IF(Source!E103&lt;&gt;"", Source!E103, "")</f>
        <v>9</v>
      </c>
      <c r="B138" s="27" t="str">
        <f>IF(Source!BJ103&lt;&gt;"", Source!BJ103, "")</f>
        <v>ТЕР г.Севастополя, приказ Минстроя России №597/пр от 06.10.2014 г. 33-04-017-3</v>
      </c>
      <c r="C138" s="27" t="s">
        <v>484</v>
      </c>
      <c r="D138" s="28" t="str">
        <f>IF(Source!H103&lt;&gt;"", Source!H103, "")</f>
        <v>1 ОПОРА</v>
      </c>
      <c r="E138" s="29">
        <f>Source!I103</f>
        <v>3</v>
      </c>
      <c r="F138" s="30">
        <f>IF(Source!AB103=0, "-", Source!AB103)</f>
        <v>326.00727499999999</v>
      </c>
      <c r="G138" s="30">
        <f>IF(Source!AD103=0, "-", Source!AD103)</f>
        <v>134.19062500000001</v>
      </c>
      <c r="H138" s="30">
        <f>IF(Source!AC103=0, "-", Source!AC103)</f>
        <v>173.91</v>
      </c>
      <c r="I138" s="31">
        <f>IF(Source!O103=0, "-", Source!O103)</f>
        <v>6249.55</v>
      </c>
      <c r="J138" s="31">
        <f>IF(Source!S103=0, "-", Source!S103)</f>
        <v>343.27</v>
      </c>
      <c r="K138" s="31">
        <f>IF(Source!Q103=0, "-", Source!Q103)</f>
        <v>2572.4299999999998</v>
      </c>
      <c r="L138" s="31">
        <f>IF(Source!P103=0, "-", Source!P103)</f>
        <v>3333.85</v>
      </c>
      <c r="M138" s="30">
        <f>IF(Source!AH103=0, "-", ROUND(Source!AH103,6))</f>
        <v>2.023425</v>
      </c>
      <c r="N138" s="30">
        <f>IF(Source!U103=0, "-", ROUND(Source!U103,6))</f>
        <v>6.0702749999999996</v>
      </c>
      <c r="T138">
        <f>IF(Source!O103=0, "-", Source!O103)</f>
        <v>6249.55</v>
      </c>
      <c r="U138">
        <v>3333.85</v>
      </c>
      <c r="V138">
        <f>IF(Source!S103=0, "-", Source!S103)</f>
        <v>343.27</v>
      </c>
      <c r="W138">
        <f>IF(Source!Q103=0, "-", Source!Q103)</f>
        <v>2572.4299999999998</v>
      </c>
      <c r="X138">
        <f>IF(Source!R103=0, "-", Source!R103)</f>
        <v>281.91000000000003</v>
      </c>
      <c r="Y138">
        <f>IF(Source!U103=0, "-", ROUND(Source!U103,6))</f>
        <v>6.0702749999999996</v>
      </c>
      <c r="Z138">
        <f>IF(Source!V103=0, "-", ROUND(Source!V103,6))</f>
        <v>4.7868750000000002</v>
      </c>
    </row>
    <row r="139" spans="1:26" ht="15.75">
      <c r="A139" s="22"/>
      <c r="B139" s="22"/>
      <c r="C139" s="22"/>
      <c r="D139" s="23"/>
      <c r="E139" s="32"/>
      <c r="F139" s="25">
        <f>IF(Source!AF103=0, "-", Source!AF103)</f>
        <v>17.906649999999999</v>
      </c>
      <c r="G139" s="25">
        <f>IF(Source!AE103=0, "-", Source!AE103)</f>
        <v>14.705625</v>
      </c>
      <c r="H139" s="32"/>
      <c r="I139" s="32"/>
      <c r="J139" s="32"/>
      <c r="K139" s="26">
        <f>IF(Source!R103=0, "-", Source!R103)</f>
        <v>281.91000000000003</v>
      </c>
      <c r="L139" s="32"/>
      <c r="M139" s="25">
        <f>IF(Source!AI103=0, "-", ROUND(Source!AI103,6))</f>
        <v>1.5956250000000001</v>
      </c>
      <c r="N139" s="25">
        <f>IF(Source!V103=0, "-", ROUND(Source!V103,6))</f>
        <v>4.7868750000000002</v>
      </c>
    </row>
    <row r="140" spans="1:26" ht="30">
      <c r="A140" s="57"/>
      <c r="B140" s="57"/>
      <c r="C140" s="34" t="s">
        <v>426</v>
      </c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spans="1:26" ht="165">
      <c r="A141" s="57"/>
      <c r="B141" s="57"/>
      <c r="C141" s="34" t="str">
        <f>Source!CN103</f>
        <v>Поправка: МДС 81-35.2004, п.4.7  Наименование: 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v>
      </c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spans="1:26" ht="15.75">
      <c r="A142" s="57"/>
      <c r="B142" s="57"/>
      <c r="C142" s="73" t="str">
        <f>CONCATENATE("НР ", Source!AT103, "%","=", Source!X103,";  СП ", Source!AU103, "%","=", Source!Y103)</f>
        <v>НР 105%=656,44;  СП 51%=318,84</v>
      </c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5"/>
    </row>
    <row r="143" spans="1:26" ht="15.75">
      <c r="A143" s="57"/>
      <c r="B143" s="57"/>
      <c r="C143" s="44" t="s">
        <v>438</v>
      </c>
      <c r="D143" s="45"/>
      <c r="E143" s="45"/>
      <c r="F143" s="45"/>
      <c r="G143" s="45"/>
      <c r="H143" s="45"/>
      <c r="I143" s="46">
        <f>SUMIF(Source!AA103:'Source'!AA104, "=26264149", Source!GM103:'Source'!GM104)</f>
        <v>7224.83</v>
      </c>
      <c r="J143" s="57"/>
      <c r="K143" s="57"/>
      <c r="L143" s="57"/>
      <c r="M143" s="57"/>
      <c r="N143" s="57"/>
    </row>
    <row r="144" spans="1:26" ht="126">
      <c r="A144" s="27" t="str">
        <f>IF(Source!E105&lt;&gt;"", Source!E105, "")</f>
        <v>10</v>
      </c>
      <c r="B144" s="27" t="str">
        <f>IF(Source!BJ105&lt;&gt;"", Source!BJ105, "")</f>
        <v>ТССЦ г.Севастополя, приказ Минстроя России №597/пр от 06.10.2014 г. 111-3103</v>
      </c>
      <c r="C144" s="27" t="s">
        <v>486</v>
      </c>
      <c r="D144" s="28" t="str">
        <f>IF(Source!H105&lt;&gt;"", Source!H105, "")</f>
        <v>шт.</v>
      </c>
      <c r="E144" s="29">
        <f>Source!I105</f>
        <v>78</v>
      </c>
      <c r="F144" s="30">
        <f>IF(Source!AB105=0, "-", Source!AB105)</f>
        <v>36.549999999999997</v>
      </c>
      <c r="G144" s="30" t="str">
        <f>IF(Source!AD105=0, "-", Source!AD105)</f>
        <v>-</v>
      </c>
      <c r="H144" s="30">
        <f>IF(Source!AC105=0, "-", Source!AC105)</f>
        <v>36.549999999999997</v>
      </c>
      <c r="I144" s="31">
        <f>IF(Source!O105=0, "-", Source!O105)</f>
        <v>18217.25</v>
      </c>
      <c r="J144" s="31" t="str">
        <f>IF(Source!S105=0, "-", Source!S105)</f>
        <v>-</v>
      </c>
      <c r="K144" s="31" t="str">
        <f>IF(Source!Q105=0, "-", Source!Q105)</f>
        <v>-</v>
      </c>
      <c r="L144" s="31">
        <f>IF(Source!P105=0, "-", Source!P105)</f>
        <v>18217.25</v>
      </c>
      <c r="M144" s="30" t="str">
        <f>IF(Source!AH105=0, "-", ROUND(Source!AH105,6))</f>
        <v>-</v>
      </c>
      <c r="N144" s="30" t="str">
        <f>IF(Source!U105=0, "-", ROUND(Source!U105,6))</f>
        <v>-</v>
      </c>
      <c r="T144">
        <f>IF(Source!O105=0, "-", Source!O105)</f>
        <v>18217.25</v>
      </c>
      <c r="U144">
        <v>18217.25</v>
      </c>
      <c r="V144" t="str">
        <f>IF(Source!S105=0, "-", Source!S105)</f>
        <v>-</v>
      </c>
      <c r="W144" t="str">
        <f>IF(Source!Q105=0, "-", Source!Q105)</f>
        <v>-</v>
      </c>
      <c r="X144" t="str">
        <f>IF(Source!R105=0, "-", Source!R105)</f>
        <v>-</v>
      </c>
      <c r="Y144" t="str">
        <f>IF(Source!U105=0, "-", ROUND(Source!U105,6))</f>
        <v>-</v>
      </c>
      <c r="Z144" t="str">
        <f>IF(Source!V105=0, "-", ROUND(Source!V105,6))</f>
        <v>-</v>
      </c>
    </row>
    <row r="145" spans="1:34" ht="15.75">
      <c r="A145" s="22"/>
      <c r="B145" s="22"/>
      <c r="C145" s="22"/>
      <c r="D145" s="23"/>
      <c r="E145" s="32"/>
      <c r="F145" s="25" t="str">
        <f>IF(Source!AF105=0, "-", Source!AF105)</f>
        <v>-</v>
      </c>
      <c r="G145" s="25" t="str">
        <f>IF(Source!AE105=0, "-", Source!AE105)</f>
        <v>-</v>
      </c>
      <c r="H145" s="32"/>
      <c r="I145" s="32"/>
      <c r="J145" s="32"/>
      <c r="K145" s="26" t="str">
        <f>IF(Source!R105=0, "-", Source!R105)</f>
        <v>-</v>
      </c>
      <c r="L145" s="32"/>
      <c r="M145" s="25" t="str">
        <f>IF(Source!AI105=0, "-", ROUND(Source!AI105,6))</f>
        <v>-</v>
      </c>
      <c r="N145" s="25" t="str">
        <f>IF(Source!V105=0, "-", ROUND(Source!V105,6))</f>
        <v>-</v>
      </c>
    </row>
    <row r="146" spans="1:34" ht="15">
      <c r="A146" s="57"/>
      <c r="B146" s="57"/>
      <c r="C146" s="34" t="s">
        <v>472</v>
      </c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spans="1:34" ht="15.75">
      <c r="A147" s="57"/>
      <c r="B147" s="57"/>
      <c r="C147" s="44" t="s">
        <v>438</v>
      </c>
      <c r="D147" s="45"/>
      <c r="E147" s="45"/>
      <c r="F147" s="45"/>
      <c r="G147" s="45"/>
      <c r="H147" s="45"/>
      <c r="I147" s="46">
        <f>SUMIF(Source!AA105:'Source'!AA106, "=26264149", Source!GM105:'Source'!GM106)</f>
        <v>18217.25</v>
      </c>
      <c r="J147" s="57"/>
      <c r="K147" s="57"/>
      <c r="L147" s="57"/>
      <c r="M147" s="57"/>
      <c r="N147" s="57"/>
    </row>
    <row r="148" spans="1:34" ht="153">
      <c r="A148" s="27" t="str">
        <f>IF(Source!E107&lt;&gt;"", Source!E107, "")</f>
        <v>11</v>
      </c>
      <c r="B148" s="27" t="str">
        <f>IF(Source!BJ107&lt;&gt;"", Source!BJ107, "")</f>
        <v>ФССЦ 502-0879 пр.№31/пр от 30.01.2014 г.</v>
      </c>
      <c r="C148" s="27" t="s">
        <v>487</v>
      </c>
      <c r="D148" s="28" t="str">
        <f>IF(Source!H107&lt;&gt;"", Source!H107, "")</f>
        <v>1000 м</v>
      </c>
      <c r="E148" s="29">
        <f>Source!I107</f>
        <v>0.78</v>
      </c>
      <c r="F148" s="30">
        <f>IF(Source!AB107=0, "-", Source!AB107)</f>
        <v>26673.38</v>
      </c>
      <c r="G148" s="30" t="str">
        <f>IF(Source!AD107=0, "-", Source!AD107)</f>
        <v>-</v>
      </c>
      <c r="H148" s="30">
        <f>IF(Source!AC107=0, "-", Source!AC107)</f>
        <v>26673.38</v>
      </c>
      <c r="I148" s="31">
        <f>IF(Source!O107=0, "-", Source!O107)</f>
        <v>132945.46</v>
      </c>
      <c r="J148" s="31" t="str">
        <f>IF(Source!S107=0, "-", Source!S107)</f>
        <v>-</v>
      </c>
      <c r="K148" s="31" t="str">
        <f>IF(Source!Q107=0, "-", Source!Q107)</f>
        <v>-</v>
      </c>
      <c r="L148" s="31">
        <f>IF(Source!P107=0, "-", Source!P107)</f>
        <v>132945.46</v>
      </c>
      <c r="M148" s="30" t="str">
        <f>IF(Source!AH107=0, "-", ROUND(Source!AH107,6))</f>
        <v>-</v>
      </c>
      <c r="N148" s="30" t="str">
        <f>IF(Source!U107=0, "-", ROUND(Source!U107,6))</f>
        <v>-</v>
      </c>
      <c r="T148">
        <f>IF(Source!O107=0, "-", Source!O107)</f>
        <v>132945.46</v>
      </c>
      <c r="U148">
        <v>132945.46</v>
      </c>
      <c r="V148" t="str">
        <f>IF(Source!S107=0, "-", Source!S107)</f>
        <v>-</v>
      </c>
      <c r="W148" t="str">
        <f>IF(Source!Q107=0, "-", Source!Q107)</f>
        <v>-</v>
      </c>
      <c r="X148" t="str">
        <f>IF(Source!R107=0, "-", Source!R107)</f>
        <v>-</v>
      </c>
      <c r="Y148" t="str">
        <f>IF(Source!U107=0, "-", ROUND(Source!U107,6))</f>
        <v>-</v>
      </c>
      <c r="Z148" t="str">
        <f>IF(Source!V107=0, "-", ROUND(Source!V107,6))</f>
        <v>-</v>
      </c>
    </row>
    <row r="149" spans="1:34" ht="15.75">
      <c r="A149" s="22"/>
      <c r="B149" s="22"/>
      <c r="C149" s="22"/>
      <c r="D149" s="23"/>
      <c r="E149" s="32"/>
      <c r="F149" s="25" t="str">
        <f>IF(Source!AF107=0, "-", Source!AF107)</f>
        <v>-</v>
      </c>
      <c r="G149" s="25" t="str">
        <f>IF(Source!AE107=0, "-", Source!AE107)</f>
        <v>-</v>
      </c>
      <c r="H149" s="32"/>
      <c r="I149" s="32"/>
      <c r="J149" s="32"/>
      <c r="K149" s="26" t="str">
        <f>IF(Source!R107=0, "-", Source!R107)</f>
        <v>-</v>
      </c>
      <c r="L149" s="32"/>
      <c r="M149" s="25" t="str">
        <f>IF(Source!AI107=0, "-", ROUND(Source!AI107,6))</f>
        <v>-</v>
      </c>
      <c r="N149" s="25" t="str">
        <f>IF(Source!V107=0, "-", ROUND(Source!V107,6))</f>
        <v>-</v>
      </c>
    </row>
    <row r="150" spans="1:34" ht="15">
      <c r="A150" s="57"/>
      <c r="B150" s="57"/>
      <c r="C150" s="34" t="s">
        <v>472</v>
      </c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</row>
    <row r="151" spans="1:34" ht="15.75">
      <c r="A151" s="47"/>
      <c r="B151" s="47"/>
      <c r="C151" s="41" t="s">
        <v>438</v>
      </c>
      <c r="D151" s="42"/>
      <c r="E151" s="42"/>
      <c r="F151" s="42"/>
      <c r="G151" s="42"/>
      <c r="H151" s="42"/>
      <c r="I151" s="43">
        <f>SUMIF(Source!AA107:'Source'!AA107, "=26264149", Source!GM107:'Source'!GM107)</f>
        <v>132945.46</v>
      </c>
      <c r="J151" s="47"/>
      <c r="K151" s="47"/>
      <c r="L151" s="47"/>
      <c r="M151" s="47"/>
      <c r="N151" s="47"/>
    </row>
    <row r="152" spans="1:3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34" ht="15.75">
      <c r="A153" s="59" t="str">
        <f>CONCATENATE("Итого по разделу ",IF(Source!G109&lt;&gt;"Новый раздел", Source!G109, ""))</f>
        <v>Итого по разделу Монтажные работы</v>
      </c>
      <c r="B153" s="59"/>
      <c r="C153" s="59"/>
      <c r="D153" s="59"/>
      <c r="E153" s="59"/>
      <c r="F153" s="59"/>
      <c r="G153" s="59"/>
      <c r="H153" s="59"/>
      <c r="I153" s="52">
        <f>IF(SUM(T97:T152)=0, "-", SUM(T97:T152))</f>
        <v>402860.39</v>
      </c>
      <c r="J153" s="52">
        <f>IF(SUM(V97:V152)=0, "-", SUM(V97:V152))</f>
        <v>10569.240000000002</v>
      </c>
      <c r="K153" s="52">
        <f>IF(SUM(W97:W152)=0, "-", SUM(W97:W152))</f>
        <v>58548.69</v>
      </c>
      <c r="L153" s="52">
        <f>IF(SUM(U97:U152)=0, "-", SUM(U97:U152))</f>
        <v>333742.45999999996</v>
      </c>
      <c r="M153" s="53"/>
      <c r="N153" s="52">
        <f>IF(SUM(Y97:Y152)=0, "-", SUM(Y97:Y152))</f>
        <v>178.94954500000003</v>
      </c>
    </row>
    <row r="154" spans="1:34" ht="15.75">
      <c r="A154" s="60"/>
      <c r="B154" s="60"/>
      <c r="C154" s="60"/>
      <c r="D154" s="60"/>
      <c r="E154" s="60"/>
      <c r="F154" s="60"/>
      <c r="G154" s="60"/>
      <c r="H154" s="60"/>
      <c r="I154" s="51"/>
      <c r="J154" s="51"/>
      <c r="K154" s="50">
        <f>IF(SUM(X97:X152)=0, "-", SUM(X97:X152))</f>
        <v>5806.0599999999995</v>
      </c>
      <c r="L154" s="51"/>
      <c r="M154" s="51"/>
      <c r="N154" s="50">
        <f>IF(SUM(Z97:Z152)=0, "-", SUM(Z97:Z152))</f>
        <v>82.058250000000001</v>
      </c>
    </row>
    <row r="155" spans="1:3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34" ht="15.75">
      <c r="A156" s="58" t="str">
        <f>IF(Source!H134&lt;&gt; "", Source!H134, "" )</f>
        <v>Зарплата рабочих</v>
      </c>
      <c r="B156" s="58"/>
      <c r="C156" s="58"/>
      <c r="D156" s="58"/>
      <c r="E156" s="58"/>
      <c r="F156" s="58"/>
      <c r="G156" s="58"/>
      <c r="H156" s="58"/>
      <c r="I156" s="54">
        <f>Source!P134</f>
        <v>10569.24</v>
      </c>
      <c r="J156" s="47"/>
      <c r="K156" s="47"/>
      <c r="L156" s="47"/>
      <c r="M156" s="47"/>
      <c r="N156" s="47"/>
      <c r="AH156" s="35" t="str">
        <f>IF(Source!H134&lt;&gt; "", Source!H134, "" )</f>
        <v>Зарплата рабочих</v>
      </c>
    </row>
    <row r="157" spans="1:34" ht="15.75">
      <c r="A157" s="58" t="str">
        <f>IF(Source!H135&lt;&gt; "", Source!H135, "" )</f>
        <v>Стоимость эксплуатации машин и механизмов</v>
      </c>
      <c r="B157" s="58"/>
      <c r="C157" s="58"/>
      <c r="D157" s="58"/>
      <c r="E157" s="58"/>
      <c r="F157" s="58"/>
      <c r="G157" s="58"/>
      <c r="H157" s="58"/>
      <c r="I157" s="54">
        <f>Source!P135</f>
        <v>58548.69</v>
      </c>
      <c r="J157" s="47"/>
      <c r="K157" s="47"/>
      <c r="L157" s="47"/>
      <c r="M157" s="47"/>
      <c r="N157" s="47"/>
      <c r="AH157" s="35" t="str">
        <f>IF(Source!H135&lt;&gt; "", Source!H135, "" )</f>
        <v>Стоимость эксплуатации машин и механизмов</v>
      </c>
    </row>
    <row r="158" spans="1:34" ht="15.75">
      <c r="A158" s="58" t="str">
        <f>IF(Source!H136&lt;&gt; "", Source!H136, "" )</f>
        <v>Стоимость материальных ресурсов</v>
      </c>
      <c r="B158" s="58"/>
      <c r="C158" s="58"/>
      <c r="D158" s="58"/>
      <c r="E158" s="58"/>
      <c r="F158" s="58"/>
      <c r="G158" s="58"/>
      <c r="H158" s="58"/>
      <c r="I158" s="54">
        <f>Source!P136</f>
        <v>333742.46000000002</v>
      </c>
      <c r="J158" s="47"/>
      <c r="K158" s="47"/>
      <c r="L158" s="47"/>
      <c r="M158" s="47"/>
      <c r="N158" s="47"/>
      <c r="AH158" s="35" t="str">
        <f>IF(Source!H136&lt;&gt; "", Source!H136, "" )</f>
        <v>Стоимость материальных ресурсов</v>
      </c>
    </row>
    <row r="159" spans="1:34" ht="15.75">
      <c r="A159" s="58" t="str">
        <f>IF(Source!H137&lt;&gt; "", Source!H137, "" )</f>
        <v>Накладные расходы + Сметная прибыль</v>
      </c>
      <c r="B159" s="58"/>
      <c r="C159" s="58"/>
      <c r="D159" s="58"/>
      <c r="E159" s="58"/>
      <c r="F159" s="58"/>
      <c r="G159" s="58"/>
      <c r="H159" s="58"/>
      <c r="I159" s="54">
        <f>Source!P137</f>
        <v>25898.639999999999</v>
      </c>
      <c r="J159" s="47"/>
      <c r="K159" s="47"/>
      <c r="L159" s="47"/>
      <c r="M159" s="47"/>
      <c r="N159" s="47"/>
      <c r="AH159" s="35" t="str">
        <f>IF(Source!H137&lt;&gt; "", Source!H137, "" )</f>
        <v>Накладные расходы + Сметная прибыль</v>
      </c>
    </row>
    <row r="160" spans="1:34" ht="15.75">
      <c r="A160" s="58" t="str">
        <f>IF(Source!H138&lt;&gt; "", Source!H138, "" )</f>
        <v>Всего по разделу</v>
      </c>
      <c r="B160" s="58"/>
      <c r="C160" s="58"/>
      <c r="D160" s="58"/>
      <c r="E160" s="58"/>
      <c r="F160" s="58"/>
      <c r="G160" s="58"/>
      <c r="H160" s="58"/>
      <c r="I160" s="54">
        <f>Source!P138</f>
        <v>428759.03</v>
      </c>
      <c r="J160" s="47"/>
      <c r="K160" s="47"/>
      <c r="L160" s="47"/>
      <c r="M160" s="47"/>
      <c r="N160" s="47"/>
      <c r="AH160" s="35" t="str">
        <f>IF(Source!H138&lt;&gt; "", Source!H138, "" )</f>
        <v>Всего по разделу</v>
      </c>
    </row>
    <row r="161" spans="1:3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34" ht="15.75">
      <c r="A162" s="59" t="str">
        <f>CONCATENATE("Итого по локальной смете ",IF(Source!G140&lt;&gt;"Новая локальная смета", Source!G140, ""))</f>
        <v>Итого по локальной смете Текущий ремонт сетей наружного освещения</v>
      </c>
      <c r="B162" s="59"/>
      <c r="C162" s="59"/>
      <c r="D162" s="59"/>
      <c r="E162" s="59"/>
      <c r="F162" s="59"/>
      <c r="G162" s="59"/>
      <c r="H162" s="59"/>
      <c r="I162" s="52">
        <f>IF(SUM(T27:T161)=0, "-", SUM(T27:T161))</f>
        <v>441742.31000000006</v>
      </c>
      <c r="J162" s="52">
        <f>IF(SUM(V27:V161)=0, "-", SUM(V27:V161))</f>
        <v>17504.96</v>
      </c>
      <c r="K162" s="52">
        <f>IF(SUM(W27:W161)=0, "-", SUM(W27:W161))</f>
        <v>90494.889999999985</v>
      </c>
      <c r="L162" s="52">
        <f>IF(SUM(U27:U161)=0, "-", SUM(U27:U161))</f>
        <v>333742.45999999996</v>
      </c>
      <c r="M162" s="53"/>
      <c r="N162" s="52">
        <f>IF(SUM(Y27:Y161)=0, "-", SUM(Y27:Y161))</f>
        <v>304.31454699999995</v>
      </c>
    </row>
    <row r="163" spans="1:34" ht="15.75">
      <c r="A163" s="60"/>
      <c r="B163" s="60"/>
      <c r="C163" s="60"/>
      <c r="D163" s="60"/>
      <c r="E163" s="60"/>
      <c r="F163" s="60"/>
      <c r="G163" s="60"/>
      <c r="H163" s="60"/>
      <c r="I163" s="51"/>
      <c r="J163" s="51"/>
      <c r="K163" s="50">
        <f>IF(SUM(X27:X161)=0, "-", SUM(X27:X161))</f>
        <v>8570.6</v>
      </c>
      <c r="L163" s="51"/>
      <c r="M163" s="51"/>
      <c r="N163" s="50">
        <f>IF(SUM(Z27:Z161)=0, "-", SUM(Z27:Z161))</f>
        <v>119.54869799999999</v>
      </c>
    </row>
    <row r="164" spans="1:3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3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34" ht="15.75">
      <c r="A166" s="59" t="str">
        <f>CONCATENATE("Итого по смете ",IF(Source!G166&lt;&gt;"Новый объект", Source!G166, ""))</f>
        <v>Итого по смете Текущий ремонт сетей наружного освещения по пр.Гагарина</v>
      </c>
      <c r="B166" s="59"/>
      <c r="C166" s="59"/>
      <c r="D166" s="59"/>
      <c r="E166" s="59"/>
      <c r="F166" s="59"/>
      <c r="G166" s="59"/>
      <c r="H166" s="59"/>
      <c r="I166" s="52">
        <f>IF(SUM(T1:T165)=0, "-", SUM(T1:T165))</f>
        <v>441742.31000000006</v>
      </c>
      <c r="J166" s="52">
        <f>IF(SUM(V1:V165)=0, "-", SUM(V1:V165))</f>
        <v>17504.96</v>
      </c>
      <c r="K166" s="52">
        <f>IF(SUM(W1:W165)=0, "-", SUM(W1:W165))</f>
        <v>90494.889999999985</v>
      </c>
      <c r="L166" s="52">
        <f>IF(SUM(U1:U165)=0, "-", SUM(U1:U165))</f>
        <v>333742.45999999996</v>
      </c>
      <c r="M166" s="53"/>
      <c r="N166" s="52">
        <f>IF(SUM(Y1:Y165)=0, "-", SUM(Y1:Y165))</f>
        <v>304.31454699999995</v>
      </c>
    </row>
    <row r="167" spans="1:34" ht="15.75">
      <c r="A167" s="60"/>
      <c r="B167" s="60"/>
      <c r="C167" s="60"/>
      <c r="D167" s="60"/>
      <c r="E167" s="60"/>
      <c r="F167" s="60"/>
      <c r="G167" s="60"/>
      <c r="H167" s="60"/>
      <c r="I167" s="51"/>
      <c r="J167" s="51"/>
      <c r="K167" s="50">
        <f>IF(SUM(X1:X165)=0, "-", SUM(X1:X165))</f>
        <v>8570.6</v>
      </c>
      <c r="L167" s="51"/>
      <c r="M167" s="51"/>
      <c r="N167" s="50">
        <f>IF(SUM(Z1:Z165)=0, "-", SUM(Z1:Z165))</f>
        <v>119.54869799999999</v>
      </c>
    </row>
    <row r="168" spans="1:3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34" ht="15.75">
      <c r="A169" s="58" t="str">
        <f>IF(Source!H191&lt;&gt; "", Source!H191, "" )</f>
        <v>НР+СП</v>
      </c>
      <c r="B169" s="58"/>
      <c r="C169" s="58"/>
      <c r="D169" s="58"/>
      <c r="E169" s="58"/>
      <c r="F169" s="58"/>
      <c r="G169" s="58"/>
      <c r="H169" s="58"/>
      <c r="I169" s="54">
        <f>Source!P191</f>
        <v>41229.449999999997</v>
      </c>
      <c r="J169" s="47"/>
      <c r="K169" s="47"/>
      <c r="L169" s="47"/>
      <c r="M169" s="47"/>
      <c r="N169" s="47"/>
      <c r="AH169" s="35" t="str">
        <f>IF(Source!H191&lt;&gt; "", Source!H191, "" )</f>
        <v>НР+СП</v>
      </c>
    </row>
    <row r="170" spans="1:34" ht="15.75">
      <c r="A170" s="58" t="str">
        <f>IF(Source!H192&lt;&gt; "", Source!H192, "" )</f>
        <v>Итого по смете</v>
      </c>
      <c r="B170" s="58"/>
      <c r="C170" s="58"/>
      <c r="D170" s="58"/>
      <c r="E170" s="58"/>
      <c r="F170" s="58"/>
      <c r="G170" s="58"/>
      <c r="H170" s="58"/>
      <c r="I170" s="55">
        <f>Source!P192</f>
        <v>482971.76</v>
      </c>
      <c r="J170" s="47"/>
      <c r="K170" s="47"/>
      <c r="L170" s="47"/>
      <c r="M170" s="47"/>
      <c r="N170" s="47"/>
      <c r="AH170" s="35" t="str">
        <f>IF(Source!H192&lt;&gt; "", Source!H192, "" )</f>
        <v>Итого по смете</v>
      </c>
    </row>
    <row r="171" spans="1:34" ht="15.75">
      <c r="A171" s="58" t="str">
        <f>IF(Source!H193&lt;&gt; "", Source!H193, "" )</f>
        <v>НДС (18%)</v>
      </c>
      <c r="B171" s="58"/>
      <c r="C171" s="58"/>
      <c r="D171" s="58"/>
      <c r="E171" s="58"/>
      <c r="F171" s="58"/>
      <c r="G171" s="58"/>
      <c r="H171" s="58"/>
      <c r="I171" s="54">
        <f>Source!P193</f>
        <v>86934.92</v>
      </c>
      <c r="J171" s="47"/>
      <c r="K171" s="47"/>
      <c r="L171" s="47"/>
      <c r="M171" s="47"/>
      <c r="N171" s="47"/>
      <c r="AH171" s="35" t="str">
        <f>IF(Source!H193&lt;&gt; "", Source!H193, "" )</f>
        <v>НДС (18%)</v>
      </c>
    </row>
    <row r="172" spans="1:34" ht="15.75">
      <c r="A172" s="58" t="str">
        <f>IF(Source!H194&lt;&gt; "", Source!H194, "" )</f>
        <v>Всего с учетом НДС</v>
      </c>
      <c r="B172" s="58"/>
      <c r="C172" s="58"/>
      <c r="D172" s="58"/>
      <c r="E172" s="58"/>
      <c r="F172" s="58"/>
      <c r="G172" s="58"/>
      <c r="H172" s="58"/>
      <c r="I172" s="54">
        <f>Source!P194</f>
        <v>569906.68000000005</v>
      </c>
      <c r="J172" s="47"/>
      <c r="K172" s="47"/>
      <c r="L172" s="47"/>
      <c r="M172" s="47"/>
      <c r="N172" s="47"/>
      <c r="AH172" s="35" t="str">
        <f>IF(Source!H194&lt;&gt; "", Source!H194, "" )</f>
        <v>Всего с учетом НДС</v>
      </c>
    </row>
    <row r="173" spans="1:3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3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34" ht="15.75">
      <c r="A175" s="11"/>
      <c r="B175" s="12" t="s">
        <v>488</v>
      </c>
      <c r="C175" s="56" t="str">
        <f>IF(Source!AB12&lt;&gt;"", Source!AB12," ")</f>
        <v xml:space="preserve"> </v>
      </c>
      <c r="D175" s="12" t="str">
        <f>IF(Source!AC12&lt;&gt;"", Source!AC12," ")</f>
        <v xml:space="preserve"> </v>
      </c>
      <c r="E175" s="12"/>
      <c r="F175" s="12"/>
      <c r="G175" s="12"/>
      <c r="H175" s="11"/>
      <c r="I175" s="11"/>
      <c r="J175" s="11"/>
      <c r="K175" s="11"/>
      <c r="L175" s="11"/>
      <c r="M175" s="11"/>
      <c r="N175" s="11"/>
    </row>
    <row r="176" spans="1:3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ht="15.75">
      <c r="A177" s="11"/>
      <c r="B177" s="12" t="s">
        <v>489</v>
      </c>
      <c r="C177" s="56" t="str">
        <f>IF(Source!AD12&lt;&gt;"", Source!AD12," ")</f>
        <v xml:space="preserve"> </v>
      </c>
      <c r="D177" s="12" t="str">
        <f>IF(Source!AE12&lt;&gt;"", Source!AE12," ")</f>
        <v xml:space="preserve"> </v>
      </c>
      <c r="E177" s="12"/>
      <c r="F177" s="12"/>
      <c r="G177" s="12"/>
      <c r="H177" s="11"/>
      <c r="I177" s="11"/>
      <c r="J177" s="11"/>
      <c r="K177" s="11"/>
      <c r="L177" s="11"/>
      <c r="M177" s="11"/>
      <c r="N177" s="11"/>
    </row>
    <row r="178" spans="1:14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ht="15.75">
      <c r="A179" s="11"/>
      <c r="B179" s="12" t="s">
        <v>490</v>
      </c>
      <c r="C179" s="56" t="str">
        <f>IF(Source!AF12&lt;&gt;"", Source!AF12," ")</f>
        <v xml:space="preserve"> </v>
      </c>
      <c r="D179" s="12" t="str">
        <f>IF(Source!AG12&lt;&gt;"", Source!AG12," ")</f>
        <v xml:space="preserve"> </v>
      </c>
      <c r="E179" s="12"/>
      <c r="F179" s="12"/>
      <c r="G179" s="12"/>
      <c r="H179" s="11"/>
      <c r="I179" s="11"/>
      <c r="J179" s="11"/>
      <c r="K179" s="11"/>
      <c r="L179" s="11"/>
      <c r="M179" s="11"/>
      <c r="N179" s="11"/>
    </row>
    <row r="180" spans="1:14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</sheetData>
  <mergeCells count="69">
    <mergeCell ref="A170:H170"/>
    <mergeCell ref="A171:H171"/>
    <mergeCell ref="A172:H172"/>
    <mergeCell ref="A158:H158"/>
    <mergeCell ref="A159:H159"/>
    <mergeCell ref="A160:H160"/>
    <mergeCell ref="A162:H163"/>
    <mergeCell ref="A166:H167"/>
    <mergeCell ref="A169:H169"/>
    <mergeCell ref="C126:N126"/>
    <mergeCell ref="C136:N136"/>
    <mergeCell ref="C142:N142"/>
    <mergeCell ref="A153:H154"/>
    <mergeCell ref="A156:H156"/>
    <mergeCell ref="A157:H157"/>
    <mergeCell ref="A93:H93"/>
    <mergeCell ref="A94:H94"/>
    <mergeCell ref="A95:H95"/>
    <mergeCell ref="A97:N97"/>
    <mergeCell ref="C102:N102"/>
    <mergeCell ref="C116:N116"/>
    <mergeCell ref="C62:N62"/>
    <mergeCell ref="C68:N68"/>
    <mergeCell ref="C73:N73"/>
    <mergeCell ref="A88:H89"/>
    <mergeCell ref="A91:H91"/>
    <mergeCell ref="A92:H92"/>
    <mergeCell ref="A28:N28"/>
    <mergeCell ref="C32:N32"/>
    <mergeCell ref="C38:N38"/>
    <mergeCell ref="C44:N44"/>
    <mergeCell ref="C50:N50"/>
    <mergeCell ref="C56:N56"/>
    <mergeCell ref="M22:N22"/>
    <mergeCell ref="F23:F24"/>
    <mergeCell ref="G23:G24"/>
    <mergeCell ref="H23:H25"/>
    <mergeCell ref="I23:I25"/>
    <mergeCell ref="J23:J25"/>
    <mergeCell ref="K23:K24"/>
    <mergeCell ref="L23:L25"/>
    <mergeCell ref="M23:N23"/>
    <mergeCell ref="M24:N24"/>
    <mergeCell ref="A21:L21"/>
    <mergeCell ref="A22:A25"/>
    <mergeCell ref="B22:B25"/>
    <mergeCell ref="C22:C25"/>
    <mergeCell ref="D22:D25"/>
    <mergeCell ref="E22:E25"/>
    <mergeCell ref="F22:H22"/>
    <mergeCell ref="I22:L22"/>
    <mergeCell ref="A15:L15"/>
    <mergeCell ref="A16:L16"/>
    <mergeCell ref="A17:L17"/>
    <mergeCell ref="A18:L18"/>
    <mergeCell ref="A19:L19"/>
    <mergeCell ref="A20:L20"/>
    <mergeCell ref="A8:I8"/>
    <mergeCell ref="K7:N7"/>
    <mergeCell ref="A10:N10"/>
    <mergeCell ref="A11:N11"/>
    <mergeCell ref="A13:N13"/>
    <mergeCell ref="A14:L14"/>
    <mergeCell ref="K1:N1"/>
    <mergeCell ref="K2:L2"/>
    <mergeCell ref="K3:N3"/>
    <mergeCell ref="K4:N4"/>
    <mergeCell ref="K5:N5"/>
    <mergeCell ref="A7:I7"/>
  </mergeCells>
  <pageMargins left="0.4" right="0.2" top="0.2" bottom="0.4" header="0.2" footer="0.2"/>
  <pageSetup paperSize="9" scale="48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U229"/>
  <sheetViews>
    <sheetView workbookViewId="0">
      <selection activeCell="A225" sqref="A225:AH225"/>
    </sheetView>
  </sheetViews>
  <sheetFormatPr defaultRowHeight="12.75"/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52269</v>
      </c>
    </row>
    <row r="12" spans="1:133">
      <c r="A12" s="1">
        <v>1</v>
      </c>
      <c r="B12" s="1">
        <v>223</v>
      </c>
      <c r="C12" s="1">
        <v>0</v>
      </c>
      <c r="D12" s="1">
        <f>ROW(A166)</f>
        <v>166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/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0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>
      <c r="A18" s="3">
        <v>52</v>
      </c>
      <c r="B18" s="3">
        <f t="shared" ref="B18:G18" si="0">B166</f>
        <v>223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2014</v>
      </c>
      <c r="G18" s="3" t="str">
        <f t="shared" si="0"/>
        <v>Текущий ремонт сетей наружного освещения по пр.Гагарина</v>
      </c>
      <c r="H18" s="3"/>
      <c r="I18" s="3"/>
      <c r="J18" s="3"/>
      <c r="K18" s="3"/>
      <c r="L18" s="3"/>
      <c r="M18" s="3"/>
      <c r="N18" s="3"/>
      <c r="O18" s="3">
        <f t="shared" ref="O18:AT18" si="1">O166</f>
        <v>69130.28</v>
      </c>
      <c r="P18" s="3">
        <f t="shared" si="1"/>
        <v>52228.87</v>
      </c>
      <c r="Q18" s="3">
        <f t="shared" si="1"/>
        <v>14161.97</v>
      </c>
      <c r="R18" s="3">
        <f t="shared" si="1"/>
        <v>1341.25</v>
      </c>
      <c r="S18" s="3">
        <f t="shared" si="1"/>
        <v>2739.44</v>
      </c>
      <c r="T18" s="3">
        <f t="shared" si="1"/>
        <v>0</v>
      </c>
      <c r="U18" s="3">
        <f t="shared" si="1"/>
        <v>304.31454736640001</v>
      </c>
      <c r="V18" s="3">
        <f t="shared" si="1"/>
        <v>119.54869700959998</v>
      </c>
      <c r="W18" s="3">
        <f t="shared" si="1"/>
        <v>149.21</v>
      </c>
      <c r="X18" s="3">
        <f t="shared" si="1"/>
        <v>4040</v>
      </c>
      <c r="Y18" s="3">
        <f t="shared" si="1"/>
        <v>2412.2199999999998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75582.5</v>
      </c>
      <c r="AS18" s="3">
        <f t="shared" si="1"/>
        <v>23329.43</v>
      </c>
      <c r="AT18" s="3">
        <f t="shared" si="1"/>
        <v>52253.07</v>
      </c>
      <c r="AU18" s="3">
        <f t="shared" ref="AU18:BZ18" si="2">AU166</f>
        <v>0</v>
      </c>
      <c r="AV18" s="3">
        <f t="shared" si="2"/>
        <v>52228.87</v>
      </c>
      <c r="AW18" s="3">
        <f t="shared" si="2"/>
        <v>52228.87</v>
      </c>
      <c r="AX18" s="3">
        <f t="shared" si="2"/>
        <v>0</v>
      </c>
      <c r="AY18" s="3">
        <f t="shared" si="2"/>
        <v>52228.87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4">
        <f t="shared" si="2"/>
        <v>441742.31</v>
      </c>
      <c r="BP18" s="4">
        <f t="shared" si="2"/>
        <v>333742.46000000002</v>
      </c>
      <c r="BQ18" s="4">
        <f t="shared" si="2"/>
        <v>90494.89</v>
      </c>
      <c r="BR18" s="4">
        <f t="shared" si="2"/>
        <v>8570.6</v>
      </c>
      <c r="BS18" s="4">
        <f t="shared" si="2"/>
        <v>17504.96</v>
      </c>
      <c r="BT18" s="4">
        <f t="shared" si="2"/>
        <v>0</v>
      </c>
      <c r="BU18" s="4">
        <f t="shared" si="2"/>
        <v>304.31454736640001</v>
      </c>
      <c r="BV18" s="4">
        <f t="shared" si="2"/>
        <v>119.54869700959998</v>
      </c>
      <c r="BW18" s="4">
        <f t="shared" si="2"/>
        <v>149.21</v>
      </c>
      <c r="BX18" s="4">
        <f t="shared" si="2"/>
        <v>25815.48</v>
      </c>
      <c r="BY18" s="4">
        <f t="shared" si="2"/>
        <v>15413.97</v>
      </c>
      <c r="BZ18" s="4">
        <f t="shared" si="2"/>
        <v>0</v>
      </c>
      <c r="CA18" s="4">
        <f t="shared" ref="CA18:DF18" si="3">CA166</f>
        <v>0</v>
      </c>
      <c r="CB18" s="4">
        <f t="shared" si="3"/>
        <v>0</v>
      </c>
      <c r="CC18" s="4">
        <f t="shared" si="3"/>
        <v>0</v>
      </c>
      <c r="CD18" s="4">
        <f t="shared" si="3"/>
        <v>0</v>
      </c>
      <c r="CE18" s="4">
        <f t="shared" si="3"/>
        <v>0</v>
      </c>
      <c r="CF18" s="4">
        <f t="shared" si="3"/>
        <v>0</v>
      </c>
      <c r="CG18" s="4">
        <f t="shared" si="3"/>
        <v>0</v>
      </c>
      <c r="CH18" s="4">
        <f t="shared" si="3"/>
        <v>0</v>
      </c>
      <c r="CI18" s="4">
        <f t="shared" si="3"/>
        <v>0</v>
      </c>
      <c r="CJ18" s="4">
        <f t="shared" si="3"/>
        <v>0</v>
      </c>
      <c r="CK18" s="4">
        <f t="shared" si="3"/>
        <v>0</v>
      </c>
      <c r="CL18" s="4">
        <f t="shared" si="3"/>
        <v>0</v>
      </c>
      <c r="CM18" s="4">
        <f t="shared" si="3"/>
        <v>0</v>
      </c>
      <c r="CN18" s="4">
        <f t="shared" si="3"/>
        <v>0</v>
      </c>
      <c r="CO18" s="4">
        <f t="shared" si="3"/>
        <v>0</v>
      </c>
      <c r="CP18" s="4">
        <f t="shared" si="3"/>
        <v>0</v>
      </c>
      <c r="CQ18" s="4">
        <f t="shared" si="3"/>
        <v>0</v>
      </c>
      <c r="CR18" s="4">
        <f t="shared" si="3"/>
        <v>482971.76</v>
      </c>
      <c r="CS18" s="4">
        <f t="shared" si="3"/>
        <v>149074.96</v>
      </c>
      <c r="CT18" s="4">
        <f t="shared" si="3"/>
        <v>333896.8</v>
      </c>
      <c r="CU18" s="4">
        <f t="shared" si="3"/>
        <v>0</v>
      </c>
      <c r="CV18" s="4">
        <f t="shared" si="3"/>
        <v>333742.46000000002</v>
      </c>
      <c r="CW18" s="4">
        <f t="shared" si="3"/>
        <v>333742.46000000002</v>
      </c>
      <c r="CX18" s="4">
        <f t="shared" si="3"/>
        <v>0</v>
      </c>
      <c r="CY18" s="4">
        <f t="shared" si="3"/>
        <v>333742.46000000002</v>
      </c>
      <c r="CZ18" s="4">
        <f t="shared" si="3"/>
        <v>0</v>
      </c>
      <c r="DA18" s="4">
        <f t="shared" si="3"/>
        <v>0</v>
      </c>
      <c r="DB18" s="4">
        <f t="shared" si="3"/>
        <v>0</v>
      </c>
      <c r="DC18" s="4">
        <f t="shared" si="3"/>
        <v>0</v>
      </c>
      <c r="DD18" s="4">
        <f t="shared" si="3"/>
        <v>0</v>
      </c>
      <c r="DE18" s="4">
        <f t="shared" si="3"/>
        <v>0</v>
      </c>
      <c r="DF18" s="4">
        <f t="shared" si="3"/>
        <v>0</v>
      </c>
      <c r="DG18" s="4">
        <f t="shared" ref="DG18:DN18" si="4">DG166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</row>
    <row r="20" spans="1:255">
      <c r="A20" s="1">
        <v>3</v>
      </c>
      <c r="B20" s="1">
        <v>1</v>
      </c>
      <c r="C20" s="1"/>
      <c r="D20" s="1">
        <f>ROW(A140)</f>
        <v>140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/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13</v>
      </c>
      <c r="BE20" s="1" t="s">
        <v>13</v>
      </c>
      <c r="BF20" s="1" t="s">
        <v>13</v>
      </c>
      <c r="BG20" s="1" t="s">
        <v>3</v>
      </c>
      <c r="BH20" s="1" t="s">
        <v>13</v>
      </c>
      <c r="BI20" s="1" t="s">
        <v>13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13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>
      <c r="A22" s="3">
        <v>52</v>
      </c>
      <c r="B22" s="3">
        <f t="shared" ref="B22:G22" si="5">B140</f>
        <v>1</v>
      </c>
      <c r="C22" s="3">
        <f t="shared" si="5"/>
        <v>3</v>
      </c>
      <c r="D22" s="3">
        <f t="shared" si="5"/>
        <v>20</v>
      </c>
      <c r="E22" s="3">
        <f t="shared" si="5"/>
        <v>0</v>
      </c>
      <c r="F22" s="3" t="str">
        <f t="shared" si="5"/>
        <v>Новая локальная смета</v>
      </c>
      <c r="G22" s="3" t="str">
        <f t="shared" si="5"/>
        <v>Текущий ремонт сетей наружного освещения</v>
      </c>
      <c r="H22" s="3"/>
      <c r="I22" s="3"/>
      <c r="J22" s="3"/>
      <c r="K22" s="3"/>
      <c r="L22" s="3"/>
      <c r="M22" s="3"/>
      <c r="N22" s="3"/>
      <c r="O22" s="3">
        <f t="shared" ref="O22:AT22" si="6">O140</f>
        <v>69130.28</v>
      </c>
      <c r="P22" s="3">
        <f t="shared" si="6"/>
        <v>52228.87</v>
      </c>
      <c r="Q22" s="3">
        <f t="shared" si="6"/>
        <v>14161.97</v>
      </c>
      <c r="R22" s="3">
        <f t="shared" si="6"/>
        <v>1341.25</v>
      </c>
      <c r="S22" s="3">
        <f t="shared" si="6"/>
        <v>2739.44</v>
      </c>
      <c r="T22" s="3">
        <f t="shared" si="6"/>
        <v>0</v>
      </c>
      <c r="U22" s="3">
        <f t="shared" si="6"/>
        <v>304.31454736640001</v>
      </c>
      <c r="V22" s="3">
        <f t="shared" si="6"/>
        <v>119.54869700959998</v>
      </c>
      <c r="W22" s="3">
        <f t="shared" si="6"/>
        <v>149.21</v>
      </c>
      <c r="X22" s="3">
        <f t="shared" si="6"/>
        <v>4040</v>
      </c>
      <c r="Y22" s="3">
        <f t="shared" si="6"/>
        <v>2412.2199999999998</v>
      </c>
      <c r="Z22" s="3">
        <f t="shared" si="6"/>
        <v>0</v>
      </c>
      <c r="AA22" s="3">
        <f t="shared" si="6"/>
        <v>0</v>
      </c>
      <c r="AB22" s="3">
        <f t="shared" si="6"/>
        <v>0</v>
      </c>
      <c r="AC22" s="3">
        <f t="shared" si="6"/>
        <v>0</v>
      </c>
      <c r="AD22" s="3">
        <f t="shared" si="6"/>
        <v>0</v>
      </c>
      <c r="AE22" s="3">
        <f t="shared" si="6"/>
        <v>0</v>
      </c>
      <c r="AF22" s="3">
        <f t="shared" si="6"/>
        <v>0</v>
      </c>
      <c r="AG22" s="3">
        <f t="shared" si="6"/>
        <v>0</v>
      </c>
      <c r="AH22" s="3">
        <f t="shared" si="6"/>
        <v>0</v>
      </c>
      <c r="AI22" s="3">
        <f t="shared" si="6"/>
        <v>0</v>
      </c>
      <c r="AJ22" s="3">
        <f t="shared" si="6"/>
        <v>0</v>
      </c>
      <c r="AK22" s="3">
        <f t="shared" si="6"/>
        <v>0</v>
      </c>
      <c r="AL22" s="3">
        <f t="shared" si="6"/>
        <v>0</v>
      </c>
      <c r="AM22" s="3">
        <f t="shared" si="6"/>
        <v>0</v>
      </c>
      <c r="AN22" s="3">
        <f t="shared" si="6"/>
        <v>0</v>
      </c>
      <c r="AO22" s="3">
        <f t="shared" si="6"/>
        <v>0</v>
      </c>
      <c r="AP22" s="3">
        <f t="shared" si="6"/>
        <v>0</v>
      </c>
      <c r="AQ22" s="3">
        <f t="shared" si="6"/>
        <v>0</v>
      </c>
      <c r="AR22" s="3">
        <f t="shared" si="6"/>
        <v>75582.5</v>
      </c>
      <c r="AS22" s="3">
        <f t="shared" si="6"/>
        <v>23329.43</v>
      </c>
      <c r="AT22" s="3">
        <f t="shared" si="6"/>
        <v>52253.07</v>
      </c>
      <c r="AU22" s="3">
        <f t="shared" ref="AU22:BZ22" si="7">AU140</f>
        <v>0</v>
      </c>
      <c r="AV22" s="3">
        <f t="shared" si="7"/>
        <v>52228.87</v>
      </c>
      <c r="AW22" s="3">
        <f t="shared" si="7"/>
        <v>52228.87</v>
      </c>
      <c r="AX22" s="3">
        <f t="shared" si="7"/>
        <v>0</v>
      </c>
      <c r="AY22" s="3">
        <f t="shared" si="7"/>
        <v>52228.87</v>
      </c>
      <c r="AZ22" s="3">
        <f t="shared" si="7"/>
        <v>0</v>
      </c>
      <c r="BA22" s="3">
        <f t="shared" si="7"/>
        <v>0</v>
      </c>
      <c r="BB22" s="3">
        <f t="shared" si="7"/>
        <v>0</v>
      </c>
      <c r="BC22" s="3">
        <f t="shared" si="7"/>
        <v>0</v>
      </c>
      <c r="BD22" s="3">
        <f t="shared" si="7"/>
        <v>0</v>
      </c>
      <c r="BE22" s="3">
        <f t="shared" si="7"/>
        <v>0</v>
      </c>
      <c r="BF22" s="3">
        <f t="shared" si="7"/>
        <v>0</v>
      </c>
      <c r="BG22" s="3">
        <f t="shared" si="7"/>
        <v>0</v>
      </c>
      <c r="BH22" s="3">
        <f t="shared" si="7"/>
        <v>0</v>
      </c>
      <c r="BI22" s="3">
        <f t="shared" si="7"/>
        <v>0</v>
      </c>
      <c r="BJ22" s="3">
        <f t="shared" si="7"/>
        <v>0</v>
      </c>
      <c r="BK22" s="3">
        <f t="shared" si="7"/>
        <v>0</v>
      </c>
      <c r="BL22" s="3">
        <f t="shared" si="7"/>
        <v>0</v>
      </c>
      <c r="BM22" s="3">
        <f t="shared" si="7"/>
        <v>0</v>
      </c>
      <c r="BN22" s="3">
        <f t="shared" si="7"/>
        <v>0</v>
      </c>
      <c r="BO22" s="4">
        <f t="shared" si="7"/>
        <v>441742.31</v>
      </c>
      <c r="BP22" s="4">
        <f t="shared" si="7"/>
        <v>333742.46000000002</v>
      </c>
      <c r="BQ22" s="4">
        <f t="shared" si="7"/>
        <v>90494.89</v>
      </c>
      <c r="BR22" s="4">
        <f t="shared" si="7"/>
        <v>8570.6</v>
      </c>
      <c r="BS22" s="4">
        <f t="shared" si="7"/>
        <v>17504.96</v>
      </c>
      <c r="BT22" s="4">
        <f t="shared" si="7"/>
        <v>0</v>
      </c>
      <c r="BU22" s="4">
        <f t="shared" si="7"/>
        <v>304.31454736640001</v>
      </c>
      <c r="BV22" s="4">
        <f t="shared" si="7"/>
        <v>119.54869700959998</v>
      </c>
      <c r="BW22" s="4">
        <f t="shared" si="7"/>
        <v>149.21</v>
      </c>
      <c r="BX22" s="4">
        <f t="shared" si="7"/>
        <v>25815.48</v>
      </c>
      <c r="BY22" s="4">
        <f t="shared" si="7"/>
        <v>15413.97</v>
      </c>
      <c r="BZ22" s="4">
        <f t="shared" si="7"/>
        <v>0</v>
      </c>
      <c r="CA22" s="4">
        <f t="shared" ref="CA22:DF22" si="8">CA140</f>
        <v>0</v>
      </c>
      <c r="CB22" s="4">
        <f t="shared" si="8"/>
        <v>0</v>
      </c>
      <c r="CC22" s="4">
        <f t="shared" si="8"/>
        <v>0</v>
      </c>
      <c r="CD22" s="4">
        <f t="shared" si="8"/>
        <v>0</v>
      </c>
      <c r="CE22" s="4">
        <f t="shared" si="8"/>
        <v>0</v>
      </c>
      <c r="CF22" s="4">
        <f t="shared" si="8"/>
        <v>0</v>
      </c>
      <c r="CG22" s="4">
        <f t="shared" si="8"/>
        <v>0</v>
      </c>
      <c r="CH22" s="4">
        <f t="shared" si="8"/>
        <v>0</v>
      </c>
      <c r="CI22" s="4">
        <f t="shared" si="8"/>
        <v>0</v>
      </c>
      <c r="CJ22" s="4">
        <f t="shared" si="8"/>
        <v>0</v>
      </c>
      <c r="CK22" s="4">
        <f t="shared" si="8"/>
        <v>0</v>
      </c>
      <c r="CL22" s="4">
        <f t="shared" si="8"/>
        <v>0</v>
      </c>
      <c r="CM22" s="4">
        <f t="shared" si="8"/>
        <v>0</v>
      </c>
      <c r="CN22" s="4">
        <f t="shared" si="8"/>
        <v>0</v>
      </c>
      <c r="CO22" s="4">
        <f t="shared" si="8"/>
        <v>0</v>
      </c>
      <c r="CP22" s="4">
        <f t="shared" si="8"/>
        <v>0</v>
      </c>
      <c r="CQ22" s="4">
        <f t="shared" si="8"/>
        <v>0</v>
      </c>
      <c r="CR22" s="4">
        <f t="shared" si="8"/>
        <v>482971.76</v>
      </c>
      <c r="CS22" s="4">
        <f t="shared" si="8"/>
        <v>149074.96</v>
      </c>
      <c r="CT22" s="4">
        <f t="shared" si="8"/>
        <v>333896.8</v>
      </c>
      <c r="CU22" s="4">
        <f t="shared" si="8"/>
        <v>0</v>
      </c>
      <c r="CV22" s="4">
        <f t="shared" si="8"/>
        <v>333742.46000000002</v>
      </c>
      <c r="CW22" s="4">
        <f t="shared" si="8"/>
        <v>333742.46000000002</v>
      </c>
      <c r="CX22" s="4">
        <f t="shared" si="8"/>
        <v>0</v>
      </c>
      <c r="CY22" s="4">
        <f t="shared" si="8"/>
        <v>333742.46000000002</v>
      </c>
      <c r="CZ22" s="4">
        <f t="shared" si="8"/>
        <v>0</v>
      </c>
      <c r="DA22" s="4">
        <f t="shared" si="8"/>
        <v>0</v>
      </c>
      <c r="DB22" s="4">
        <f t="shared" si="8"/>
        <v>0</v>
      </c>
      <c r="DC22" s="4">
        <f t="shared" si="8"/>
        <v>0</v>
      </c>
      <c r="DD22" s="4">
        <f t="shared" si="8"/>
        <v>0</v>
      </c>
      <c r="DE22" s="4">
        <f t="shared" si="8"/>
        <v>0</v>
      </c>
      <c r="DF22" s="4">
        <f t="shared" si="8"/>
        <v>0</v>
      </c>
      <c r="DG22" s="4">
        <f t="shared" ref="DG22:DN22" si="9">DG140</f>
        <v>0</v>
      </c>
      <c r="DH22" s="4">
        <f t="shared" si="9"/>
        <v>0</v>
      </c>
      <c r="DI22" s="4">
        <f t="shared" si="9"/>
        <v>0</v>
      </c>
      <c r="DJ22" s="4">
        <f t="shared" si="9"/>
        <v>0</v>
      </c>
      <c r="DK22" s="4">
        <f t="shared" si="9"/>
        <v>0</v>
      </c>
      <c r="DL22" s="4">
        <f t="shared" si="9"/>
        <v>0</v>
      </c>
      <c r="DM22" s="4">
        <f t="shared" si="9"/>
        <v>0</v>
      </c>
      <c r="DN22" s="4">
        <f t="shared" si="9"/>
        <v>0</v>
      </c>
    </row>
    <row r="24" spans="1:255">
      <c r="A24" s="1">
        <v>4</v>
      </c>
      <c r="B24" s="1">
        <v>1</v>
      </c>
      <c r="C24" s="1"/>
      <c r="D24" s="1">
        <f>ROW(A51)</f>
        <v>51</v>
      </c>
      <c r="E24" s="1"/>
      <c r="F24" s="1" t="s">
        <v>14</v>
      </c>
      <c r="G24" s="1" t="s">
        <v>15</v>
      </c>
      <c r="H24" s="1" t="s">
        <v>3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13</v>
      </c>
      <c r="BE24" s="1" t="s">
        <v>13</v>
      </c>
      <c r="BF24" s="1" t="s">
        <v>13</v>
      </c>
      <c r="BG24" s="1" t="s">
        <v>3</v>
      </c>
      <c r="BH24" s="1" t="s">
        <v>13</v>
      </c>
      <c r="BI24" s="1" t="s">
        <v>13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13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>
      <c r="A26" s="3">
        <v>52</v>
      </c>
      <c r="B26" s="3">
        <f t="shared" ref="B26:G26" si="10">B51</f>
        <v>1</v>
      </c>
      <c r="C26" s="3">
        <f t="shared" si="10"/>
        <v>4</v>
      </c>
      <c r="D26" s="3">
        <f t="shared" si="10"/>
        <v>24</v>
      </c>
      <c r="E26" s="3">
        <f t="shared" si="10"/>
        <v>0</v>
      </c>
      <c r="F26" s="3" t="str">
        <f t="shared" si="10"/>
        <v>Новый раздел</v>
      </c>
      <c r="G26" s="3" t="str">
        <f t="shared" si="10"/>
        <v>Демонтажные работы</v>
      </c>
      <c r="H26" s="3"/>
      <c r="I26" s="3"/>
      <c r="J26" s="3"/>
      <c r="K26" s="3"/>
      <c r="L26" s="3"/>
      <c r="M26" s="3"/>
      <c r="N26" s="3"/>
      <c r="O26" s="3">
        <f t="shared" ref="O26:AT26" si="11">O51</f>
        <v>6084.82</v>
      </c>
      <c r="P26" s="3">
        <f t="shared" si="11"/>
        <v>0</v>
      </c>
      <c r="Q26" s="3">
        <f t="shared" si="11"/>
        <v>4999.41</v>
      </c>
      <c r="R26" s="3">
        <f t="shared" si="11"/>
        <v>432.64</v>
      </c>
      <c r="S26" s="3">
        <f t="shared" si="11"/>
        <v>1085.4100000000001</v>
      </c>
      <c r="T26" s="3">
        <f t="shared" si="11"/>
        <v>0</v>
      </c>
      <c r="U26" s="3">
        <f t="shared" si="11"/>
        <v>125.36500236639999</v>
      </c>
      <c r="V26" s="3">
        <f t="shared" si="11"/>
        <v>37.490447009599997</v>
      </c>
      <c r="W26" s="3">
        <f t="shared" si="11"/>
        <v>0</v>
      </c>
      <c r="X26" s="3">
        <f t="shared" si="11"/>
        <v>1487.4</v>
      </c>
      <c r="Y26" s="3">
        <f t="shared" si="11"/>
        <v>911.84</v>
      </c>
      <c r="Z26" s="3">
        <f t="shared" si="11"/>
        <v>0</v>
      </c>
      <c r="AA26" s="3">
        <f t="shared" si="11"/>
        <v>0</v>
      </c>
      <c r="AB26" s="3">
        <f t="shared" si="11"/>
        <v>6084.82</v>
      </c>
      <c r="AC26" s="3">
        <f t="shared" si="11"/>
        <v>0</v>
      </c>
      <c r="AD26" s="3">
        <f t="shared" si="11"/>
        <v>4999.41</v>
      </c>
      <c r="AE26" s="3">
        <f t="shared" si="11"/>
        <v>432.64</v>
      </c>
      <c r="AF26" s="3">
        <f t="shared" si="11"/>
        <v>1085.4100000000001</v>
      </c>
      <c r="AG26" s="3">
        <f t="shared" si="11"/>
        <v>0</v>
      </c>
      <c r="AH26" s="3">
        <f t="shared" si="11"/>
        <v>125.36500236639999</v>
      </c>
      <c r="AI26" s="3">
        <f t="shared" si="11"/>
        <v>37.490447009599997</v>
      </c>
      <c r="AJ26" s="3">
        <f t="shared" si="11"/>
        <v>0</v>
      </c>
      <c r="AK26" s="3">
        <f t="shared" si="11"/>
        <v>1487.4</v>
      </c>
      <c r="AL26" s="3">
        <f t="shared" si="11"/>
        <v>911.84</v>
      </c>
      <c r="AM26" s="3">
        <f t="shared" si="11"/>
        <v>0</v>
      </c>
      <c r="AN26" s="3">
        <f t="shared" si="11"/>
        <v>0</v>
      </c>
      <c r="AO26" s="3">
        <f t="shared" si="11"/>
        <v>0</v>
      </c>
      <c r="AP26" s="3">
        <f t="shared" si="11"/>
        <v>0</v>
      </c>
      <c r="AQ26" s="3">
        <f t="shared" si="11"/>
        <v>0</v>
      </c>
      <c r="AR26" s="3">
        <f t="shared" si="11"/>
        <v>8484.06</v>
      </c>
      <c r="AS26" s="3">
        <f t="shared" si="11"/>
        <v>2325.61</v>
      </c>
      <c r="AT26" s="3">
        <f t="shared" si="11"/>
        <v>6158.45</v>
      </c>
      <c r="AU26" s="3">
        <f t="shared" ref="AU26:BZ26" si="12">AU51</f>
        <v>0</v>
      </c>
      <c r="AV26" s="3">
        <f t="shared" si="12"/>
        <v>0</v>
      </c>
      <c r="AW26" s="3">
        <f t="shared" si="12"/>
        <v>0</v>
      </c>
      <c r="AX26" s="3">
        <f t="shared" si="12"/>
        <v>0</v>
      </c>
      <c r="AY26" s="3">
        <f t="shared" si="12"/>
        <v>0</v>
      </c>
      <c r="AZ26" s="3">
        <f t="shared" si="12"/>
        <v>0</v>
      </c>
      <c r="BA26" s="3">
        <f t="shared" si="12"/>
        <v>0</v>
      </c>
      <c r="BB26" s="3">
        <f t="shared" si="12"/>
        <v>0</v>
      </c>
      <c r="BC26" s="3">
        <f t="shared" si="12"/>
        <v>0</v>
      </c>
      <c r="BD26" s="3">
        <f t="shared" si="12"/>
        <v>0</v>
      </c>
      <c r="BE26" s="3">
        <f t="shared" si="12"/>
        <v>8484.06</v>
      </c>
      <c r="BF26" s="3">
        <f t="shared" si="12"/>
        <v>2325.61</v>
      </c>
      <c r="BG26" s="3">
        <f t="shared" si="12"/>
        <v>6158.45</v>
      </c>
      <c r="BH26" s="3">
        <f t="shared" si="12"/>
        <v>0</v>
      </c>
      <c r="BI26" s="3">
        <f t="shared" si="12"/>
        <v>0</v>
      </c>
      <c r="BJ26" s="3">
        <f t="shared" si="12"/>
        <v>0</v>
      </c>
      <c r="BK26" s="3">
        <f t="shared" si="12"/>
        <v>0</v>
      </c>
      <c r="BL26" s="3">
        <f t="shared" si="12"/>
        <v>0</v>
      </c>
      <c r="BM26" s="3">
        <f t="shared" si="12"/>
        <v>0</v>
      </c>
      <c r="BN26" s="3">
        <f t="shared" si="12"/>
        <v>0</v>
      </c>
      <c r="BO26" s="4">
        <f t="shared" si="12"/>
        <v>38881.919999999998</v>
      </c>
      <c r="BP26" s="4">
        <f t="shared" si="12"/>
        <v>0</v>
      </c>
      <c r="BQ26" s="4">
        <f t="shared" si="12"/>
        <v>31946.2</v>
      </c>
      <c r="BR26" s="4">
        <f t="shared" si="12"/>
        <v>2764.54</v>
      </c>
      <c r="BS26" s="4">
        <f t="shared" si="12"/>
        <v>6935.72</v>
      </c>
      <c r="BT26" s="4">
        <f t="shared" si="12"/>
        <v>0</v>
      </c>
      <c r="BU26" s="4">
        <f t="shared" si="12"/>
        <v>125.36500236639999</v>
      </c>
      <c r="BV26" s="4">
        <f t="shared" si="12"/>
        <v>37.490447009599997</v>
      </c>
      <c r="BW26" s="4">
        <f t="shared" si="12"/>
        <v>0</v>
      </c>
      <c r="BX26" s="4">
        <f t="shared" si="12"/>
        <v>9504.2800000000007</v>
      </c>
      <c r="BY26" s="4">
        <f t="shared" si="12"/>
        <v>5826.53</v>
      </c>
      <c r="BZ26" s="4">
        <f t="shared" si="12"/>
        <v>0</v>
      </c>
      <c r="CA26" s="4">
        <f t="shared" ref="CA26:DF26" si="13">CA51</f>
        <v>0</v>
      </c>
      <c r="CB26" s="4">
        <f t="shared" si="13"/>
        <v>38881.919999999998</v>
      </c>
      <c r="CC26" s="4">
        <f t="shared" si="13"/>
        <v>0</v>
      </c>
      <c r="CD26" s="4">
        <f t="shared" si="13"/>
        <v>31946.2</v>
      </c>
      <c r="CE26" s="4">
        <f t="shared" si="13"/>
        <v>2764.54</v>
      </c>
      <c r="CF26" s="4">
        <f t="shared" si="13"/>
        <v>6935.72</v>
      </c>
      <c r="CG26" s="4">
        <f t="shared" si="13"/>
        <v>0</v>
      </c>
      <c r="CH26" s="4">
        <f t="shared" si="13"/>
        <v>125.36500236639999</v>
      </c>
      <c r="CI26" s="4">
        <f t="shared" si="13"/>
        <v>37.490447009599997</v>
      </c>
      <c r="CJ26" s="4">
        <f t="shared" si="13"/>
        <v>0</v>
      </c>
      <c r="CK26" s="4">
        <f t="shared" si="13"/>
        <v>9504.2800000000007</v>
      </c>
      <c r="CL26" s="4">
        <f t="shared" si="13"/>
        <v>5826.53</v>
      </c>
      <c r="CM26" s="4">
        <f t="shared" si="13"/>
        <v>0</v>
      </c>
      <c r="CN26" s="4">
        <f t="shared" si="13"/>
        <v>0</v>
      </c>
      <c r="CO26" s="4">
        <f t="shared" si="13"/>
        <v>0</v>
      </c>
      <c r="CP26" s="4">
        <f t="shared" si="13"/>
        <v>0</v>
      </c>
      <c r="CQ26" s="4">
        <f t="shared" si="13"/>
        <v>0</v>
      </c>
      <c r="CR26" s="4">
        <f t="shared" si="13"/>
        <v>54212.73</v>
      </c>
      <c r="CS26" s="4">
        <f t="shared" si="13"/>
        <v>14860.53</v>
      </c>
      <c r="CT26" s="4">
        <f t="shared" si="13"/>
        <v>39352.199999999997</v>
      </c>
      <c r="CU26" s="4">
        <f t="shared" si="13"/>
        <v>0</v>
      </c>
      <c r="CV26" s="4">
        <f t="shared" si="13"/>
        <v>0</v>
      </c>
      <c r="CW26" s="4">
        <f t="shared" si="13"/>
        <v>0</v>
      </c>
      <c r="CX26" s="4">
        <f t="shared" si="13"/>
        <v>0</v>
      </c>
      <c r="CY26" s="4">
        <f t="shared" si="13"/>
        <v>0</v>
      </c>
      <c r="CZ26" s="4">
        <f t="shared" si="13"/>
        <v>0</v>
      </c>
      <c r="DA26" s="4">
        <f t="shared" si="13"/>
        <v>0</v>
      </c>
      <c r="DB26" s="4">
        <f t="shared" si="13"/>
        <v>0</v>
      </c>
      <c r="DC26" s="4">
        <f t="shared" si="13"/>
        <v>0</v>
      </c>
      <c r="DD26" s="4">
        <f t="shared" si="13"/>
        <v>0</v>
      </c>
      <c r="DE26" s="4">
        <f t="shared" si="13"/>
        <v>54212.73</v>
      </c>
      <c r="DF26" s="4">
        <f t="shared" si="13"/>
        <v>14860.53</v>
      </c>
      <c r="DG26" s="4">
        <f t="shared" ref="DG26:DN26" si="14">DG51</f>
        <v>39352.199999999997</v>
      </c>
      <c r="DH26" s="4">
        <f t="shared" si="14"/>
        <v>0</v>
      </c>
      <c r="DI26" s="4">
        <f t="shared" si="14"/>
        <v>0</v>
      </c>
      <c r="DJ26" s="4">
        <f t="shared" si="14"/>
        <v>0</v>
      </c>
      <c r="DK26" s="4">
        <f t="shared" si="14"/>
        <v>0</v>
      </c>
      <c r="DL26" s="4">
        <f t="shared" si="14"/>
        <v>0</v>
      </c>
      <c r="DM26" s="4">
        <f t="shared" si="14"/>
        <v>0</v>
      </c>
      <c r="DN26" s="4">
        <f t="shared" si="14"/>
        <v>0</v>
      </c>
    </row>
    <row r="28" spans="1:255">
      <c r="A28" s="2">
        <v>17</v>
      </c>
      <c r="B28" s="2">
        <v>1</v>
      </c>
      <c r="C28" s="2">
        <f>ROW(SmtRes!A11)</f>
        <v>11</v>
      </c>
      <c r="D28" s="2">
        <f>ROW(EtalonRes!A11)</f>
        <v>11</v>
      </c>
      <c r="E28" s="2" t="s">
        <v>16</v>
      </c>
      <c r="F28" s="2" t="s">
        <v>17</v>
      </c>
      <c r="G28" s="2" t="s">
        <v>18</v>
      </c>
      <c r="H28" s="2" t="s">
        <v>19</v>
      </c>
      <c r="I28" s="2">
        <v>3.12</v>
      </c>
      <c r="J28" s="2">
        <v>0</v>
      </c>
      <c r="K28" s="2"/>
      <c r="L28" s="2"/>
      <c r="M28" s="2"/>
      <c r="N28" s="2"/>
      <c r="O28" s="2">
        <f t="shared" ref="O28:O49" si="15">ROUND(CP28,2)</f>
        <v>1407.77</v>
      </c>
      <c r="P28" s="2">
        <f t="shared" ref="P28:P49" si="16">ROUND(CQ28*I28,2)</f>
        <v>0</v>
      </c>
      <c r="Q28" s="2">
        <f t="shared" ref="Q28:Q49" si="17">ROUND(CR28*I28,2)</f>
        <v>1045</v>
      </c>
      <c r="R28" s="2">
        <f t="shared" ref="R28:R49" si="18">ROUND(CS28*I28,2)</f>
        <v>115.01</v>
      </c>
      <c r="S28" s="2">
        <f t="shared" ref="S28:S49" si="19">ROUND(CT28*I28,2)</f>
        <v>362.77</v>
      </c>
      <c r="T28" s="2">
        <f t="shared" ref="T28:T49" si="20">ROUND(CU28*I28,2)</f>
        <v>0</v>
      </c>
      <c r="U28" s="2">
        <f t="shared" ref="U28:U49" si="21">CV28*I28</f>
        <v>44.241116399999996</v>
      </c>
      <c r="V28" s="2">
        <f t="shared" ref="V28:V49" si="22">CW28*I28</f>
        <v>10.62945</v>
      </c>
      <c r="W28" s="2">
        <f t="shared" ref="W28:W49" si="23">ROUND(CX28*I28,2)</f>
        <v>0</v>
      </c>
      <c r="X28" s="2">
        <f t="shared" ref="X28:X49" si="24">ROUND(CY28,2)</f>
        <v>501.67</v>
      </c>
      <c r="Y28" s="2">
        <f t="shared" ref="Y28:Y49" si="25">ROUND(CZ28,2)</f>
        <v>243.67</v>
      </c>
      <c r="Z28" s="2"/>
      <c r="AA28" s="2">
        <v>26264148</v>
      </c>
      <c r="AB28" s="2">
        <f t="shared" ref="AB28:AB49" si="26">ROUND((AC28+AD28+AF28),6)</f>
        <v>451.20618000000002</v>
      </c>
      <c r="AC28" s="2">
        <f t="shared" ref="AC28:AC43" si="27">ROUND(((ES28*0)),6)</f>
        <v>0</v>
      </c>
      <c r="AD28" s="2">
        <f>ROUND((((((ET28*1.15)*1.25*0.6))-(((EU28*1.15)*1.25*0.6)))+AE28),6)</f>
        <v>334.93462499999998</v>
      </c>
      <c r="AE28" s="2">
        <f>ROUND((((EU28*1.15)*1.25*0.6)),6)</f>
        <v>36.863250000000001</v>
      </c>
      <c r="AF28" s="2">
        <f>ROUND((((EV28*1.15)*1.15*0.6)),6)</f>
        <v>116.27155500000001</v>
      </c>
      <c r="AG28" s="2">
        <f t="shared" ref="AG28:AG49" si="28">ROUND((AP28),6)</f>
        <v>0</v>
      </c>
      <c r="AH28" s="2">
        <f>(((EW28*1.15)*1.15*0.6))</f>
        <v>14.179844999999998</v>
      </c>
      <c r="AI28" s="2">
        <f>(((EX28*1.15)*1.25*0.6))</f>
        <v>3.4068749999999999</v>
      </c>
      <c r="AJ28" s="2">
        <f t="shared" ref="AJ28:AJ49" si="29">ROUND((AS28),6)</f>
        <v>0</v>
      </c>
      <c r="AK28" s="2">
        <v>702.49</v>
      </c>
      <c r="AL28" s="2">
        <v>167.63</v>
      </c>
      <c r="AM28" s="2">
        <v>388.33</v>
      </c>
      <c r="AN28" s="2">
        <v>42.74</v>
      </c>
      <c r="AO28" s="2">
        <v>146.53</v>
      </c>
      <c r="AP28" s="2">
        <v>0</v>
      </c>
      <c r="AQ28" s="2">
        <v>17.87</v>
      </c>
      <c r="AR28" s="2">
        <v>3.95</v>
      </c>
      <c r="AS28" s="2">
        <v>0</v>
      </c>
      <c r="AT28" s="2">
        <v>105</v>
      </c>
      <c r="AU28" s="2">
        <v>51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20</v>
      </c>
      <c r="BK28" s="2"/>
      <c r="BL28" s="2"/>
      <c r="BM28" s="2">
        <v>33001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105</v>
      </c>
      <c r="CA28" s="2">
        <v>60</v>
      </c>
      <c r="CB28" s="2"/>
      <c r="CC28" s="2"/>
      <c r="CD28" s="2"/>
      <c r="CE28" s="2"/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1</v>
      </c>
      <c r="CP28" s="2">
        <f t="shared" ref="CP28:CP49" si="30">(P28+Q28+S28)</f>
        <v>1407.77</v>
      </c>
      <c r="CQ28" s="2">
        <f t="shared" ref="CQ28:CQ49" si="31">AC28*BC28</f>
        <v>0</v>
      </c>
      <c r="CR28" s="2">
        <f t="shared" ref="CR28:CR49" si="32">AD28*BB28</f>
        <v>334.93462499999998</v>
      </c>
      <c r="CS28" s="2">
        <f t="shared" ref="CS28:CS49" si="33">AE28*BS28</f>
        <v>36.863250000000001</v>
      </c>
      <c r="CT28" s="2">
        <f t="shared" ref="CT28:CT49" si="34">AF28*BA28</f>
        <v>116.27155500000001</v>
      </c>
      <c r="CU28" s="2">
        <f t="shared" ref="CU28:CU49" si="35">AG28</f>
        <v>0</v>
      </c>
      <c r="CV28" s="2">
        <f t="shared" ref="CV28:CV49" si="36">AH28</f>
        <v>14.179844999999998</v>
      </c>
      <c r="CW28" s="2">
        <f t="shared" ref="CW28:CW49" si="37">AI28</f>
        <v>3.4068749999999999</v>
      </c>
      <c r="CX28" s="2">
        <f t="shared" ref="CX28:CX49" si="38">AJ28</f>
        <v>0</v>
      </c>
      <c r="CY28" s="2">
        <f t="shared" ref="CY28:CY49" si="39">(((S28+R28)*AT28)/100)</f>
        <v>501.66899999999993</v>
      </c>
      <c r="CZ28" s="2">
        <f t="shared" ref="CZ28:CZ49" si="40">(((S28+R28)*AU28)/100)</f>
        <v>243.6678</v>
      </c>
      <c r="DA28" s="2"/>
      <c r="DB28" s="2"/>
      <c r="DC28" s="2" t="s">
        <v>3</v>
      </c>
      <c r="DD28" s="2" t="s">
        <v>21</v>
      </c>
      <c r="DE28" s="2" t="s">
        <v>22</v>
      </c>
      <c r="DF28" s="2" t="s">
        <v>22</v>
      </c>
      <c r="DG28" s="2" t="s">
        <v>23</v>
      </c>
      <c r="DH28" s="2" t="s">
        <v>3</v>
      </c>
      <c r="DI28" s="2" t="s">
        <v>23</v>
      </c>
      <c r="DJ28" s="2" t="s">
        <v>22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19</v>
      </c>
      <c r="DW28" s="2" t="s">
        <v>19</v>
      </c>
      <c r="DX28" s="2">
        <v>1</v>
      </c>
      <c r="DY28" s="2"/>
      <c r="DZ28" s="2"/>
      <c r="EA28" s="2"/>
      <c r="EB28" s="2"/>
      <c r="EC28" s="2"/>
      <c r="ED28" s="2"/>
      <c r="EE28" s="2">
        <v>24085415</v>
      </c>
      <c r="EF28" s="2">
        <v>2</v>
      </c>
      <c r="EG28" s="2" t="s">
        <v>24</v>
      </c>
      <c r="EH28" s="2">
        <v>0</v>
      </c>
      <c r="EI28" s="2" t="s">
        <v>3</v>
      </c>
      <c r="EJ28" s="2">
        <v>1</v>
      </c>
      <c r="EK28" s="2">
        <v>33001</v>
      </c>
      <c r="EL28" s="2" t="s">
        <v>25</v>
      </c>
      <c r="EM28" s="2" t="s">
        <v>26</v>
      </c>
      <c r="EN28" s="2"/>
      <c r="EO28" s="2" t="s">
        <v>3</v>
      </c>
      <c r="EP28" s="2"/>
      <c r="EQ28" s="2">
        <v>0</v>
      </c>
      <c r="ER28" s="2">
        <v>702.49</v>
      </c>
      <c r="ES28" s="2">
        <v>167.63</v>
      </c>
      <c r="ET28" s="2">
        <v>388.33</v>
      </c>
      <c r="EU28" s="2">
        <v>42.74</v>
      </c>
      <c r="EV28" s="2">
        <v>146.53</v>
      </c>
      <c r="EW28" s="2">
        <v>17.87</v>
      </c>
      <c r="EX28" s="2">
        <v>3.95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49" si="41">ROUND(IF(AND(BH28=3,BI28=3),P28,0),2)</f>
        <v>0</v>
      </c>
      <c r="FS28" s="2">
        <v>0</v>
      </c>
      <c r="FT28" s="2"/>
      <c r="FU28" s="2" t="s">
        <v>27</v>
      </c>
      <c r="FV28" s="2"/>
      <c r="FW28" s="2"/>
      <c r="FX28" s="2">
        <v>105</v>
      </c>
      <c r="FY28" s="2">
        <v>51</v>
      </c>
      <c r="FZ28" s="2"/>
      <c r="GA28" s="2" t="s">
        <v>3</v>
      </c>
      <c r="GB28" s="2"/>
      <c r="GC28" s="2"/>
      <c r="GD28" s="2"/>
      <c r="GE28" s="2"/>
      <c r="GF28" s="2">
        <v>-750593415</v>
      </c>
      <c r="GG28" s="2">
        <v>2</v>
      </c>
      <c r="GH28" s="2">
        <v>1</v>
      </c>
      <c r="GI28" s="2">
        <v>-2</v>
      </c>
      <c r="GJ28" s="2">
        <v>0</v>
      </c>
      <c r="GK28" s="2">
        <f>ROUND(R28*(R12)/100,2)</f>
        <v>0</v>
      </c>
      <c r="GL28" s="2">
        <f t="shared" ref="GL28:GL49" si="42">ROUND(IF(AND(BH28=3,BI28=3,FS28&lt;&gt;0),P28,0),2)</f>
        <v>0</v>
      </c>
      <c r="GM28" s="2">
        <f t="shared" ref="GM28:GM49" si="43">O28+X28+Y28</f>
        <v>2153.11</v>
      </c>
      <c r="GN28" s="2">
        <f t="shared" ref="GN28:GN49" si="44">ROUND(IF(OR(BI28=0,BI28=1),O28+X28+Y28,0),2)</f>
        <v>2153.11</v>
      </c>
      <c r="GO28" s="2">
        <f t="shared" ref="GO28:GO49" si="45">ROUND(IF(BI28=2,O28+X28+Y28,0),2)</f>
        <v>0</v>
      </c>
      <c r="GP28" s="2">
        <f t="shared" ref="GP28:GP49" si="46">ROUND(IF(BI28=4,O28+X28+Y28,0),2)</f>
        <v>0</v>
      </c>
      <c r="GQ28" s="2"/>
      <c r="GR28" s="2">
        <v>0</v>
      </c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>
      <c r="A29">
        <v>17</v>
      </c>
      <c r="B29">
        <v>1</v>
      </c>
      <c r="C29">
        <f>ROW(SmtRes!A22)</f>
        <v>22</v>
      </c>
      <c r="D29">
        <f>ROW(EtalonRes!A22)</f>
        <v>22</v>
      </c>
      <c r="E29" t="s">
        <v>16</v>
      </c>
      <c r="F29" t="s">
        <v>17</v>
      </c>
      <c r="G29" t="s">
        <v>18</v>
      </c>
      <c r="H29" t="s">
        <v>19</v>
      </c>
      <c r="I29">
        <v>3.12</v>
      </c>
      <c r="J29">
        <v>0</v>
      </c>
      <c r="O29">
        <f t="shared" si="15"/>
        <v>8995.6</v>
      </c>
      <c r="P29">
        <f t="shared" si="16"/>
        <v>0</v>
      </c>
      <c r="Q29">
        <f t="shared" si="17"/>
        <v>6677.52</v>
      </c>
      <c r="R29">
        <f t="shared" si="18"/>
        <v>734.94</v>
      </c>
      <c r="S29">
        <f t="shared" si="19"/>
        <v>2318.08</v>
      </c>
      <c r="T29">
        <f t="shared" si="20"/>
        <v>0</v>
      </c>
      <c r="U29">
        <f t="shared" si="21"/>
        <v>44.241116399999996</v>
      </c>
      <c r="V29">
        <f t="shared" si="22"/>
        <v>10.62945</v>
      </c>
      <c r="W29">
        <f t="shared" si="23"/>
        <v>0</v>
      </c>
      <c r="X29">
        <f t="shared" si="24"/>
        <v>3205.67</v>
      </c>
      <c r="Y29">
        <f t="shared" si="25"/>
        <v>1557.04</v>
      </c>
      <c r="AA29">
        <v>26264149</v>
      </c>
      <c r="AB29">
        <f t="shared" si="26"/>
        <v>451.20618000000002</v>
      </c>
      <c r="AC29">
        <f t="shared" si="27"/>
        <v>0</v>
      </c>
      <c r="AD29">
        <f>ROUND((((((ET29*1.15)*1.25*0.6))-(((EU29*1.15)*1.25*0.6)))+AE29),6)</f>
        <v>334.93462499999998</v>
      </c>
      <c r="AE29">
        <f>ROUND((((EU29*1.15)*1.25*0.6)),6)</f>
        <v>36.863250000000001</v>
      </c>
      <c r="AF29">
        <f>ROUND((((EV29*1.15)*1.15*0.6)),6)</f>
        <v>116.27155500000001</v>
      </c>
      <c r="AG29">
        <f t="shared" si="28"/>
        <v>0</v>
      </c>
      <c r="AH29">
        <f>(((EW29*1.15)*1.15*0.6))</f>
        <v>14.179844999999998</v>
      </c>
      <c r="AI29">
        <f>(((EX29*1.15)*1.25*0.6))</f>
        <v>3.4068749999999999</v>
      </c>
      <c r="AJ29">
        <f t="shared" si="29"/>
        <v>0</v>
      </c>
      <c r="AK29">
        <v>702.49</v>
      </c>
      <c r="AL29">
        <v>167.63</v>
      </c>
      <c r="AM29">
        <v>388.33</v>
      </c>
      <c r="AN29">
        <v>42.74</v>
      </c>
      <c r="AO29">
        <v>146.53</v>
      </c>
      <c r="AP29">
        <v>0</v>
      </c>
      <c r="AQ29">
        <v>17.87</v>
      </c>
      <c r="AR29">
        <v>3.95</v>
      </c>
      <c r="AS29">
        <v>0</v>
      </c>
      <c r="AT29">
        <v>105</v>
      </c>
      <c r="AU29">
        <v>51</v>
      </c>
      <c r="AV29">
        <v>1</v>
      </c>
      <c r="AW29">
        <v>1</v>
      </c>
      <c r="AZ29">
        <v>6.39</v>
      </c>
      <c r="BA29">
        <v>6.39</v>
      </c>
      <c r="BB29">
        <v>6.39</v>
      </c>
      <c r="BC29">
        <v>6.39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20</v>
      </c>
      <c r="BM29">
        <v>33001</v>
      </c>
      <c r="BN29">
        <v>0</v>
      </c>
      <c r="BO29" t="s">
        <v>28</v>
      </c>
      <c r="BP29">
        <v>1</v>
      </c>
      <c r="BQ29">
        <v>2</v>
      </c>
      <c r="BR29">
        <v>0</v>
      </c>
      <c r="BS29">
        <v>6.39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105</v>
      </c>
      <c r="CA29">
        <v>60</v>
      </c>
      <c r="CF29">
        <v>0</v>
      </c>
      <c r="CG29">
        <v>0</v>
      </c>
      <c r="CM29">
        <v>0</v>
      </c>
      <c r="CN29" t="s">
        <v>3</v>
      </c>
      <c r="CO29">
        <v>1</v>
      </c>
      <c r="CP29">
        <f t="shared" si="30"/>
        <v>8995.6</v>
      </c>
      <c r="CQ29">
        <f t="shared" si="31"/>
        <v>0</v>
      </c>
      <c r="CR29">
        <f t="shared" si="32"/>
        <v>2140.2322537499999</v>
      </c>
      <c r="CS29">
        <f t="shared" si="33"/>
        <v>235.55616749999999</v>
      </c>
      <c r="CT29">
        <f t="shared" si="34"/>
        <v>742.97523645000001</v>
      </c>
      <c r="CU29">
        <f t="shared" si="35"/>
        <v>0</v>
      </c>
      <c r="CV29">
        <f t="shared" si="36"/>
        <v>14.179844999999998</v>
      </c>
      <c r="CW29">
        <f t="shared" si="37"/>
        <v>3.4068749999999999</v>
      </c>
      <c r="CX29">
        <f t="shared" si="38"/>
        <v>0</v>
      </c>
      <c r="CY29">
        <f t="shared" si="39"/>
        <v>3205.6709999999998</v>
      </c>
      <c r="CZ29">
        <f t="shared" si="40"/>
        <v>1557.0401999999999</v>
      </c>
      <c r="DC29" t="s">
        <v>3</v>
      </c>
      <c r="DD29" t="s">
        <v>21</v>
      </c>
      <c r="DE29" t="s">
        <v>22</v>
      </c>
      <c r="DF29" t="s">
        <v>22</v>
      </c>
      <c r="DG29" t="s">
        <v>23</v>
      </c>
      <c r="DH29" t="s">
        <v>3</v>
      </c>
      <c r="DI29" t="s">
        <v>23</v>
      </c>
      <c r="DJ29" t="s">
        <v>22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19</v>
      </c>
      <c r="DW29" t="s">
        <v>19</v>
      </c>
      <c r="DX29">
        <v>1</v>
      </c>
      <c r="EE29">
        <v>24085415</v>
      </c>
      <c r="EF29">
        <v>2</v>
      </c>
      <c r="EG29" t="s">
        <v>24</v>
      </c>
      <c r="EH29">
        <v>0</v>
      </c>
      <c r="EI29" t="s">
        <v>3</v>
      </c>
      <c r="EJ29">
        <v>1</v>
      </c>
      <c r="EK29">
        <v>33001</v>
      </c>
      <c r="EL29" t="s">
        <v>25</v>
      </c>
      <c r="EM29" t="s">
        <v>26</v>
      </c>
      <c r="EO29" t="s">
        <v>3</v>
      </c>
      <c r="EQ29">
        <v>0</v>
      </c>
      <c r="ER29">
        <v>702.49</v>
      </c>
      <c r="ES29">
        <v>167.63</v>
      </c>
      <c r="ET29">
        <v>388.33</v>
      </c>
      <c r="EU29">
        <v>42.74</v>
      </c>
      <c r="EV29">
        <v>146.53</v>
      </c>
      <c r="EW29">
        <v>17.87</v>
      </c>
      <c r="EX29">
        <v>3.95</v>
      </c>
      <c r="EY29">
        <v>0</v>
      </c>
      <c r="FQ29">
        <v>0</v>
      </c>
      <c r="FR29">
        <f t="shared" si="41"/>
        <v>0</v>
      </c>
      <c r="FS29">
        <v>0</v>
      </c>
      <c r="FU29" t="s">
        <v>27</v>
      </c>
      <c r="FX29">
        <v>105</v>
      </c>
      <c r="FY29">
        <v>51</v>
      </c>
      <c r="GA29" t="s">
        <v>3</v>
      </c>
      <c r="GF29">
        <v>-750593415</v>
      </c>
      <c r="GG29">
        <v>1</v>
      </c>
      <c r="GH29">
        <v>1</v>
      </c>
      <c r="GI29">
        <v>4</v>
      </c>
      <c r="GJ29">
        <v>0</v>
      </c>
      <c r="GK29">
        <f>ROUND(R29*(S12)/100,2)</f>
        <v>0</v>
      </c>
      <c r="GL29">
        <f t="shared" si="42"/>
        <v>0</v>
      </c>
      <c r="GM29">
        <f t="shared" si="43"/>
        <v>13758.310000000001</v>
      </c>
      <c r="GN29">
        <f t="shared" si="44"/>
        <v>13758.31</v>
      </c>
      <c r="GO29">
        <f t="shared" si="45"/>
        <v>0</v>
      </c>
      <c r="GP29">
        <f t="shared" si="46"/>
        <v>0</v>
      </c>
      <c r="GR29">
        <v>0</v>
      </c>
    </row>
    <row r="30" spans="1:255">
      <c r="A30" s="2">
        <v>17</v>
      </c>
      <c r="B30" s="2">
        <v>1</v>
      </c>
      <c r="C30" s="2">
        <f>ROW(SmtRes!A31)</f>
        <v>31</v>
      </c>
      <c r="D30" s="2">
        <f>ROW(EtalonRes!A31)</f>
        <v>31</v>
      </c>
      <c r="E30" s="2" t="s">
        <v>29</v>
      </c>
      <c r="F30" s="2" t="s">
        <v>30</v>
      </c>
      <c r="G30" s="2" t="s">
        <v>31</v>
      </c>
      <c r="H30" s="2" t="s">
        <v>32</v>
      </c>
      <c r="I30" s="2">
        <v>10</v>
      </c>
      <c r="J30" s="2">
        <v>0</v>
      </c>
      <c r="K30" s="2"/>
      <c r="L30" s="2"/>
      <c r="M30" s="2"/>
      <c r="N30" s="2"/>
      <c r="O30" s="2">
        <f t="shared" si="15"/>
        <v>91.43</v>
      </c>
      <c r="P30" s="2">
        <f t="shared" si="16"/>
        <v>0</v>
      </c>
      <c r="Q30" s="2">
        <f t="shared" si="17"/>
        <v>66.67</v>
      </c>
      <c r="R30" s="2">
        <f t="shared" si="18"/>
        <v>5.35</v>
      </c>
      <c r="S30" s="2">
        <f t="shared" si="19"/>
        <v>24.76</v>
      </c>
      <c r="T30" s="2">
        <f t="shared" si="20"/>
        <v>0</v>
      </c>
      <c r="U30" s="2">
        <f t="shared" si="21"/>
        <v>3.0946499999999992</v>
      </c>
      <c r="V30" s="2">
        <f t="shared" si="22"/>
        <v>0.60375000000000001</v>
      </c>
      <c r="W30" s="2">
        <f t="shared" si="23"/>
        <v>0</v>
      </c>
      <c r="X30" s="2">
        <f t="shared" si="24"/>
        <v>31.62</v>
      </c>
      <c r="Y30" s="2">
        <f t="shared" si="25"/>
        <v>15.36</v>
      </c>
      <c r="Z30" s="2"/>
      <c r="AA30" s="2">
        <v>26264148</v>
      </c>
      <c r="AB30" s="2">
        <f t="shared" si="26"/>
        <v>9.1428449999999994</v>
      </c>
      <c r="AC30" s="2">
        <f t="shared" si="27"/>
        <v>0</v>
      </c>
      <c r="AD30" s="2">
        <f>ROUND((((((ET30*1.15*0.6)*1.25))-(((EU30*1.15*0.6)*1.25)))+AE30),6)</f>
        <v>6.6671250000000004</v>
      </c>
      <c r="AE30" s="2">
        <f>ROUND((((EU30*1.15*0.6)*1.25)),6)</f>
        <v>0.53474999999999995</v>
      </c>
      <c r="AF30" s="2">
        <f>ROUND((((EV30*1.15*0.6)*1.15)),6)</f>
        <v>2.4757199999999999</v>
      </c>
      <c r="AG30" s="2">
        <f t="shared" si="28"/>
        <v>0</v>
      </c>
      <c r="AH30" s="2">
        <f>(((EW30*1.15*0.6)*1.15))</f>
        <v>0.30946499999999993</v>
      </c>
      <c r="AI30" s="2">
        <f>(((EX30*1.15*0.6)*1.25))</f>
        <v>6.0375000000000005E-2</v>
      </c>
      <c r="AJ30" s="2">
        <f t="shared" si="29"/>
        <v>0</v>
      </c>
      <c r="AK30" s="2">
        <v>165.1</v>
      </c>
      <c r="AL30" s="2">
        <v>154.25</v>
      </c>
      <c r="AM30" s="2">
        <v>7.73</v>
      </c>
      <c r="AN30" s="2">
        <v>0.62</v>
      </c>
      <c r="AO30" s="2">
        <v>3.12</v>
      </c>
      <c r="AP30" s="2">
        <v>0</v>
      </c>
      <c r="AQ30" s="2">
        <v>0.39</v>
      </c>
      <c r="AR30" s="2">
        <v>7.0000000000000007E-2</v>
      </c>
      <c r="AS30" s="2">
        <v>0</v>
      </c>
      <c r="AT30" s="2">
        <v>105</v>
      </c>
      <c r="AU30" s="2">
        <v>51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33</v>
      </c>
      <c r="BK30" s="2"/>
      <c r="BL30" s="2"/>
      <c r="BM30" s="2">
        <v>33001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105</v>
      </c>
      <c r="CA30" s="2">
        <v>60</v>
      </c>
      <c r="CB30" s="2"/>
      <c r="CC30" s="2"/>
      <c r="CD30" s="2"/>
      <c r="CE30" s="2"/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393</v>
      </c>
      <c r="CO30" s="2">
        <v>1</v>
      </c>
      <c r="CP30" s="2">
        <f t="shared" si="30"/>
        <v>91.43</v>
      </c>
      <c r="CQ30" s="2">
        <f t="shared" si="31"/>
        <v>0</v>
      </c>
      <c r="CR30" s="2">
        <f t="shared" si="32"/>
        <v>6.6671250000000004</v>
      </c>
      <c r="CS30" s="2">
        <f t="shared" si="33"/>
        <v>0.53474999999999995</v>
      </c>
      <c r="CT30" s="2">
        <f t="shared" si="34"/>
        <v>2.4757199999999999</v>
      </c>
      <c r="CU30" s="2">
        <f t="shared" si="35"/>
        <v>0</v>
      </c>
      <c r="CV30" s="2">
        <f t="shared" si="36"/>
        <v>0.30946499999999993</v>
      </c>
      <c r="CW30" s="2">
        <f t="shared" si="37"/>
        <v>6.0375000000000005E-2</v>
      </c>
      <c r="CX30" s="2">
        <f t="shared" si="38"/>
        <v>0</v>
      </c>
      <c r="CY30" s="2">
        <f t="shared" si="39"/>
        <v>31.615499999999997</v>
      </c>
      <c r="CZ30" s="2">
        <f t="shared" si="40"/>
        <v>15.3561</v>
      </c>
      <c r="DA30" s="2"/>
      <c r="DB30" s="2"/>
      <c r="DC30" s="2" t="s">
        <v>3</v>
      </c>
      <c r="DD30" s="2" t="s">
        <v>21</v>
      </c>
      <c r="DE30" s="2" t="s">
        <v>34</v>
      </c>
      <c r="DF30" s="2" t="s">
        <v>34</v>
      </c>
      <c r="DG30" s="2" t="s">
        <v>35</v>
      </c>
      <c r="DH30" s="2" t="s">
        <v>3</v>
      </c>
      <c r="DI30" s="2" t="s">
        <v>35</v>
      </c>
      <c r="DJ30" s="2" t="s">
        <v>34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32</v>
      </c>
      <c r="DW30" s="2" t="s">
        <v>32</v>
      </c>
      <c r="DX30" s="2">
        <v>1</v>
      </c>
      <c r="DY30" s="2"/>
      <c r="DZ30" s="2"/>
      <c r="EA30" s="2"/>
      <c r="EB30" s="2"/>
      <c r="EC30" s="2"/>
      <c r="ED30" s="2"/>
      <c r="EE30" s="2">
        <v>24085415</v>
      </c>
      <c r="EF30" s="2">
        <v>2</v>
      </c>
      <c r="EG30" s="2" t="s">
        <v>24</v>
      </c>
      <c r="EH30" s="2">
        <v>0</v>
      </c>
      <c r="EI30" s="2" t="s">
        <v>3</v>
      </c>
      <c r="EJ30" s="2">
        <v>1</v>
      </c>
      <c r="EK30" s="2">
        <v>33001</v>
      </c>
      <c r="EL30" s="2" t="s">
        <v>25</v>
      </c>
      <c r="EM30" s="2" t="s">
        <v>26</v>
      </c>
      <c r="EN30" s="2"/>
      <c r="EO30" s="2" t="s">
        <v>36</v>
      </c>
      <c r="EP30" s="2"/>
      <c r="EQ30" s="2">
        <v>0</v>
      </c>
      <c r="ER30" s="2">
        <v>165.1</v>
      </c>
      <c r="ES30" s="2">
        <v>154.25</v>
      </c>
      <c r="ET30" s="2">
        <v>7.73</v>
      </c>
      <c r="EU30" s="2">
        <v>0.62</v>
      </c>
      <c r="EV30" s="2">
        <v>3.12</v>
      </c>
      <c r="EW30" s="2">
        <v>0.39</v>
      </c>
      <c r="EX30" s="2">
        <v>7.0000000000000007E-2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1"/>
        <v>0</v>
      </c>
      <c r="FS30" s="2">
        <v>0</v>
      </c>
      <c r="FT30" s="2"/>
      <c r="FU30" s="2" t="s">
        <v>27</v>
      </c>
      <c r="FV30" s="2"/>
      <c r="FW30" s="2"/>
      <c r="FX30" s="2">
        <v>105</v>
      </c>
      <c r="FY30" s="2">
        <v>51</v>
      </c>
      <c r="FZ30" s="2"/>
      <c r="GA30" s="2" t="s">
        <v>3</v>
      </c>
      <c r="GB30" s="2"/>
      <c r="GC30" s="2"/>
      <c r="GD30" s="2"/>
      <c r="GE30" s="2"/>
      <c r="GF30" s="2">
        <v>-1221981782</v>
      </c>
      <c r="GG30" s="2">
        <v>2</v>
      </c>
      <c r="GH30" s="2">
        <v>1</v>
      </c>
      <c r="GI30" s="2">
        <v>-2</v>
      </c>
      <c r="GJ30" s="2">
        <v>0</v>
      </c>
      <c r="GK30" s="2">
        <f>ROUND(R30*(R12)/100,2)</f>
        <v>0</v>
      </c>
      <c r="GL30" s="2">
        <f t="shared" si="42"/>
        <v>0</v>
      </c>
      <c r="GM30" s="2">
        <f t="shared" si="43"/>
        <v>138.41000000000003</v>
      </c>
      <c r="GN30" s="2">
        <f t="shared" si="44"/>
        <v>138.41</v>
      </c>
      <c r="GO30" s="2">
        <f t="shared" si="45"/>
        <v>0</v>
      </c>
      <c r="GP30" s="2">
        <f t="shared" si="46"/>
        <v>0</v>
      </c>
      <c r="GQ30" s="2"/>
      <c r="GR30" s="2">
        <v>0</v>
      </c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>
      <c r="A31">
        <v>17</v>
      </c>
      <c r="B31">
        <v>1</v>
      </c>
      <c r="C31">
        <f>ROW(SmtRes!A40)</f>
        <v>40</v>
      </c>
      <c r="D31">
        <f>ROW(EtalonRes!A40)</f>
        <v>40</v>
      </c>
      <c r="E31" t="s">
        <v>29</v>
      </c>
      <c r="F31" t="s">
        <v>30</v>
      </c>
      <c r="G31" t="s">
        <v>31</v>
      </c>
      <c r="H31" t="s">
        <v>32</v>
      </c>
      <c r="I31">
        <v>10</v>
      </c>
      <c r="J31">
        <v>0</v>
      </c>
      <c r="O31">
        <f t="shared" si="15"/>
        <v>584.23</v>
      </c>
      <c r="P31">
        <f t="shared" si="16"/>
        <v>0</v>
      </c>
      <c r="Q31">
        <f t="shared" si="17"/>
        <v>426.03</v>
      </c>
      <c r="R31">
        <f t="shared" si="18"/>
        <v>34.17</v>
      </c>
      <c r="S31">
        <f t="shared" si="19"/>
        <v>158.19999999999999</v>
      </c>
      <c r="T31">
        <f t="shared" si="20"/>
        <v>0</v>
      </c>
      <c r="U31">
        <f t="shared" si="21"/>
        <v>3.0946499999999992</v>
      </c>
      <c r="V31">
        <f t="shared" si="22"/>
        <v>0.60375000000000001</v>
      </c>
      <c r="W31">
        <f t="shared" si="23"/>
        <v>0</v>
      </c>
      <c r="X31">
        <f t="shared" si="24"/>
        <v>201.99</v>
      </c>
      <c r="Y31">
        <f t="shared" si="25"/>
        <v>98.11</v>
      </c>
      <c r="AA31">
        <v>26264149</v>
      </c>
      <c r="AB31">
        <f t="shared" si="26"/>
        <v>9.1428449999999994</v>
      </c>
      <c r="AC31">
        <f t="shared" si="27"/>
        <v>0</v>
      </c>
      <c r="AD31">
        <f>ROUND((((((ET31*1.15*0.6)*1.25))-(((EU31*1.15*0.6)*1.25)))+AE31),6)</f>
        <v>6.6671250000000004</v>
      </c>
      <c r="AE31">
        <f>ROUND((((EU31*1.15*0.6)*1.25)),6)</f>
        <v>0.53474999999999995</v>
      </c>
      <c r="AF31">
        <f>ROUND((((EV31*1.15*0.6)*1.15)),6)</f>
        <v>2.4757199999999999</v>
      </c>
      <c r="AG31">
        <f t="shared" si="28"/>
        <v>0</v>
      </c>
      <c r="AH31">
        <f>(((EW31*1.15*0.6)*1.15))</f>
        <v>0.30946499999999993</v>
      </c>
      <c r="AI31">
        <f>(((EX31*1.15*0.6)*1.25))</f>
        <v>6.0375000000000005E-2</v>
      </c>
      <c r="AJ31">
        <f t="shared" si="29"/>
        <v>0</v>
      </c>
      <c r="AK31">
        <v>165.1</v>
      </c>
      <c r="AL31">
        <v>154.25</v>
      </c>
      <c r="AM31">
        <v>7.73</v>
      </c>
      <c r="AN31">
        <v>0.62</v>
      </c>
      <c r="AO31">
        <v>3.12</v>
      </c>
      <c r="AP31">
        <v>0</v>
      </c>
      <c r="AQ31">
        <v>0.39</v>
      </c>
      <c r="AR31">
        <v>7.0000000000000007E-2</v>
      </c>
      <c r="AS31">
        <v>0</v>
      </c>
      <c r="AT31">
        <v>105</v>
      </c>
      <c r="AU31">
        <v>51</v>
      </c>
      <c r="AV31">
        <v>1</v>
      </c>
      <c r="AW31">
        <v>1</v>
      </c>
      <c r="AZ31">
        <v>6.39</v>
      </c>
      <c r="BA31">
        <v>6.39</v>
      </c>
      <c r="BB31">
        <v>6.39</v>
      </c>
      <c r="BC31">
        <v>6.39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33</v>
      </c>
      <c r="BM31">
        <v>33001</v>
      </c>
      <c r="BN31">
        <v>0</v>
      </c>
      <c r="BO31" t="s">
        <v>28</v>
      </c>
      <c r="BP31">
        <v>1</v>
      </c>
      <c r="BQ31">
        <v>2</v>
      </c>
      <c r="BR31">
        <v>0</v>
      </c>
      <c r="BS31">
        <v>6.39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105</v>
      </c>
      <c r="CA31">
        <v>60</v>
      </c>
      <c r="CF31">
        <v>0</v>
      </c>
      <c r="CG31">
        <v>0</v>
      </c>
      <c r="CM31">
        <v>0</v>
      </c>
      <c r="CN31" t="s">
        <v>393</v>
      </c>
      <c r="CO31">
        <v>1</v>
      </c>
      <c r="CP31">
        <f t="shared" si="30"/>
        <v>584.23</v>
      </c>
      <c r="CQ31">
        <f t="shared" si="31"/>
        <v>0</v>
      </c>
      <c r="CR31">
        <f t="shared" si="32"/>
        <v>42.602928750000004</v>
      </c>
      <c r="CS31">
        <f t="shared" si="33"/>
        <v>3.4170524999999996</v>
      </c>
      <c r="CT31">
        <f t="shared" si="34"/>
        <v>15.819850799999999</v>
      </c>
      <c r="CU31">
        <f t="shared" si="35"/>
        <v>0</v>
      </c>
      <c r="CV31">
        <f t="shared" si="36"/>
        <v>0.30946499999999993</v>
      </c>
      <c r="CW31">
        <f t="shared" si="37"/>
        <v>6.0375000000000005E-2</v>
      </c>
      <c r="CX31">
        <f t="shared" si="38"/>
        <v>0</v>
      </c>
      <c r="CY31">
        <f t="shared" si="39"/>
        <v>201.98850000000002</v>
      </c>
      <c r="CZ31">
        <f t="shared" si="40"/>
        <v>98.108700000000013</v>
      </c>
      <c r="DC31" t="s">
        <v>3</v>
      </c>
      <c r="DD31" t="s">
        <v>21</v>
      </c>
      <c r="DE31" t="s">
        <v>34</v>
      </c>
      <c r="DF31" t="s">
        <v>34</v>
      </c>
      <c r="DG31" t="s">
        <v>35</v>
      </c>
      <c r="DH31" t="s">
        <v>3</v>
      </c>
      <c r="DI31" t="s">
        <v>35</v>
      </c>
      <c r="DJ31" t="s">
        <v>34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32</v>
      </c>
      <c r="DW31" t="s">
        <v>32</v>
      </c>
      <c r="DX31">
        <v>1</v>
      </c>
      <c r="EE31">
        <v>24085415</v>
      </c>
      <c r="EF31">
        <v>2</v>
      </c>
      <c r="EG31" t="s">
        <v>24</v>
      </c>
      <c r="EH31">
        <v>0</v>
      </c>
      <c r="EI31" t="s">
        <v>3</v>
      </c>
      <c r="EJ31">
        <v>1</v>
      </c>
      <c r="EK31">
        <v>33001</v>
      </c>
      <c r="EL31" t="s">
        <v>25</v>
      </c>
      <c r="EM31" t="s">
        <v>26</v>
      </c>
      <c r="EO31" t="s">
        <v>36</v>
      </c>
      <c r="EQ31">
        <v>0</v>
      </c>
      <c r="ER31">
        <v>165.1</v>
      </c>
      <c r="ES31">
        <v>154.25</v>
      </c>
      <c r="ET31">
        <v>7.73</v>
      </c>
      <c r="EU31">
        <v>0.62</v>
      </c>
      <c r="EV31">
        <v>3.12</v>
      </c>
      <c r="EW31">
        <v>0.39</v>
      </c>
      <c r="EX31">
        <v>7.0000000000000007E-2</v>
      </c>
      <c r="EY31">
        <v>0</v>
      </c>
      <c r="FQ31">
        <v>0</v>
      </c>
      <c r="FR31">
        <f t="shared" si="41"/>
        <v>0</v>
      </c>
      <c r="FS31">
        <v>0</v>
      </c>
      <c r="FU31" t="s">
        <v>27</v>
      </c>
      <c r="FX31">
        <v>105</v>
      </c>
      <c r="FY31">
        <v>51</v>
      </c>
      <c r="GA31" t="s">
        <v>3</v>
      </c>
      <c r="GF31">
        <v>-1221981782</v>
      </c>
      <c r="GG31">
        <v>1</v>
      </c>
      <c r="GH31">
        <v>1</v>
      </c>
      <c r="GI31">
        <v>4</v>
      </c>
      <c r="GJ31">
        <v>0</v>
      </c>
      <c r="GK31">
        <f>ROUND(R31*(S12)/100,2)</f>
        <v>0</v>
      </c>
      <c r="GL31">
        <f t="shared" si="42"/>
        <v>0</v>
      </c>
      <c r="GM31">
        <f t="shared" si="43"/>
        <v>884.33</v>
      </c>
      <c r="GN31">
        <f t="shared" si="44"/>
        <v>884.33</v>
      </c>
      <c r="GO31">
        <f t="shared" si="45"/>
        <v>0</v>
      </c>
      <c r="GP31">
        <f t="shared" si="46"/>
        <v>0</v>
      </c>
      <c r="GR31">
        <v>0</v>
      </c>
    </row>
    <row r="32" spans="1:255">
      <c r="A32" s="2">
        <v>17</v>
      </c>
      <c r="B32" s="2">
        <v>1</v>
      </c>
      <c r="C32" s="2">
        <f>ROW(SmtRes!A44)</f>
        <v>44</v>
      </c>
      <c r="D32" s="2">
        <f>ROW(EtalonRes!A44)</f>
        <v>44</v>
      </c>
      <c r="E32" s="2" t="s">
        <v>37</v>
      </c>
      <c r="F32" s="2" t="s">
        <v>38</v>
      </c>
      <c r="G32" s="2" t="s">
        <v>39</v>
      </c>
      <c r="H32" s="2" t="s">
        <v>40</v>
      </c>
      <c r="I32" s="2">
        <v>26</v>
      </c>
      <c r="J32" s="2">
        <v>0</v>
      </c>
      <c r="K32" s="2"/>
      <c r="L32" s="2"/>
      <c r="M32" s="2"/>
      <c r="N32" s="2"/>
      <c r="O32" s="2">
        <f t="shared" si="15"/>
        <v>358.89</v>
      </c>
      <c r="P32" s="2">
        <f t="shared" si="16"/>
        <v>0</v>
      </c>
      <c r="Q32" s="2">
        <f t="shared" si="17"/>
        <v>303.63</v>
      </c>
      <c r="R32" s="2">
        <f t="shared" si="18"/>
        <v>26.61</v>
      </c>
      <c r="S32" s="2">
        <f t="shared" si="19"/>
        <v>55.26</v>
      </c>
      <c r="T32" s="2">
        <f t="shared" si="20"/>
        <v>0</v>
      </c>
      <c r="U32" s="2">
        <f t="shared" si="21"/>
        <v>6.7424499999999989</v>
      </c>
      <c r="V32" s="2">
        <f t="shared" si="22"/>
        <v>2.2424999999999997</v>
      </c>
      <c r="W32" s="2">
        <f t="shared" si="23"/>
        <v>0</v>
      </c>
      <c r="X32" s="2">
        <f t="shared" si="24"/>
        <v>77.78</v>
      </c>
      <c r="Y32" s="2">
        <f t="shared" si="25"/>
        <v>53.22</v>
      </c>
      <c r="Z32" s="2"/>
      <c r="AA32" s="2">
        <v>26264148</v>
      </c>
      <c r="AB32" s="2">
        <f t="shared" si="26"/>
        <v>13.80345</v>
      </c>
      <c r="AC32" s="2">
        <f t="shared" si="27"/>
        <v>0</v>
      </c>
      <c r="AD32" s="2">
        <f t="shared" ref="AD32:AD43" si="47">ROUND(((((ET32*1.15*0.5))-((EU32*1.15*0.5)))+AE32),6)</f>
        <v>11.67825</v>
      </c>
      <c r="AE32" s="2">
        <f t="shared" ref="AE32:AE43" si="48">ROUND(((EU32*1.15*0.5)),6)</f>
        <v>1.0235000000000001</v>
      </c>
      <c r="AF32" s="2">
        <f t="shared" ref="AF32:AF39" si="49">ROUND((((EV32*1.15*0.5)*1.1)),6)</f>
        <v>2.1252</v>
      </c>
      <c r="AG32" s="2">
        <f t="shared" si="28"/>
        <v>0</v>
      </c>
      <c r="AH32" s="2">
        <f t="shared" ref="AH32:AH39" si="50">(((EW32*1.15*0.5)*1.1))</f>
        <v>0.25932499999999997</v>
      </c>
      <c r="AI32" s="2">
        <f t="shared" ref="AI32:AI43" si="51">((EX32*1.15*0.5))</f>
        <v>8.6249999999999993E-2</v>
      </c>
      <c r="AJ32" s="2">
        <f t="shared" si="29"/>
        <v>0</v>
      </c>
      <c r="AK32" s="2">
        <v>23.74</v>
      </c>
      <c r="AL32" s="2">
        <v>7.0000000000000007E-2</v>
      </c>
      <c r="AM32" s="2">
        <v>20.309999999999999</v>
      </c>
      <c r="AN32" s="2">
        <v>1.78</v>
      </c>
      <c r="AO32" s="2">
        <v>3.36</v>
      </c>
      <c r="AP32" s="2">
        <v>0</v>
      </c>
      <c r="AQ32" s="2">
        <v>0.41</v>
      </c>
      <c r="AR32" s="2">
        <v>0.15</v>
      </c>
      <c r="AS32" s="2">
        <v>0</v>
      </c>
      <c r="AT32" s="2">
        <v>95</v>
      </c>
      <c r="AU32" s="2">
        <v>65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2</v>
      </c>
      <c r="BJ32" s="2" t="s">
        <v>41</v>
      </c>
      <c r="BK32" s="2"/>
      <c r="BL32" s="2"/>
      <c r="BM32" s="2">
        <v>108001</v>
      </c>
      <c r="BN32" s="2">
        <v>0</v>
      </c>
      <c r="BO32" s="2" t="s">
        <v>3</v>
      </c>
      <c r="BP32" s="2">
        <v>0</v>
      </c>
      <c r="BQ32" s="2">
        <v>3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95</v>
      </c>
      <c r="CA32" s="2">
        <v>65</v>
      </c>
      <c r="CB32" s="2"/>
      <c r="CC32" s="2"/>
      <c r="CD32" s="2"/>
      <c r="CE32" s="2"/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42</v>
      </c>
      <c r="CO32" s="2">
        <v>1</v>
      </c>
      <c r="CP32" s="2">
        <f t="shared" si="30"/>
        <v>358.89</v>
      </c>
      <c r="CQ32" s="2">
        <f t="shared" si="31"/>
        <v>0</v>
      </c>
      <c r="CR32" s="2">
        <f t="shared" si="32"/>
        <v>11.67825</v>
      </c>
      <c r="CS32" s="2">
        <f t="shared" si="33"/>
        <v>1.0235000000000001</v>
      </c>
      <c r="CT32" s="2">
        <f t="shared" si="34"/>
        <v>2.1252</v>
      </c>
      <c r="CU32" s="2">
        <f t="shared" si="35"/>
        <v>0</v>
      </c>
      <c r="CV32" s="2">
        <f t="shared" si="36"/>
        <v>0.25932499999999997</v>
      </c>
      <c r="CW32" s="2">
        <f t="shared" si="37"/>
        <v>8.6249999999999993E-2</v>
      </c>
      <c r="CX32" s="2">
        <f t="shared" si="38"/>
        <v>0</v>
      </c>
      <c r="CY32" s="2">
        <f t="shared" si="39"/>
        <v>77.776499999999999</v>
      </c>
      <c r="CZ32" s="2">
        <f t="shared" si="40"/>
        <v>53.215499999999999</v>
      </c>
      <c r="DA32" s="2"/>
      <c r="DB32" s="2"/>
      <c r="DC32" s="2" t="s">
        <v>3</v>
      </c>
      <c r="DD32" s="2" t="s">
        <v>21</v>
      </c>
      <c r="DE32" s="2" t="s">
        <v>43</v>
      </c>
      <c r="DF32" s="2" t="s">
        <v>43</v>
      </c>
      <c r="DG32" s="2" t="s">
        <v>44</v>
      </c>
      <c r="DH32" s="2" t="s">
        <v>3</v>
      </c>
      <c r="DI32" s="2" t="s">
        <v>44</v>
      </c>
      <c r="DJ32" s="2" t="s">
        <v>43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40</v>
      </c>
      <c r="DW32" s="2" t="s">
        <v>40</v>
      </c>
      <c r="DX32" s="2">
        <v>1</v>
      </c>
      <c r="DY32" s="2"/>
      <c r="DZ32" s="2"/>
      <c r="EA32" s="2"/>
      <c r="EB32" s="2"/>
      <c r="EC32" s="2"/>
      <c r="ED32" s="2"/>
      <c r="EE32" s="2">
        <v>24085235</v>
      </c>
      <c r="EF32" s="2">
        <v>3</v>
      </c>
      <c r="EG32" s="2" t="s">
        <v>45</v>
      </c>
      <c r="EH32" s="2">
        <v>0</v>
      </c>
      <c r="EI32" s="2" t="s">
        <v>3</v>
      </c>
      <c r="EJ32" s="2">
        <v>2</v>
      </c>
      <c r="EK32" s="2">
        <v>108001</v>
      </c>
      <c r="EL32" s="2" t="s">
        <v>46</v>
      </c>
      <c r="EM32" s="2" t="s">
        <v>47</v>
      </c>
      <c r="EN32" s="2"/>
      <c r="EO32" s="2" t="s">
        <v>48</v>
      </c>
      <c r="EP32" s="2"/>
      <c r="EQ32" s="2">
        <v>0</v>
      </c>
      <c r="ER32" s="2">
        <v>23.74</v>
      </c>
      <c r="ES32" s="2">
        <v>7.0000000000000007E-2</v>
      </c>
      <c r="ET32" s="2">
        <v>20.309999999999999</v>
      </c>
      <c r="EU32" s="2">
        <v>1.78</v>
      </c>
      <c r="EV32" s="2">
        <v>3.36</v>
      </c>
      <c r="EW32" s="2">
        <v>0.41</v>
      </c>
      <c r="EX32" s="2">
        <v>0.15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1"/>
        <v>0</v>
      </c>
      <c r="FS32" s="2">
        <v>0</v>
      </c>
      <c r="FT32" s="2"/>
      <c r="FU32" s="2"/>
      <c r="FV32" s="2"/>
      <c r="FW32" s="2"/>
      <c r="FX32" s="2">
        <v>95</v>
      </c>
      <c r="FY32" s="2">
        <v>65</v>
      </c>
      <c r="FZ32" s="2"/>
      <c r="GA32" s="2" t="s">
        <v>3</v>
      </c>
      <c r="GB32" s="2"/>
      <c r="GC32" s="2"/>
      <c r="GD32" s="2"/>
      <c r="GE32" s="2"/>
      <c r="GF32" s="2">
        <v>578836130</v>
      </c>
      <c r="GG32" s="2">
        <v>2</v>
      </c>
      <c r="GH32" s="2">
        <v>1</v>
      </c>
      <c r="GI32" s="2">
        <v>-2</v>
      </c>
      <c r="GJ32" s="2">
        <v>0</v>
      </c>
      <c r="GK32" s="2">
        <f>ROUND(R32*(R12)/100,2)</f>
        <v>0</v>
      </c>
      <c r="GL32" s="2">
        <f t="shared" si="42"/>
        <v>0</v>
      </c>
      <c r="GM32" s="2">
        <f t="shared" si="43"/>
        <v>489.89</v>
      </c>
      <c r="GN32" s="2">
        <f t="shared" si="44"/>
        <v>0</v>
      </c>
      <c r="GO32" s="2">
        <f t="shared" si="45"/>
        <v>489.89</v>
      </c>
      <c r="GP32" s="2">
        <f t="shared" si="46"/>
        <v>0</v>
      </c>
      <c r="GQ32" s="2"/>
      <c r="GR32" s="2">
        <v>0</v>
      </c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>
      <c r="A33">
        <v>17</v>
      </c>
      <c r="B33">
        <v>1</v>
      </c>
      <c r="C33">
        <f>ROW(SmtRes!A48)</f>
        <v>48</v>
      </c>
      <c r="D33">
        <f>ROW(EtalonRes!A48)</f>
        <v>48</v>
      </c>
      <c r="E33" t="s">
        <v>37</v>
      </c>
      <c r="F33" t="s">
        <v>38</v>
      </c>
      <c r="G33" t="s">
        <v>39</v>
      </c>
      <c r="H33" t="s">
        <v>40</v>
      </c>
      <c r="I33">
        <v>26</v>
      </c>
      <c r="J33">
        <v>0</v>
      </c>
      <c r="O33">
        <f t="shared" si="15"/>
        <v>2293.3000000000002</v>
      </c>
      <c r="P33">
        <f t="shared" si="16"/>
        <v>0</v>
      </c>
      <c r="Q33">
        <f t="shared" si="17"/>
        <v>1940.22</v>
      </c>
      <c r="R33">
        <f t="shared" si="18"/>
        <v>170.04</v>
      </c>
      <c r="S33">
        <f t="shared" si="19"/>
        <v>353.08</v>
      </c>
      <c r="T33">
        <f t="shared" si="20"/>
        <v>0</v>
      </c>
      <c r="U33">
        <f t="shared" si="21"/>
        <v>6.7424499999999989</v>
      </c>
      <c r="V33">
        <f t="shared" si="22"/>
        <v>2.2424999999999997</v>
      </c>
      <c r="W33">
        <f t="shared" si="23"/>
        <v>0</v>
      </c>
      <c r="X33">
        <f t="shared" si="24"/>
        <v>496.96</v>
      </c>
      <c r="Y33">
        <f t="shared" si="25"/>
        <v>340.03</v>
      </c>
      <c r="AA33">
        <v>26264149</v>
      </c>
      <c r="AB33">
        <f t="shared" si="26"/>
        <v>13.80345</v>
      </c>
      <c r="AC33">
        <f t="shared" si="27"/>
        <v>0</v>
      </c>
      <c r="AD33">
        <f t="shared" si="47"/>
        <v>11.67825</v>
      </c>
      <c r="AE33">
        <f t="shared" si="48"/>
        <v>1.0235000000000001</v>
      </c>
      <c r="AF33">
        <f t="shared" si="49"/>
        <v>2.1252</v>
      </c>
      <c r="AG33">
        <f t="shared" si="28"/>
        <v>0</v>
      </c>
      <c r="AH33">
        <f t="shared" si="50"/>
        <v>0.25932499999999997</v>
      </c>
      <c r="AI33">
        <f t="shared" si="51"/>
        <v>8.6249999999999993E-2</v>
      </c>
      <c r="AJ33">
        <f t="shared" si="29"/>
        <v>0</v>
      </c>
      <c r="AK33">
        <v>23.74</v>
      </c>
      <c r="AL33">
        <v>7.0000000000000007E-2</v>
      </c>
      <c r="AM33">
        <v>20.309999999999999</v>
      </c>
      <c r="AN33">
        <v>1.78</v>
      </c>
      <c r="AO33">
        <v>3.36</v>
      </c>
      <c r="AP33">
        <v>0</v>
      </c>
      <c r="AQ33">
        <v>0.41</v>
      </c>
      <c r="AR33">
        <v>0.15</v>
      </c>
      <c r="AS33">
        <v>0</v>
      </c>
      <c r="AT33">
        <v>95</v>
      </c>
      <c r="AU33">
        <v>65</v>
      </c>
      <c r="AV33">
        <v>1</v>
      </c>
      <c r="AW33">
        <v>1</v>
      </c>
      <c r="AZ33">
        <v>6.39</v>
      </c>
      <c r="BA33">
        <v>6.39</v>
      </c>
      <c r="BB33">
        <v>6.39</v>
      </c>
      <c r="BC33">
        <v>6.39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41</v>
      </c>
      <c r="BM33">
        <v>108001</v>
      </c>
      <c r="BN33">
        <v>0</v>
      </c>
      <c r="BO33" t="s">
        <v>28</v>
      </c>
      <c r="BP33">
        <v>1</v>
      </c>
      <c r="BQ33">
        <v>3</v>
      </c>
      <c r="BR33">
        <v>0</v>
      </c>
      <c r="BS33">
        <v>6.39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95</v>
      </c>
      <c r="CA33">
        <v>65</v>
      </c>
      <c r="CF33">
        <v>0</v>
      </c>
      <c r="CG33">
        <v>0</v>
      </c>
      <c r="CM33">
        <v>0</v>
      </c>
      <c r="CN33" t="s">
        <v>42</v>
      </c>
      <c r="CO33">
        <v>1</v>
      </c>
      <c r="CP33">
        <f t="shared" si="30"/>
        <v>2293.3000000000002</v>
      </c>
      <c r="CQ33">
        <f t="shared" si="31"/>
        <v>0</v>
      </c>
      <c r="CR33">
        <f t="shared" si="32"/>
        <v>74.624017499999994</v>
      </c>
      <c r="CS33">
        <f t="shared" si="33"/>
        <v>6.540165</v>
      </c>
      <c r="CT33">
        <f t="shared" si="34"/>
        <v>13.580027999999999</v>
      </c>
      <c r="CU33">
        <f t="shared" si="35"/>
        <v>0</v>
      </c>
      <c r="CV33">
        <f t="shared" si="36"/>
        <v>0.25932499999999997</v>
      </c>
      <c r="CW33">
        <f t="shared" si="37"/>
        <v>8.6249999999999993E-2</v>
      </c>
      <c r="CX33">
        <f t="shared" si="38"/>
        <v>0</v>
      </c>
      <c r="CY33">
        <f t="shared" si="39"/>
        <v>496.964</v>
      </c>
      <c r="CZ33">
        <f t="shared" si="40"/>
        <v>340.02800000000002</v>
      </c>
      <c r="DC33" t="s">
        <v>3</v>
      </c>
      <c r="DD33" t="s">
        <v>21</v>
      </c>
      <c r="DE33" t="s">
        <v>43</v>
      </c>
      <c r="DF33" t="s">
        <v>43</v>
      </c>
      <c r="DG33" t="s">
        <v>44</v>
      </c>
      <c r="DH33" t="s">
        <v>3</v>
      </c>
      <c r="DI33" t="s">
        <v>44</v>
      </c>
      <c r="DJ33" t="s">
        <v>43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40</v>
      </c>
      <c r="DW33" t="s">
        <v>40</v>
      </c>
      <c r="DX33">
        <v>1</v>
      </c>
      <c r="EE33">
        <v>24085235</v>
      </c>
      <c r="EF33">
        <v>3</v>
      </c>
      <c r="EG33" t="s">
        <v>45</v>
      </c>
      <c r="EH33">
        <v>0</v>
      </c>
      <c r="EI33" t="s">
        <v>3</v>
      </c>
      <c r="EJ33">
        <v>2</v>
      </c>
      <c r="EK33">
        <v>108001</v>
      </c>
      <c r="EL33" t="s">
        <v>46</v>
      </c>
      <c r="EM33" t="s">
        <v>47</v>
      </c>
      <c r="EO33" t="s">
        <v>48</v>
      </c>
      <c r="EQ33">
        <v>0</v>
      </c>
      <c r="ER33">
        <v>23.74</v>
      </c>
      <c r="ES33">
        <v>7.0000000000000007E-2</v>
      </c>
      <c r="ET33">
        <v>20.309999999999999</v>
      </c>
      <c r="EU33">
        <v>1.78</v>
      </c>
      <c r="EV33">
        <v>3.36</v>
      </c>
      <c r="EW33">
        <v>0.41</v>
      </c>
      <c r="EX33">
        <v>0.15</v>
      </c>
      <c r="EY33">
        <v>0</v>
      </c>
      <c r="FQ33">
        <v>0</v>
      </c>
      <c r="FR33">
        <f t="shared" si="41"/>
        <v>0</v>
      </c>
      <c r="FS33">
        <v>0</v>
      </c>
      <c r="FX33">
        <v>95</v>
      </c>
      <c r="FY33">
        <v>65</v>
      </c>
      <c r="GA33" t="s">
        <v>3</v>
      </c>
      <c r="GF33">
        <v>578836130</v>
      </c>
      <c r="GG33">
        <v>1</v>
      </c>
      <c r="GH33">
        <v>1</v>
      </c>
      <c r="GI33">
        <v>4</v>
      </c>
      <c r="GJ33">
        <v>0</v>
      </c>
      <c r="GK33">
        <f>ROUND(R33*(S12)/100,2)</f>
        <v>0</v>
      </c>
      <c r="GL33">
        <f t="shared" si="42"/>
        <v>0</v>
      </c>
      <c r="GM33">
        <f t="shared" si="43"/>
        <v>3130.29</v>
      </c>
      <c r="GN33">
        <f t="shared" si="44"/>
        <v>0</v>
      </c>
      <c r="GO33">
        <f t="shared" si="45"/>
        <v>3130.29</v>
      </c>
      <c r="GP33">
        <f t="shared" si="46"/>
        <v>0</v>
      </c>
      <c r="GR33">
        <v>0</v>
      </c>
    </row>
    <row r="34" spans="1:255">
      <c r="A34" s="2">
        <v>17</v>
      </c>
      <c r="B34" s="2">
        <v>1</v>
      </c>
      <c r="C34" s="2">
        <f>ROW(SmtRes!A54)</f>
        <v>54</v>
      </c>
      <c r="D34" s="2">
        <f>ROW(EtalonRes!A54)</f>
        <v>54</v>
      </c>
      <c r="E34" s="2" t="s">
        <v>49</v>
      </c>
      <c r="F34" s="2" t="s">
        <v>50</v>
      </c>
      <c r="G34" s="2" t="s">
        <v>51</v>
      </c>
      <c r="H34" s="2" t="s">
        <v>40</v>
      </c>
      <c r="I34" s="2">
        <v>26</v>
      </c>
      <c r="J34" s="2">
        <v>0</v>
      </c>
      <c r="K34" s="2"/>
      <c r="L34" s="2"/>
      <c r="M34" s="2"/>
      <c r="N34" s="2"/>
      <c r="O34" s="2">
        <f t="shared" si="15"/>
        <v>1044.56</v>
      </c>
      <c r="P34" s="2">
        <f t="shared" si="16"/>
        <v>0</v>
      </c>
      <c r="Q34" s="2">
        <f t="shared" si="17"/>
        <v>909.71</v>
      </c>
      <c r="R34" s="2">
        <f t="shared" si="18"/>
        <v>72.510000000000005</v>
      </c>
      <c r="S34" s="2">
        <f t="shared" si="19"/>
        <v>134.85</v>
      </c>
      <c r="T34" s="2">
        <f t="shared" si="20"/>
        <v>0</v>
      </c>
      <c r="U34" s="2">
        <f t="shared" si="21"/>
        <v>15.458300000000001</v>
      </c>
      <c r="V34" s="2">
        <f t="shared" si="22"/>
        <v>6.1294999999999993</v>
      </c>
      <c r="W34" s="2">
        <f t="shared" si="23"/>
        <v>0</v>
      </c>
      <c r="X34" s="2">
        <f t="shared" si="24"/>
        <v>196.99</v>
      </c>
      <c r="Y34" s="2">
        <f t="shared" si="25"/>
        <v>134.78</v>
      </c>
      <c r="Z34" s="2"/>
      <c r="AA34" s="2">
        <v>26264148</v>
      </c>
      <c r="AB34" s="2">
        <f t="shared" si="26"/>
        <v>40.175249999999998</v>
      </c>
      <c r="AC34" s="2">
        <f t="shared" si="27"/>
        <v>0</v>
      </c>
      <c r="AD34" s="2">
        <f t="shared" si="47"/>
        <v>34.988750000000003</v>
      </c>
      <c r="AE34" s="2">
        <f t="shared" si="48"/>
        <v>2.7887499999999998</v>
      </c>
      <c r="AF34" s="2">
        <f t="shared" si="49"/>
        <v>5.1864999999999997</v>
      </c>
      <c r="AG34" s="2">
        <f t="shared" si="28"/>
        <v>0</v>
      </c>
      <c r="AH34" s="2">
        <f t="shared" si="50"/>
        <v>0.59455000000000002</v>
      </c>
      <c r="AI34" s="2">
        <f t="shared" si="51"/>
        <v>0.23574999999999996</v>
      </c>
      <c r="AJ34" s="2">
        <f t="shared" si="29"/>
        <v>0</v>
      </c>
      <c r="AK34" s="2">
        <v>69.209999999999994</v>
      </c>
      <c r="AL34" s="2">
        <v>0.16</v>
      </c>
      <c r="AM34" s="2">
        <v>60.85</v>
      </c>
      <c r="AN34" s="2">
        <v>4.8499999999999996</v>
      </c>
      <c r="AO34" s="2">
        <v>8.1999999999999993</v>
      </c>
      <c r="AP34" s="2">
        <v>0</v>
      </c>
      <c r="AQ34" s="2">
        <v>0.94</v>
      </c>
      <c r="AR34" s="2">
        <v>0.41</v>
      </c>
      <c r="AS34" s="2">
        <v>0</v>
      </c>
      <c r="AT34" s="2">
        <v>95</v>
      </c>
      <c r="AU34" s="2">
        <v>65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2</v>
      </c>
      <c r="BJ34" s="2" t="s">
        <v>52</v>
      </c>
      <c r="BK34" s="2"/>
      <c r="BL34" s="2"/>
      <c r="BM34" s="2">
        <v>108001</v>
      </c>
      <c r="BN34" s="2">
        <v>0</v>
      </c>
      <c r="BO34" s="2" t="s">
        <v>3</v>
      </c>
      <c r="BP34" s="2">
        <v>0</v>
      </c>
      <c r="BQ34" s="2">
        <v>3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95</v>
      </c>
      <c r="CA34" s="2">
        <v>65</v>
      </c>
      <c r="CB34" s="2"/>
      <c r="CC34" s="2"/>
      <c r="CD34" s="2"/>
      <c r="CE34" s="2"/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42</v>
      </c>
      <c r="CO34" s="2">
        <v>1</v>
      </c>
      <c r="CP34" s="2">
        <f t="shared" si="30"/>
        <v>1044.56</v>
      </c>
      <c r="CQ34" s="2">
        <f t="shared" si="31"/>
        <v>0</v>
      </c>
      <c r="CR34" s="2">
        <f t="shared" si="32"/>
        <v>34.988750000000003</v>
      </c>
      <c r="CS34" s="2">
        <f t="shared" si="33"/>
        <v>2.7887499999999998</v>
      </c>
      <c r="CT34" s="2">
        <f t="shared" si="34"/>
        <v>5.1864999999999997</v>
      </c>
      <c r="CU34" s="2">
        <f t="shared" si="35"/>
        <v>0</v>
      </c>
      <c r="CV34" s="2">
        <f t="shared" si="36"/>
        <v>0.59455000000000002</v>
      </c>
      <c r="CW34" s="2">
        <f t="shared" si="37"/>
        <v>0.23574999999999996</v>
      </c>
      <c r="CX34" s="2">
        <f t="shared" si="38"/>
        <v>0</v>
      </c>
      <c r="CY34" s="2">
        <f t="shared" si="39"/>
        <v>196.99200000000002</v>
      </c>
      <c r="CZ34" s="2">
        <f t="shared" si="40"/>
        <v>134.78400000000002</v>
      </c>
      <c r="DA34" s="2"/>
      <c r="DB34" s="2"/>
      <c r="DC34" s="2" t="s">
        <v>3</v>
      </c>
      <c r="DD34" s="2" t="s">
        <v>21</v>
      </c>
      <c r="DE34" s="2" t="s">
        <v>43</v>
      </c>
      <c r="DF34" s="2" t="s">
        <v>43</v>
      </c>
      <c r="DG34" s="2" t="s">
        <v>44</v>
      </c>
      <c r="DH34" s="2" t="s">
        <v>3</v>
      </c>
      <c r="DI34" s="2" t="s">
        <v>44</v>
      </c>
      <c r="DJ34" s="2" t="s">
        <v>43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40</v>
      </c>
      <c r="DW34" s="2" t="s">
        <v>40</v>
      </c>
      <c r="DX34" s="2">
        <v>1</v>
      </c>
      <c r="DY34" s="2"/>
      <c r="DZ34" s="2"/>
      <c r="EA34" s="2"/>
      <c r="EB34" s="2"/>
      <c r="EC34" s="2"/>
      <c r="ED34" s="2"/>
      <c r="EE34" s="2">
        <v>24085235</v>
      </c>
      <c r="EF34" s="2">
        <v>3</v>
      </c>
      <c r="EG34" s="2" t="s">
        <v>45</v>
      </c>
      <c r="EH34" s="2">
        <v>0</v>
      </c>
      <c r="EI34" s="2" t="s">
        <v>3</v>
      </c>
      <c r="EJ34" s="2">
        <v>2</v>
      </c>
      <c r="EK34" s="2">
        <v>108001</v>
      </c>
      <c r="EL34" s="2" t="s">
        <v>46</v>
      </c>
      <c r="EM34" s="2" t="s">
        <v>47</v>
      </c>
      <c r="EN34" s="2"/>
      <c r="EO34" s="2" t="s">
        <v>48</v>
      </c>
      <c r="EP34" s="2"/>
      <c r="EQ34" s="2">
        <v>0</v>
      </c>
      <c r="ER34" s="2">
        <v>69.209999999999994</v>
      </c>
      <c r="ES34" s="2">
        <v>0.16</v>
      </c>
      <c r="ET34" s="2">
        <v>60.85</v>
      </c>
      <c r="EU34" s="2">
        <v>4.8499999999999996</v>
      </c>
      <c r="EV34" s="2">
        <v>8.1999999999999993</v>
      </c>
      <c r="EW34" s="2">
        <v>0.94</v>
      </c>
      <c r="EX34" s="2">
        <v>0.41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41"/>
        <v>0</v>
      </c>
      <c r="FS34" s="2">
        <v>0</v>
      </c>
      <c r="FT34" s="2"/>
      <c r="FU34" s="2"/>
      <c r="FV34" s="2"/>
      <c r="FW34" s="2"/>
      <c r="FX34" s="2">
        <v>95</v>
      </c>
      <c r="FY34" s="2">
        <v>65</v>
      </c>
      <c r="FZ34" s="2"/>
      <c r="GA34" s="2" t="s">
        <v>3</v>
      </c>
      <c r="GB34" s="2"/>
      <c r="GC34" s="2"/>
      <c r="GD34" s="2"/>
      <c r="GE34" s="2"/>
      <c r="GF34" s="2">
        <v>-562257987</v>
      </c>
      <c r="GG34" s="2">
        <v>2</v>
      </c>
      <c r="GH34" s="2">
        <v>1</v>
      </c>
      <c r="GI34" s="2">
        <v>-2</v>
      </c>
      <c r="GJ34" s="2">
        <v>0</v>
      </c>
      <c r="GK34" s="2">
        <f>ROUND(R34*(R12)/100,2)</f>
        <v>0</v>
      </c>
      <c r="GL34" s="2">
        <f t="shared" si="42"/>
        <v>0</v>
      </c>
      <c r="GM34" s="2">
        <f t="shared" si="43"/>
        <v>1376.33</v>
      </c>
      <c r="GN34" s="2">
        <f t="shared" si="44"/>
        <v>0</v>
      </c>
      <c r="GO34" s="2">
        <f t="shared" si="45"/>
        <v>1376.33</v>
      </c>
      <c r="GP34" s="2">
        <f t="shared" si="46"/>
        <v>0</v>
      </c>
      <c r="GQ34" s="2"/>
      <c r="GR34" s="2">
        <v>0</v>
      </c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>
      <c r="A35">
        <v>17</v>
      </c>
      <c r="B35">
        <v>1</v>
      </c>
      <c r="C35">
        <f>ROW(SmtRes!A60)</f>
        <v>60</v>
      </c>
      <c r="D35">
        <f>ROW(EtalonRes!A60)</f>
        <v>60</v>
      </c>
      <c r="E35" t="s">
        <v>49</v>
      </c>
      <c r="F35" t="s">
        <v>50</v>
      </c>
      <c r="G35" t="s">
        <v>51</v>
      </c>
      <c r="H35" t="s">
        <v>40</v>
      </c>
      <c r="I35">
        <v>26</v>
      </c>
      <c r="J35">
        <v>0</v>
      </c>
      <c r="O35">
        <f t="shared" si="15"/>
        <v>6674.72</v>
      </c>
      <c r="P35">
        <f t="shared" si="16"/>
        <v>0</v>
      </c>
      <c r="Q35">
        <f t="shared" si="17"/>
        <v>5813.03</v>
      </c>
      <c r="R35">
        <f t="shared" si="18"/>
        <v>463.32</v>
      </c>
      <c r="S35">
        <f t="shared" si="19"/>
        <v>861.69</v>
      </c>
      <c r="T35">
        <f t="shared" si="20"/>
        <v>0</v>
      </c>
      <c r="U35">
        <f t="shared" si="21"/>
        <v>15.458300000000001</v>
      </c>
      <c r="V35">
        <f t="shared" si="22"/>
        <v>6.1294999999999993</v>
      </c>
      <c r="W35">
        <f t="shared" si="23"/>
        <v>0</v>
      </c>
      <c r="X35">
        <f t="shared" si="24"/>
        <v>1258.76</v>
      </c>
      <c r="Y35">
        <f t="shared" si="25"/>
        <v>861.26</v>
      </c>
      <c r="AA35">
        <v>26264149</v>
      </c>
      <c r="AB35">
        <f t="shared" si="26"/>
        <v>40.175249999999998</v>
      </c>
      <c r="AC35">
        <f t="shared" si="27"/>
        <v>0</v>
      </c>
      <c r="AD35">
        <f t="shared" si="47"/>
        <v>34.988750000000003</v>
      </c>
      <c r="AE35">
        <f t="shared" si="48"/>
        <v>2.7887499999999998</v>
      </c>
      <c r="AF35">
        <f t="shared" si="49"/>
        <v>5.1864999999999997</v>
      </c>
      <c r="AG35">
        <f t="shared" si="28"/>
        <v>0</v>
      </c>
      <c r="AH35">
        <f t="shared" si="50"/>
        <v>0.59455000000000002</v>
      </c>
      <c r="AI35">
        <f t="shared" si="51"/>
        <v>0.23574999999999996</v>
      </c>
      <c r="AJ35">
        <f t="shared" si="29"/>
        <v>0</v>
      </c>
      <c r="AK35">
        <v>69.209999999999994</v>
      </c>
      <c r="AL35">
        <v>0.16</v>
      </c>
      <c r="AM35">
        <v>60.85</v>
      </c>
      <c r="AN35">
        <v>4.8499999999999996</v>
      </c>
      <c r="AO35">
        <v>8.1999999999999993</v>
      </c>
      <c r="AP35">
        <v>0</v>
      </c>
      <c r="AQ35">
        <v>0.94</v>
      </c>
      <c r="AR35">
        <v>0.41</v>
      </c>
      <c r="AS35">
        <v>0</v>
      </c>
      <c r="AT35">
        <v>95</v>
      </c>
      <c r="AU35">
        <v>65</v>
      </c>
      <c r="AV35">
        <v>1</v>
      </c>
      <c r="AW35">
        <v>1</v>
      </c>
      <c r="AZ35">
        <v>6.39</v>
      </c>
      <c r="BA35">
        <v>6.39</v>
      </c>
      <c r="BB35">
        <v>6.39</v>
      </c>
      <c r="BC35">
        <v>6.39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52</v>
      </c>
      <c r="BM35">
        <v>108001</v>
      </c>
      <c r="BN35">
        <v>0</v>
      </c>
      <c r="BO35" t="s">
        <v>28</v>
      </c>
      <c r="BP35">
        <v>1</v>
      </c>
      <c r="BQ35">
        <v>3</v>
      </c>
      <c r="BR35">
        <v>0</v>
      </c>
      <c r="BS35">
        <v>6.39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95</v>
      </c>
      <c r="CA35">
        <v>65</v>
      </c>
      <c r="CF35">
        <v>0</v>
      </c>
      <c r="CG35">
        <v>0</v>
      </c>
      <c r="CM35">
        <v>0</v>
      </c>
      <c r="CN35" t="s">
        <v>42</v>
      </c>
      <c r="CO35">
        <v>1</v>
      </c>
      <c r="CP35">
        <f t="shared" si="30"/>
        <v>6674.7199999999993</v>
      </c>
      <c r="CQ35">
        <f t="shared" si="31"/>
        <v>0</v>
      </c>
      <c r="CR35">
        <f t="shared" si="32"/>
        <v>223.5781125</v>
      </c>
      <c r="CS35">
        <f t="shared" si="33"/>
        <v>17.820112499999997</v>
      </c>
      <c r="CT35">
        <f t="shared" si="34"/>
        <v>33.141734999999997</v>
      </c>
      <c r="CU35">
        <f t="shared" si="35"/>
        <v>0</v>
      </c>
      <c r="CV35">
        <f t="shared" si="36"/>
        <v>0.59455000000000002</v>
      </c>
      <c r="CW35">
        <f t="shared" si="37"/>
        <v>0.23574999999999996</v>
      </c>
      <c r="CX35">
        <f t="shared" si="38"/>
        <v>0</v>
      </c>
      <c r="CY35">
        <f t="shared" si="39"/>
        <v>1258.7594999999999</v>
      </c>
      <c r="CZ35">
        <f t="shared" si="40"/>
        <v>861.25649999999996</v>
      </c>
      <c r="DC35" t="s">
        <v>3</v>
      </c>
      <c r="DD35" t="s">
        <v>21</v>
      </c>
      <c r="DE35" t="s">
        <v>43</v>
      </c>
      <c r="DF35" t="s">
        <v>43</v>
      </c>
      <c r="DG35" t="s">
        <v>44</v>
      </c>
      <c r="DH35" t="s">
        <v>3</v>
      </c>
      <c r="DI35" t="s">
        <v>44</v>
      </c>
      <c r="DJ35" t="s">
        <v>43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40</v>
      </c>
      <c r="DW35" t="s">
        <v>40</v>
      </c>
      <c r="DX35">
        <v>1</v>
      </c>
      <c r="EE35">
        <v>24085235</v>
      </c>
      <c r="EF35">
        <v>3</v>
      </c>
      <c r="EG35" t="s">
        <v>45</v>
      </c>
      <c r="EH35">
        <v>0</v>
      </c>
      <c r="EI35" t="s">
        <v>3</v>
      </c>
      <c r="EJ35">
        <v>2</v>
      </c>
      <c r="EK35">
        <v>108001</v>
      </c>
      <c r="EL35" t="s">
        <v>46</v>
      </c>
      <c r="EM35" t="s">
        <v>47</v>
      </c>
      <c r="EO35" t="s">
        <v>48</v>
      </c>
      <c r="EQ35">
        <v>0</v>
      </c>
      <c r="ER35">
        <v>69.209999999999994</v>
      </c>
      <c r="ES35">
        <v>0.16</v>
      </c>
      <c r="ET35">
        <v>60.85</v>
      </c>
      <c r="EU35">
        <v>4.8499999999999996</v>
      </c>
      <c r="EV35">
        <v>8.1999999999999993</v>
      </c>
      <c r="EW35">
        <v>0.94</v>
      </c>
      <c r="EX35">
        <v>0.41</v>
      </c>
      <c r="EY35">
        <v>0</v>
      </c>
      <c r="FQ35">
        <v>0</v>
      </c>
      <c r="FR35">
        <f t="shared" si="41"/>
        <v>0</v>
      </c>
      <c r="FS35">
        <v>0</v>
      </c>
      <c r="FX35">
        <v>95</v>
      </c>
      <c r="FY35">
        <v>65</v>
      </c>
      <c r="GA35" t="s">
        <v>3</v>
      </c>
      <c r="GF35">
        <v>-562257987</v>
      </c>
      <c r="GG35">
        <v>1</v>
      </c>
      <c r="GH35">
        <v>1</v>
      </c>
      <c r="GI35">
        <v>4</v>
      </c>
      <c r="GJ35">
        <v>0</v>
      </c>
      <c r="GK35">
        <f>ROUND(R35*(S12)/100,2)</f>
        <v>0</v>
      </c>
      <c r="GL35">
        <f t="shared" si="42"/>
        <v>0</v>
      </c>
      <c r="GM35">
        <f t="shared" si="43"/>
        <v>8794.74</v>
      </c>
      <c r="GN35">
        <f t="shared" si="44"/>
        <v>0</v>
      </c>
      <c r="GO35">
        <f t="shared" si="45"/>
        <v>8794.74</v>
      </c>
      <c r="GP35">
        <f t="shared" si="46"/>
        <v>0</v>
      </c>
      <c r="GR35">
        <v>0</v>
      </c>
    </row>
    <row r="36" spans="1:255">
      <c r="A36" s="2">
        <v>17</v>
      </c>
      <c r="B36" s="2">
        <v>1</v>
      </c>
      <c r="C36" s="2">
        <f>ROW(SmtRes!A70)</f>
        <v>70</v>
      </c>
      <c r="D36" s="2">
        <f>ROW(EtalonRes!A70)</f>
        <v>70</v>
      </c>
      <c r="E36" s="2" t="s">
        <v>53</v>
      </c>
      <c r="F36" s="2" t="s">
        <v>54</v>
      </c>
      <c r="G36" s="2" t="s">
        <v>55</v>
      </c>
      <c r="H36" s="2" t="s">
        <v>40</v>
      </c>
      <c r="I36" s="2">
        <v>26</v>
      </c>
      <c r="J36" s="2">
        <v>0</v>
      </c>
      <c r="K36" s="2"/>
      <c r="L36" s="2"/>
      <c r="M36" s="2"/>
      <c r="N36" s="2"/>
      <c r="O36" s="2">
        <f t="shared" si="15"/>
        <v>1822.59</v>
      </c>
      <c r="P36" s="2">
        <f t="shared" si="16"/>
        <v>0</v>
      </c>
      <c r="Q36" s="2">
        <f t="shared" si="17"/>
        <v>1534.47</v>
      </c>
      <c r="R36" s="2">
        <f t="shared" si="18"/>
        <v>122.14</v>
      </c>
      <c r="S36" s="2">
        <f t="shared" si="19"/>
        <v>288.12</v>
      </c>
      <c r="T36" s="2">
        <f t="shared" si="20"/>
        <v>0</v>
      </c>
      <c r="U36" s="2">
        <f t="shared" si="21"/>
        <v>30.752150000000004</v>
      </c>
      <c r="V36" s="2">
        <f t="shared" si="22"/>
        <v>10.315499999999998</v>
      </c>
      <c r="W36" s="2">
        <f t="shared" si="23"/>
        <v>0</v>
      </c>
      <c r="X36" s="2">
        <f t="shared" si="24"/>
        <v>389.75</v>
      </c>
      <c r="Y36" s="2">
        <f t="shared" si="25"/>
        <v>266.67</v>
      </c>
      <c r="Z36" s="2"/>
      <c r="AA36" s="2">
        <v>26264148</v>
      </c>
      <c r="AB36" s="2">
        <f t="shared" si="26"/>
        <v>70.099400000000003</v>
      </c>
      <c r="AC36" s="2">
        <f t="shared" si="27"/>
        <v>0</v>
      </c>
      <c r="AD36" s="2">
        <f t="shared" si="47"/>
        <v>59.018000000000001</v>
      </c>
      <c r="AE36" s="2">
        <f t="shared" si="48"/>
        <v>4.6977500000000001</v>
      </c>
      <c r="AF36" s="2">
        <f t="shared" si="49"/>
        <v>11.0814</v>
      </c>
      <c r="AG36" s="2">
        <f t="shared" si="28"/>
        <v>0</v>
      </c>
      <c r="AH36" s="2">
        <f t="shared" si="50"/>
        <v>1.1827750000000001</v>
      </c>
      <c r="AI36" s="2">
        <f t="shared" si="51"/>
        <v>0.39674999999999994</v>
      </c>
      <c r="AJ36" s="2">
        <f t="shared" si="29"/>
        <v>0</v>
      </c>
      <c r="AK36" s="2">
        <v>168.46</v>
      </c>
      <c r="AL36" s="2">
        <v>48.3</v>
      </c>
      <c r="AM36" s="2">
        <v>102.64</v>
      </c>
      <c r="AN36" s="2">
        <v>8.17</v>
      </c>
      <c r="AO36" s="2">
        <v>17.52</v>
      </c>
      <c r="AP36" s="2">
        <v>0</v>
      </c>
      <c r="AQ36" s="2">
        <v>1.87</v>
      </c>
      <c r="AR36" s="2">
        <v>0.69</v>
      </c>
      <c r="AS36" s="2">
        <v>0</v>
      </c>
      <c r="AT36" s="2">
        <v>95</v>
      </c>
      <c r="AU36" s="2">
        <v>65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2</v>
      </c>
      <c r="BJ36" s="2" t="s">
        <v>56</v>
      </c>
      <c r="BK36" s="2"/>
      <c r="BL36" s="2"/>
      <c r="BM36" s="2">
        <v>108001</v>
      </c>
      <c r="BN36" s="2">
        <v>0</v>
      </c>
      <c r="BO36" s="2" t="s">
        <v>3</v>
      </c>
      <c r="BP36" s="2">
        <v>0</v>
      </c>
      <c r="BQ36" s="2">
        <v>3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95</v>
      </c>
      <c r="CA36" s="2">
        <v>65</v>
      </c>
      <c r="CB36" s="2"/>
      <c r="CC36" s="2"/>
      <c r="CD36" s="2"/>
      <c r="CE36" s="2"/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42</v>
      </c>
      <c r="CO36" s="2">
        <v>0</v>
      </c>
      <c r="CP36" s="2">
        <f t="shared" si="30"/>
        <v>1822.5900000000001</v>
      </c>
      <c r="CQ36" s="2">
        <f t="shared" si="31"/>
        <v>0</v>
      </c>
      <c r="CR36" s="2">
        <f t="shared" si="32"/>
        <v>59.018000000000001</v>
      </c>
      <c r="CS36" s="2">
        <f t="shared" si="33"/>
        <v>4.6977500000000001</v>
      </c>
      <c r="CT36" s="2">
        <f t="shared" si="34"/>
        <v>11.0814</v>
      </c>
      <c r="CU36" s="2">
        <f t="shared" si="35"/>
        <v>0</v>
      </c>
      <c r="CV36" s="2">
        <f t="shared" si="36"/>
        <v>1.1827750000000001</v>
      </c>
      <c r="CW36" s="2">
        <f t="shared" si="37"/>
        <v>0.39674999999999994</v>
      </c>
      <c r="CX36" s="2">
        <f t="shared" si="38"/>
        <v>0</v>
      </c>
      <c r="CY36" s="2">
        <f t="shared" si="39"/>
        <v>389.74699999999996</v>
      </c>
      <c r="CZ36" s="2">
        <f t="shared" si="40"/>
        <v>266.66899999999998</v>
      </c>
      <c r="DA36" s="2"/>
      <c r="DB36" s="2"/>
      <c r="DC36" s="2" t="s">
        <v>3</v>
      </c>
      <c r="DD36" s="2" t="s">
        <v>21</v>
      </c>
      <c r="DE36" s="2" t="s">
        <v>43</v>
      </c>
      <c r="DF36" s="2" t="s">
        <v>43</v>
      </c>
      <c r="DG36" s="2" t="s">
        <v>44</v>
      </c>
      <c r="DH36" s="2" t="s">
        <v>3</v>
      </c>
      <c r="DI36" s="2" t="s">
        <v>44</v>
      </c>
      <c r="DJ36" s="2" t="s">
        <v>43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1013</v>
      </c>
      <c r="DV36" s="2" t="s">
        <v>40</v>
      </c>
      <c r="DW36" s="2" t="s">
        <v>40</v>
      </c>
      <c r="DX36" s="2">
        <v>1</v>
      </c>
      <c r="DY36" s="2"/>
      <c r="DZ36" s="2"/>
      <c r="EA36" s="2"/>
      <c r="EB36" s="2"/>
      <c r="EC36" s="2"/>
      <c r="ED36" s="2"/>
      <c r="EE36" s="2">
        <v>24085235</v>
      </c>
      <c r="EF36" s="2">
        <v>3</v>
      </c>
      <c r="EG36" s="2" t="s">
        <v>45</v>
      </c>
      <c r="EH36" s="2">
        <v>0</v>
      </c>
      <c r="EI36" s="2" t="s">
        <v>3</v>
      </c>
      <c r="EJ36" s="2">
        <v>2</v>
      </c>
      <c r="EK36" s="2">
        <v>108001</v>
      </c>
      <c r="EL36" s="2" t="s">
        <v>46</v>
      </c>
      <c r="EM36" s="2" t="s">
        <v>47</v>
      </c>
      <c r="EN36" s="2"/>
      <c r="EO36" s="2" t="s">
        <v>48</v>
      </c>
      <c r="EP36" s="2"/>
      <c r="EQ36" s="2">
        <v>0</v>
      </c>
      <c r="ER36" s="2">
        <v>168.46</v>
      </c>
      <c r="ES36" s="2">
        <v>48.3</v>
      </c>
      <c r="ET36" s="2">
        <v>102.64</v>
      </c>
      <c r="EU36" s="2">
        <v>8.17</v>
      </c>
      <c r="EV36" s="2">
        <v>17.52</v>
      </c>
      <c r="EW36" s="2">
        <v>1.87</v>
      </c>
      <c r="EX36" s="2">
        <v>0.69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1"/>
        <v>0</v>
      </c>
      <c r="FS36" s="2">
        <v>0</v>
      </c>
      <c r="FT36" s="2"/>
      <c r="FU36" s="2"/>
      <c r="FV36" s="2"/>
      <c r="FW36" s="2"/>
      <c r="FX36" s="2">
        <v>95</v>
      </c>
      <c r="FY36" s="2">
        <v>65</v>
      </c>
      <c r="FZ36" s="2"/>
      <c r="GA36" s="2" t="s">
        <v>3</v>
      </c>
      <c r="GB36" s="2"/>
      <c r="GC36" s="2"/>
      <c r="GD36" s="2"/>
      <c r="GE36" s="2"/>
      <c r="GF36" s="2">
        <v>-1670016289</v>
      </c>
      <c r="GG36" s="2">
        <v>2</v>
      </c>
      <c r="GH36" s="2">
        <v>1</v>
      </c>
      <c r="GI36" s="2">
        <v>-2</v>
      </c>
      <c r="GJ36" s="2">
        <v>0</v>
      </c>
      <c r="GK36" s="2">
        <f>ROUND(R36*(R12)/100,2)</f>
        <v>0</v>
      </c>
      <c r="GL36" s="2">
        <f t="shared" si="42"/>
        <v>0</v>
      </c>
      <c r="GM36" s="2">
        <f t="shared" si="43"/>
        <v>2479.0100000000002</v>
      </c>
      <c r="GN36" s="2">
        <f t="shared" si="44"/>
        <v>0</v>
      </c>
      <c r="GO36" s="2">
        <f t="shared" si="45"/>
        <v>2479.0100000000002</v>
      </c>
      <c r="GP36" s="2">
        <f t="shared" si="46"/>
        <v>0</v>
      </c>
      <c r="GQ36" s="2"/>
      <c r="GR36" s="2">
        <v>0</v>
      </c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>
      <c r="A37">
        <v>17</v>
      </c>
      <c r="B37">
        <v>1</v>
      </c>
      <c r="C37">
        <f>ROW(SmtRes!A80)</f>
        <v>80</v>
      </c>
      <c r="D37">
        <f>ROW(EtalonRes!A80)</f>
        <v>80</v>
      </c>
      <c r="E37" t="s">
        <v>53</v>
      </c>
      <c r="F37" t="s">
        <v>54</v>
      </c>
      <c r="G37" t="s">
        <v>55</v>
      </c>
      <c r="H37" t="s">
        <v>40</v>
      </c>
      <c r="I37">
        <v>26</v>
      </c>
      <c r="J37">
        <v>0</v>
      </c>
      <c r="O37">
        <f t="shared" si="15"/>
        <v>11646.31</v>
      </c>
      <c r="P37">
        <f t="shared" si="16"/>
        <v>0</v>
      </c>
      <c r="Q37">
        <f t="shared" si="17"/>
        <v>9805.25</v>
      </c>
      <c r="R37">
        <f t="shared" si="18"/>
        <v>780.48</v>
      </c>
      <c r="S37">
        <f t="shared" si="19"/>
        <v>1841.06</v>
      </c>
      <c r="T37">
        <f t="shared" si="20"/>
        <v>0</v>
      </c>
      <c r="U37">
        <f t="shared" si="21"/>
        <v>30.752150000000004</v>
      </c>
      <c r="V37">
        <f t="shared" si="22"/>
        <v>10.315499999999998</v>
      </c>
      <c r="W37">
        <f t="shared" si="23"/>
        <v>0</v>
      </c>
      <c r="X37">
        <f t="shared" si="24"/>
        <v>2490.46</v>
      </c>
      <c r="Y37">
        <f t="shared" si="25"/>
        <v>1704</v>
      </c>
      <c r="AA37">
        <v>26264149</v>
      </c>
      <c r="AB37">
        <f t="shared" si="26"/>
        <v>70.099400000000003</v>
      </c>
      <c r="AC37">
        <f t="shared" si="27"/>
        <v>0</v>
      </c>
      <c r="AD37">
        <f t="shared" si="47"/>
        <v>59.018000000000001</v>
      </c>
      <c r="AE37">
        <f t="shared" si="48"/>
        <v>4.6977500000000001</v>
      </c>
      <c r="AF37">
        <f t="shared" si="49"/>
        <v>11.0814</v>
      </c>
      <c r="AG37">
        <f t="shared" si="28"/>
        <v>0</v>
      </c>
      <c r="AH37">
        <f t="shared" si="50"/>
        <v>1.1827750000000001</v>
      </c>
      <c r="AI37">
        <f t="shared" si="51"/>
        <v>0.39674999999999994</v>
      </c>
      <c r="AJ37">
        <f t="shared" si="29"/>
        <v>0</v>
      </c>
      <c r="AK37">
        <v>168.46</v>
      </c>
      <c r="AL37">
        <v>48.3</v>
      </c>
      <c r="AM37">
        <v>102.64</v>
      </c>
      <c r="AN37">
        <v>8.17</v>
      </c>
      <c r="AO37">
        <v>17.52</v>
      </c>
      <c r="AP37">
        <v>0</v>
      </c>
      <c r="AQ37">
        <v>1.87</v>
      </c>
      <c r="AR37">
        <v>0.69</v>
      </c>
      <c r="AS37">
        <v>0</v>
      </c>
      <c r="AT37">
        <v>95</v>
      </c>
      <c r="AU37">
        <v>65</v>
      </c>
      <c r="AV37">
        <v>1</v>
      </c>
      <c r="AW37">
        <v>1</v>
      </c>
      <c r="AZ37">
        <v>6.39</v>
      </c>
      <c r="BA37">
        <v>6.39</v>
      </c>
      <c r="BB37">
        <v>6.39</v>
      </c>
      <c r="BC37">
        <v>6.39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2</v>
      </c>
      <c r="BJ37" t="s">
        <v>56</v>
      </c>
      <c r="BM37">
        <v>108001</v>
      </c>
      <c r="BN37">
        <v>0</v>
      </c>
      <c r="BO37" t="s">
        <v>28</v>
      </c>
      <c r="BP37">
        <v>1</v>
      </c>
      <c r="BQ37">
        <v>3</v>
      </c>
      <c r="BR37">
        <v>0</v>
      </c>
      <c r="BS37">
        <v>6.39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95</v>
      </c>
      <c r="CA37">
        <v>65</v>
      </c>
      <c r="CF37">
        <v>0</v>
      </c>
      <c r="CG37">
        <v>0</v>
      </c>
      <c r="CM37">
        <v>0</v>
      </c>
      <c r="CN37" t="s">
        <v>42</v>
      </c>
      <c r="CO37">
        <v>0</v>
      </c>
      <c r="CP37">
        <f t="shared" si="30"/>
        <v>11646.31</v>
      </c>
      <c r="CQ37">
        <f t="shared" si="31"/>
        <v>0</v>
      </c>
      <c r="CR37">
        <f t="shared" si="32"/>
        <v>377.12502000000001</v>
      </c>
      <c r="CS37">
        <f t="shared" si="33"/>
        <v>30.018622499999999</v>
      </c>
      <c r="CT37">
        <f t="shared" si="34"/>
        <v>70.810146000000003</v>
      </c>
      <c r="CU37">
        <f t="shared" si="35"/>
        <v>0</v>
      </c>
      <c r="CV37">
        <f t="shared" si="36"/>
        <v>1.1827750000000001</v>
      </c>
      <c r="CW37">
        <f t="shared" si="37"/>
        <v>0.39674999999999994</v>
      </c>
      <c r="CX37">
        <f t="shared" si="38"/>
        <v>0</v>
      </c>
      <c r="CY37">
        <f t="shared" si="39"/>
        <v>2490.4629999999997</v>
      </c>
      <c r="CZ37">
        <f t="shared" si="40"/>
        <v>1704.001</v>
      </c>
      <c r="DC37" t="s">
        <v>3</v>
      </c>
      <c r="DD37" t="s">
        <v>21</v>
      </c>
      <c r="DE37" t="s">
        <v>43</v>
      </c>
      <c r="DF37" t="s">
        <v>43</v>
      </c>
      <c r="DG37" t="s">
        <v>44</v>
      </c>
      <c r="DH37" t="s">
        <v>3</v>
      </c>
      <c r="DI37" t="s">
        <v>44</v>
      </c>
      <c r="DJ37" t="s">
        <v>43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40</v>
      </c>
      <c r="DW37" t="s">
        <v>40</v>
      </c>
      <c r="DX37">
        <v>1</v>
      </c>
      <c r="EE37">
        <v>24085235</v>
      </c>
      <c r="EF37">
        <v>3</v>
      </c>
      <c r="EG37" t="s">
        <v>45</v>
      </c>
      <c r="EH37">
        <v>0</v>
      </c>
      <c r="EI37" t="s">
        <v>3</v>
      </c>
      <c r="EJ37">
        <v>2</v>
      </c>
      <c r="EK37">
        <v>108001</v>
      </c>
      <c r="EL37" t="s">
        <v>46</v>
      </c>
      <c r="EM37" t="s">
        <v>47</v>
      </c>
      <c r="EO37" t="s">
        <v>48</v>
      </c>
      <c r="EQ37">
        <v>0</v>
      </c>
      <c r="ER37">
        <v>168.46</v>
      </c>
      <c r="ES37">
        <v>48.3</v>
      </c>
      <c r="ET37">
        <v>102.64</v>
      </c>
      <c r="EU37">
        <v>8.17</v>
      </c>
      <c r="EV37">
        <v>17.52</v>
      </c>
      <c r="EW37">
        <v>1.87</v>
      </c>
      <c r="EX37">
        <v>0.69</v>
      </c>
      <c r="EY37">
        <v>0</v>
      </c>
      <c r="FQ37">
        <v>0</v>
      </c>
      <c r="FR37">
        <f t="shared" si="41"/>
        <v>0</v>
      </c>
      <c r="FS37">
        <v>0</v>
      </c>
      <c r="FX37">
        <v>95</v>
      </c>
      <c r="FY37">
        <v>65</v>
      </c>
      <c r="GA37" t="s">
        <v>3</v>
      </c>
      <c r="GF37">
        <v>-1670016289</v>
      </c>
      <c r="GG37">
        <v>1</v>
      </c>
      <c r="GH37">
        <v>1</v>
      </c>
      <c r="GI37">
        <v>4</v>
      </c>
      <c r="GJ37">
        <v>0</v>
      </c>
      <c r="GK37">
        <f>ROUND(R37*(S12)/100,2)</f>
        <v>0</v>
      </c>
      <c r="GL37">
        <f t="shared" si="42"/>
        <v>0</v>
      </c>
      <c r="GM37">
        <f t="shared" si="43"/>
        <v>15840.77</v>
      </c>
      <c r="GN37">
        <f t="shared" si="44"/>
        <v>0</v>
      </c>
      <c r="GO37">
        <f t="shared" si="45"/>
        <v>15840.77</v>
      </c>
      <c r="GP37">
        <f t="shared" si="46"/>
        <v>0</v>
      </c>
      <c r="GR37">
        <v>0</v>
      </c>
    </row>
    <row r="38" spans="1:255">
      <c r="A38" s="2">
        <v>17</v>
      </c>
      <c r="B38" s="2">
        <v>1</v>
      </c>
      <c r="C38" s="2">
        <f>ROW(SmtRes!A82)</f>
        <v>82</v>
      </c>
      <c r="D38" s="2">
        <f>ROW(EtalonRes!A82)</f>
        <v>82</v>
      </c>
      <c r="E38" s="2" t="s">
        <v>57</v>
      </c>
      <c r="F38" s="2" t="s">
        <v>58</v>
      </c>
      <c r="G38" s="2" t="s">
        <v>59</v>
      </c>
      <c r="H38" s="2" t="s">
        <v>60</v>
      </c>
      <c r="I38" s="2">
        <f>3*26/100</f>
        <v>0.78</v>
      </c>
      <c r="J38" s="2">
        <v>0</v>
      </c>
      <c r="K38" s="2"/>
      <c r="L38" s="2"/>
      <c r="M38" s="2"/>
      <c r="N38" s="2"/>
      <c r="O38" s="2">
        <f t="shared" si="15"/>
        <v>40.68</v>
      </c>
      <c r="P38" s="2">
        <f t="shared" si="16"/>
        <v>0</v>
      </c>
      <c r="Q38" s="2">
        <f t="shared" si="17"/>
        <v>0</v>
      </c>
      <c r="R38" s="2">
        <f t="shared" si="18"/>
        <v>0</v>
      </c>
      <c r="S38" s="2">
        <f t="shared" si="19"/>
        <v>40.68</v>
      </c>
      <c r="T38" s="2">
        <f t="shared" si="20"/>
        <v>0</v>
      </c>
      <c r="U38" s="2">
        <f t="shared" si="21"/>
        <v>4.7361599999999999</v>
      </c>
      <c r="V38" s="2">
        <f t="shared" si="22"/>
        <v>0</v>
      </c>
      <c r="W38" s="2">
        <f t="shared" si="23"/>
        <v>0</v>
      </c>
      <c r="X38" s="2">
        <f t="shared" si="24"/>
        <v>38.65</v>
      </c>
      <c r="Y38" s="2">
        <f t="shared" si="25"/>
        <v>26.44</v>
      </c>
      <c r="Z38" s="2"/>
      <c r="AA38" s="2">
        <v>26264148</v>
      </c>
      <c r="AB38" s="2">
        <f t="shared" si="26"/>
        <v>52.155949999999997</v>
      </c>
      <c r="AC38" s="2">
        <f t="shared" si="27"/>
        <v>0</v>
      </c>
      <c r="AD38" s="2">
        <f t="shared" si="47"/>
        <v>0</v>
      </c>
      <c r="AE38" s="2">
        <f t="shared" si="48"/>
        <v>0</v>
      </c>
      <c r="AF38" s="2">
        <f t="shared" si="49"/>
        <v>52.155949999999997</v>
      </c>
      <c r="AG38" s="2">
        <f t="shared" si="28"/>
        <v>0</v>
      </c>
      <c r="AH38" s="2">
        <f t="shared" si="50"/>
        <v>6.0720000000000001</v>
      </c>
      <c r="AI38" s="2">
        <f t="shared" si="51"/>
        <v>0</v>
      </c>
      <c r="AJ38" s="2">
        <f t="shared" si="29"/>
        <v>0</v>
      </c>
      <c r="AK38" s="2">
        <v>84.11</v>
      </c>
      <c r="AL38" s="2">
        <v>1.65</v>
      </c>
      <c r="AM38" s="2">
        <v>0</v>
      </c>
      <c r="AN38" s="2">
        <v>0</v>
      </c>
      <c r="AO38" s="2">
        <v>82.46</v>
      </c>
      <c r="AP38" s="2">
        <v>0</v>
      </c>
      <c r="AQ38" s="2">
        <v>9.6</v>
      </c>
      <c r="AR38" s="2">
        <v>0</v>
      </c>
      <c r="AS38" s="2">
        <v>0</v>
      </c>
      <c r="AT38" s="2">
        <v>95</v>
      </c>
      <c r="AU38" s="2">
        <v>65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2</v>
      </c>
      <c r="BJ38" s="2" t="s">
        <v>61</v>
      </c>
      <c r="BK38" s="2"/>
      <c r="BL38" s="2"/>
      <c r="BM38" s="2">
        <v>108001</v>
      </c>
      <c r="BN38" s="2">
        <v>0</v>
      </c>
      <c r="BO38" s="2" t="s">
        <v>3</v>
      </c>
      <c r="BP38" s="2">
        <v>0</v>
      </c>
      <c r="BQ38" s="2">
        <v>3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95</v>
      </c>
      <c r="CA38" s="2">
        <v>65</v>
      </c>
      <c r="CB38" s="2"/>
      <c r="CC38" s="2"/>
      <c r="CD38" s="2"/>
      <c r="CE38" s="2"/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42</v>
      </c>
      <c r="CO38" s="2">
        <v>0</v>
      </c>
      <c r="CP38" s="2">
        <f t="shared" si="30"/>
        <v>40.68</v>
      </c>
      <c r="CQ38" s="2">
        <f t="shared" si="31"/>
        <v>0</v>
      </c>
      <c r="CR38" s="2">
        <f t="shared" si="32"/>
        <v>0</v>
      </c>
      <c r="CS38" s="2">
        <f t="shared" si="33"/>
        <v>0</v>
      </c>
      <c r="CT38" s="2">
        <f t="shared" si="34"/>
        <v>52.155949999999997</v>
      </c>
      <c r="CU38" s="2">
        <f t="shared" si="35"/>
        <v>0</v>
      </c>
      <c r="CV38" s="2">
        <f t="shared" si="36"/>
        <v>6.0720000000000001</v>
      </c>
      <c r="CW38" s="2">
        <f t="shared" si="37"/>
        <v>0</v>
      </c>
      <c r="CX38" s="2">
        <f t="shared" si="38"/>
        <v>0</v>
      </c>
      <c r="CY38" s="2">
        <f t="shared" si="39"/>
        <v>38.646000000000001</v>
      </c>
      <c r="CZ38" s="2">
        <f t="shared" si="40"/>
        <v>26.441999999999997</v>
      </c>
      <c r="DA38" s="2"/>
      <c r="DB38" s="2"/>
      <c r="DC38" s="2" t="s">
        <v>3</v>
      </c>
      <c r="DD38" s="2" t="s">
        <v>21</v>
      </c>
      <c r="DE38" s="2" t="s">
        <v>43</v>
      </c>
      <c r="DF38" s="2" t="s">
        <v>43</v>
      </c>
      <c r="DG38" s="2" t="s">
        <v>44</v>
      </c>
      <c r="DH38" s="2" t="s">
        <v>3</v>
      </c>
      <c r="DI38" s="2" t="s">
        <v>44</v>
      </c>
      <c r="DJ38" s="2" t="s">
        <v>43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1010</v>
      </c>
      <c r="DV38" s="2" t="s">
        <v>60</v>
      </c>
      <c r="DW38" s="2" t="s">
        <v>60</v>
      </c>
      <c r="DX38" s="2">
        <v>100</v>
      </c>
      <c r="DY38" s="2"/>
      <c r="DZ38" s="2"/>
      <c r="EA38" s="2"/>
      <c r="EB38" s="2"/>
      <c r="EC38" s="2"/>
      <c r="ED38" s="2"/>
      <c r="EE38" s="2">
        <v>24085235</v>
      </c>
      <c r="EF38" s="2">
        <v>3</v>
      </c>
      <c r="EG38" s="2" t="s">
        <v>45</v>
      </c>
      <c r="EH38" s="2">
        <v>0</v>
      </c>
      <c r="EI38" s="2" t="s">
        <v>3</v>
      </c>
      <c r="EJ38" s="2">
        <v>2</v>
      </c>
      <c r="EK38" s="2">
        <v>108001</v>
      </c>
      <c r="EL38" s="2" t="s">
        <v>46</v>
      </c>
      <c r="EM38" s="2" t="s">
        <v>47</v>
      </c>
      <c r="EN38" s="2"/>
      <c r="EO38" s="2" t="s">
        <v>48</v>
      </c>
      <c r="EP38" s="2"/>
      <c r="EQ38" s="2">
        <v>0</v>
      </c>
      <c r="ER38" s="2">
        <v>84.11</v>
      </c>
      <c r="ES38" s="2">
        <v>1.65</v>
      </c>
      <c r="ET38" s="2">
        <v>0</v>
      </c>
      <c r="EU38" s="2">
        <v>0</v>
      </c>
      <c r="EV38" s="2">
        <v>82.46</v>
      </c>
      <c r="EW38" s="2">
        <v>9.6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1"/>
        <v>0</v>
      </c>
      <c r="FS38" s="2">
        <v>0</v>
      </c>
      <c r="FT38" s="2"/>
      <c r="FU38" s="2"/>
      <c r="FV38" s="2"/>
      <c r="FW38" s="2"/>
      <c r="FX38" s="2">
        <v>95</v>
      </c>
      <c r="FY38" s="2">
        <v>65</v>
      </c>
      <c r="FZ38" s="2"/>
      <c r="GA38" s="2" t="s">
        <v>3</v>
      </c>
      <c r="GB38" s="2"/>
      <c r="GC38" s="2"/>
      <c r="GD38" s="2"/>
      <c r="GE38" s="2"/>
      <c r="GF38" s="2">
        <v>130841367</v>
      </c>
      <c r="GG38" s="2">
        <v>2</v>
      </c>
      <c r="GH38" s="2">
        <v>1</v>
      </c>
      <c r="GI38" s="2">
        <v>-2</v>
      </c>
      <c r="GJ38" s="2">
        <v>0</v>
      </c>
      <c r="GK38" s="2">
        <f>ROUND(R38*(R12)/100,2)</f>
        <v>0</v>
      </c>
      <c r="GL38" s="2">
        <f t="shared" si="42"/>
        <v>0</v>
      </c>
      <c r="GM38" s="2">
        <f t="shared" si="43"/>
        <v>105.77</v>
      </c>
      <c r="GN38" s="2">
        <f t="shared" si="44"/>
        <v>0</v>
      </c>
      <c r="GO38" s="2">
        <f t="shared" si="45"/>
        <v>105.77</v>
      </c>
      <c r="GP38" s="2">
        <f t="shared" si="46"/>
        <v>0</v>
      </c>
      <c r="GQ38" s="2"/>
      <c r="GR38" s="2">
        <v>0</v>
      </c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>
      <c r="A39">
        <v>17</v>
      </c>
      <c r="B39">
        <v>1</v>
      </c>
      <c r="C39">
        <f>ROW(SmtRes!A84)</f>
        <v>84</v>
      </c>
      <c r="D39">
        <f>ROW(EtalonRes!A84)</f>
        <v>84</v>
      </c>
      <c r="E39" t="s">
        <v>57</v>
      </c>
      <c r="F39" t="s">
        <v>58</v>
      </c>
      <c r="G39" t="s">
        <v>59</v>
      </c>
      <c r="H39" t="s">
        <v>60</v>
      </c>
      <c r="I39">
        <v>0.78</v>
      </c>
      <c r="J39">
        <v>0</v>
      </c>
      <c r="O39">
        <f t="shared" si="15"/>
        <v>259.95999999999998</v>
      </c>
      <c r="P39">
        <f t="shared" si="16"/>
        <v>0</v>
      </c>
      <c r="Q39">
        <f t="shared" si="17"/>
        <v>0</v>
      </c>
      <c r="R39">
        <f t="shared" si="18"/>
        <v>0</v>
      </c>
      <c r="S39">
        <f t="shared" si="19"/>
        <v>259.95999999999998</v>
      </c>
      <c r="T39">
        <f t="shared" si="20"/>
        <v>0</v>
      </c>
      <c r="U39">
        <f t="shared" si="21"/>
        <v>4.7361599999999999</v>
      </c>
      <c r="V39">
        <f t="shared" si="22"/>
        <v>0</v>
      </c>
      <c r="W39">
        <f t="shared" si="23"/>
        <v>0</v>
      </c>
      <c r="X39">
        <f t="shared" si="24"/>
        <v>246.96</v>
      </c>
      <c r="Y39">
        <f t="shared" si="25"/>
        <v>168.97</v>
      </c>
      <c r="AA39">
        <v>26264149</v>
      </c>
      <c r="AB39">
        <f t="shared" si="26"/>
        <v>52.155949999999997</v>
      </c>
      <c r="AC39">
        <f t="shared" si="27"/>
        <v>0</v>
      </c>
      <c r="AD39">
        <f t="shared" si="47"/>
        <v>0</v>
      </c>
      <c r="AE39">
        <f t="shared" si="48"/>
        <v>0</v>
      </c>
      <c r="AF39">
        <f t="shared" si="49"/>
        <v>52.155949999999997</v>
      </c>
      <c r="AG39">
        <f t="shared" si="28"/>
        <v>0</v>
      </c>
      <c r="AH39">
        <f t="shared" si="50"/>
        <v>6.0720000000000001</v>
      </c>
      <c r="AI39">
        <f t="shared" si="51"/>
        <v>0</v>
      </c>
      <c r="AJ39">
        <f t="shared" si="29"/>
        <v>0</v>
      </c>
      <c r="AK39">
        <v>84.11</v>
      </c>
      <c r="AL39">
        <v>1.65</v>
      </c>
      <c r="AM39">
        <v>0</v>
      </c>
      <c r="AN39">
        <v>0</v>
      </c>
      <c r="AO39">
        <v>82.46</v>
      </c>
      <c r="AP39">
        <v>0</v>
      </c>
      <c r="AQ39">
        <v>9.6</v>
      </c>
      <c r="AR39">
        <v>0</v>
      </c>
      <c r="AS39">
        <v>0</v>
      </c>
      <c r="AT39">
        <v>95</v>
      </c>
      <c r="AU39">
        <v>65</v>
      </c>
      <c r="AV39">
        <v>1</v>
      </c>
      <c r="AW39">
        <v>1</v>
      </c>
      <c r="AZ39">
        <v>6.39</v>
      </c>
      <c r="BA39">
        <v>6.39</v>
      </c>
      <c r="BB39">
        <v>6.39</v>
      </c>
      <c r="BC39">
        <v>6.39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2</v>
      </c>
      <c r="BJ39" t="s">
        <v>61</v>
      </c>
      <c r="BM39">
        <v>108001</v>
      </c>
      <c r="BN39">
        <v>0</v>
      </c>
      <c r="BO39" t="s">
        <v>28</v>
      </c>
      <c r="BP39">
        <v>1</v>
      </c>
      <c r="BQ39">
        <v>3</v>
      </c>
      <c r="BR39">
        <v>0</v>
      </c>
      <c r="BS39">
        <v>6.39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95</v>
      </c>
      <c r="CA39">
        <v>65</v>
      </c>
      <c r="CF39">
        <v>0</v>
      </c>
      <c r="CG39">
        <v>0</v>
      </c>
      <c r="CM39">
        <v>0</v>
      </c>
      <c r="CN39" t="s">
        <v>42</v>
      </c>
      <c r="CO39">
        <v>0</v>
      </c>
      <c r="CP39">
        <f t="shared" si="30"/>
        <v>259.95999999999998</v>
      </c>
      <c r="CQ39">
        <f t="shared" si="31"/>
        <v>0</v>
      </c>
      <c r="CR39">
        <f t="shared" si="32"/>
        <v>0</v>
      </c>
      <c r="CS39">
        <f t="shared" si="33"/>
        <v>0</v>
      </c>
      <c r="CT39">
        <f t="shared" si="34"/>
        <v>333.27652049999995</v>
      </c>
      <c r="CU39">
        <f t="shared" si="35"/>
        <v>0</v>
      </c>
      <c r="CV39">
        <f t="shared" si="36"/>
        <v>6.0720000000000001</v>
      </c>
      <c r="CW39">
        <f t="shared" si="37"/>
        <v>0</v>
      </c>
      <c r="CX39">
        <f t="shared" si="38"/>
        <v>0</v>
      </c>
      <c r="CY39">
        <f t="shared" si="39"/>
        <v>246.96199999999996</v>
      </c>
      <c r="CZ39">
        <f t="shared" si="40"/>
        <v>168.97399999999999</v>
      </c>
      <c r="DC39" t="s">
        <v>3</v>
      </c>
      <c r="DD39" t="s">
        <v>21</v>
      </c>
      <c r="DE39" t="s">
        <v>43</v>
      </c>
      <c r="DF39" t="s">
        <v>43</v>
      </c>
      <c r="DG39" t="s">
        <v>44</v>
      </c>
      <c r="DH39" t="s">
        <v>3</v>
      </c>
      <c r="DI39" t="s">
        <v>44</v>
      </c>
      <c r="DJ39" t="s">
        <v>43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60</v>
      </c>
      <c r="DW39" t="s">
        <v>60</v>
      </c>
      <c r="DX39">
        <v>100</v>
      </c>
      <c r="EE39">
        <v>24085235</v>
      </c>
      <c r="EF39">
        <v>3</v>
      </c>
      <c r="EG39" t="s">
        <v>45</v>
      </c>
      <c r="EH39">
        <v>0</v>
      </c>
      <c r="EI39" t="s">
        <v>3</v>
      </c>
      <c r="EJ39">
        <v>2</v>
      </c>
      <c r="EK39">
        <v>108001</v>
      </c>
      <c r="EL39" t="s">
        <v>46</v>
      </c>
      <c r="EM39" t="s">
        <v>47</v>
      </c>
      <c r="EO39" t="s">
        <v>48</v>
      </c>
      <c r="EQ39">
        <v>0</v>
      </c>
      <c r="ER39">
        <v>84.11</v>
      </c>
      <c r="ES39">
        <v>1.65</v>
      </c>
      <c r="ET39">
        <v>0</v>
      </c>
      <c r="EU39">
        <v>0</v>
      </c>
      <c r="EV39">
        <v>82.46</v>
      </c>
      <c r="EW39">
        <v>9.6</v>
      </c>
      <c r="EX39">
        <v>0</v>
      </c>
      <c r="EY39">
        <v>0</v>
      </c>
      <c r="FQ39">
        <v>0</v>
      </c>
      <c r="FR39">
        <f t="shared" si="41"/>
        <v>0</v>
      </c>
      <c r="FS39">
        <v>0</v>
      </c>
      <c r="FX39">
        <v>95</v>
      </c>
      <c r="FY39">
        <v>65</v>
      </c>
      <c r="GA39" t="s">
        <v>3</v>
      </c>
      <c r="GF39">
        <v>130841367</v>
      </c>
      <c r="GG39">
        <v>1</v>
      </c>
      <c r="GH39">
        <v>1</v>
      </c>
      <c r="GI39">
        <v>4</v>
      </c>
      <c r="GJ39">
        <v>0</v>
      </c>
      <c r="GK39">
        <f>ROUND(R39*(S12)/100,2)</f>
        <v>0</v>
      </c>
      <c r="GL39">
        <f t="shared" si="42"/>
        <v>0</v>
      </c>
      <c r="GM39">
        <f t="shared" si="43"/>
        <v>675.89</v>
      </c>
      <c r="GN39">
        <f t="shared" si="44"/>
        <v>0</v>
      </c>
      <c r="GO39">
        <f t="shared" si="45"/>
        <v>675.89</v>
      </c>
      <c r="GP39">
        <f t="shared" si="46"/>
        <v>0</v>
      </c>
      <c r="GR39">
        <v>0</v>
      </c>
    </row>
    <row r="40" spans="1:255">
      <c r="A40" s="2">
        <v>17</v>
      </c>
      <c r="B40" s="2">
        <v>1</v>
      </c>
      <c r="C40" s="2">
        <f>ROW(SmtRes!A94)</f>
        <v>94</v>
      </c>
      <c r="D40" s="2">
        <f>ROW(EtalonRes!A94)</f>
        <v>94</v>
      </c>
      <c r="E40" s="2" t="s">
        <v>62</v>
      </c>
      <c r="F40" s="2" t="s">
        <v>63</v>
      </c>
      <c r="G40" s="2" t="s">
        <v>64</v>
      </c>
      <c r="H40" s="2" t="s">
        <v>65</v>
      </c>
      <c r="I40" s="2">
        <f>1.5*14/100</f>
        <v>0.21</v>
      </c>
      <c r="J40" s="2">
        <v>0</v>
      </c>
      <c r="K40" s="2"/>
      <c r="L40" s="2"/>
      <c r="M40" s="2"/>
      <c r="N40" s="2"/>
      <c r="O40" s="2">
        <f t="shared" si="15"/>
        <v>17.899999999999999</v>
      </c>
      <c r="P40" s="2">
        <f t="shared" si="16"/>
        <v>0</v>
      </c>
      <c r="Q40" s="2">
        <f t="shared" si="17"/>
        <v>6.58</v>
      </c>
      <c r="R40" s="2">
        <f t="shared" si="18"/>
        <v>0.28999999999999998</v>
      </c>
      <c r="S40" s="2">
        <f t="shared" si="19"/>
        <v>11.32</v>
      </c>
      <c r="T40" s="2">
        <f t="shared" si="20"/>
        <v>0</v>
      </c>
      <c r="U40" s="2">
        <f t="shared" si="21"/>
        <v>1.3176239999999999</v>
      </c>
      <c r="V40" s="2">
        <f t="shared" si="22"/>
        <v>2.4149999999999998E-2</v>
      </c>
      <c r="W40" s="2">
        <f t="shared" si="23"/>
        <v>0</v>
      </c>
      <c r="X40" s="2">
        <f t="shared" si="24"/>
        <v>11.03</v>
      </c>
      <c r="Y40" s="2">
        <f t="shared" si="25"/>
        <v>7.55</v>
      </c>
      <c r="Z40" s="2"/>
      <c r="AA40" s="2">
        <v>26264148</v>
      </c>
      <c r="AB40" s="2">
        <f t="shared" si="26"/>
        <v>85.221324999999993</v>
      </c>
      <c r="AC40" s="2">
        <f t="shared" si="27"/>
        <v>0</v>
      </c>
      <c r="AD40" s="2">
        <f t="shared" si="47"/>
        <v>31.326000000000001</v>
      </c>
      <c r="AE40" s="2">
        <f t="shared" si="48"/>
        <v>1.3627499999999999</v>
      </c>
      <c r="AF40" s="2">
        <f>ROUND((((EV40*1.15)*1.1*0.5)),6)</f>
        <v>53.895325</v>
      </c>
      <c r="AG40" s="2">
        <f t="shared" si="28"/>
        <v>0</v>
      </c>
      <c r="AH40" s="2">
        <f>(((EW40*1.15)*1.1*0.5))</f>
        <v>6.2744</v>
      </c>
      <c r="AI40" s="2">
        <f t="shared" si="51"/>
        <v>0.11499999999999999</v>
      </c>
      <c r="AJ40" s="2">
        <f t="shared" si="29"/>
        <v>0</v>
      </c>
      <c r="AK40" s="2">
        <v>177.36</v>
      </c>
      <c r="AL40" s="2">
        <v>37.67</v>
      </c>
      <c r="AM40" s="2">
        <v>54.48</v>
      </c>
      <c r="AN40" s="2">
        <v>2.37</v>
      </c>
      <c r="AO40" s="2">
        <v>85.21</v>
      </c>
      <c r="AP40" s="2">
        <v>0</v>
      </c>
      <c r="AQ40" s="2">
        <v>9.92</v>
      </c>
      <c r="AR40" s="2">
        <v>0.2</v>
      </c>
      <c r="AS40" s="2">
        <v>0</v>
      </c>
      <c r="AT40" s="2">
        <v>95</v>
      </c>
      <c r="AU40" s="2">
        <v>65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2</v>
      </c>
      <c r="BJ40" s="2" t="s">
        <v>66</v>
      </c>
      <c r="BK40" s="2"/>
      <c r="BL40" s="2"/>
      <c r="BM40" s="2">
        <v>108001</v>
      </c>
      <c r="BN40" s="2">
        <v>0</v>
      </c>
      <c r="BO40" s="2" t="s">
        <v>3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95</v>
      </c>
      <c r="CA40" s="2">
        <v>65</v>
      </c>
      <c r="CB40" s="2"/>
      <c r="CC40" s="2"/>
      <c r="CD40" s="2"/>
      <c r="CE40" s="2"/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42</v>
      </c>
      <c r="CO40" s="2">
        <v>0</v>
      </c>
      <c r="CP40" s="2">
        <f t="shared" si="30"/>
        <v>17.899999999999999</v>
      </c>
      <c r="CQ40" s="2">
        <f t="shared" si="31"/>
        <v>0</v>
      </c>
      <c r="CR40" s="2">
        <f t="shared" si="32"/>
        <v>31.326000000000001</v>
      </c>
      <c r="CS40" s="2">
        <f t="shared" si="33"/>
        <v>1.3627499999999999</v>
      </c>
      <c r="CT40" s="2">
        <f t="shared" si="34"/>
        <v>53.895325</v>
      </c>
      <c r="CU40" s="2">
        <f t="shared" si="35"/>
        <v>0</v>
      </c>
      <c r="CV40" s="2">
        <f t="shared" si="36"/>
        <v>6.2744</v>
      </c>
      <c r="CW40" s="2">
        <f t="shared" si="37"/>
        <v>0.11499999999999999</v>
      </c>
      <c r="CX40" s="2">
        <f t="shared" si="38"/>
        <v>0</v>
      </c>
      <c r="CY40" s="2">
        <f t="shared" si="39"/>
        <v>11.029500000000001</v>
      </c>
      <c r="CZ40" s="2">
        <f t="shared" si="40"/>
        <v>7.5465</v>
      </c>
      <c r="DA40" s="2"/>
      <c r="DB40" s="2"/>
      <c r="DC40" s="2" t="s">
        <v>3</v>
      </c>
      <c r="DD40" s="2" t="s">
        <v>21</v>
      </c>
      <c r="DE40" s="2" t="s">
        <v>43</v>
      </c>
      <c r="DF40" s="2" t="s">
        <v>43</v>
      </c>
      <c r="DG40" s="2" t="s">
        <v>67</v>
      </c>
      <c r="DH40" s="2" t="s">
        <v>3</v>
      </c>
      <c r="DI40" s="2" t="s">
        <v>67</v>
      </c>
      <c r="DJ40" s="2" t="s">
        <v>43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1013</v>
      </c>
      <c r="DV40" s="2" t="s">
        <v>65</v>
      </c>
      <c r="DW40" s="2" t="s">
        <v>65</v>
      </c>
      <c r="DX40" s="2">
        <v>1</v>
      </c>
      <c r="DY40" s="2"/>
      <c r="DZ40" s="2"/>
      <c r="EA40" s="2"/>
      <c r="EB40" s="2"/>
      <c r="EC40" s="2"/>
      <c r="ED40" s="2"/>
      <c r="EE40" s="2">
        <v>24085235</v>
      </c>
      <c r="EF40" s="2">
        <v>3</v>
      </c>
      <c r="EG40" s="2" t="s">
        <v>45</v>
      </c>
      <c r="EH40" s="2">
        <v>0</v>
      </c>
      <c r="EI40" s="2" t="s">
        <v>3</v>
      </c>
      <c r="EJ40" s="2">
        <v>2</v>
      </c>
      <c r="EK40" s="2">
        <v>108001</v>
      </c>
      <c r="EL40" s="2" t="s">
        <v>46</v>
      </c>
      <c r="EM40" s="2" t="s">
        <v>47</v>
      </c>
      <c r="EN40" s="2"/>
      <c r="EO40" s="2" t="s">
        <v>48</v>
      </c>
      <c r="EP40" s="2"/>
      <c r="EQ40" s="2">
        <v>0</v>
      </c>
      <c r="ER40" s="2">
        <v>177.36</v>
      </c>
      <c r="ES40" s="2">
        <v>37.67</v>
      </c>
      <c r="ET40" s="2">
        <v>54.48</v>
      </c>
      <c r="EU40" s="2">
        <v>2.37</v>
      </c>
      <c r="EV40" s="2">
        <v>85.21</v>
      </c>
      <c r="EW40" s="2">
        <v>9.92</v>
      </c>
      <c r="EX40" s="2">
        <v>0.2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41"/>
        <v>0</v>
      </c>
      <c r="FS40" s="2">
        <v>0</v>
      </c>
      <c r="FT40" s="2"/>
      <c r="FU40" s="2"/>
      <c r="FV40" s="2"/>
      <c r="FW40" s="2"/>
      <c r="FX40" s="2">
        <v>95</v>
      </c>
      <c r="FY40" s="2">
        <v>65</v>
      </c>
      <c r="FZ40" s="2"/>
      <c r="GA40" s="2" t="s">
        <v>3</v>
      </c>
      <c r="GB40" s="2"/>
      <c r="GC40" s="2"/>
      <c r="GD40" s="2"/>
      <c r="GE40" s="2"/>
      <c r="GF40" s="2">
        <v>2122149073</v>
      </c>
      <c r="GG40" s="2">
        <v>2</v>
      </c>
      <c r="GH40" s="2">
        <v>1</v>
      </c>
      <c r="GI40" s="2">
        <v>-2</v>
      </c>
      <c r="GJ40" s="2">
        <v>0</v>
      </c>
      <c r="GK40" s="2">
        <f>ROUND(R40*(R12)/100,2)</f>
        <v>0</v>
      </c>
      <c r="GL40" s="2">
        <f t="shared" si="42"/>
        <v>0</v>
      </c>
      <c r="GM40" s="2">
        <f t="shared" si="43"/>
        <v>36.479999999999997</v>
      </c>
      <c r="GN40" s="2">
        <f t="shared" si="44"/>
        <v>0</v>
      </c>
      <c r="GO40" s="2">
        <f t="shared" si="45"/>
        <v>36.479999999999997</v>
      </c>
      <c r="GP40" s="2">
        <f t="shared" si="46"/>
        <v>0</v>
      </c>
      <c r="GQ40" s="2"/>
      <c r="GR40" s="2">
        <v>0</v>
      </c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>
      <c r="A41">
        <v>17</v>
      </c>
      <c r="B41">
        <v>1</v>
      </c>
      <c r="C41">
        <f>ROW(SmtRes!A104)</f>
        <v>104</v>
      </c>
      <c r="D41">
        <f>ROW(EtalonRes!A104)</f>
        <v>104</v>
      </c>
      <c r="E41" t="s">
        <v>62</v>
      </c>
      <c r="F41" t="s">
        <v>63</v>
      </c>
      <c r="G41" t="s">
        <v>64</v>
      </c>
      <c r="H41" t="s">
        <v>65</v>
      </c>
      <c r="I41">
        <v>0.21</v>
      </c>
      <c r="J41">
        <v>0</v>
      </c>
      <c r="O41">
        <f t="shared" si="15"/>
        <v>114.36</v>
      </c>
      <c r="P41">
        <f t="shared" si="16"/>
        <v>0</v>
      </c>
      <c r="Q41">
        <f t="shared" si="17"/>
        <v>42.04</v>
      </c>
      <c r="R41">
        <f t="shared" si="18"/>
        <v>1.83</v>
      </c>
      <c r="S41">
        <f t="shared" si="19"/>
        <v>72.319999999999993</v>
      </c>
      <c r="T41">
        <f t="shared" si="20"/>
        <v>0</v>
      </c>
      <c r="U41">
        <f t="shared" si="21"/>
        <v>1.3176239999999999</v>
      </c>
      <c r="V41">
        <f t="shared" si="22"/>
        <v>2.4149999999999998E-2</v>
      </c>
      <c r="W41">
        <f t="shared" si="23"/>
        <v>0</v>
      </c>
      <c r="X41">
        <f t="shared" si="24"/>
        <v>70.44</v>
      </c>
      <c r="Y41">
        <f t="shared" si="25"/>
        <v>48.2</v>
      </c>
      <c r="AA41">
        <v>26264149</v>
      </c>
      <c r="AB41">
        <f t="shared" si="26"/>
        <v>85.221324999999993</v>
      </c>
      <c r="AC41">
        <f t="shared" si="27"/>
        <v>0</v>
      </c>
      <c r="AD41">
        <f t="shared" si="47"/>
        <v>31.326000000000001</v>
      </c>
      <c r="AE41">
        <f t="shared" si="48"/>
        <v>1.3627499999999999</v>
      </c>
      <c r="AF41">
        <f>ROUND((((EV41*1.15)*1.1*0.5)),6)</f>
        <v>53.895325</v>
      </c>
      <c r="AG41">
        <f t="shared" si="28"/>
        <v>0</v>
      </c>
      <c r="AH41">
        <f>(((EW41*1.15)*1.1*0.5))</f>
        <v>6.2744</v>
      </c>
      <c r="AI41">
        <f t="shared" si="51"/>
        <v>0.11499999999999999</v>
      </c>
      <c r="AJ41">
        <f t="shared" si="29"/>
        <v>0</v>
      </c>
      <c r="AK41">
        <v>177.36</v>
      </c>
      <c r="AL41">
        <v>37.67</v>
      </c>
      <c r="AM41">
        <v>54.48</v>
      </c>
      <c r="AN41">
        <v>2.37</v>
      </c>
      <c r="AO41">
        <v>85.21</v>
      </c>
      <c r="AP41">
        <v>0</v>
      </c>
      <c r="AQ41">
        <v>9.92</v>
      </c>
      <c r="AR41">
        <v>0.2</v>
      </c>
      <c r="AS41">
        <v>0</v>
      </c>
      <c r="AT41">
        <v>95</v>
      </c>
      <c r="AU41">
        <v>65</v>
      </c>
      <c r="AV41">
        <v>1</v>
      </c>
      <c r="AW41">
        <v>1</v>
      </c>
      <c r="AZ41">
        <v>6.39</v>
      </c>
      <c r="BA41">
        <v>6.39</v>
      </c>
      <c r="BB41">
        <v>6.39</v>
      </c>
      <c r="BC41">
        <v>6.39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2</v>
      </c>
      <c r="BJ41" t="s">
        <v>66</v>
      </c>
      <c r="BM41">
        <v>108001</v>
      </c>
      <c r="BN41">
        <v>0</v>
      </c>
      <c r="BO41" t="s">
        <v>28</v>
      </c>
      <c r="BP41">
        <v>1</v>
      </c>
      <c r="BQ41">
        <v>3</v>
      </c>
      <c r="BR41">
        <v>0</v>
      </c>
      <c r="BS41">
        <v>6.39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95</v>
      </c>
      <c r="CA41">
        <v>65</v>
      </c>
      <c r="CF41">
        <v>0</v>
      </c>
      <c r="CG41">
        <v>0</v>
      </c>
      <c r="CM41">
        <v>0</v>
      </c>
      <c r="CN41" t="s">
        <v>42</v>
      </c>
      <c r="CO41">
        <v>0</v>
      </c>
      <c r="CP41">
        <f t="shared" si="30"/>
        <v>114.35999999999999</v>
      </c>
      <c r="CQ41">
        <f t="shared" si="31"/>
        <v>0</v>
      </c>
      <c r="CR41">
        <f t="shared" si="32"/>
        <v>200.17313999999999</v>
      </c>
      <c r="CS41">
        <f t="shared" si="33"/>
        <v>8.7079724999999986</v>
      </c>
      <c r="CT41">
        <f t="shared" si="34"/>
        <v>344.39112674999996</v>
      </c>
      <c r="CU41">
        <f t="shared" si="35"/>
        <v>0</v>
      </c>
      <c r="CV41">
        <f t="shared" si="36"/>
        <v>6.2744</v>
      </c>
      <c r="CW41">
        <f t="shared" si="37"/>
        <v>0.11499999999999999</v>
      </c>
      <c r="CX41">
        <f t="shared" si="38"/>
        <v>0</v>
      </c>
      <c r="CY41">
        <f t="shared" si="39"/>
        <v>70.442499999999995</v>
      </c>
      <c r="CZ41">
        <f t="shared" si="40"/>
        <v>48.197499999999991</v>
      </c>
      <c r="DC41" t="s">
        <v>3</v>
      </c>
      <c r="DD41" t="s">
        <v>21</v>
      </c>
      <c r="DE41" t="s">
        <v>43</v>
      </c>
      <c r="DF41" t="s">
        <v>43</v>
      </c>
      <c r="DG41" t="s">
        <v>67</v>
      </c>
      <c r="DH41" t="s">
        <v>3</v>
      </c>
      <c r="DI41" t="s">
        <v>67</v>
      </c>
      <c r="DJ41" t="s">
        <v>43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65</v>
      </c>
      <c r="DW41" t="s">
        <v>65</v>
      </c>
      <c r="DX41">
        <v>1</v>
      </c>
      <c r="EE41">
        <v>24085235</v>
      </c>
      <c r="EF41">
        <v>3</v>
      </c>
      <c r="EG41" t="s">
        <v>45</v>
      </c>
      <c r="EH41">
        <v>0</v>
      </c>
      <c r="EI41" t="s">
        <v>3</v>
      </c>
      <c r="EJ41">
        <v>2</v>
      </c>
      <c r="EK41">
        <v>108001</v>
      </c>
      <c r="EL41" t="s">
        <v>46</v>
      </c>
      <c r="EM41" t="s">
        <v>47</v>
      </c>
      <c r="EO41" t="s">
        <v>48</v>
      </c>
      <c r="EQ41">
        <v>0</v>
      </c>
      <c r="ER41">
        <v>177.36</v>
      </c>
      <c r="ES41">
        <v>37.67</v>
      </c>
      <c r="ET41">
        <v>54.48</v>
      </c>
      <c r="EU41">
        <v>2.37</v>
      </c>
      <c r="EV41">
        <v>85.21</v>
      </c>
      <c r="EW41">
        <v>9.92</v>
      </c>
      <c r="EX41">
        <v>0.2</v>
      </c>
      <c r="EY41">
        <v>0</v>
      </c>
      <c r="FQ41">
        <v>0</v>
      </c>
      <c r="FR41">
        <f t="shared" si="41"/>
        <v>0</v>
      </c>
      <c r="FS41">
        <v>0</v>
      </c>
      <c r="FX41">
        <v>95</v>
      </c>
      <c r="FY41">
        <v>65</v>
      </c>
      <c r="GA41" t="s">
        <v>3</v>
      </c>
      <c r="GF41">
        <v>2122149073</v>
      </c>
      <c r="GG41">
        <v>1</v>
      </c>
      <c r="GH41">
        <v>1</v>
      </c>
      <c r="GI41">
        <v>4</v>
      </c>
      <c r="GJ41">
        <v>0</v>
      </c>
      <c r="GK41">
        <f>ROUND(R41*(S12)/100,2)</f>
        <v>0</v>
      </c>
      <c r="GL41">
        <f t="shared" si="42"/>
        <v>0</v>
      </c>
      <c r="GM41">
        <f t="shared" si="43"/>
        <v>233</v>
      </c>
      <c r="GN41">
        <f t="shared" si="44"/>
        <v>0</v>
      </c>
      <c r="GO41">
        <f t="shared" si="45"/>
        <v>233</v>
      </c>
      <c r="GP41">
        <f t="shared" si="46"/>
        <v>0</v>
      </c>
      <c r="GR41">
        <v>0</v>
      </c>
    </row>
    <row r="42" spans="1:255">
      <c r="A42" s="2">
        <v>17</v>
      </c>
      <c r="B42" s="2">
        <v>1</v>
      </c>
      <c r="C42" s="2">
        <f>ROW(SmtRes!A112)</f>
        <v>112</v>
      </c>
      <c r="D42" s="2">
        <f>ROW(EtalonRes!A112)</f>
        <v>112</v>
      </c>
      <c r="E42" s="2" t="s">
        <v>68</v>
      </c>
      <c r="F42" s="2" t="s">
        <v>69</v>
      </c>
      <c r="G42" s="2" t="s">
        <v>70</v>
      </c>
      <c r="H42" s="2" t="s">
        <v>40</v>
      </c>
      <c r="I42" s="2">
        <v>12</v>
      </c>
      <c r="J42" s="2">
        <v>0</v>
      </c>
      <c r="K42" s="2"/>
      <c r="L42" s="2"/>
      <c r="M42" s="2"/>
      <c r="N42" s="2"/>
      <c r="O42" s="2">
        <f t="shared" si="15"/>
        <v>1266.9100000000001</v>
      </c>
      <c r="P42" s="2">
        <f t="shared" si="16"/>
        <v>0</v>
      </c>
      <c r="Q42" s="2">
        <f t="shared" si="17"/>
        <v>1102.6199999999999</v>
      </c>
      <c r="R42" s="2">
        <f t="shared" si="18"/>
        <v>88.25</v>
      </c>
      <c r="S42" s="2">
        <f t="shared" si="19"/>
        <v>164.29</v>
      </c>
      <c r="T42" s="2">
        <f t="shared" si="20"/>
        <v>0</v>
      </c>
      <c r="U42" s="2">
        <f t="shared" si="21"/>
        <v>18.837</v>
      </c>
      <c r="V42" s="2">
        <f t="shared" si="22"/>
        <v>7.452</v>
      </c>
      <c r="W42" s="2">
        <f t="shared" si="23"/>
        <v>0</v>
      </c>
      <c r="X42" s="2">
        <f t="shared" si="24"/>
        <v>239.91</v>
      </c>
      <c r="Y42" s="2">
        <f t="shared" si="25"/>
        <v>164.15</v>
      </c>
      <c r="Z42" s="2"/>
      <c r="AA42" s="2">
        <v>26264148</v>
      </c>
      <c r="AB42" s="2">
        <f t="shared" si="26"/>
        <v>105.57575</v>
      </c>
      <c r="AC42" s="2">
        <f t="shared" si="27"/>
        <v>0</v>
      </c>
      <c r="AD42" s="2">
        <f t="shared" si="47"/>
        <v>91.885000000000005</v>
      </c>
      <c r="AE42" s="2">
        <f t="shared" si="48"/>
        <v>7.3542500000000004</v>
      </c>
      <c r="AF42" s="2">
        <f>ROUND(((EV42*1.15*0.5)),6)</f>
        <v>13.69075</v>
      </c>
      <c r="AG42" s="2">
        <f t="shared" si="28"/>
        <v>0</v>
      </c>
      <c r="AH42" s="2">
        <f>((EW42*1.15*0.5))</f>
        <v>1.56975</v>
      </c>
      <c r="AI42" s="2">
        <f t="shared" si="51"/>
        <v>0.621</v>
      </c>
      <c r="AJ42" s="2">
        <f t="shared" si="29"/>
        <v>0</v>
      </c>
      <c r="AK42" s="2">
        <v>197.39</v>
      </c>
      <c r="AL42" s="2">
        <v>13.78</v>
      </c>
      <c r="AM42" s="2">
        <v>159.80000000000001</v>
      </c>
      <c r="AN42" s="2">
        <v>12.79</v>
      </c>
      <c r="AO42" s="2">
        <v>23.81</v>
      </c>
      <c r="AP42" s="2">
        <v>0</v>
      </c>
      <c r="AQ42" s="2">
        <v>2.73</v>
      </c>
      <c r="AR42" s="2">
        <v>1.08</v>
      </c>
      <c r="AS42" s="2">
        <v>0</v>
      </c>
      <c r="AT42" s="2">
        <v>95</v>
      </c>
      <c r="AU42" s="2">
        <v>65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2</v>
      </c>
      <c r="BJ42" s="2" t="s">
        <v>71</v>
      </c>
      <c r="BK42" s="2"/>
      <c r="BL42" s="2"/>
      <c r="BM42" s="2">
        <v>108001</v>
      </c>
      <c r="BN42" s="2">
        <v>0</v>
      </c>
      <c r="BO42" s="2" t="s">
        <v>3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95</v>
      </c>
      <c r="CA42" s="2">
        <v>65</v>
      </c>
      <c r="CB42" s="2"/>
      <c r="CC42" s="2"/>
      <c r="CD42" s="2"/>
      <c r="CE42" s="2"/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30"/>
        <v>1266.9099999999999</v>
      </c>
      <c r="CQ42" s="2">
        <f t="shared" si="31"/>
        <v>0</v>
      </c>
      <c r="CR42" s="2">
        <f t="shared" si="32"/>
        <v>91.885000000000005</v>
      </c>
      <c r="CS42" s="2">
        <f t="shared" si="33"/>
        <v>7.3542500000000004</v>
      </c>
      <c r="CT42" s="2">
        <f t="shared" si="34"/>
        <v>13.69075</v>
      </c>
      <c r="CU42" s="2">
        <f t="shared" si="35"/>
        <v>0</v>
      </c>
      <c r="CV42" s="2">
        <f t="shared" si="36"/>
        <v>1.56975</v>
      </c>
      <c r="CW42" s="2">
        <f t="shared" si="37"/>
        <v>0.621</v>
      </c>
      <c r="CX42" s="2">
        <f t="shared" si="38"/>
        <v>0</v>
      </c>
      <c r="CY42" s="2">
        <f t="shared" si="39"/>
        <v>239.91299999999998</v>
      </c>
      <c r="CZ42" s="2">
        <f t="shared" si="40"/>
        <v>164.15099999999998</v>
      </c>
      <c r="DA42" s="2"/>
      <c r="DB42" s="2"/>
      <c r="DC42" s="2" t="s">
        <v>3</v>
      </c>
      <c r="DD42" s="2" t="s">
        <v>21</v>
      </c>
      <c r="DE42" s="2" t="s">
        <v>43</v>
      </c>
      <c r="DF42" s="2" t="s">
        <v>43</v>
      </c>
      <c r="DG42" s="2" t="s">
        <v>43</v>
      </c>
      <c r="DH42" s="2" t="s">
        <v>3</v>
      </c>
      <c r="DI42" s="2" t="s">
        <v>43</v>
      </c>
      <c r="DJ42" s="2" t="s">
        <v>43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40</v>
      </c>
      <c r="DW42" s="2" t="s">
        <v>40</v>
      </c>
      <c r="DX42" s="2">
        <v>1</v>
      </c>
      <c r="DY42" s="2"/>
      <c r="DZ42" s="2"/>
      <c r="EA42" s="2"/>
      <c r="EB42" s="2"/>
      <c r="EC42" s="2"/>
      <c r="ED42" s="2"/>
      <c r="EE42" s="2">
        <v>24085235</v>
      </c>
      <c r="EF42" s="2">
        <v>3</v>
      </c>
      <c r="EG42" s="2" t="s">
        <v>45</v>
      </c>
      <c r="EH42" s="2">
        <v>0</v>
      </c>
      <c r="EI42" s="2" t="s">
        <v>3</v>
      </c>
      <c r="EJ42" s="2">
        <v>2</v>
      </c>
      <c r="EK42" s="2">
        <v>108001</v>
      </c>
      <c r="EL42" s="2" t="s">
        <v>46</v>
      </c>
      <c r="EM42" s="2" t="s">
        <v>47</v>
      </c>
      <c r="EN42" s="2"/>
      <c r="EO42" s="2" t="s">
        <v>3</v>
      </c>
      <c r="EP42" s="2"/>
      <c r="EQ42" s="2">
        <v>0</v>
      </c>
      <c r="ER42" s="2">
        <v>197.39</v>
      </c>
      <c r="ES42" s="2">
        <v>13.78</v>
      </c>
      <c r="ET42" s="2">
        <v>159.80000000000001</v>
      </c>
      <c r="EU42" s="2">
        <v>12.79</v>
      </c>
      <c r="EV42" s="2">
        <v>23.81</v>
      </c>
      <c r="EW42" s="2">
        <v>2.73</v>
      </c>
      <c r="EX42" s="2">
        <v>1.08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41"/>
        <v>0</v>
      </c>
      <c r="FS42" s="2">
        <v>0</v>
      </c>
      <c r="FT42" s="2"/>
      <c r="FU42" s="2"/>
      <c r="FV42" s="2"/>
      <c r="FW42" s="2"/>
      <c r="FX42" s="2">
        <v>95</v>
      </c>
      <c r="FY42" s="2">
        <v>65</v>
      </c>
      <c r="FZ42" s="2"/>
      <c r="GA42" s="2" t="s">
        <v>3</v>
      </c>
      <c r="GB42" s="2"/>
      <c r="GC42" s="2"/>
      <c r="GD42" s="2"/>
      <c r="GE42" s="2"/>
      <c r="GF42" s="2">
        <v>1170315372</v>
      </c>
      <c r="GG42" s="2">
        <v>2</v>
      </c>
      <c r="GH42" s="2">
        <v>1</v>
      </c>
      <c r="GI42" s="2">
        <v>-2</v>
      </c>
      <c r="GJ42" s="2">
        <v>0</v>
      </c>
      <c r="GK42" s="2">
        <f>ROUND(R42*(R12)/100,2)</f>
        <v>0</v>
      </c>
      <c r="GL42" s="2">
        <f t="shared" si="42"/>
        <v>0</v>
      </c>
      <c r="GM42" s="2">
        <f t="shared" si="43"/>
        <v>1670.9700000000003</v>
      </c>
      <c r="GN42" s="2">
        <f t="shared" si="44"/>
        <v>0</v>
      </c>
      <c r="GO42" s="2">
        <f t="shared" si="45"/>
        <v>1670.97</v>
      </c>
      <c r="GP42" s="2">
        <f t="shared" si="46"/>
        <v>0</v>
      </c>
      <c r="GQ42" s="2"/>
      <c r="GR42" s="2">
        <v>0</v>
      </c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>
      <c r="A43">
        <v>17</v>
      </c>
      <c r="B43">
        <v>1</v>
      </c>
      <c r="C43">
        <f>ROW(SmtRes!A120)</f>
        <v>120</v>
      </c>
      <c r="D43">
        <f>ROW(EtalonRes!A120)</f>
        <v>120</v>
      </c>
      <c r="E43" t="s">
        <v>68</v>
      </c>
      <c r="F43" t="s">
        <v>69</v>
      </c>
      <c r="G43" t="s">
        <v>70</v>
      </c>
      <c r="H43" t="s">
        <v>40</v>
      </c>
      <c r="I43">
        <v>12</v>
      </c>
      <c r="J43">
        <v>0</v>
      </c>
      <c r="O43">
        <f t="shared" si="15"/>
        <v>8095.55</v>
      </c>
      <c r="P43">
        <f t="shared" si="16"/>
        <v>0</v>
      </c>
      <c r="Q43">
        <f t="shared" si="17"/>
        <v>7045.74</v>
      </c>
      <c r="R43">
        <f t="shared" si="18"/>
        <v>563.91999999999996</v>
      </c>
      <c r="S43">
        <f t="shared" si="19"/>
        <v>1049.81</v>
      </c>
      <c r="T43">
        <f t="shared" si="20"/>
        <v>0</v>
      </c>
      <c r="U43">
        <f t="shared" si="21"/>
        <v>18.837</v>
      </c>
      <c r="V43">
        <f t="shared" si="22"/>
        <v>7.452</v>
      </c>
      <c r="W43">
        <f t="shared" si="23"/>
        <v>0</v>
      </c>
      <c r="X43">
        <f t="shared" si="24"/>
        <v>1533.04</v>
      </c>
      <c r="Y43">
        <f t="shared" si="25"/>
        <v>1048.92</v>
      </c>
      <c r="AA43">
        <v>26264149</v>
      </c>
      <c r="AB43">
        <f t="shared" si="26"/>
        <v>105.57575</v>
      </c>
      <c r="AC43">
        <f t="shared" si="27"/>
        <v>0</v>
      </c>
      <c r="AD43">
        <f t="shared" si="47"/>
        <v>91.885000000000005</v>
      </c>
      <c r="AE43">
        <f t="shared" si="48"/>
        <v>7.3542500000000004</v>
      </c>
      <c r="AF43">
        <f>ROUND(((EV43*1.15*0.5)),6)</f>
        <v>13.69075</v>
      </c>
      <c r="AG43">
        <f t="shared" si="28"/>
        <v>0</v>
      </c>
      <c r="AH43">
        <f>((EW43*1.15*0.5))</f>
        <v>1.56975</v>
      </c>
      <c r="AI43">
        <f t="shared" si="51"/>
        <v>0.621</v>
      </c>
      <c r="AJ43">
        <f t="shared" si="29"/>
        <v>0</v>
      </c>
      <c r="AK43">
        <v>197.39</v>
      </c>
      <c r="AL43">
        <v>13.78</v>
      </c>
      <c r="AM43">
        <v>159.80000000000001</v>
      </c>
      <c r="AN43">
        <v>12.79</v>
      </c>
      <c r="AO43">
        <v>23.81</v>
      </c>
      <c r="AP43">
        <v>0</v>
      </c>
      <c r="AQ43">
        <v>2.73</v>
      </c>
      <c r="AR43">
        <v>1.08</v>
      </c>
      <c r="AS43">
        <v>0</v>
      </c>
      <c r="AT43">
        <v>95</v>
      </c>
      <c r="AU43">
        <v>65</v>
      </c>
      <c r="AV43">
        <v>1</v>
      </c>
      <c r="AW43">
        <v>1</v>
      </c>
      <c r="AZ43">
        <v>6.39</v>
      </c>
      <c r="BA43">
        <v>6.39</v>
      </c>
      <c r="BB43">
        <v>6.39</v>
      </c>
      <c r="BC43">
        <v>6.39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2</v>
      </c>
      <c r="BJ43" t="s">
        <v>71</v>
      </c>
      <c r="BM43">
        <v>108001</v>
      </c>
      <c r="BN43">
        <v>0</v>
      </c>
      <c r="BO43" t="s">
        <v>28</v>
      </c>
      <c r="BP43">
        <v>1</v>
      </c>
      <c r="BQ43">
        <v>3</v>
      </c>
      <c r="BR43">
        <v>0</v>
      </c>
      <c r="BS43">
        <v>6.39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95</v>
      </c>
      <c r="CA43">
        <v>65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0"/>
        <v>8095.5499999999993</v>
      </c>
      <c r="CQ43">
        <f t="shared" si="31"/>
        <v>0</v>
      </c>
      <c r="CR43">
        <f t="shared" si="32"/>
        <v>587.14515000000006</v>
      </c>
      <c r="CS43">
        <f t="shared" si="33"/>
        <v>46.993657499999998</v>
      </c>
      <c r="CT43">
        <f t="shared" si="34"/>
        <v>87.483892499999996</v>
      </c>
      <c r="CU43">
        <f t="shared" si="35"/>
        <v>0</v>
      </c>
      <c r="CV43">
        <f t="shared" si="36"/>
        <v>1.56975</v>
      </c>
      <c r="CW43">
        <f t="shared" si="37"/>
        <v>0.621</v>
      </c>
      <c r="CX43">
        <f t="shared" si="38"/>
        <v>0</v>
      </c>
      <c r="CY43">
        <f t="shared" si="39"/>
        <v>1533.0435</v>
      </c>
      <c r="CZ43">
        <f t="shared" si="40"/>
        <v>1048.9245000000001</v>
      </c>
      <c r="DC43" t="s">
        <v>3</v>
      </c>
      <c r="DD43" t="s">
        <v>21</v>
      </c>
      <c r="DE43" t="s">
        <v>43</v>
      </c>
      <c r="DF43" t="s">
        <v>43</v>
      </c>
      <c r="DG43" t="s">
        <v>43</v>
      </c>
      <c r="DH43" t="s">
        <v>3</v>
      </c>
      <c r="DI43" t="s">
        <v>43</v>
      </c>
      <c r="DJ43" t="s">
        <v>43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40</v>
      </c>
      <c r="DW43" t="s">
        <v>40</v>
      </c>
      <c r="DX43">
        <v>1</v>
      </c>
      <c r="EE43">
        <v>24085235</v>
      </c>
      <c r="EF43">
        <v>3</v>
      </c>
      <c r="EG43" t="s">
        <v>45</v>
      </c>
      <c r="EH43">
        <v>0</v>
      </c>
      <c r="EI43" t="s">
        <v>3</v>
      </c>
      <c r="EJ43">
        <v>2</v>
      </c>
      <c r="EK43">
        <v>108001</v>
      </c>
      <c r="EL43" t="s">
        <v>46</v>
      </c>
      <c r="EM43" t="s">
        <v>47</v>
      </c>
      <c r="EO43" t="s">
        <v>3</v>
      </c>
      <c r="EQ43">
        <v>0</v>
      </c>
      <c r="ER43">
        <v>197.39</v>
      </c>
      <c r="ES43">
        <v>13.78</v>
      </c>
      <c r="ET43">
        <v>159.80000000000001</v>
      </c>
      <c r="EU43">
        <v>12.79</v>
      </c>
      <c r="EV43">
        <v>23.81</v>
      </c>
      <c r="EW43">
        <v>2.73</v>
      </c>
      <c r="EX43">
        <v>1.08</v>
      </c>
      <c r="EY43">
        <v>0</v>
      </c>
      <c r="FQ43">
        <v>0</v>
      </c>
      <c r="FR43">
        <f t="shared" si="41"/>
        <v>0</v>
      </c>
      <c r="FS43">
        <v>0</v>
      </c>
      <c r="FX43">
        <v>95</v>
      </c>
      <c r="FY43">
        <v>65</v>
      </c>
      <c r="GA43" t="s">
        <v>3</v>
      </c>
      <c r="GF43">
        <v>1170315372</v>
      </c>
      <c r="GG43">
        <v>1</v>
      </c>
      <c r="GH43">
        <v>1</v>
      </c>
      <c r="GI43">
        <v>4</v>
      </c>
      <c r="GJ43">
        <v>0</v>
      </c>
      <c r="GK43">
        <f>ROUND(R43*(S12)/100,2)</f>
        <v>0</v>
      </c>
      <c r="GL43">
        <f t="shared" si="42"/>
        <v>0</v>
      </c>
      <c r="GM43">
        <f t="shared" si="43"/>
        <v>10677.51</v>
      </c>
      <c r="GN43">
        <f t="shared" si="44"/>
        <v>0</v>
      </c>
      <c r="GO43">
        <f t="shared" si="45"/>
        <v>10677.51</v>
      </c>
      <c r="GP43">
        <f t="shared" si="46"/>
        <v>0</v>
      </c>
      <c r="GR43">
        <v>0</v>
      </c>
    </row>
    <row r="44" spans="1:255">
      <c r="A44" s="2">
        <v>17</v>
      </c>
      <c r="B44" s="2">
        <v>1</v>
      </c>
      <c r="C44" s="2">
        <f>ROW(SmtRes!A123)</f>
        <v>123</v>
      </c>
      <c r="D44" s="2">
        <f>ROW(EtalonRes!A123)</f>
        <v>123</v>
      </c>
      <c r="E44" s="2" t="s">
        <v>72</v>
      </c>
      <c r="F44" s="2" t="s">
        <v>73</v>
      </c>
      <c r="G44" s="2" t="s">
        <v>74</v>
      </c>
      <c r="H44" s="2" t="s">
        <v>75</v>
      </c>
      <c r="I44" s="2">
        <f>(100.3*3.12+26*8.5+12*15)/1000</f>
        <v>0.7139359999999999</v>
      </c>
      <c r="J44" s="2">
        <v>0</v>
      </c>
      <c r="K44" s="2"/>
      <c r="L44" s="2"/>
      <c r="M44" s="2"/>
      <c r="N44" s="2"/>
      <c r="O44" s="2">
        <f t="shared" si="15"/>
        <v>6.82</v>
      </c>
      <c r="P44" s="2">
        <f t="shared" si="16"/>
        <v>0</v>
      </c>
      <c r="Q44" s="2">
        <f t="shared" si="17"/>
        <v>5.14</v>
      </c>
      <c r="R44" s="2">
        <f t="shared" si="18"/>
        <v>1.24</v>
      </c>
      <c r="S44" s="2">
        <f t="shared" si="19"/>
        <v>1.68</v>
      </c>
      <c r="T44" s="2">
        <f t="shared" si="20"/>
        <v>0</v>
      </c>
      <c r="U44" s="2">
        <f t="shared" si="21"/>
        <v>9.2775983199999981E-2</v>
      </c>
      <c r="V44" s="2">
        <f t="shared" si="22"/>
        <v>4.6798504799999995E-2</v>
      </c>
      <c r="W44" s="2">
        <f t="shared" si="23"/>
        <v>0</v>
      </c>
      <c r="X44" s="2">
        <f t="shared" si="24"/>
        <v>0</v>
      </c>
      <c r="Y44" s="2">
        <f t="shared" si="25"/>
        <v>0</v>
      </c>
      <c r="Z44" s="2"/>
      <c r="AA44" s="2">
        <v>26264148</v>
      </c>
      <c r="AB44" s="2">
        <f t="shared" si="26"/>
        <v>9.5579999999999998</v>
      </c>
      <c r="AC44" s="2">
        <f t="shared" ref="AC44:AC49" si="52">ROUND((ES44),6)</f>
        <v>0</v>
      </c>
      <c r="AD44" s="2">
        <f>ROUND((((ET44*1.15))+ROUND((((EU44*1.15))*1.6),2)),6)</f>
        <v>7.1994999999999996</v>
      </c>
      <c r="AE44" s="2">
        <f>ROUND((((EU44*1.15))+ROUND((((EU44*1.15))*1.6),2)),6)</f>
        <v>1.7370000000000001</v>
      </c>
      <c r="AF44" s="2">
        <f>ROUND((((EV44*1.15))+ROUND((((EV44*1.15))*1.6),2)),6)</f>
        <v>2.3584999999999998</v>
      </c>
      <c r="AG44" s="2">
        <f t="shared" si="28"/>
        <v>0</v>
      </c>
      <c r="AH44" s="2">
        <f t="shared" ref="AH44:AI49" si="53">((EW44*1.15))</f>
        <v>0.12994999999999998</v>
      </c>
      <c r="AI44" s="2">
        <f t="shared" si="53"/>
        <v>6.5549999999999997E-2</v>
      </c>
      <c r="AJ44" s="2">
        <f t="shared" si="29"/>
        <v>0</v>
      </c>
      <c r="AK44" s="2">
        <v>8.31</v>
      </c>
      <c r="AL44" s="2">
        <v>0</v>
      </c>
      <c r="AM44" s="2">
        <v>5.33</v>
      </c>
      <c r="AN44" s="2">
        <v>0.57999999999999996</v>
      </c>
      <c r="AO44" s="2">
        <v>0.79</v>
      </c>
      <c r="AP44" s="2">
        <v>0</v>
      </c>
      <c r="AQ44" s="2">
        <v>0.113</v>
      </c>
      <c r="AR44" s="2">
        <v>5.7000000000000002E-2</v>
      </c>
      <c r="AS44" s="2">
        <v>0</v>
      </c>
      <c r="AT44" s="2">
        <v>0</v>
      </c>
      <c r="AU44" s="2">
        <v>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76</v>
      </c>
      <c r="BK44" s="2"/>
      <c r="BL44" s="2"/>
      <c r="BM44" s="2">
        <v>700004</v>
      </c>
      <c r="BN44" s="2">
        <v>0</v>
      </c>
      <c r="BO44" s="2" t="s">
        <v>3</v>
      </c>
      <c r="BP44" s="2">
        <v>0</v>
      </c>
      <c r="BQ44" s="2">
        <v>19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0</v>
      </c>
      <c r="CA44" s="2">
        <v>0</v>
      </c>
      <c r="CB44" s="2"/>
      <c r="CC44" s="2"/>
      <c r="CD44" s="2"/>
      <c r="CE44" s="2"/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30"/>
        <v>6.8199999999999994</v>
      </c>
      <c r="CQ44" s="2">
        <f t="shared" si="31"/>
        <v>0</v>
      </c>
      <c r="CR44" s="2">
        <f t="shared" si="32"/>
        <v>7.1994999999999996</v>
      </c>
      <c r="CS44" s="2">
        <f t="shared" si="33"/>
        <v>1.7370000000000001</v>
      </c>
      <c r="CT44" s="2">
        <f t="shared" si="34"/>
        <v>2.3584999999999998</v>
      </c>
      <c r="CU44" s="2">
        <f t="shared" si="35"/>
        <v>0</v>
      </c>
      <c r="CV44" s="2">
        <f t="shared" si="36"/>
        <v>0.12994999999999998</v>
      </c>
      <c r="CW44" s="2">
        <f t="shared" si="37"/>
        <v>6.5549999999999997E-2</v>
      </c>
      <c r="CX44" s="2">
        <f t="shared" si="38"/>
        <v>0</v>
      </c>
      <c r="CY44" s="2">
        <f t="shared" si="39"/>
        <v>0</v>
      </c>
      <c r="CZ44" s="2">
        <f t="shared" si="40"/>
        <v>0</v>
      </c>
      <c r="DA44" s="2"/>
      <c r="DB44" s="2"/>
      <c r="DC44" s="2" t="s">
        <v>3</v>
      </c>
      <c r="DD44" s="2" t="s">
        <v>3</v>
      </c>
      <c r="DE44" s="2" t="s">
        <v>13</v>
      </c>
      <c r="DF44" s="2" t="s">
        <v>13</v>
      </c>
      <c r="DG44" s="2" t="s">
        <v>13</v>
      </c>
      <c r="DH44" s="2" t="s">
        <v>3</v>
      </c>
      <c r="DI44" s="2" t="s">
        <v>13</v>
      </c>
      <c r="DJ44" s="2" t="s">
        <v>13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1013</v>
      </c>
      <c r="DV44" s="2" t="s">
        <v>75</v>
      </c>
      <c r="DW44" s="2" t="s">
        <v>75</v>
      </c>
      <c r="DX44" s="2">
        <v>1</v>
      </c>
      <c r="DY44" s="2"/>
      <c r="DZ44" s="2"/>
      <c r="EA44" s="2"/>
      <c r="EB44" s="2"/>
      <c r="EC44" s="2"/>
      <c r="ED44" s="2"/>
      <c r="EE44" s="2">
        <v>24085549</v>
      </c>
      <c r="EF44" s="2">
        <v>19</v>
      </c>
      <c r="EG44" s="2" t="s">
        <v>77</v>
      </c>
      <c r="EH44" s="2">
        <v>0</v>
      </c>
      <c r="EI44" s="2" t="s">
        <v>3</v>
      </c>
      <c r="EJ44" s="2">
        <v>1</v>
      </c>
      <c r="EK44" s="2">
        <v>700004</v>
      </c>
      <c r="EL44" s="2" t="s">
        <v>78</v>
      </c>
      <c r="EM44" s="2" t="s">
        <v>79</v>
      </c>
      <c r="EN44" s="2"/>
      <c r="EO44" s="2" t="s">
        <v>3</v>
      </c>
      <c r="EP44" s="2"/>
      <c r="EQ44" s="2">
        <v>0</v>
      </c>
      <c r="ER44" s="2">
        <v>8.31</v>
      </c>
      <c r="ES44" s="2">
        <v>0</v>
      </c>
      <c r="ET44" s="2">
        <v>5.33</v>
      </c>
      <c r="EU44" s="2">
        <v>0.57999999999999996</v>
      </c>
      <c r="EV44" s="2">
        <v>0.79</v>
      </c>
      <c r="EW44" s="2">
        <v>0.113</v>
      </c>
      <c r="EX44" s="2">
        <v>5.7000000000000002E-2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41"/>
        <v>0</v>
      </c>
      <c r="FS44" s="2">
        <v>0</v>
      </c>
      <c r="FT44" s="2"/>
      <c r="FU44" s="2"/>
      <c r="FV44" s="2"/>
      <c r="FW44" s="2"/>
      <c r="FX44" s="2">
        <v>0</v>
      </c>
      <c r="FY44" s="2">
        <v>0</v>
      </c>
      <c r="FZ44" s="2"/>
      <c r="GA44" s="2" t="s">
        <v>3</v>
      </c>
      <c r="GB44" s="2"/>
      <c r="GC44" s="2"/>
      <c r="GD44" s="2"/>
      <c r="GE44" s="2"/>
      <c r="GF44" s="2">
        <v>-1306050300</v>
      </c>
      <c r="GG44" s="2">
        <v>2</v>
      </c>
      <c r="GH44" s="2">
        <v>1</v>
      </c>
      <c r="GI44" s="2">
        <v>-2</v>
      </c>
      <c r="GJ44" s="2">
        <v>0</v>
      </c>
      <c r="GK44" s="2">
        <f>ROUND(R44*(R12)/100,2)</f>
        <v>0</v>
      </c>
      <c r="GL44" s="2">
        <f t="shared" si="42"/>
        <v>0</v>
      </c>
      <c r="GM44" s="2">
        <f t="shared" si="43"/>
        <v>6.82</v>
      </c>
      <c r="GN44" s="2">
        <f t="shared" si="44"/>
        <v>6.82</v>
      </c>
      <c r="GO44" s="2">
        <f t="shared" si="45"/>
        <v>0</v>
      </c>
      <c r="GP44" s="2">
        <f t="shared" si="46"/>
        <v>0</v>
      </c>
      <c r="GQ44" s="2"/>
      <c r="GR44" s="2">
        <v>0</v>
      </c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>
      <c r="A45">
        <v>17</v>
      </c>
      <c r="B45">
        <v>1</v>
      </c>
      <c r="C45">
        <f>ROW(SmtRes!A126)</f>
        <v>126</v>
      </c>
      <c r="D45">
        <f>ROW(EtalonRes!A126)</f>
        <v>126</v>
      </c>
      <c r="E45" t="s">
        <v>72</v>
      </c>
      <c r="F45" t="s">
        <v>73</v>
      </c>
      <c r="G45" t="s">
        <v>74</v>
      </c>
      <c r="H45" t="s">
        <v>75</v>
      </c>
      <c r="I45">
        <v>0.71393600000000002</v>
      </c>
      <c r="J45">
        <v>0</v>
      </c>
      <c r="O45">
        <f t="shared" si="15"/>
        <v>43.6</v>
      </c>
      <c r="P45">
        <f t="shared" si="16"/>
        <v>0</v>
      </c>
      <c r="Q45">
        <f t="shared" si="17"/>
        <v>32.840000000000003</v>
      </c>
      <c r="R45">
        <f t="shared" si="18"/>
        <v>7.92</v>
      </c>
      <c r="S45">
        <f t="shared" si="19"/>
        <v>10.76</v>
      </c>
      <c r="T45">
        <f t="shared" si="20"/>
        <v>0</v>
      </c>
      <c r="U45">
        <f t="shared" si="21"/>
        <v>9.2775983199999995E-2</v>
      </c>
      <c r="V45">
        <f t="shared" si="22"/>
        <v>4.6798504800000001E-2</v>
      </c>
      <c r="W45">
        <f t="shared" si="23"/>
        <v>0</v>
      </c>
      <c r="X45">
        <f t="shared" si="24"/>
        <v>0</v>
      </c>
      <c r="Y45">
        <f t="shared" si="25"/>
        <v>0</v>
      </c>
      <c r="AA45">
        <v>26264149</v>
      </c>
      <c r="AB45">
        <f t="shared" si="26"/>
        <v>9.5579999999999998</v>
      </c>
      <c r="AC45">
        <f t="shared" si="52"/>
        <v>0</v>
      </c>
      <c r="AD45">
        <f>ROUND((((ET45*1.15))+ROUND((((EU45*1.15))*1.6),2)),6)</f>
        <v>7.1994999999999996</v>
      </c>
      <c r="AE45">
        <f>ROUND((((EU45*1.15))+ROUND((((EU45*1.15))*1.6),2)),6)</f>
        <v>1.7370000000000001</v>
      </c>
      <c r="AF45">
        <f>ROUND((((EV45*1.15))+ROUND((((EV45*1.15))*1.6),2)),6)</f>
        <v>2.3584999999999998</v>
      </c>
      <c r="AG45">
        <f t="shared" si="28"/>
        <v>0</v>
      </c>
      <c r="AH45">
        <f t="shared" si="53"/>
        <v>0.12994999999999998</v>
      </c>
      <c r="AI45">
        <f t="shared" si="53"/>
        <v>6.5549999999999997E-2</v>
      </c>
      <c r="AJ45">
        <f t="shared" si="29"/>
        <v>0</v>
      </c>
      <c r="AK45">
        <v>8.31</v>
      </c>
      <c r="AL45">
        <v>0</v>
      </c>
      <c r="AM45">
        <v>5.33</v>
      </c>
      <c r="AN45">
        <v>0.57999999999999996</v>
      </c>
      <c r="AO45">
        <v>0.79</v>
      </c>
      <c r="AP45">
        <v>0</v>
      </c>
      <c r="AQ45">
        <v>0.113</v>
      </c>
      <c r="AR45">
        <v>5.7000000000000002E-2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6.39</v>
      </c>
      <c r="BA45">
        <v>6.39</v>
      </c>
      <c r="BB45">
        <v>6.39</v>
      </c>
      <c r="BC45">
        <v>6.39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76</v>
      </c>
      <c r="BM45">
        <v>700004</v>
      </c>
      <c r="BN45">
        <v>0</v>
      </c>
      <c r="BO45" t="s">
        <v>28</v>
      </c>
      <c r="BP45">
        <v>1</v>
      </c>
      <c r="BQ45">
        <v>19</v>
      </c>
      <c r="BR45">
        <v>0</v>
      </c>
      <c r="BS45">
        <v>6.39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0</v>
      </c>
      <c r="CA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0"/>
        <v>43.6</v>
      </c>
      <c r="CQ45">
        <f t="shared" si="31"/>
        <v>0</v>
      </c>
      <c r="CR45">
        <f t="shared" si="32"/>
        <v>46.004804999999998</v>
      </c>
      <c r="CS45">
        <f t="shared" si="33"/>
        <v>11.09943</v>
      </c>
      <c r="CT45">
        <f t="shared" si="34"/>
        <v>15.070814999999998</v>
      </c>
      <c r="CU45">
        <f t="shared" si="35"/>
        <v>0</v>
      </c>
      <c r="CV45">
        <f t="shared" si="36"/>
        <v>0.12994999999999998</v>
      </c>
      <c r="CW45">
        <f t="shared" si="37"/>
        <v>6.5549999999999997E-2</v>
      </c>
      <c r="CX45">
        <f t="shared" si="38"/>
        <v>0</v>
      </c>
      <c r="CY45">
        <f t="shared" si="39"/>
        <v>0</v>
      </c>
      <c r="CZ45">
        <f t="shared" si="40"/>
        <v>0</v>
      </c>
      <c r="DC45" t="s">
        <v>3</v>
      </c>
      <c r="DD45" t="s">
        <v>3</v>
      </c>
      <c r="DE45" t="s">
        <v>13</v>
      </c>
      <c r="DF45" t="s">
        <v>13</v>
      </c>
      <c r="DG45" t="s">
        <v>13</v>
      </c>
      <c r="DH45" t="s">
        <v>3</v>
      </c>
      <c r="DI45" t="s">
        <v>13</v>
      </c>
      <c r="DJ45" t="s">
        <v>13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75</v>
      </c>
      <c r="DW45" t="s">
        <v>75</v>
      </c>
      <c r="DX45">
        <v>1</v>
      </c>
      <c r="EE45">
        <v>24085549</v>
      </c>
      <c r="EF45">
        <v>19</v>
      </c>
      <c r="EG45" t="s">
        <v>77</v>
      </c>
      <c r="EH45">
        <v>0</v>
      </c>
      <c r="EI45" t="s">
        <v>3</v>
      </c>
      <c r="EJ45">
        <v>1</v>
      </c>
      <c r="EK45">
        <v>700004</v>
      </c>
      <c r="EL45" t="s">
        <v>78</v>
      </c>
      <c r="EM45" t="s">
        <v>79</v>
      </c>
      <c r="EO45" t="s">
        <v>3</v>
      </c>
      <c r="EQ45">
        <v>0</v>
      </c>
      <c r="ER45">
        <v>8.31</v>
      </c>
      <c r="ES45">
        <v>0</v>
      </c>
      <c r="ET45">
        <v>5.33</v>
      </c>
      <c r="EU45">
        <v>0.57999999999999996</v>
      </c>
      <c r="EV45">
        <v>0.79</v>
      </c>
      <c r="EW45">
        <v>0.113</v>
      </c>
      <c r="EX45">
        <v>5.7000000000000002E-2</v>
      </c>
      <c r="EY45">
        <v>0</v>
      </c>
      <c r="FQ45">
        <v>0</v>
      </c>
      <c r="FR45">
        <f t="shared" si="41"/>
        <v>0</v>
      </c>
      <c r="FS45">
        <v>0</v>
      </c>
      <c r="FX45">
        <v>0</v>
      </c>
      <c r="FY45">
        <v>0</v>
      </c>
      <c r="GA45" t="s">
        <v>3</v>
      </c>
      <c r="GF45">
        <v>-1306050300</v>
      </c>
      <c r="GG45">
        <v>1</v>
      </c>
      <c r="GH45">
        <v>1</v>
      </c>
      <c r="GI45">
        <v>4</v>
      </c>
      <c r="GJ45">
        <v>0</v>
      </c>
      <c r="GK45">
        <f>ROUND(R45*(S12)/100,2)</f>
        <v>0</v>
      </c>
      <c r="GL45">
        <f t="shared" si="42"/>
        <v>0</v>
      </c>
      <c r="GM45">
        <f t="shared" si="43"/>
        <v>43.6</v>
      </c>
      <c r="GN45">
        <f t="shared" si="44"/>
        <v>43.6</v>
      </c>
      <c r="GO45">
        <f t="shared" si="45"/>
        <v>0</v>
      </c>
      <c r="GP45">
        <f t="shared" si="46"/>
        <v>0</v>
      </c>
      <c r="GR45">
        <v>0</v>
      </c>
    </row>
    <row r="46" spans="1:255">
      <c r="A46" s="2">
        <v>17</v>
      </c>
      <c r="B46" s="2">
        <v>1</v>
      </c>
      <c r="C46" s="2">
        <f>ROW(SmtRes!A127)</f>
        <v>127</v>
      </c>
      <c r="D46" s="2">
        <f>ROW(EtalonRes!A127)</f>
        <v>127</v>
      </c>
      <c r="E46" s="2" t="s">
        <v>80</v>
      </c>
      <c r="F46" s="2" t="s">
        <v>81</v>
      </c>
      <c r="G46" s="2" t="s">
        <v>82</v>
      </c>
      <c r="H46" s="2" t="s">
        <v>75</v>
      </c>
      <c r="I46" s="2">
        <f>(100.3*3.12+26*8.5+12*15)/1000</f>
        <v>0.7139359999999999</v>
      </c>
      <c r="J46" s="2">
        <v>0</v>
      </c>
      <c r="K46" s="2"/>
      <c r="L46" s="2"/>
      <c r="M46" s="2"/>
      <c r="N46" s="2"/>
      <c r="O46" s="2">
        <f t="shared" si="15"/>
        <v>20.45</v>
      </c>
      <c r="P46" s="2">
        <f t="shared" si="16"/>
        <v>0</v>
      </c>
      <c r="Q46" s="2">
        <f t="shared" si="17"/>
        <v>20.45</v>
      </c>
      <c r="R46" s="2">
        <f t="shared" si="18"/>
        <v>0</v>
      </c>
      <c r="S46" s="2">
        <f t="shared" si="19"/>
        <v>0</v>
      </c>
      <c r="T46" s="2">
        <f t="shared" si="20"/>
        <v>0</v>
      </c>
      <c r="U46" s="2">
        <f t="shared" si="21"/>
        <v>0</v>
      </c>
      <c r="V46" s="2">
        <f t="shared" si="22"/>
        <v>0</v>
      </c>
      <c r="W46" s="2">
        <f t="shared" si="23"/>
        <v>0</v>
      </c>
      <c r="X46" s="2">
        <f t="shared" si="24"/>
        <v>0</v>
      </c>
      <c r="Y46" s="2">
        <f t="shared" si="25"/>
        <v>0</v>
      </c>
      <c r="Z46" s="2"/>
      <c r="AA46" s="2">
        <v>26264148</v>
      </c>
      <c r="AB46" s="2">
        <f t="shared" si="26"/>
        <v>28.6465</v>
      </c>
      <c r="AC46" s="2">
        <f t="shared" si="52"/>
        <v>0</v>
      </c>
      <c r="AD46" s="2">
        <f>ROUND((((ET46*1.15))+ROUND((((EU46*1.15))*1.85),2)),6)</f>
        <v>28.6465</v>
      </c>
      <c r="AE46" s="2">
        <f>ROUND((((EU46*1.15))+ROUND((((EU46*1.15))*1.85),2)),6)</f>
        <v>0</v>
      </c>
      <c r="AF46" s="2">
        <f>ROUND((((EV46*1.15))+ROUND((((EV46*1.15))*1.85),2)),6)</f>
        <v>0</v>
      </c>
      <c r="AG46" s="2">
        <f t="shared" si="28"/>
        <v>0</v>
      </c>
      <c r="AH46" s="2">
        <f t="shared" si="53"/>
        <v>0</v>
      </c>
      <c r="AI46" s="2">
        <f t="shared" si="53"/>
        <v>0</v>
      </c>
      <c r="AJ46" s="2">
        <f t="shared" si="29"/>
        <v>0</v>
      </c>
      <c r="AK46" s="2">
        <v>24.91</v>
      </c>
      <c r="AL46" s="2">
        <v>0</v>
      </c>
      <c r="AM46" s="2">
        <v>24.91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83</v>
      </c>
      <c r="BK46" s="2"/>
      <c r="BL46" s="2"/>
      <c r="BM46" s="2">
        <v>700001</v>
      </c>
      <c r="BN46" s="2">
        <v>0</v>
      </c>
      <c r="BO46" s="2" t="s">
        <v>3</v>
      </c>
      <c r="BP46" s="2">
        <v>0</v>
      </c>
      <c r="BQ46" s="2">
        <v>10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0</v>
      </c>
      <c r="CA46" s="2">
        <v>0</v>
      </c>
      <c r="CB46" s="2"/>
      <c r="CC46" s="2"/>
      <c r="CD46" s="2"/>
      <c r="CE46" s="2"/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30"/>
        <v>20.45</v>
      </c>
      <c r="CQ46" s="2">
        <f t="shared" si="31"/>
        <v>0</v>
      </c>
      <c r="CR46" s="2">
        <f t="shared" si="32"/>
        <v>28.6465</v>
      </c>
      <c r="CS46" s="2">
        <f t="shared" si="33"/>
        <v>0</v>
      </c>
      <c r="CT46" s="2">
        <f t="shared" si="34"/>
        <v>0</v>
      </c>
      <c r="CU46" s="2">
        <f t="shared" si="35"/>
        <v>0</v>
      </c>
      <c r="CV46" s="2">
        <f t="shared" si="36"/>
        <v>0</v>
      </c>
      <c r="CW46" s="2">
        <f t="shared" si="37"/>
        <v>0</v>
      </c>
      <c r="CX46" s="2">
        <f t="shared" si="38"/>
        <v>0</v>
      </c>
      <c r="CY46" s="2">
        <f t="shared" si="39"/>
        <v>0</v>
      </c>
      <c r="CZ46" s="2">
        <f t="shared" si="40"/>
        <v>0</v>
      </c>
      <c r="DA46" s="2"/>
      <c r="DB46" s="2"/>
      <c r="DC46" s="2" t="s">
        <v>3</v>
      </c>
      <c r="DD46" s="2" t="s">
        <v>3</v>
      </c>
      <c r="DE46" s="2" t="s">
        <v>13</v>
      </c>
      <c r="DF46" s="2" t="s">
        <v>13</v>
      </c>
      <c r="DG46" s="2" t="s">
        <v>13</v>
      </c>
      <c r="DH46" s="2" t="s">
        <v>3</v>
      </c>
      <c r="DI46" s="2" t="s">
        <v>13</v>
      </c>
      <c r="DJ46" s="2" t="s">
        <v>13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75</v>
      </c>
      <c r="DW46" s="2" t="s">
        <v>75</v>
      </c>
      <c r="DX46" s="2">
        <v>1</v>
      </c>
      <c r="DY46" s="2"/>
      <c r="DZ46" s="2"/>
      <c r="EA46" s="2"/>
      <c r="EB46" s="2"/>
      <c r="EC46" s="2"/>
      <c r="ED46" s="2"/>
      <c r="EE46" s="2">
        <v>24085297</v>
      </c>
      <c r="EF46" s="2">
        <v>10</v>
      </c>
      <c r="EG46" s="2" t="s">
        <v>84</v>
      </c>
      <c r="EH46" s="2">
        <v>0</v>
      </c>
      <c r="EI46" s="2" t="s">
        <v>3</v>
      </c>
      <c r="EJ46" s="2">
        <v>1</v>
      </c>
      <c r="EK46" s="2">
        <v>700001</v>
      </c>
      <c r="EL46" s="2" t="s">
        <v>85</v>
      </c>
      <c r="EM46" s="2" t="s">
        <v>86</v>
      </c>
      <c r="EN46" s="2"/>
      <c r="EO46" s="2" t="s">
        <v>3</v>
      </c>
      <c r="EP46" s="2"/>
      <c r="EQ46" s="2">
        <v>0</v>
      </c>
      <c r="ER46" s="2">
        <v>24.91</v>
      </c>
      <c r="ES46" s="2">
        <v>0</v>
      </c>
      <c r="ET46" s="2">
        <v>24.91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41"/>
        <v>0</v>
      </c>
      <c r="FS46" s="2">
        <v>0</v>
      </c>
      <c r="FT46" s="2"/>
      <c r="FU46" s="2"/>
      <c r="FV46" s="2"/>
      <c r="FW46" s="2"/>
      <c r="FX46" s="2">
        <v>0</v>
      </c>
      <c r="FY46" s="2">
        <v>0</v>
      </c>
      <c r="FZ46" s="2"/>
      <c r="GA46" s="2" t="s">
        <v>3</v>
      </c>
      <c r="GB46" s="2"/>
      <c r="GC46" s="2"/>
      <c r="GD46" s="2"/>
      <c r="GE46" s="2"/>
      <c r="GF46" s="2">
        <v>-664581529</v>
      </c>
      <c r="GG46" s="2">
        <v>2</v>
      </c>
      <c r="GH46" s="2">
        <v>1</v>
      </c>
      <c r="GI46" s="2">
        <v>-2</v>
      </c>
      <c r="GJ46" s="2">
        <v>0</v>
      </c>
      <c r="GK46" s="2">
        <f>ROUND(R46*(R12)/100,2)</f>
        <v>0</v>
      </c>
      <c r="GL46" s="2">
        <f t="shared" si="42"/>
        <v>0</v>
      </c>
      <c r="GM46" s="2">
        <f t="shared" si="43"/>
        <v>20.45</v>
      </c>
      <c r="GN46" s="2">
        <f t="shared" si="44"/>
        <v>20.45</v>
      </c>
      <c r="GO46" s="2">
        <f t="shared" si="45"/>
        <v>0</v>
      </c>
      <c r="GP46" s="2">
        <f t="shared" si="46"/>
        <v>0</v>
      </c>
      <c r="GQ46" s="2"/>
      <c r="GR46" s="2">
        <v>0</v>
      </c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>
      <c r="A47">
        <v>17</v>
      </c>
      <c r="B47">
        <v>1</v>
      </c>
      <c r="C47">
        <f>ROW(SmtRes!A128)</f>
        <v>128</v>
      </c>
      <c r="D47">
        <f>ROW(EtalonRes!A128)</f>
        <v>128</v>
      </c>
      <c r="E47" t="s">
        <v>80</v>
      </c>
      <c r="F47" t="s">
        <v>81</v>
      </c>
      <c r="G47" t="s">
        <v>82</v>
      </c>
      <c r="H47" t="s">
        <v>75</v>
      </c>
      <c r="I47">
        <v>0.71393600000000002</v>
      </c>
      <c r="J47">
        <v>0</v>
      </c>
      <c r="O47">
        <f t="shared" si="15"/>
        <v>130.69</v>
      </c>
      <c r="P47">
        <f t="shared" si="16"/>
        <v>0</v>
      </c>
      <c r="Q47">
        <f t="shared" si="17"/>
        <v>130.69</v>
      </c>
      <c r="R47">
        <f t="shared" si="18"/>
        <v>0</v>
      </c>
      <c r="S47">
        <f t="shared" si="19"/>
        <v>0</v>
      </c>
      <c r="T47">
        <f t="shared" si="20"/>
        <v>0</v>
      </c>
      <c r="U47">
        <f t="shared" si="21"/>
        <v>0</v>
      </c>
      <c r="V47">
        <f t="shared" si="22"/>
        <v>0</v>
      </c>
      <c r="W47">
        <f t="shared" si="23"/>
        <v>0</v>
      </c>
      <c r="X47">
        <f t="shared" si="24"/>
        <v>0</v>
      </c>
      <c r="Y47">
        <f t="shared" si="25"/>
        <v>0</v>
      </c>
      <c r="AA47">
        <v>26264149</v>
      </c>
      <c r="AB47">
        <f t="shared" si="26"/>
        <v>28.6465</v>
      </c>
      <c r="AC47">
        <f t="shared" si="52"/>
        <v>0</v>
      </c>
      <c r="AD47">
        <f>ROUND((((ET47*1.15))+ROUND((((EU47*1.15))*1.85),2)),6)</f>
        <v>28.6465</v>
      </c>
      <c r="AE47">
        <f>ROUND((((EU47*1.15))+ROUND((((EU47*1.15))*1.85),2)),6)</f>
        <v>0</v>
      </c>
      <c r="AF47">
        <f>ROUND((((EV47*1.15))+ROUND((((EV47*1.15))*1.85),2)),6)</f>
        <v>0</v>
      </c>
      <c r="AG47">
        <f t="shared" si="28"/>
        <v>0</v>
      </c>
      <c r="AH47">
        <f t="shared" si="53"/>
        <v>0</v>
      </c>
      <c r="AI47">
        <f t="shared" si="53"/>
        <v>0</v>
      </c>
      <c r="AJ47">
        <f t="shared" si="29"/>
        <v>0</v>
      </c>
      <c r="AK47">
        <v>24.91</v>
      </c>
      <c r="AL47">
        <v>0</v>
      </c>
      <c r="AM47">
        <v>24.91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1</v>
      </c>
      <c r="AZ47">
        <v>6.39</v>
      </c>
      <c r="BA47">
        <v>6.39</v>
      </c>
      <c r="BB47">
        <v>6.39</v>
      </c>
      <c r="BC47">
        <v>6.39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83</v>
      </c>
      <c r="BM47">
        <v>700001</v>
      </c>
      <c r="BN47">
        <v>0</v>
      </c>
      <c r="BO47" t="s">
        <v>28</v>
      </c>
      <c r="BP47">
        <v>1</v>
      </c>
      <c r="BQ47">
        <v>10</v>
      </c>
      <c r="BR47">
        <v>0</v>
      </c>
      <c r="BS47">
        <v>6.39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0"/>
        <v>130.69</v>
      </c>
      <c r="CQ47">
        <f t="shared" si="31"/>
        <v>0</v>
      </c>
      <c r="CR47">
        <f t="shared" si="32"/>
        <v>183.05113499999999</v>
      </c>
      <c r="CS47">
        <f t="shared" si="33"/>
        <v>0</v>
      </c>
      <c r="CT47">
        <f t="shared" si="34"/>
        <v>0</v>
      </c>
      <c r="CU47">
        <f t="shared" si="35"/>
        <v>0</v>
      </c>
      <c r="CV47">
        <f t="shared" si="36"/>
        <v>0</v>
      </c>
      <c r="CW47">
        <f t="shared" si="37"/>
        <v>0</v>
      </c>
      <c r="CX47">
        <f t="shared" si="38"/>
        <v>0</v>
      </c>
      <c r="CY47">
        <f t="shared" si="39"/>
        <v>0</v>
      </c>
      <c r="CZ47">
        <f t="shared" si="40"/>
        <v>0</v>
      </c>
      <c r="DC47" t="s">
        <v>3</v>
      </c>
      <c r="DD47" t="s">
        <v>3</v>
      </c>
      <c r="DE47" t="s">
        <v>13</v>
      </c>
      <c r="DF47" t="s">
        <v>13</v>
      </c>
      <c r="DG47" t="s">
        <v>13</v>
      </c>
      <c r="DH47" t="s">
        <v>3</v>
      </c>
      <c r="DI47" t="s">
        <v>13</v>
      </c>
      <c r="DJ47" t="s">
        <v>13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75</v>
      </c>
      <c r="DW47" t="s">
        <v>75</v>
      </c>
      <c r="DX47">
        <v>1</v>
      </c>
      <c r="EE47">
        <v>24085297</v>
      </c>
      <c r="EF47">
        <v>10</v>
      </c>
      <c r="EG47" t="s">
        <v>84</v>
      </c>
      <c r="EH47">
        <v>0</v>
      </c>
      <c r="EI47" t="s">
        <v>3</v>
      </c>
      <c r="EJ47">
        <v>1</v>
      </c>
      <c r="EK47">
        <v>700001</v>
      </c>
      <c r="EL47" t="s">
        <v>85</v>
      </c>
      <c r="EM47" t="s">
        <v>86</v>
      </c>
      <c r="EO47" t="s">
        <v>3</v>
      </c>
      <c r="EQ47">
        <v>0</v>
      </c>
      <c r="ER47">
        <v>24.91</v>
      </c>
      <c r="ES47">
        <v>0</v>
      </c>
      <c r="ET47">
        <v>24.91</v>
      </c>
      <c r="EU47">
        <v>0</v>
      </c>
      <c r="EV47">
        <v>0</v>
      </c>
      <c r="EW47">
        <v>0</v>
      </c>
      <c r="EX47">
        <v>0</v>
      </c>
      <c r="EY47">
        <v>0</v>
      </c>
      <c r="FQ47">
        <v>0</v>
      </c>
      <c r="FR47">
        <f t="shared" si="41"/>
        <v>0</v>
      </c>
      <c r="FS47">
        <v>0</v>
      </c>
      <c r="FX47">
        <v>0</v>
      </c>
      <c r="FY47">
        <v>0</v>
      </c>
      <c r="GA47" t="s">
        <v>3</v>
      </c>
      <c r="GF47">
        <v>-664581529</v>
      </c>
      <c r="GG47">
        <v>1</v>
      </c>
      <c r="GH47">
        <v>1</v>
      </c>
      <c r="GI47">
        <v>4</v>
      </c>
      <c r="GJ47">
        <v>0</v>
      </c>
      <c r="GK47">
        <f>ROUND(R47*(S12)/100,2)</f>
        <v>0</v>
      </c>
      <c r="GL47">
        <f t="shared" si="42"/>
        <v>0</v>
      </c>
      <c r="GM47">
        <f t="shared" si="43"/>
        <v>130.69</v>
      </c>
      <c r="GN47">
        <f t="shared" si="44"/>
        <v>130.69</v>
      </c>
      <c r="GO47">
        <f t="shared" si="45"/>
        <v>0</v>
      </c>
      <c r="GP47">
        <f t="shared" si="46"/>
        <v>0</v>
      </c>
      <c r="GR47">
        <v>0</v>
      </c>
    </row>
    <row r="48" spans="1:255">
      <c r="A48" s="2">
        <v>17</v>
      </c>
      <c r="B48" s="2">
        <v>1</v>
      </c>
      <c r="C48" s="2">
        <f>ROW(SmtRes!A131)</f>
        <v>131</v>
      </c>
      <c r="D48" s="2">
        <f>ROW(EtalonRes!A131)</f>
        <v>131</v>
      </c>
      <c r="E48" s="2" t="s">
        <v>87</v>
      </c>
      <c r="F48" s="2" t="s">
        <v>88</v>
      </c>
      <c r="G48" s="2" t="s">
        <v>89</v>
      </c>
      <c r="H48" s="2" t="s">
        <v>75</v>
      </c>
      <c r="I48" s="2">
        <f>(100.3*3.12+26*8.5+12*15)/1000</f>
        <v>0.7139359999999999</v>
      </c>
      <c r="J48" s="2">
        <v>0</v>
      </c>
      <c r="K48" s="2"/>
      <c r="L48" s="2"/>
      <c r="M48" s="2"/>
      <c r="N48" s="2"/>
      <c r="O48" s="2">
        <f t="shared" si="15"/>
        <v>6.82</v>
      </c>
      <c r="P48" s="2">
        <f t="shared" si="16"/>
        <v>0</v>
      </c>
      <c r="Q48" s="2">
        <f t="shared" si="17"/>
        <v>5.14</v>
      </c>
      <c r="R48" s="2">
        <f t="shared" si="18"/>
        <v>1.24</v>
      </c>
      <c r="S48" s="2">
        <f t="shared" si="19"/>
        <v>1.68</v>
      </c>
      <c r="T48" s="2">
        <f t="shared" si="20"/>
        <v>0</v>
      </c>
      <c r="U48" s="2">
        <f t="shared" si="21"/>
        <v>9.2775983199999981E-2</v>
      </c>
      <c r="V48" s="2">
        <f t="shared" si="22"/>
        <v>4.6798504799999995E-2</v>
      </c>
      <c r="W48" s="2">
        <f t="shared" si="23"/>
        <v>0</v>
      </c>
      <c r="X48" s="2">
        <f t="shared" si="24"/>
        <v>0</v>
      </c>
      <c r="Y48" s="2">
        <f t="shared" si="25"/>
        <v>0</v>
      </c>
      <c r="Z48" s="2"/>
      <c r="AA48" s="2">
        <v>26264148</v>
      </c>
      <c r="AB48" s="2">
        <f t="shared" si="26"/>
        <v>9.5579999999999998</v>
      </c>
      <c r="AC48" s="2">
        <f t="shared" si="52"/>
        <v>0</v>
      </c>
      <c r="AD48" s="2">
        <f>ROUND((((ET48*1.15))+ROUND((((EU48*1.15))*1.6),2)),6)</f>
        <v>7.1994999999999996</v>
      </c>
      <c r="AE48" s="2">
        <f>ROUND((((EU48*1.15))+ROUND((((EU48*1.15))*1.6),2)),6)</f>
        <v>1.7370000000000001</v>
      </c>
      <c r="AF48" s="2">
        <f>ROUND((((EV48*1.15))+ROUND((((EV48*1.15))*1.6),2)),6)</f>
        <v>2.3584999999999998</v>
      </c>
      <c r="AG48" s="2">
        <f t="shared" si="28"/>
        <v>0</v>
      </c>
      <c r="AH48" s="2">
        <f t="shared" si="53"/>
        <v>0.12994999999999998</v>
      </c>
      <c r="AI48" s="2">
        <f t="shared" si="53"/>
        <v>6.5549999999999997E-2</v>
      </c>
      <c r="AJ48" s="2">
        <f t="shared" si="29"/>
        <v>0</v>
      </c>
      <c r="AK48" s="2">
        <v>8.31</v>
      </c>
      <c r="AL48" s="2">
        <v>0</v>
      </c>
      <c r="AM48" s="2">
        <v>5.33</v>
      </c>
      <c r="AN48" s="2">
        <v>0.57999999999999996</v>
      </c>
      <c r="AO48" s="2">
        <v>0.79</v>
      </c>
      <c r="AP48" s="2">
        <v>0</v>
      </c>
      <c r="AQ48" s="2">
        <v>0.113</v>
      </c>
      <c r="AR48" s="2">
        <v>5.7000000000000002E-2</v>
      </c>
      <c r="AS48" s="2">
        <v>0</v>
      </c>
      <c r="AT48" s="2">
        <v>0</v>
      </c>
      <c r="AU48" s="2">
        <v>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1</v>
      </c>
      <c r="BJ48" s="2" t="s">
        <v>90</v>
      </c>
      <c r="BK48" s="2"/>
      <c r="BL48" s="2"/>
      <c r="BM48" s="2">
        <v>700004</v>
      </c>
      <c r="BN48" s="2">
        <v>0</v>
      </c>
      <c r="BO48" s="2" t="s">
        <v>3</v>
      </c>
      <c r="BP48" s="2">
        <v>0</v>
      </c>
      <c r="BQ48" s="2">
        <v>19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0</v>
      </c>
      <c r="CA48" s="2">
        <v>0</v>
      </c>
      <c r="CB48" s="2"/>
      <c r="CC48" s="2"/>
      <c r="CD48" s="2"/>
      <c r="CE48" s="2"/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30"/>
        <v>6.8199999999999994</v>
      </c>
      <c r="CQ48" s="2">
        <f t="shared" si="31"/>
        <v>0</v>
      </c>
      <c r="CR48" s="2">
        <f t="shared" si="32"/>
        <v>7.1994999999999996</v>
      </c>
      <c r="CS48" s="2">
        <f t="shared" si="33"/>
        <v>1.7370000000000001</v>
      </c>
      <c r="CT48" s="2">
        <f t="shared" si="34"/>
        <v>2.3584999999999998</v>
      </c>
      <c r="CU48" s="2">
        <f t="shared" si="35"/>
        <v>0</v>
      </c>
      <c r="CV48" s="2">
        <f t="shared" si="36"/>
        <v>0.12994999999999998</v>
      </c>
      <c r="CW48" s="2">
        <f t="shared" si="37"/>
        <v>6.5549999999999997E-2</v>
      </c>
      <c r="CX48" s="2">
        <f t="shared" si="38"/>
        <v>0</v>
      </c>
      <c r="CY48" s="2">
        <f t="shared" si="39"/>
        <v>0</v>
      </c>
      <c r="CZ48" s="2">
        <f t="shared" si="40"/>
        <v>0</v>
      </c>
      <c r="DA48" s="2"/>
      <c r="DB48" s="2"/>
      <c r="DC48" s="2" t="s">
        <v>3</v>
      </c>
      <c r="DD48" s="2" t="s">
        <v>3</v>
      </c>
      <c r="DE48" s="2" t="s">
        <v>13</v>
      </c>
      <c r="DF48" s="2" t="s">
        <v>13</v>
      </c>
      <c r="DG48" s="2" t="s">
        <v>13</v>
      </c>
      <c r="DH48" s="2" t="s">
        <v>3</v>
      </c>
      <c r="DI48" s="2" t="s">
        <v>13</v>
      </c>
      <c r="DJ48" s="2" t="s">
        <v>13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75</v>
      </c>
      <c r="DW48" s="2" t="s">
        <v>75</v>
      </c>
      <c r="DX48" s="2">
        <v>1</v>
      </c>
      <c r="DY48" s="2"/>
      <c r="DZ48" s="2"/>
      <c r="EA48" s="2"/>
      <c r="EB48" s="2"/>
      <c r="EC48" s="2"/>
      <c r="ED48" s="2"/>
      <c r="EE48" s="2">
        <v>24085549</v>
      </c>
      <c r="EF48" s="2">
        <v>19</v>
      </c>
      <c r="EG48" s="2" t="s">
        <v>77</v>
      </c>
      <c r="EH48" s="2">
        <v>0</v>
      </c>
      <c r="EI48" s="2" t="s">
        <v>3</v>
      </c>
      <c r="EJ48" s="2">
        <v>1</v>
      </c>
      <c r="EK48" s="2">
        <v>700004</v>
      </c>
      <c r="EL48" s="2" t="s">
        <v>78</v>
      </c>
      <c r="EM48" s="2" t="s">
        <v>79</v>
      </c>
      <c r="EN48" s="2"/>
      <c r="EO48" s="2" t="s">
        <v>3</v>
      </c>
      <c r="EP48" s="2"/>
      <c r="EQ48" s="2">
        <v>0</v>
      </c>
      <c r="ER48" s="2">
        <v>8.31</v>
      </c>
      <c r="ES48" s="2">
        <v>0</v>
      </c>
      <c r="ET48" s="2">
        <v>5.33</v>
      </c>
      <c r="EU48" s="2">
        <v>0.57999999999999996</v>
      </c>
      <c r="EV48" s="2">
        <v>0.79</v>
      </c>
      <c r="EW48" s="2">
        <v>0.113</v>
      </c>
      <c r="EX48" s="2">
        <v>5.7000000000000002E-2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41"/>
        <v>0</v>
      </c>
      <c r="FS48" s="2">
        <v>0</v>
      </c>
      <c r="FT48" s="2"/>
      <c r="FU48" s="2"/>
      <c r="FV48" s="2"/>
      <c r="FW48" s="2"/>
      <c r="FX48" s="2">
        <v>0</v>
      </c>
      <c r="FY48" s="2">
        <v>0</v>
      </c>
      <c r="FZ48" s="2"/>
      <c r="GA48" s="2" t="s">
        <v>3</v>
      </c>
      <c r="GB48" s="2"/>
      <c r="GC48" s="2"/>
      <c r="GD48" s="2"/>
      <c r="GE48" s="2"/>
      <c r="GF48" s="2">
        <v>-1842418183</v>
      </c>
      <c r="GG48" s="2">
        <v>2</v>
      </c>
      <c r="GH48" s="2">
        <v>1</v>
      </c>
      <c r="GI48" s="2">
        <v>-2</v>
      </c>
      <c r="GJ48" s="2">
        <v>0</v>
      </c>
      <c r="GK48" s="2">
        <f>ROUND(R48*(R12)/100,2)</f>
        <v>0</v>
      </c>
      <c r="GL48" s="2">
        <f t="shared" si="42"/>
        <v>0</v>
      </c>
      <c r="GM48" s="2">
        <f t="shared" si="43"/>
        <v>6.82</v>
      </c>
      <c r="GN48" s="2">
        <f t="shared" si="44"/>
        <v>6.82</v>
      </c>
      <c r="GO48" s="2">
        <f t="shared" si="45"/>
        <v>0</v>
      </c>
      <c r="GP48" s="2">
        <f t="shared" si="46"/>
        <v>0</v>
      </c>
      <c r="GQ48" s="2"/>
      <c r="GR48" s="2">
        <v>0</v>
      </c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00">
      <c r="A49">
        <v>17</v>
      </c>
      <c r="B49">
        <v>1</v>
      </c>
      <c r="C49">
        <f>ROW(SmtRes!A134)</f>
        <v>134</v>
      </c>
      <c r="D49">
        <f>ROW(EtalonRes!A134)</f>
        <v>134</v>
      </c>
      <c r="E49" t="s">
        <v>87</v>
      </c>
      <c r="F49" t="s">
        <v>88</v>
      </c>
      <c r="G49" t="s">
        <v>89</v>
      </c>
      <c r="H49" t="s">
        <v>75</v>
      </c>
      <c r="I49">
        <v>0.71393600000000002</v>
      </c>
      <c r="J49">
        <v>0</v>
      </c>
      <c r="O49">
        <f t="shared" si="15"/>
        <v>43.6</v>
      </c>
      <c r="P49">
        <f t="shared" si="16"/>
        <v>0</v>
      </c>
      <c r="Q49">
        <f t="shared" si="17"/>
        <v>32.840000000000003</v>
      </c>
      <c r="R49">
        <f t="shared" si="18"/>
        <v>7.92</v>
      </c>
      <c r="S49">
        <f t="shared" si="19"/>
        <v>10.76</v>
      </c>
      <c r="T49">
        <f t="shared" si="20"/>
        <v>0</v>
      </c>
      <c r="U49">
        <f t="shared" si="21"/>
        <v>9.2775983199999995E-2</v>
      </c>
      <c r="V49">
        <f t="shared" si="22"/>
        <v>4.6798504800000001E-2</v>
      </c>
      <c r="W49">
        <f t="shared" si="23"/>
        <v>0</v>
      </c>
      <c r="X49">
        <f t="shared" si="24"/>
        <v>0</v>
      </c>
      <c r="Y49">
        <f t="shared" si="25"/>
        <v>0</v>
      </c>
      <c r="AA49">
        <v>26264149</v>
      </c>
      <c r="AB49">
        <f t="shared" si="26"/>
        <v>9.5579999999999998</v>
      </c>
      <c r="AC49">
        <f t="shared" si="52"/>
        <v>0</v>
      </c>
      <c r="AD49">
        <f>ROUND((((ET49*1.15))+ROUND((((EU49*1.15))*1.6),2)),6)</f>
        <v>7.1994999999999996</v>
      </c>
      <c r="AE49">
        <f>ROUND((((EU49*1.15))+ROUND((((EU49*1.15))*1.6),2)),6)</f>
        <v>1.7370000000000001</v>
      </c>
      <c r="AF49">
        <f>ROUND((((EV49*1.15))+ROUND((((EV49*1.15))*1.6),2)),6)</f>
        <v>2.3584999999999998</v>
      </c>
      <c r="AG49">
        <f t="shared" si="28"/>
        <v>0</v>
      </c>
      <c r="AH49">
        <f t="shared" si="53"/>
        <v>0.12994999999999998</v>
      </c>
      <c r="AI49">
        <f t="shared" si="53"/>
        <v>6.5549999999999997E-2</v>
      </c>
      <c r="AJ49">
        <f t="shared" si="29"/>
        <v>0</v>
      </c>
      <c r="AK49">
        <v>8.31</v>
      </c>
      <c r="AL49">
        <v>0</v>
      </c>
      <c r="AM49">
        <v>5.33</v>
      </c>
      <c r="AN49">
        <v>0.57999999999999996</v>
      </c>
      <c r="AO49">
        <v>0.79</v>
      </c>
      <c r="AP49">
        <v>0</v>
      </c>
      <c r="AQ49">
        <v>0.113</v>
      </c>
      <c r="AR49">
        <v>5.7000000000000002E-2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6.39</v>
      </c>
      <c r="BA49">
        <v>6.39</v>
      </c>
      <c r="BB49">
        <v>6.39</v>
      </c>
      <c r="BC49">
        <v>6.39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1</v>
      </c>
      <c r="BJ49" t="s">
        <v>90</v>
      </c>
      <c r="BM49">
        <v>700004</v>
      </c>
      <c r="BN49">
        <v>0</v>
      </c>
      <c r="BO49" t="s">
        <v>28</v>
      </c>
      <c r="BP49">
        <v>1</v>
      </c>
      <c r="BQ49">
        <v>19</v>
      </c>
      <c r="BR49">
        <v>0</v>
      </c>
      <c r="BS49">
        <v>6.39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0"/>
        <v>43.6</v>
      </c>
      <c r="CQ49">
        <f t="shared" si="31"/>
        <v>0</v>
      </c>
      <c r="CR49">
        <f t="shared" si="32"/>
        <v>46.004804999999998</v>
      </c>
      <c r="CS49">
        <f t="shared" si="33"/>
        <v>11.09943</v>
      </c>
      <c r="CT49">
        <f t="shared" si="34"/>
        <v>15.070814999999998</v>
      </c>
      <c r="CU49">
        <f t="shared" si="35"/>
        <v>0</v>
      </c>
      <c r="CV49">
        <f t="shared" si="36"/>
        <v>0.12994999999999998</v>
      </c>
      <c r="CW49">
        <f t="shared" si="37"/>
        <v>6.5549999999999997E-2</v>
      </c>
      <c r="CX49">
        <f t="shared" si="38"/>
        <v>0</v>
      </c>
      <c r="CY49">
        <f t="shared" si="39"/>
        <v>0</v>
      </c>
      <c r="CZ49">
        <f t="shared" si="40"/>
        <v>0</v>
      </c>
      <c r="DC49" t="s">
        <v>3</v>
      </c>
      <c r="DD49" t="s">
        <v>3</v>
      </c>
      <c r="DE49" t="s">
        <v>13</v>
      </c>
      <c r="DF49" t="s">
        <v>13</v>
      </c>
      <c r="DG49" t="s">
        <v>13</v>
      </c>
      <c r="DH49" t="s">
        <v>3</v>
      </c>
      <c r="DI49" t="s">
        <v>13</v>
      </c>
      <c r="DJ49" t="s">
        <v>13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75</v>
      </c>
      <c r="DW49" t="s">
        <v>75</v>
      </c>
      <c r="DX49">
        <v>1</v>
      </c>
      <c r="EE49">
        <v>24085549</v>
      </c>
      <c r="EF49">
        <v>19</v>
      </c>
      <c r="EG49" t="s">
        <v>77</v>
      </c>
      <c r="EH49">
        <v>0</v>
      </c>
      <c r="EI49" t="s">
        <v>3</v>
      </c>
      <c r="EJ49">
        <v>1</v>
      </c>
      <c r="EK49">
        <v>700004</v>
      </c>
      <c r="EL49" t="s">
        <v>78</v>
      </c>
      <c r="EM49" t="s">
        <v>79</v>
      </c>
      <c r="EO49" t="s">
        <v>3</v>
      </c>
      <c r="EQ49">
        <v>0</v>
      </c>
      <c r="ER49">
        <v>8.31</v>
      </c>
      <c r="ES49">
        <v>0</v>
      </c>
      <c r="ET49">
        <v>5.33</v>
      </c>
      <c r="EU49">
        <v>0.57999999999999996</v>
      </c>
      <c r="EV49">
        <v>0.79</v>
      </c>
      <c r="EW49">
        <v>0.113</v>
      </c>
      <c r="EX49">
        <v>5.7000000000000002E-2</v>
      </c>
      <c r="EY49">
        <v>0</v>
      </c>
      <c r="FQ49">
        <v>0</v>
      </c>
      <c r="FR49">
        <f t="shared" si="41"/>
        <v>0</v>
      </c>
      <c r="FS49">
        <v>0</v>
      </c>
      <c r="FX49">
        <v>0</v>
      </c>
      <c r="FY49">
        <v>0</v>
      </c>
      <c r="GA49" t="s">
        <v>3</v>
      </c>
      <c r="GF49">
        <v>-1842418183</v>
      </c>
      <c r="GG49">
        <v>1</v>
      </c>
      <c r="GH49">
        <v>1</v>
      </c>
      <c r="GI49">
        <v>4</v>
      </c>
      <c r="GJ49">
        <v>0</v>
      </c>
      <c r="GK49">
        <f>ROUND(R49*(S12)/100,2)</f>
        <v>0</v>
      </c>
      <c r="GL49">
        <f t="shared" si="42"/>
        <v>0</v>
      </c>
      <c r="GM49">
        <f t="shared" si="43"/>
        <v>43.6</v>
      </c>
      <c r="GN49">
        <f t="shared" si="44"/>
        <v>43.6</v>
      </c>
      <c r="GO49">
        <f t="shared" si="45"/>
        <v>0</v>
      </c>
      <c r="GP49">
        <f t="shared" si="46"/>
        <v>0</v>
      </c>
      <c r="GR49">
        <v>0</v>
      </c>
    </row>
    <row r="51" spans="1:200">
      <c r="A51" s="3">
        <v>51</v>
      </c>
      <c r="B51" s="3">
        <f>B24</f>
        <v>1</v>
      </c>
      <c r="C51" s="3">
        <f>A24</f>
        <v>4</v>
      </c>
      <c r="D51" s="3">
        <f>ROW(A24)</f>
        <v>24</v>
      </c>
      <c r="E51" s="3"/>
      <c r="F51" s="3" t="str">
        <f>IF(F24&lt;&gt;"",F24,"")</f>
        <v>Новый раздел</v>
      </c>
      <c r="G51" s="3" t="str">
        <f>IF(G24&lt;&gt;"",G24,"")</f>
        <v>Демонтажные работы</v>
      </c>
      <c r="H51" s="3"/>
      <c r="I51" s="3"/>
      <c r="J51" s="3"/>
      <c r="K51" s="3"/>
      <c r="L51" s="3"/>
      <c r="M51" s="3"/>
      <c r="N51" s="3"/>
      <c r="O51" s="3">
        <f t="shared" ref="O51:T51" si="54">ROUND(AB51,2)</f>
        <v>6084.82</v>
      </c>
      <c r="P51" s="3">
        <f t="shared" si="54"/>
        <v>0</v>
      </c>
      <c r="Q51" s="3">
        <f t="shared" si="54"/>
        <v>4999.41</v>
      </c>
      <c r="R51" s="3">
        <f t="shared" si="54"/>
        <v>432.64</v>
      </c>
      <c r="S51" s="3">
        <f t="shared" si="54"/>
        <v>1085.4100000000001</v>
      </c>
      <c r="T51" s="3">
        <f t="shared" si="54"/>
        <v>0</v>
      </c>
      <c r="U51" s="3">
        <f>AH51</f>
        <v>125.36500236639999</v>
      </c>
      <c r="V51" s="3">
        <f>AI51</f>
        <v>37.490447009599997</v>
      </c>
      <c r="W51" s="3">
        <f>ROUND(AJ51,2)</f>
        <v>0</v>
      </c>
      <c r="X51" s="3">
        <f>ROUND(AK51,2)</f>
        <v>1487.4</v>
      </c>
      <c r="Y51" s="3">
        <f>ROUND(AL51,2)</f>
        <v>911.84</v>
      </c>
      <c r="Z51" s="3"/>
      <c r="AA51" s="3"/>
      <c r="AB51" s="3">
        <f>ROUND(SUMIF(AA28:AA49,"=26264148",O28:O49),2)</f>
        <v>6084.82</v>
      </c>
      <c r="AC51" s="3">
        <f>ROUND(SUMIF(AA28:AA49,"=26264148",P28:P49),2)</f>
        <v>0</v>
      </c>
      <c r="AD51" s="3">
        <f>ROUND(SUMIF(AA28:AA49,"=26264148",Q28:Q49),2)</f>
        <v>4999.41</v>
      </c>
      <c r="AE51" s="3">
        <f>ROUND(SUMIF(AA28:AA49,"=26264148",R28:R49),2)</f>
        <v>432.64</v>
      </c>
      <c r="AF51" s="3">
        <f>ROUND(SUMIF(AA28:AA49,"=26264148",S28:S49),2)</f>
        <v>1085.4100000000001</v>
      </c>
      <c r="AG51" s="3">
        <f>ROUND(SUMIF(AA28:AA49,"=26264148",T28:T49),2)</f>
        <v>0</v>
      </c>
      <c r="AH51" s="3">
        <f>SUMIF(AA28:AA49,"=26264148",U28:U49)</f>
        <v>125.36500236639999</v>
      </c>
      <c r="AI51" s="3">
        <f>SUMIF(AA28:AA49,"=26264148",V28:V49)</f>
        <v>37.490447009599997</v>
      </c>
      <c r="AJ51" s="3">
        <f>ROUND(SUMIF(AA28:AA49,"=26264148",W28:W49),2)</f>
        <v>0</v>
      </c>
      <c r="AK51" s="3">
        <f>ROUND(SUMIF(AA28:AA49,"=26264148",X28:X49),2)</f>
        <v>1487.4</v>
      </c>
      <c r="AL51" s="3">
        <f>ROUND(SUMIF(AA28:AA49,"=26264148",Y28:Y49),2)</f>
        <v>911.84</v>
      </c>
      <c r="AM51" s="3"/>
      <c r="AN51" s="3"/>
      <c r="AO51" s="3">
        <f t="shared" ref="AO51:AZ51" si="55">ROUND(BB51,2)</f>
        <v>0</v>
      </c>
      <c r="AP51" s="3">
        <f t="shared" si="55"/>
        <v>0</v>
      </c>
      <c r="AQ51" s="3">
        <f t="shared" si="55"/>
        <v>0</v>
      </c>
      <c r="AR51" s="3">
        <f t="shared" si="55"/>
        <v>8484.06</v>
      </c>
      <c r="AS51" s="3">
        <f t="shared" si="55"/>
        <v>2325.61</v>
      </c>
      <c r="AT51" s="3">
        <f t="shared" si="55"/>
        <v>6158.45</v>
      </c>
      <c r="AU51" s="3">
        <f t="shared" si="55"/>
        <v>0</v>
      </c>
      <c r="AV51" s="3">
        <f t="shared" si="55"/>
        <v>0</v>
      </c>
      <c r="AW51" s="3">
        <f t="shared" si="55"/>
        <v>0</v>
      </c>
      <c r="AX51" s="3">
        <f t="shared" si="55"/>
        <v>0</v>
      </c>
      <c r="AY51" s="3">
        <f t="shared" si="55"/>
        <v>0</v>
      </c>
      <c r="AZ51" s="3">
        <f t="shared" si="55"/>
        <v>0</v>
      </c>
      <c r="BA51" s="3"/>
      <c r="BB51" s="3">
        <f>ROUND(SUMIF(AA28:AA49,"=26264148",FQ28:FQ49),2)</f>
        <v>0</v>
      </c>
      <c r="BC51" s="3">
        <f>ROUND(SUMIF(AA28:AA49,"=26264148",FR28:FR49),2)</f>
        <v>0</v>
      </c>
      <c r="BD51" s="3">
        <f>ROUND(SUMIF(AA28:AA49,"=26264148",GL28:GL49),2)</f>
        <v>0</v>
      </c>
      <c r="BE51" s="3">
        <f>ROUND(SUMIF(AA28:AA49,"=26264148",GM28:GM49),2)</f>
        <v>8484.06</v>
      </c>
      <c r="BF51" s="3">
        <f>ROUND(SUMIF(AA28:AA49,"=26264148",GN28:GN49),2)</f>
        <v>2325.61</v>
      </c>
      <c r="BG51" s="3">
        <f>ROUND(SUMIF(AA28:AA49,"=26264148",GO28:GO49),2)</f>
        <v>6158.45</v>
      </c>
      <c r="BH51" s="3">
        <f>ROUND(SUMIF(AA28:AA49,"=26264148",GP28:GP49),2)</f>
        <v>0</v>
      </c>
      <c r="BI51" s="3">
        <f>AC51-BB51</f>
        <v>0</v>
      </c>
      <c r="BJ51" s="3">
        <f>AC51-BC51</f>
        <v>0</v>
      </c>
      <c r="BK51" s="3">
        <f>BB51-BD51</f>
        <v>0</v>
      </c>
      <c r="BL51" s="3">
        <f>AC51-BB51-BC51+BD51</f>
        <v>0</v>
      </c>
      <c r="BM51" s="3">
        <f>BC51-BD51</f>
        <v>0</v>
      </c>
      <c r="BN51" s="3"/>
      <c r="BO51" s="4">
        <f t="shared" ref="BO51:BT51" si="56">ROUND(CB51,2)</f>
        <v>38881.919999999998</v>
      </c>
      <c r="BP51" s="4">
        <f t="shared" si="56"/>
        <v>0</v>
      </c>
      <c r="BQ51" s="4">
        <f t="shared" si="56"/>
        <v>31946.2</v>
      </c>
      <c r="BR51" s="4">
        <f t="shared" si="56"/>
        <v>2764.54</v>
      </c>
      <c r="BS51" s="4">
        <f t="shared" si="56"/>
        <v>6935.72</v>
      </c>
      <c r="BT51" s="4">
        <f t="shared" si="56"/>
        <v>0</v>
      </c>
      <c r="BU51" s="4">
        <f>CH51</f>
        <v>125.36500236639999</v>
      </c>
      <c r="BV51" s="4">
        <f>CI51</f>
        <v>37.490447009599997</v>
      </c>
      <c r="BW51" s="4">
        <f>ROUND(CJ51,2)</f>
        <v>0</v>
      </c>
      <c r="BX51" s="4">
        <f>ROUND(CK51,2)</f>
        <v>9504.2800000000007</v>
      </c>
      <c r="BY51" s="4">
        <f>ROUND(CL51,2)</f>
        <v>5826.53</v>
      </c>
      <c r="BZ51" s="4"/>
      <c r="CA51" s="4"/>
      <c r="CB51" s="4">
        <f>ROUND(SUMIF(AA28:AA49,"=26264149",O28:O49),2)</f>
        <v>38881.919999999998</v>
      </c>
      <c r="CC51" s="4">
        <f>ROUND(SUMIF(AA28:AA49,"=26264149",P28:P49),2)</f>
        <v>0</v>
      </c>
      <c r="CD51" s="4">
        <f>ROUND(SUMIF(AA28:AA49,"=26264149",Q28:Q49),2)</f>
        <v>31946.2</v>
      </c>
      <c r="CE51" s="4">
        <f>ROUND(SUMIF(AA28:AA49,"=26264149",R28:R49),2)</f>
        <v>2764.54</v>
      </c>
      <c r="CF51" s="4">
        <f>ROUND(SUMIF(AA28:AA49,"=26264149",S28:S49),2)</f>
        <v>6935.72</v>
      </c>
      <c r="CG51" s="4">
        <f>ROUND(SUMIF(AA28:AA49,"=26264149",T28:T49),2)</f>
        <v>0</v>
      </c>
      <c r="CH51" s="4">
        <f>SUMIF(AA28:AA49,"=26264149",U28:U49)</f>
        <v>125.36500236639999</v>
      </c>
      <c r="CI51" s="4">
        <f>SUMIF(AA28:AA49,"=26264149",V28:V49)</f>
        <v>37.490447009599997</v>
      </c>
      <c r="CJ51" s="4">
        <f>ROUND(SUMIF(AA28:AA49,"=26264149",W28:W49),2)</f>
        <v>0</v>
      </c>
      <c r="CK51" s="4">
        <f>ROUND(SUMIF(AA28:AA49,"=26264149",X28:X49),2)</f>
        <v>9504.2800000000007</v>
      </c>
      <c r="CL51" s="4">
        <f>ROUND(SUMIF(AA28:AA49,"=26264149",Y28:Y49),2)</f>
        <v>5826.53</v>
      </c>
      <c r="CM51" s="4"/>
      <c r="CN51" s="4"/>
      <c r="CO51" s="4">
        <f t="shared" ref="CO51:CZ51" si="57">ROUND(DB51,2)</f>
        <v>0</v>
      </c>
      <c r="CP51" s="4">
        <f t="shared" si="57"/>
        <v>0</v>
      </c>
      <c r="CQ51" s="4">
        <f t="shared" si="57"/>
        <v>0</v>
      </c>
      <c r="CR51" s="4">
        <f t="shared" si="57"/>
        <v>54212.73</v>
      </c>
      <c r="CS51" s="4">
        <f t="shared" si="57"/>
        <v>14860.53</v>
      </c>
      <c r="CT51" s="4">
        <f t="shared" si="57"/>
        <v>39352.199999999997</v>
      </c>
      <c r="CU51" s="4">
        <f t="shared" si="57"/>
        <v>0</v>
      </c>
      <c r="CV51" s="4">
        <f t="shared" si="57"/>
        <v>0</v>
      </c>
      <c r="CW51" s="4">
        <f t="shared" si="57"/>
        <v>0</v>
      </c>
      <c r="CX51" s="4">
        <f t="shared" si="57"/>
        <v>0</v>
      </c>
      <c r="CY51" s="4">
        <f t="shared" si="57"/>
        <v>0</v>
      </c>
      <c r="CZ51" s="4">
        <f t="shared" si="57"/>
        <v>0</v>
      </c>
      <c r="DA51" s="4"/>
      <c r="DB51" s="4">
        <f>ROUND(SUMIF(AA28:AA49,"=26264149",FQ28:FQ49),2)</f>
        <v>0</v>
      </c>
      <c r="DC51" s="4">
        <f>ROUND(SUMIF(AA28:AA49,"=26264149",FR28:FR49),2)</f>
        <v>0</v>
      </c>
      <c r="DD51" s="4">
        <f>ROUND(SUMIF(AA28:AA49,"=26264149",GL28:GL49),2)</f>
        <v>0</v>
      </c>
      <c r="DE51" s="4">
        <f>ROUND(SUMIF(AA28:AA49,"=26264149",GM28:GM49),2)</f>
        <v>54212.73</v>
      </c>
      <c r="DF51" s="4">
        <f>ROUND(SUMIF(AA28:AA49,"=26264149",GN28:GN49),2)</f>
        <v>14860.53</v>
      </c>
      <c r="DG51" s="4">
        <f>ROUND(SUMIF(AA28:AA49,"=26264149",GO28:GO49),2)</f>
        <v>39352.199999999997</v>
      </c>
      <c r="DH51" s="4">
        <f>ROUND(SUMIF(AA28:AA49,"=26264149",GP28:GP49),2)</f>
        <v>0</v>
      </c>
      <c r="DI51" s="4">
        <f>CC51-DB51</f>
        <v>0</v>
      </c>
      <c r="DJ51" s="4">
        <f>CC51-DC51</f>
        <v>0</v>
      </c>
      <c r="DK51" s="4">
        <f>DB51-DD51</f>
        <v>0</v>
      </c>
      <c r="DL51" s="4">
        <f>CC51-DB51-DC51+DD51</f>
        <v>0</v>
      </c>
      <c r="DM51" s="4">
        <f>DC51-DD51</f>
        <v>0</v>
      </c>
      <c r="DN51" s="4">
        <v>0</v>
      </c>
    </row>
    <row r="53" spans="1:200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6084.82</v>
      </c>
      <c r="G53" s="5" t="s">
        <v>91</v>
      </c>
      <c r="H53" s="5" t="s">
        <v>92</v>
      </c>
      <c r="I53" s="5"/>
      <c r="J53" s="5"/>
      <c r="K53" s="5">
        <v>201</v>
      </c>
      <c r="L53" s="5">
        <v>2</v>
      </c>
      <c r="M53" s="5">
        <v>3</v>
      </c>
      <c r="N53" s="5" t="s">
        <v>3</v>
      </c>
      <c r="O53" s="5">
        <v>2</v>
      </c>
      <c r="P53" s="5">
        <f>ROUND(Source!BO51,O53)</f>
        <v>38881.919999999998</v>
      </c>
    </row>
    <row r="54" spans="1:200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93</v>
      </c>
      <c r="H54" s="5" t="s">
        <v>94</v>
      </c>
      <c r="I54" s="5"/>
      <c r="J54" s="5"/>
      <c r="K54" s="5">
        <v>202</v>
      </c>
      <c r="L54" s="5">
        <v>3</v>
      </c>
      <c r="M54" s="5">
        <v>3</v>
      </c>
      <c r="N54" s="5" t="s">
        <v>3</v>
      </c>
      <c r="O54" s="5">
        <v>2</v>
      </c>
      <c r="P54" s="5">
        <f>ROUND(Source!BP51,O54)</f>
        <v>0</v>
      </c>
    </row>
    <row r="55" spans="1:200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95</v>
      </c>
      <c r="H55" s="5" t="s">
        <v>96</v>
      </c>
      <c r="I55" s="5"/>
      <c r="J55" s="5"/>
      <c r="K55" s="5">
        <v>222</v>
      </c>
      <c r="L55" s="5">
        <v>4</v>
      </c>
      <c r="M55" s="5">
        <v>3</v>
      </c>
      <c r="N55" s="5" t="s">
        <v>3</v>
      </c>
      <c r="O55" s="5">
        <v>2</v>
      </c>
      <c r="P55" s="5">
        <f>ROUND(Source!CO51,O55)</f>
        <v>0</v>
      </c>
    </row>
    <row r="56" spans="1:200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97</v>
      </c>
      <c r="H56" s="5" t="s">
        <v>98</v>
      </c>
      <c r="I56" s="5"/>
      <c r="J56" s="5"/>
      <c r="K56" s="5">
        <v>225</v>
      </c>
      <c r="L56" s="5">
        <v>5</v>
      </c>
      <c r="M56" s="5">
        <v>3</v>
      </c>
      <c r="N56" s="5" t="s">
        <v>3</v>
      </c>
      <c r="O56" s="5">
        <v>2</v>
      </c>
      <c r="P56" s="5">
        <f>ROUND(Source!CV51,O56)</f>
        <v>0</v>
      </c>
    </row>
    <row r="57" spans="1:200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99</v>
      </c>
      <c r="H57" s="5" t="s">
        <v>100</v>
      </c>
      <c r="I57" s="5"/>
      <c r="J57" s="5"/>
      <c r="K57" s="5">
        <v>226</v>
      </c>
      <c r="L57" s="5">
        <v>6</v>
      </c>
      <c r="M57" s="5">
        <v>3</v>
      </c>
      <c r="N57" s="5" t="s">
        <v>3</v>
      </c>
      <c r="O57" s="5">
        <v>2</v>
      </c>
      <c r="P57" s="5">
        <f>ROUND(Source!CW51,O57)</f>
        <v>0</v>
      </c>
    </row>
    <row r="58" spans="1:200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101</v>
      </c>
      <c r="H58" s="5" t="s">
        <v>102</v>
      </c>
      <c r="I58" s="5"/>
      <c r="J58" s="5"/>
      <c r="K58" s="5">
        <v>227</v>
      </c>
      <c r="L58" s="5">
        <v>7</v>
      </c>
      <c r="M58" s="5">
        <v>3</v>
      </c>
      <c r="N58" s="5" t="s">
        <v>3</v>
      </c>
      <c r="O58" s="5">
        <v>2</v>
      </c>
      <c r="P58" s="5">
        <f>ROUND(Source!CX51,O58)</f>
        <v>0</v>
      </c>
    </row>
    <row r="59" spans="1:200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103</v>
      </c>
      <c r="H59" s="5" t="s">
        <v>104</v>
      </c>
      <c r="I59" s="5"/>
      <c r="J59" s="5"/>
      <c r="K59" s="5">
        <v>228</v>
      </c>
      <c r="L59" s="5">
        <v>8</v>
      </c>
      <c r="M59" s="5">
        <v>3</v>
      </c>
      <c r="N59" s="5" t="s">
        <v>3</v>
      </c>
      <c r="O59" s="5">
        <v>2</v>
      </c>
      <c r="P59" s="5">
        <f>ROUND(Source!CY51,O59)</f>
        <v>0</v>
      </c>
    </row>
    <row r="60" spans="1:200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105</v>
      </c>
      <c r="H60" s="5" t="s">
        <v>106</v>
      </c>
      <c r="I60" s="5"/>
      <c r="J60" s="5"/>
      <c r="K60" s="5">
        <v>216</v>
      </c>
      <c r="L60" s="5">
        <v>9</v>
      </c>
      <c r="M60" s="5">
        <v>3</v>
      </c>
      <c r="N60" s="5" t="s">
        <v>3</v>
      </c>
      <c r="O60" s="5">
        <v>2</v>
      </c>
      <c r="P60" s="5">
        <f>ROUND(Source!CP51,O60)</f>
        <v>0</v>
      </c>
    </row>
    <row r="61" spans="1:200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107</v>
      </c>
      <c r="H61" s="5" t="s">
        <v>108</v>
      </c>
      <c r="I61" s="5"/>
      <c r="J61" s="5"/>
      <c r="K61" s="5">
        <v>223</v>
      </c>
      <c r="L61" s="5">
        <v>10</v>
      </c>
      <c r="M61" s="5">
        <v>3</v>
      </c>
      <c r="N61" s="5" t="s">
        <v>3</v>
      </c>
      <c r="O61" s="5">
        <v>2</v>
      </c>
      <c r="P61" s="5">
        <f>ROUND(Source!CQ51,O61)</f>
        <v>0</v>
      </c>
    </row>
    <row r="62" spans="1:200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109</v>
      </c>
      <c r="H62" s="5" t="s">
        <v>110</v>
      </c>
      <c r="I62" s="5"/>
      <c r="J62" s="5"/>
      <c r="K62" s="5">
        <v>229</v>
      </c>
      <c r="L62" s="5">
        <v>11</v>
      </c>
      <c r="M62" s="5">
        <v>3</v>
      </c>
      <c r="N62" s="5" t="s">
        <v>3</v>
      </c>
      <c r="O62" s="5">
        <v>2</v>
      </c>
      <c r="P62" s="5">
        <f>ROUND(Source!CZ51,O62)</f>
        <v>0</v>
      </c>
    </row>
    <row r="63" spans="1:200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4999.41</v>
      </c>
      <c r="G63" s="5" t="s">
        <v>111</v>
      </c>
      <c r="H63" s="5" t="s">
        <v>112</v>
      </c>
      <c r="I63" s="5"/>
      <c r="J63" s="5"/>
      <c r="K63" s="5">
        <v>203</v>
      </c>
      <c r="L63" s="5">
        <v>12</v>
      </c>
      <c r="M63" s="5">
        <v>3</v>
      </c>
      <c r="N63" s="5" t="s">
        <v>3</v>
      </c>
      <c r="O63" s="5">
        <v>2</v>
      </c>
      <c r="P63" s="5">
        <f>ROUND(Source!BQ51,O63)</f>
        <v>31946.2</v>
      </c>
    </row>
    <row r="64" spans="1:200">
      <c r="A64" s="5">
        <v>50</v>
      </c>
      <c r="B64" s="5">
        <v>0</v>
      </c>
      <c r="C64" s="5">
        <v>0</v>
      </c>
      <c r="D64" s="5">
        <v>1</v>
      </c>
      <c r="E64" s="5">
        <v>204</v>
      </c>
      <c r="F64" s="5">
        <f>ROUND(Source!R51,O64)</f>
        <v>432.64</v>
      </c>
      <c r="G64" s="5" t="s">
        <v>113</v>
      </c>
      <c r="H64" s="5" t="s">
        <v>114</v>
      </c>
      <c r="I64" s="5"/>
      <c r="J64" s="5"/>
      <c r="K64" s="5">
        <v>204</v>
      </c>
      <c r="L64" s="5">
        <v>13</v>
      </c>
      <c r="M64" s="5">
        <v>3</v>
      </c>
      <c r="N64" s="5" t="s">
        <v>3</v>
      </c>
      <c r="O64" s="5">
        <v>2</v>
      </c>
      <c r="P64" s="5">
        <f>ROUND(Source!BR51,O64)</f>
        <v>2764.54</v>
      </c>
    </row>
    <row r="65" spans="1:16">
      <c r="A65" s="5">
        <v>50</v>
      </c>
      <c r="B65" s="5">
        <v>0</v>
      </c>
      <c r="C65" s="5">
        <v>0</v>
      </c>
      <c r="D65" s="5">
        <v>1</v>
      </c>
      <c r="E65" s="5">
        <v>205</v>
      </c>
      <c r="F65" s="5">
        <f>ROUND(Source!S51,O65)</f>
        <v>1085.4100000000001</v>
      </c>
      <c r="G65" s="5" t="s">
        <v>115</v>
      </c>
      <c r="H65" s="5" t="s">
        <v>116</v>
      </c>
      <c r="I65" s="5"/>
      <c r="J65" s="5"/>
      <c r="K65" s="5">
        <v>205</v>
      </c>
      <c r="L65" s="5">
        <v>14</v>
      </c>
      <c r="M65" s="5">
        <v>3</v>
      </c>
      <c r="N65" s="5" t="s">
        <v>3</v>
      </c>
      <c r="O65" s="5">
        <v>2</v>
      </c>
      <c r="P65" s="5">
        <f>ROUND(Source!BS51,O65)</f>
        <v>6935.72</v>
      </c>
    </row>
    <row r="66" spans="1:16">
      <c r="A66" s="5">
        <v>50</v>
      </c>
      <c r="B66" s="5">
        <v>0</v>
      </c>
      <c r="C66" s="5">
        <v>0</v>
      </c>
      <c r="D66" s="5">
        <v>1</v>
      </c>
      <c r="E66" s="5">
        <v>214</v>
      </c>
      <c r="F66" s="5">
        <f>ROUND(Source!AS51,O66)</f>
        <v>2325.61</v>
      </c>
      <c r="G66" s="5" t="s">
        <v>117</v>
      </c>
      <c r="H66" s="5" t="s">
        <v>118</v>
      </c>
      <c r="I66" s="5"/>
      <c r="J66" s="5"/>
      <c r="K66" s="5">
        <v>214</v>
      </c>
      <c r="L66" s="5">
        <v>15</v>
      </c>
      <c r="M66" s="5">
        <v>3</v>
      </c>
      <c r="N66" s="5" t="s">
        <v>3</v>
      </c>
      <c r="O66" s="5">
        <v>2</v>
      </c>
      <c r="P66" s="5">
        <f>ROUND(Source!CS51,O66)</f>
        <v>14860.53</v>
      </c>
    </row>
    <row r="67" spans="1:16">
      <c r="A67" s="5">
        <v>50</v>
      </c>
      <c r="B67" s="5">
        <v>0</v>
      </c>
      <c r="C67" s="5">
        <v>0</v>
      </c>
      <c r="D67" s="5">
        <v>1</v>
      </c>
      <c r="E67" s="5">
        <v>215</v>
      </c>
      <c r="F67" s="5">
        <f>ROUND(Source!AT51,O67)</f>
        <v>6158.45</v>
      </c>
      <c r="G67" s="5" t="s">
        <v>119</v>
      </c>
      <c r="H67" s="5" t="s">
        <v>120</v>
      </c>
      <c r="I67" s="5"/>
      <c r="J67" s="5"/>
      <c r="K67" s="5">
        <v>215</v>
      </c>
      <c r="L67" s="5">
        <v>16</v>
      </c>
      <c r="M67" s="5">
        <v>3</v>
      </c>
      <c r="N67" s="5" t="s">
        <v>3</v>
      </c>
      <c r="O67" s="5">
        <v>2</v>
      </c>
      <c r="P67" s="5">
        <f>ROUND(Source!CT51,O67)</f>
        <v>39352.199999999997</v>
      </c>
    </row>
    <row r="68" spans="1:16">
      <c r="A68" s="5">
        <v>50</v>
      </c>
      <c r="B68" s="5">
        <v>0</v>
      </c>
      <c r="C68" s="5">
        <v>0</v>
      </c>
      <c r="D68" s="5">
        <v>1</v>
      </c>
      <c r="E68" s="5">
        <v>217</v>
      </c>
      <c r="F68" s="5">
        <f>ROUND(Source!AU51,O68)</f>
        <v>0</v>
      </c>
      <c r="G68" s="5" t="s">
        <v>121</v>
      </c>
      <c r="H68" s="5" t="s">
        <v>122</v>
      </c>
      <c r="I68" s="5"/>
      <c r="J68" s="5"/>
      <c r="K68" s="5">
        <v>217</v>
      </c>
      <c r="L68" s="5">
        <v>17</v>
      </c>
      <c r="M68" s="5">
        <v>3</v>
      </c>
      <c r="N68" s="5" t="s">
        <v>3</v>
      </c>
      <c r="O68" s="5">
        <v>2</v>
      </c>
      <c r="P68" s="5">
        <f>ROUND(Source!CU51,O68)</f>
        <v>0</v>
      </c>
    </row>
    <row r="69" spans="1:16">
      <c r="A69" s="5">
        <v>50</v>
      </c>
      <c r="B69" s="5">
        <v>0</v>
      </c>
      <c r="C69" s="5">
        <v>0</v>
      </c>
      <c r="D69" s="5">
        <v>1</v>
      </c>
      <c r="E69" s="5">
        <v>206</v>
      </c>
      <c r="F69" s="5">
        <f>ROUND(Source!T51,O69)</f>
        <v>0</v>
      </c>
      <c r="G69" s="5" t="s">
        <v>123</v>
      </c>
      <c r="H69" s="5" t="s">
        <v>124</v>
      </c>
      <c r="I69" s="5"/>
      <c r="J69" s="5"/>
      <c r="K69" s="5">
        <v>206</v>
      </c>
      <c r="L69" s="5">
        <v>18</v>
      </c>
      <c r="M69" s="5">
        <v>3</v>
      </c>
      <c r="N69" s="5" t="s">
        <v>3</v>
      </c>
      <c r="O69" s="5">
        <v>2</v>
      </c>
      <c r="P69" s="5">
        <f>ROUND(Source!BT51,O69)</f>
        <v>0</v>
      </c>
    </row>
    <row r="70" spans="1:16">
      <c r="A70" s="5">
        <v>50</v>
      </c>
      <c r="B70" s="5">
        <v>0</v>
      </c>
      <c r="C70" s="5">
        <v>0</v>
      </c>
      <c r="D70" s="5">
        <v>1</v>
      </c>
      <c r="E70" s="5">
        <v>207</v>
      </c>
      <c r="F70" s="5">
        <f>Source!U51</f>
        <v>125.36500236639999</v>
      </c>
      <c r="G70" s="5" t="s">
        <v>125</v>
      </c>
      <c r="H70" s="5" t="s">
        <v>126</v>
      </c>
      <c r="I70" s="5"/>
      <c r="J70" s="5"/>
      <c r="K70" s="5">
        <v>207</v>
      </c>
      <c r="L70" s="5">
        <v>19</v>
      </c>
      <c r="M70" s="5">
        <v>3</v>
      </c>
      <c r="N70" s="5" t="s">
        <v>3</v>
      </c>
      <c r="O70" s="5">
        <v>-1</v>
      </c>
      <c r="P70" s="5">
        <f>Source!BU51</f>
        <v>125.36500236639999</v>
      </c>
    </row>
    <row r="71" spans="1:16">
      <c r="A71" s="5">
        <v>50</v>
      </c>
      <c r="B71" s="5">
        <v>0</v>
      </c>
      <c r="C71" s="5">
        <v>0</v>
      </c>
      <c r="D71" s="5">
        <v>1</v>
      </c>
      <c r="E71" s="5">
        <v>208</v>
      </c>
      <c r="F71" s="5">
        <f>Source!V51</f>
        <v>37.490447009599997</v>
      </c>
      <c r="G71" s="5" t="s">
        <v>127</v>
      </c>
      <c r="H71" s="5" t="s">
        <v>128</v>
      </c>
      <c r="I71" s="5"/>
      <c r="J71" s="5"/>
      <c r="K71" s="5">
        <v>208</v>
      </c>
      <c r="L71" s="5">
        <v>20</v>
      </c>
      <c r="M71" s="5">
        <v>3</v>
      </c>
      <c r="N71" s="5" t="s">
        <v>3</v>
      </c>
      <c r="O71" s="5">
        <v>-1</v>
      </c>
      <c r="P71" s="5">
        <f>Source!BV51</f>
        <v>37.490447009599997</v>
      </c>
    </row>
    <row r="72" spans="1:16">
      <c r="A72" s="5">
        <v>50</v>
      </c>
      <c r="B72" s="5">
        <v>0</v>
      </c>
      <c r="C72" s="5">
        <v>0</v>
      </c>
      <c r="D72" s="5">
        <v>1</v>
      </c>
      <c r="E72" s="5">
        <v>209</v>
      </c>
      <c r="F72" s="5">
        <f>ROUND(Source!W51,O72)</f>
        <v>0</v>
      </c>
      <c r="G72" s="5" t="s">
        <v>129</v>
      </c>
      <c r="H72" s="5" t="s">
        <v>130</v>
      </c>
      <c r="I72" s="5"/>
      <c r="J72" s="5"/>
      <c r="K72" s="5">
        <v>209</v>
      </c>
      <c r="L72" s="5">
        <v>21</v>
      </c>
      <c r="M72" s="5">
        <v>3</v>
      </c>
      <c r="N72" s="5" t="s">
        <v>3</v>
      </c>
      <c r="O72" s="5">
        <v>2</v>
      </c>
      <c r="P72" s="5">
        <f>ROUND(Source!BW51,O72)</f>
        <v>0</v>
      </c>
    </row>
    <row r="73" spans="1:16">
      <c r="A73" s="5">
        <v>50</v>
      </c>
      <c r="B73" s="5">
        <v>0</v>
      </c>
      <c r="C73" s="5">
        <v>0</v>
      </c>
      <c r="D73" s="5">
        <v>1</v>
      </c>
      <c r="E73" s="5">
        <v>210</v>
      </c>
      <c r="F73" s="5">
        <f>ROUND(Source!X51,O73)</f>
        <v>1487.4</v>
      </c>
      <c r="G73" s="5" t="s">
        <v>131</v>
      </c>
      <c r="H73" s="5" t="s">
        <v>132</v>
      </c>
      <c r="I73" s="5"/>
      <c r="J73" s="5"/>
      <c r="K73" s="5">
        <v>210</v>
      </c>
      <c r="L73" s="5">
        <v>22</v>
      </c>
      <c r="M73" s="5">
        <v>3</v>
      </c>
      <c r="N73" s="5" t="s">
        <v>3</v>
      </c>
      <c r="O73" s="5">
        <v>2</v>
      </c>
      <c r="P73" s="5">
        <f>ROUND(Source!BX51,O73)</f>
        <v>9504.2800000000007</v>
      </c>
    </row>
    <row r="74" spans="1:16">
      <c r="A74" s="5">
        <v>50</v>
      </c>
      <c r="B74" s="5">
        <v>0</v>
      </c>
      <c r="C74" s="5">
        <v>0</v>
      </c>
      <c r="D74" s="5">
        <v>1</v>
      </c>
      <c r="E74" s="5">
        <v>211</v>
      </c>
      <c r="F74" s="5">
        <f>ROUND(Source!Y51,O74)</f>
        <v>911.84</v>
      </c>
      <c r="G74" s="5" t="s">
        <v>133</v>
      </c>
      <c r="H74" s="5" t="s">
        <v>134</v>
      </c>
      <c r="I74" s="5"/>
      <c r="J74" s="5"/>
      <c r="K74" s="5">
        <v>211</v>
      </c>
      <c r="L74" s="5">
        <v>23</v>
      </c>
      <c r="M74" s="5">
        <v>3</v>
      </c>
      <c r="N74" s="5" t="s">
        <v>3</v>
      </c>
      <c r="O74" s="5">
        <v>2</v>
      </c>
      <c r="P74" s="5">
        <f>ROUND(Source!BY51,O74)</f>
        <v>5826.53</v>
      </c>
    </row>
    <row r="75" spans="1:16">
      <c r="A75" s="5">
        <v>50</v>
      </c>
      <c r="B75" s="5">
        <v>0</v>
      </c>
      <c r="C75" s="5">
        <v>0</v>
      </c>
      <c r="D75" s="5">
        <v>1</v>
      </c>
      <c r="E75" s="5">
        <v>224</v>
      </c>
      <c r="F75" s="5">
        <f>ROUND(Source!AR51,O75)</f>
        <v>8484.06</v>
      </c>
      <c r="G75" s="5" t="s">
        <v>135</v>
      </c>
      <c r="H75" s="5" t="s">
        <v>136</v>
      </c>
      <c r="I75" s="5"/>
      <c r="J75" s="5"/>
      <c r="K75" s="5">
        <v>224</v>
      </c>
      <c r="L75" s="5">
        <v>24</v>
      </c>
      <c r="M75" s="5">
        <v>3</v>
      </c>
      <c r="N75" s="5" t="s">
        <v>3</v>
      </c>
      <c r="O75" s="5">
        <v>2</v>
      </c>
      <c r="P75" s="5">
        <f>ROUND(Source!CR51,O75)</f>
        <v>54212.73</v>
      </c>
    </row>
    <row r="76" spans="1:16">
      <c r="A76" s="5">
        <v>50</v>
      </c>
      <c r="B76" s="5">
        <v>1</v>
      </c>
      <c r="C76" s="5">
        <v>0</v>
      </c>
      <c r="D76" s="5">
        <v>2</v>
      </c>
      <c r="E76" s="5">
        <v>0</v>
      </c>
      <c r="F76" s="5">
        <f>ROUND(F65,O76)</f>
        <v>1085.4100000000001</v>
      </c>
      <c r="G76" s="5" t="s">
        <v>137</v>
      </c>
      <c r="H76" s="5" t="s">
        <v>138</v>
      </c>
      <c r="I76" s="5"/>
      <c r="J76" s="5"/>
      <c r="K76" s="5">
        <v>212</v>
      </c>
      <c r="L76" s="5">
        <v>25</v>
      </c>
      <c r="M76" s="5">
        <v>0</v>
      </c>
      <c r="N76" s="5" t="s">
        <v>3</v>
      </c>
      <c r="O76" s="5">
        <v>2</v>
      </c>
      <c r="P76" s="5">
        <f>ROUND(P65,O76)</f>
        <v>6935.72</v>
      </c>
    </row>
    <row r="77" spans="1:16">
      <c r="A77" s="5">
        <v>50</v>
      </c>
      <c r="B77" s="5">
        <v>1</v>
      </c>
      <c r="C77" s="5">
        <v>0</v>
      </c>
      <c r="D77" s="5">
        <v>2</v>
      </c>
      <c r="E77" s="5">
        <v>0</v>
      </c>
      <c r="F77" s="5">
        <f>ROUND(F63,O77)</f>
        <v>4999.41</v>
      </c>
      <c r="G77" s="5" t="s">
        <v>139</v>
      </c>
      <c r="H77" s="5" t="s">
        <v>140</v>
      </c>
      <c r="I77" s="5"/>
      <c r="J77" s="5"/>
      <c r="K77" s="5">
        <v>212</v>
      </c>
      <c r="L77" s="5">
        <v>26</v>
      </c>
      <c r="M77" s="5">
        <v>0</v>
      </c>
      <c r="N77" s="5" t="s">
        <v>3</v>
      </c>
      <c r="O77" s="5">
        <v>2</v>
      </c>
      <c r="P77" s="5">
        <f>ROUND(P63,O77)</f>
        <v>31946.2</v>
      </c>
    </row>
    <row r="78" spans="1:16">
      <c r="A78" s="5">
        <v>50</v>
      </c>
      <c r="B78" s="5">
        <v>1</v>
      </c>
      <c r="C78" s="5">
        <v>0</v>
      </c>
      <c r="D78" s="5">
        <v>2</v>
      </c>
      <c r="E78" s="5">
        <v>0</v>
      </c>
      <c r="F78" s="5">
        <f>ROUND(F57,O78)</f>
        <v>0</v>
      </c>
      <c r="G78" s="5" t="s">
        <v>141</v>
      </c>
      <c r="H78" s="5" t="s">
        <v>142</v>
      </c>
      <c r="I78" s="5"/>
      <c r="J78" s="5"/>
      <c r="K78" s="5">
        <v>212</v>
      </c>
      <c r="L78" s="5">
        <v>27</v>
      </c>
      <c r="M78" s="5">
        <v>0</v>
      </c>
      <c r="N78" s="5" t="s">
        <v>3</v>
      </c>
      <c r="O78" s="5">
        <v>2</v>
      </c>
      <c r="P78" s="5">
        <f>ROUND(P57,O78)</f>
        <v>0</v>
      </c>
    </row>
    <row r="79" spans="1:16">
      <c r="A79" s="5">
        <v>50</v>
      </c>
      <c r="B79" s="5">
        <v>1</v>
      </c>
      <c r="C79" s="5">
        <v>0</v>
      </c>
      <c r="D79" s="5">
        <v>2</v>
      </c>
      <c r="E79" s="5">
        <v>0</v>
      </c>
      <c r="F79" s="5">
        <f>ROUND(F73+F74,O79)</f>
        <v>2399.2399999999998</v>
      </c>
      <c r="G79" s="5" t="s">
        <v>143</v>
      </c>
      <c r="H79" s="5" t="s">
        <v>144</v>
      </c>
      <c r="I79" s="5"/>
      <c r="J79" s="5"/>
      <c r="K79" s="5">
        <v>212</v>
      </c>
      <c r="L79" s="5">
        <v>28</v>
      </c>
      <c r="M79" s="5">
        <v>0</v>
      </c>
      <c r="N79" s="5" t="s">
        <v>3</v>
      </c>
      <c r="O79" s="5">
        <v>2</v>
      </c>
      <c r="P79" s="5">
        <f>ROUND(P73+P74,O79)</f>
        <v>15330.81</v>
      </c>
    </row>
    <row r="80" spans="1:16">
      <c r="A80" s="5">
        <v>50</v>
      </c>
      <c r="B80" s="5">
        <v>1</v>
      </c>
      <c r="C80" s="5">
        <v>0</v>
      </c>
      <c r="D80" s="5">
        <v>2</v>
      </c>
      <c r="E80" s="5">
        <v>0</v>
      </c>
      <c r="F80" s="5">
        <f>ROUND(F75,O80)</f>
        <v>8484.06</v>
      </c>
      <c r="G80" s="5" t="s">
        <v>145</v>
      </c>
      <c r="H80" s="5" t="s">
        <v>145</v>
      </c>
      <c r="I80" s="5"/>
      <c r="J80" s="5"/>
      <c r="K80" s="5">
        <v>212</v>
      </c>
      <c r="L80" s="5">
        <v>29</v>
      </c>
      <c r="M80" s="5">
        <v>0</v>
      </c>
      <c r="N80" s="5" t="s">
        <v>3</v>
      </c>
      <c r="O80" s="5">
        <v>2</v>
      </c>
      <c r="P80" s="5">
        <f>ROUND(P75,O80)</f>
        <v>54212.73</v>
      </c>
    </row>
    <row r="82" spans="1:255">
      <c r="A82" s="1">
        <v>4</v>
      </c>
      <c r="B82" s="1">
        <v>1</v>
      </c>
      <c r="C82" s="1"/>
      <c r="D82" s="1">
        <f>ROW(A109)</f>
        <v>109</v>
      </c>
      <c r="E82" s="1"/>
      <c r="F82" s="1" t="s">
        <v>14</v>
      </c>
      <c r="G82" s="1" t="s">
        <v>45</v>
      </c>
      <c r="H82" s="1" t="s">
        <v>3</v>
      </c>
      <c r="I82" s="1">
        <v>0</v>
      </c>
      <c r="J82" s="1"/>
      <c r="K82" s="1">
        <v>0</v>
      </c>
      <c r="L82" s="1"/>
      <c r="M82" s="1"/>
      <c r="N82" s="1"/>
      <c r="O82" s="1"/>
      <c r="P82" s="1"/>
      <c r="Q82" s="1"/>
      <c r="R82" s="1"/>
      <c r="S82" s="1"/>
      <c r="T82" s="1"/>
      <c r="U82" s="1" t="s">
        <v>3</v>
      </c>
      <c r="V82" s="1">
        <v>0</v>
      </c>
      <c r="W82" s="1"/>
      <c r="X82" s="1"/>
      <c r="Y82" s="1"/>
      <c r="Z82" s="1"/>
      <c r="AA82" s="1"/>
      <c r="AB82" s="1" t="s">
        <v>3</v>
      </c>
      <c r="AC82" s="1" t="s">
        <v>3</v>
      </c>
      <c r="AD82" s="1" t="s">
        <v>3</v>
      </c>
      <c r="AE82" s="1" t="s">
        <v>3</v>
      </c>
      <c r="AF82" s="1" t="s">
        <v>3</v>
      </c>
      <c r="AG82" s="1" t="s">
        <v>3</v>
      </c>
      <c r="AH82" s="1"/>
      <c r="AI82" s="1"/>
      <c r="AJ82" s="1"/>
      <c r="AK82" s="1"/>
      <c r="AL82" s="1"/>
      <c r="AM82" s="1"/>
      <c r="AN82" s="1"/>
      <c r="AO82" s="1"/>
      <c r="AP82" s="1" t="s">
        <v>3</v>
      </c>
      <c r="AQ82" s="1" t="s">
        <v>3</v>
      </c>
      <c r="AR82" s="1" t="s">
        <v>3</v>
      </c>
      <c r="AS82" s="1"/>
      <c r="AT82" s="1"/>
      <c r="AU82" s="1"/>
      <c r="AV82" s="1"/>
      <c r="AW82" s="1"/>
      <c r="AX82" s="1"/>
      <c r="AY82" s="1"/>
      <c r="AZ82" s="1" t="s">
        <v>3</v>
      </c>
      <c r="BA82" s="1"/>
      <c r="BB82" s="1" t="s">
        <v>3</v>
      </c>
      <c r="BC82" s="1" t="s">
        <v>3</v>
      </c>
      <c r="BD82" s="1" t="s">
        <v>13</v>
      </c>
      <c r="BE82" s="1" t="s">
        <v>13</v>
      </c>
      <c r="BF82" s="1" t="s">
        <v>13</v>
      </c>
      <c r="BG82" s="1" t="s">
        <v>3</v>
      </c>
      <c r="BH82" s="1" t="s">
        <v>13</v>
      </c>
      <c r="BI82" s="1" t="s">
        <v>13</v>
      </c>
      <c r="BJ82" s="1" t="s">
        <v>3</v>
      </c>
      <c r="BK82" s="1" t="s">
        <v>3</v>
      </c>
      <c r="BL82" s="1" t="s">
        <v>3</v>
      </c>
      <c r="BM82" s="1" t="s">
        <v>3</v>
      </c>
      <c r="BN82" s="1" t="s">
        <v>13</v>
      </c>
      <c r="BO82" s="1" t="s">
        <v>3</v>
      </c>
      <c r="BP82" s="1" t="s">
        <v>3</v>
      </c>
      <c r="BQ82" s="1"/>
      <c r="BR82" s="1"/>
      <c r="BS82" s="1"/>
      <c r="BT82" s="1"/>
      <c r="BU82" s="1"/>
      <c r="BV82" s="1"/>
      <c r="BW82" s="1"/>
      <c r="BX82" s="1">
        <v>0</v>
      </c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>
        <v>0</v>
      </c>
    </row>
    <row r="84" spans="1:255">
      <c r="A84" s="3">
        <v>52</v>
      </c>
      <c r="B84" s="3">
        <f t="shared" ref="B84:G84" si="58">B109</f>
        <v>1</v>
      </c>
      <c r="C84" s="3">
        <f t="shared" si="58"/>
        <v>4</v>
      </c>
      <c r="D84" s="3">
        <f t="shared" si="58"/>
        <v>82</v>
      </c>
      <c r="E84" s="3">
        <f t="shared" si="58"/>
        <v>0</v>
      </c>
      <c r="F84" s="3" t="str">
        <f t="shared" si="58"/>
        <v>Новый раздел</v>
      </c>
      <c r="G84" s="3" t="str">
        <f t="shared" si="58"/>
        <v>Монтажные работы</v>
      </c>
      <c r="H84" s="3"/>
      <c r="I84" s="3"/>
      <c r="J84" s="3"/>
      <c r="K84" s="3"/>
      <c r="L84" s="3"/>
      <c r="M84" s="3"/>
      <c r="N84" s="3"/>
      <c r="O84" s="3">
        <f t="shared" ref="O84:AT84" si="59">O109</f>
        <v>63045.46</v>
      </c>
      <c r="P84" s="3">
        <f t="shared" si="59"/>
        <v>52228.87</v>
      </c>
      <c r="Q84" s="3">
        <f t="shared" si="59"/>
        <v>9162.56</v>
      </c>
      <c r="R84" s="3">
        <f t="shared" si="59"/>
        <v>908.61</v>
      </c>
      <c r="S84" s="3">
        <f t="shared" si="59"/>
        <v>1654.03</v>
      </c>
      <c r="T84" s="3">
        <f t="shared" si="59"/>
        <v>0</v>
      </c>
      <c r="U84" s="3">
        <f t="shared" si="59"/>
        <v>178.949545</v>
      </c>
      <c r="V84" s="3">
        <f t="shared" si="59"/>
        <v>82.058249999999987</v>
      </c>
      <c r="W84" s="3">
        <f t="shared" si="59"/>
        <v>149.21</v>
      </c>
      <c r="X84" s="3">
        <f t="shared" si="59"/>
        <v>2552.6</v>
      </c>
      <c r="Y84" s="3">
        <f t="shared" si="59"/>
        <v>1500.38</v>
      </c>
      <c r="Z84" s="3">
        <f t="shared" si="59"/>
        <v>0</v>
      </c>
      <c r="AA84" s="3">
        <f t="shared" si="59"/>
        <v>0</v>
      </c>
      <c r="AB84" s="3">
        <f t="shared" si="59"/>
        <v>63045.46</v>
      </c>
      <c r="AC84" s="3">
        <f t="shared" si="59"/>
        <v>52228.87</v>
      </c>
      <c r="AD84" s="3">
        <f t="shared" si="59"/>
        <v>9162.56</v>
      </c>
      <c r="AE84" s="3">
        <f t="shared" si="59"/>
        <v>908.61</v>
      </c>
      <c r="AF84" s="3">
        <f t="shared" si="59"/>
        <v>1654.03</v>
      </c>
      <c r="AG84" s="3">
        <f t="shared" si="59"/>
        <v>0</v>
      </c>
      <c r="AH84" s="3">
        <f t="shared" si="59"/>
        <v>178.949545</v>
      </c>
      <c r="AI84" s="3">
        <f t="shared" si="59"/>
        <v>82.058249999999987</v>
      </c>
      <c r="AJ84" s="3">
        <f t="shared" si="59"/>
        <v>149.21</v>
      </c>
      <c r="AK84" s="3">
        <f t="shared" si="59"/>
        <v>2552.6</v>
      </c>
      <c r="AL84" s="3">
        <f t="shared" si="59"/>
        <v>1500.38</v>
      </c>
      <c r="AM84" s="3">
        <f t="shared" si="59"/>
        <v>0</v>
      </c>
      <c r="AN84" s="3">
        <f t="shared" si="59"/>
        <v>0</v>
      </c>
      <c r="AO84" s="3">
        <f t="shared" si="59"/>
        <v>0</v>
      </c>
      <c r="AP84" s="3">
        <f t="shared" si="59"/>
        <v>0</v>
      </c>
      <c r="AQ84" s="3">
        <f t="shared" si="59"/>
        <v>0</v>
      </c>
      <c r="AR84" s="3">
        <f t="shared" si="59"/>
        <v>67098.44</v>
      </c>
      <c r="AS84" s="3">
        <f t="shared" si="59"/>
        <v>21003.82</v>
      </c>
      <c r="AT84" s="3">
        <f t="shared" si="59"/>
        <v>46094.62</v>
      </c>
      <c r="AU84" s="3">
        <f t="shared" ref="AU84:BZ84" si="60">AU109</f>
        <v>0</v>
      </c>
      <c r="AV84" s="3">
        <f t="shared" si="60"/>
        <v>52228.87</v>
      </c>
      <c r="AW84" s="3">
        <f t="shared" si="60"/>
        <v>52228.87</v>
      </c>
      <c r="AX84" s="3">
        <f t="shared" si="60"/>
        <v>0</v>
      </c>
      <c r="AY84" s="3">
        <f t="shared" si="60"/>
        <v>52228.87</v>
      </c>
      <c r="AZ84" s="3">
        <f t="shared" si="60"/>
        <v>0</v>
      </c>
      <c r="BA84" s="3">
        <f t="shared" si="60"/>
        <v>0</v>
      </c>
      <c r="BB84" s="3">
        <f t="shared" si="60"/>
        <v>0</v>
      </c>
      <c r="BC84" s="3">
        <f t="shared" si="60"/>
        <v>0</v>
      </c>
      <c r="BD84" s="3">
        <f t="shared" si="60"/>
        <v>0</v>
      </c>
      <c r="BE84" s="3">
        <f t="shared" si="60"/>
        <v>67098.44</v>
      </c>
      <c r="BF84" s="3">
        <f t="shared" si="60"/>
        <v>21003.82</v>
      </c>
      <c r="BG84" s="3">
        <f t="shared" si="60"/>
        <v>46094.62</v>
      </c>
      <c r="BH84" s="3">
        <f t="shared" si="60"/>
        <v>0</v>
      </c>
      <c r="BI84" s="3">
        <f t="shared" si="60"/>
        <v>52228.87</v>
      </c>
      <c r="BJ84" s="3">
        <f t="shared" si="60"/>
        <v>52228.87</v>
      </c>
      <c r="BK84" s="3">
        <f t="shared" si="60"/>
        <v>0</v>
      </c>
      <c r="BL84" s="3">
        <f t="shared" si="60"/>
        <v>52228.87</v>
      </c>
      <c r="BM84" s="3">
        <f t="shared" si="60"/>
        <v>0</v>
      </c>
      <c r="BN84" s="3">
        <f t="shared" si="60"/>
        <v>0</v>
      </c>
      <c r="BO84" s="4">
        <f t="shared" si="60"/>
        <v>402860.39</v>
      </c>
      <c r="BP84" s="4">
        <f t="shared" si="60"/>
        <v>333742.46000000002</v>
      </c>
      <c r="BQ84" s="4">
        <f t="shared" si="60"/>
        <v>58548.69</v>
      </c>
      <c r="BR84" s="4">
        <f t="shared" si="60"/>
        <v>5806.06</v>
      </c>
      <c r="BS84" s="4">
        <f t="shared" si="60"/>
        <v>10569.24</v>
      </c>
      <c r="BT84" s="4">
        <f t="shared" si="60"/>
        <v>0</v>
      </c>
      <c r="BU84" s="4">
        <f t="shared" si="60"/>
        <v>178.949545</v>
      </c>
      <c r="BV84" s="4">
        <f t="shared" si="60"/>
        <v>82.058249999999987</v>
      </c>
      <c r="BW84" s="4">
        <f t="shared" si="60"/>
        <v>149.21</v>
      </c>
      <c r="BX84" s="4">
        <f t="shared" si="60"/>
        <v>16311.2</v>
      </c>
      <c r="BY84" s="4">
        <f t="shared" si="60"/>
        <v>9587.44</v>
      </c>
      <c r="BZ84" s="4">
        <f t="shared" si="60"/>
        <v>0</v>
      </c>
      <c r="CA84" s="4">
        <f t="shared" ref="CA84:DF84" si="61">CA109</f>
        <v>0</v>
      </c>
      <c r="CB84" s="4">
        <f t="shared" si="61"/>
        <v>402860.39</v>
      </c>
      <c r="CC84" s="4">
        <f t="shared" si="61"/>
        <v>333742.46000000002</v>
      </c>
      <c r="CD84" s="4">
        <f t="shared" si="61"/>
        <v>58548.69</v>
      </c>
      <c r="CE84" s="4">
        <f t="shared" si="61"/>
        <v>5806.06</v>
      </c>
      <c r="CF84" s="4">
        <f t="shared" si="61"/>
        <v>10569.24</v>
      </c>
      <c r="CG84" s="4">
        <f t="shared" si="61"/>
        <v>0</v>
      </c>
      <c r="CH84" s="4">
        <f t="shared" si="61"/>
        <v>178.949545</v>
      </c>
      <c r="CI84" s="4">
        <f t="shared" si="61"/>
        <v>82.058249999999987</v>
      </c>
      <c r="CJ84" s="4">
        <f t="shared" si="61"/>
        <v>149.21</v>
      </c>
      <c r="CK84" s="4">
        <f t="shared" si="61"/>
        <v>16311.2</v>
      </c>
      <c r="CL84" s="4">
        <f t="shared" si="61"/>
        <v>9587.44</v>
      </c>
      <c r="CM84" s="4">
        <f t="shared" si="61"/>
        <v>0</v>
      </c>
      <c r="CN84" s="4">
        <f t="shared" si="61"/>
        <v>0</v>
      </c>
      <c r="CO84" s="4">
        <f t="shared" si="61"/>
        <v>0</v>
      </c>
      <c r="CP84" s="4">
        <f t="shared" si="61"/>
        <v>0</v>
      </c>
      <c r="CQ84" s="4">
        <f t="shared" si="61"/>
        <v>0</v>
      </c>
      <c r="CR84" s="4">
        <f t="shared" si="61"/>
        <v>428759.03</v>
      </c>
      <c r="CS84" s="4">
        <f t="shared" si="61"/>
        <v>134214.43</v>
      </c>
      <c r="CT84" s="4">
        <f t="shared" si="61"/>
        <v>294544.59999999998</v>
      </c>
      <c r="CU84" s="4">
        <f t="shared" si="61"/>
        <v>0</v>
      </c>
      <c r="CV84" s="4">
        <f t="shared" si="61"/>
        <v>333742.46000000002</v>
      </c>
      <c r="CW84" s="4">
        <f t="shared" si="61"/>
        <v>333742.46000000002</v>
      </c>
      <c r="CX84" s="4">
        <f t="shared" si="61"/>
        <v>0</v>
      </c>
      <c r="CY84" s="4">
        <f t="shared" si="61"/>
        <v>333742.46000000002</v>
      </c>
      <c r="CZ84" s="4">
        <f t="shared" si="61"/>
        <v>0</v>
      </c>
      <c r="DA84" s="4">
        <f t="shared" si="61"/>
        <v>0</v>
      </c>
      <c r="DB84" s="4">
        <f t="shared" si="61"/>
        <v>0</v>
      </c>
      <c r="DC84" s="4">
        <f t="shared" si="61"/>
        <v>0</v>
      </c>
      <c r="DD84" s="4">
        <f t="shared" si="61"/>
        <v>0</v>
      </c>
      <c r="DE84" s="4">
        <f t="shared" si="61"/>
        <v>428759.03</v>
      </c>
      <c r="DF84" s="4">
        <f t="shared" si="61"/>
        <v>134214.43</v>
      </c>
      <c r="DG84" s="4">
        <f t="shared" ref="DG84:DN84" si="62">DG109</f>
        <v>294544.59999999998</v>
      </c>
      <c r="DH84" s="4">
        <f t="shared" si="62"/>
        <v>0</v>
      </c>
      <c r="DI84" s="4">
        <f t="shared" si="62"/>
        <v>333742.46000000002</v>
      </c>
      <c r="DJ84" s="4">
        <f t="shared" si="62"/>
        <v>333742.46000000002</v>
      </c>
      <c r="DK84" s="4">
        <f t="shared" si="62"/>
        <v>0</v>
      </c>
      <c r="DL84" s="4">
        <f t="shared" si="62"/>
        <v>333742.46000000002</v>
      </c>
      <c r="DM84" s="4">
        <f t="shared" si="62"/>
        <v>0</v>
      </c>
      <c r="DN84" s="4">
        <f t="shared" si="62"/>
        <v>0</v>
      </c>
    </row>
    <row r="86" spans="1:255">
      <c r="A86" s="2">
        <v>17</v>
      </c>
      <c r="B86" s="2">
        <v>1</v>
      </c>
      <c r="C86" s="2">
        <f>ROW(SmtRes!A144)</f>
        <v>144</v>
      </c>
      <c r="D86" s="2">
        <f>ROW(EtalonRes!A144)</f>
        <v>144</v>
      </c>
      <c r="E86" s="2" t="s">
        <v>16</v>
      </c>
      <c r="F86" s="2" t="s">
        <v>54</v>
      </c>
      <c r="G86" s="2" t="s">
        <v>146</v>
      </c>
      <c r="H86" s="2" t="s">
        <v>40</v>
      </c>
      <c r="I86" s="2">
        <v>26</v>
      </c>
      <c r="J86" s="2">
        <v>0</v>
      </c>
      <c r="K86" s="2"/>
      <c r="L86" s="2"/>
      <c r="M86" s="2"/>
      <c r="N86" s="2"/>
      <c r="O86" s="2">
        <f t="shared" ref="O86:O107" si="63">ROUND(CP86,2)</f>
        <v>4900.97</v>
      </c>
      <c r="P86" s="2">
        <f t="shared" ref="P86:P107" si="64">ROUND(CQ86*I86,2)</f>
        <v>1255.8</v>
      </c>
      <c r="Q86" s="2">
        <f t="shared" ref="Q86:Q107" si="65">ROUND(CR86*I86,2)</f>
        <v>3068.94</v>
      </c>
      <c r="R86" s="2">
        <f t="shared" ref="R86:R107" si="66">ROUND(CS86*I86,2)</f>
        <v>244.28</v>
      </c>
      <c r="S86" s="2">
        <f t="shared" ref="S86:S107" si="67">ROUND(CT86*I86,2)</f>
        <v>576.23</v>
      </c>
      <c r="T86" s="2">
        <f t="shared" ref="T86:T107" si="68">ROUND(CU86*I86,2)</f>
        <v>0</v>
      </c>
      <c r="U86" s="2">
        <f t="shared" ref="U86:U107" si="69">CV86*I86</f>
        <v>61.504300000000008</v>
      </c>
      <c r="V86" s="2">
        <f t="shared" ref="V86:V107" si="70">CW86*I86</f>
        <v>20.630999999999997</v>
      </c>
      <c r="W86" s="2">
        <f t="shared" ref="W86:W107" si="71">ROUND(CX86*I86,2)</f>
        <v>0</v>
      </c>
      <c r="X86" s="2">
        <f t="shared" ref="X86:X107" si="72">ROUND(CY86,2)</f>
        <v>779.48</v>
      </c>
      <c r="Y86" s="2">
        <f t="shared" ref="Y86:Y107" si="73">ROUND(CZ86,2)</f>
        <v>533.33000000000004</v>
      </c>
      <c r="Z86" s="2"/>
      <c r="AA86" s="2">
        <v>26264148</v>
      </c>
      <c r="AB86" s="2">
        <f t="shared" ref="AB86:AB107" si="74">ROUND((AC86+AD86+AF86),6)</f>
        <v>188.49879999999999</v>
      </c>
      <c r="AC86" s="2">
        <f t="shared" ref="AC86:AC107" si="75">ROUND((ES86),6)</f>
        <v>48.3</v>
      </c>
      <c r="AD86" s="2">
        <f t="shared" ref="AD86:AD99" si="76">ROUND(((((ET86*1.15))-((EU86*1.15)))+AE86),6)</f>
        <v>118.036</v>
      </c>
      <c r="AE86" s="2">
        <f t="shared" ref="AE86:AE99" si="77">ROUND(((EU86*1.15)),6)</f>
        <v>9.3955000000000002</v>
      </c>
      <c r="AF86" s="2">
        <f>ROUND((((EV86*1.15)*1.1)),6)</f>
        <v>22.162800000000001</v>
      </c>
      <c r="AG86" s="2">
        <f t="shared" ref="AG86:AG107" si="78">ROUND((AP86),6)</f>
        <v>0</v>
      </c>
      <c r="AH86" s="2">
        <f>(((EW86*1.15)*1.1))</f>
        <v>2.3655500000000003</v>
      </c>
      <c r="AI86" s="2">
        <f t="shared" ref="AI86:AI99" si="79">((EX86*1.15))</f>
        <v>0.79349999999999987</v>
      </c>
      <c r="AJ86" s="2">
        <f t="shared" ref="AJ86:AJ107" si="80">ROUND((AS86),6)</f>
        <v>0</v>
      </c>
      <c r="AK86" s="2">
        <v>168.46</v>
      </c>
      <c r="AL86" s="2">
        <v>48.3</v>
      </c>
      <c r="AM86" s="2">
        <v>102.64</v>
      </c>
      <c r="AN86" s="2">
        <v>8.17</v>
      </c>
      <c r="AO86" s="2">
        <v>17.52</v>
      </c>
      <c r="AP86" s="2">
        <v>0</v>
      </c>
      <c r="AQ86" s="2">
        <v>1.87</v>
      </c>
      <c r="AR86" s="2">
        <v>0.69</v>
      </c>
      <c r="AS86" s="2">
        <v>0</v>
      </c>
      <c r="AT86" s="2">
        <v>95</v>
      </c>
      <c r="AU86" s="2">
        <v>65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2</v>
      </c>
      <c r="BJ86" s="2" t="s">
        <v>56</v>
      </c>
      <c r="BK86" s="2"/>
      <c r="BL86" s="2"/>
      <c r="BM86" s="2">
        <v>108001</v>
      </c>
      <c r="BN86" s="2">
        <v>0</v>
      </c>
      <c r="BO86" s="2" t="s">
        <v>3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95</v>
      </c>
      <c r="CA86" s="2">
        <v>65</v>
      </c>
      <c r="CB86" s="2"/>
      <c r="CC86" s="2"/>
      <c r="CD86" s="2"/>
      <c r="CE86" s="2"/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42</v>
      </c>
      <c r="CO86" s="2">
        <v>0</v>
      </c>
      <c r="CP86" s="2">
        <f t="shared" ref="CP86:CP107" si="81">(P86+Q86+S86)</f>
        <v>4900.9699999999993</v>
      </c>
      <c r="CQ86" s="2">
        <f t="shared" ref="CQ86:CQ107" si="82">AC86*BC86</f>
        <v>48.3</v>
      </c>
      <c r="CR86" s="2">
        <f t="shared" ref="CR86:CR107" si="83">AD86*BB86</f>
        <v>118.036</v>
      </c>
      <c r="CS86" s="2">
        <f t="shared" ref="CS86:CS107" si="84">AE86*BS86</f>
        <v>9.3955000000000002</v>
      </c>
      <c r="CT86" s="2">
        <f t="shared" ref="CT86:CT107" si="85">AF86*BA86</f>
        <v>22.162800000000001</v>
      </c>
      <c r="CU86" s="2">
        <f t="shared" ref="CU86:CU107" si="86">AG86</f>
        <v>0</v>
      </c>
      <c r="CV86" s="2">
        <f t="shared" ref="CV86:CV107" si="87">AH86</f>
        <v>2.3655500000000003</v>
      </c>
      <c r="CW86" s="2">
        <f t="shared" ref="CW86:CW107" si="88">AI86</f>
        <v>0.79349999999999987</v>
      </c>
      <c r="CX86" s="2">
        <f t="shared" ref="CX86:CX107" si="89">AJ86</f>
        <v>0</v>
      </c>
      <c r="CY86" s="2">
        <f t="shared" ref="CY86:CY107" si="90">(((S86+R86)*AT86)/100)</f>
        <v>779.48450000000003</v>
      </c>
      <c r="CZ86" s="2">
        <f t="shared" ref="CZ86:CZ107" si="91">(((S86+R86)*AU86)/100)</f>
        <v>533.33150000000001</v>
      </c>
      <c r="DA86" s="2"/>
      <c r="DB86" s="2"/>
      <c r="DC86" s="2" t="s">
        <v>3</v>
      </c>
      <c r="DD86" s="2" t="s">
        <v>3</v>
      </c>
      <c r="DE86" s="2" t="s">
        <v>13</v>
      </c>
      <c r="DF86" s="2" t="s">
        <v>13</v>
      </c>
      <c r="DG86" s="2" t="s">
        <v>147</v>
      </c>
      <c r="DH86" s="2" t="s">
        <v>3</v>
      </c>
      <c r="DI86" s="2" t="s">
        <v>147</v>
      </c>
      <c r="DJ86" s="2" t="s">
        <v>13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1013</v>
      </c>
      <c r="DV86" s="2" t="s">
        <v>40</v>
      </c>
      <c r="DW86" s="2" t="s">
        <v>40</v>
      </c>
      <c r="DX86" s="2">
        <v>1</v>
      </c>
      <c r="DY86" s="2"/>
      <c r="DZ86" s="2"/>
      <c r="EA86" s="2"/>
      <c r="EB86" s="2"/>
      <c r="EC86" s="2"/>
      <c r="ED86" s="2"/>
      <c r="EE86" s="2">
        <v>24085235</v>
      </c>
      <c r="EF86" s="2">
        <v>3</v>
      </c>
      <c r="EG86" s="2" t="s">
        <v>45</v>
      </c>
      <c r="EH86" s="2">
        <v>0</v>
      </c>
      <c r="EI86" s="2" t="s">
        <v>3</v>
      </c>
      <c r="EJ86" s="2">
        <v>2</v>
      </c>
      <c r="EK86" s="2">
        <v>108001</v>
      </c>
      <c r="EL86" s="2" t="s">
        <v>46</v>
      </c>
      <c r="EM86" s="2" t="s">
        <v>47</v>
      </c>
      <c r="EN86" s="2"/>
      <c r="EO86" s="2" t="s">
        <v>48</v>
      </c>
      <c r="EP86" s="2"/>
      <c r="EQ86" s="2">
        <v>0</v>
      </c>
      <c r="ER86" s="2">
        <v>168.46</v>
      </c>
      <c r="ES86" s="2">
        <v>48.3</v>
      </c>
      <c r="ET86" s="2">
        <v>102.64</v>
      </c>
      <c r="EU86" s="2">
        <v>8.17</v>
      </c>
      <c r="EV86" s="2">
        <v>17.52</v>
      </c>
      <c r="EW86" s="2">
        <v>1.87</v>
      </c>
      <c r="EX86" s="2">
        <v>0.69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ref="FR86:FR107" si="92">ROUND(IF(AND(BH86=3,BI86=3),P86,0),2)</f>
        <v>0</v>
      </c>
      <c r="FS86" s="2">
        <v>0</v>
      </c>
      <c r="FT86" s="2"/>
      <c r="FU86" s="2"/>
      <c r="FV86" s="2"/>
      <c r="FW86" s="2"/>
      <c r="FX86" s="2">
        <v>95</v>
      </c>
      <c r="FY86" s="2">
        <v>65</v>
      </c>
      <c r="FZ86" s="2"/>
      <c r="GA86" s="2" t="s">
        <v>3</v>
      </c>
      <c r="GB86" s="2"/>
      <c r="GC86" s="2"/>
      <c r="GD86" s="2"/>
      <c r="GE86" s="2"/>
      <c r="GF86" s="2">
        <v>628238799</v>
      </c>
      <c r="GG86" s="2">
        <v>2</v>
      </c>
      <c r="GH86" s="2">
        <v>1</v>
      </c>
      <c r="GI86" s="2">
        <v>-2</v>
      </c>
      <c r="GJ86" s="2">
        <v>0</v>
      </c>
      <c r="GK86" s="2">
        <f>ROUND(R86*(R12)/100,2)</f>
        <v>0</v>
      </c>
      <c r="GL86" s="2">
        <f t="shared" ref="GL86:GL107" si="93">ROUND(IF(AND(BH86=3,BI86=3,FS86&lt;&gt;0),P86,0),2)</f>
        <v>0</v>
      </c>
      <c r="GM86" s="2">
        <f t="shared" ref="GM86:GM107" si="94">O86+X86+Y86</f>
        <v>6213.7800000000007</v>
      </c>
      <c r="GN86" s="2">
        <f t="shared" ref="GN86:GN107" si="95">ROUND(IF(OR(BI86=0,BI86=1),O86+X86+Y86,0),2)</f>
        <v>0</v>
      </c>
      <c r="GO86" s="2">
        <f t="shared" ref="GO86:GO107" si="96">ROUND(IF(BI86=2,O86+X86+Y86,0),2)</f>
        <v>6213.78</v>
      </c>
      <c r="GP86" s="2">
        <f t="shared" ref="GP86:GP107" si="97">ROUND(IF(BI86=4,O86+X86+Y86,0),2)</f>
        <v>0</v>
      </c>
      <c r="GQ86" s="2"/>
      <c r="GR86" s="2">
        <v>0</v>
      </c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>
      <c r="A87">
        <v>17</v>
      </c>
      <c r="B87">
        <v>1</v>
      </c>
      <c r="C87">
        <f>ROW(SmtRes!A154)</f>
        <v>154</v>
      </c>
      <c r="D87">
        <f>ROW(EtalonRes!A154)</f>
        <v>154</v>
      </c>
      <c r="E87" t="s">
        <v>16</v>
      </c>
      <c r="F87" t="s">
        <v>54</v>
      </c>
      <c r="G87" t="s">
        <v>146</v>
      </c>
      <c r="H87" t="s">
        <v>40</v>
      </c>
      <c r="I87">
        <v>26</v>
      </c>
      <c r="J87">
        <v>0</v>
      </c>
      <c r="O87">
        <f t="shared" si="63"/>
        <v>31317.19</v>
      </c>
      <c r="P87">
        <f t="shared" si="64"/>
        <v>8024.56</v>
      </c>
      <c r="Q87">
        <f t="shared" si="65"/>
        <v>19610.5</v>
      </c>
      <c r="R87">
        <f t="shared" si="66"/>
        <v>1560.97</v>
      </c>
      <c r="S87">
        <f t="shared" si="67"/>
        <v>3682.13</v>
      </c>
      <c r="T87">
        <f t="shared" si="68"/>
        <v>0</v>
      </c>
      <c r="U87">
        <f t="shared" si="69"/>
        <v>61.504300000000008</v>
      </c>
      <c r="V87">
        <f t="shared" si="70"/>
        <v>20.630999999999997</v>
      </c>
      <c r="W87">
        <f t="shared" si="71"/>
        <v>0</v>
      </c>
      <c r="X87">
        <f t="shared" si="72"/>
        <v>4980.95</v>
      </c>
      <c r="Y87">
        <f t="shared" si="73"/>
        <v>3408.02</v>
      </c>
      <c r="AA87">
        <v>26264149</v>
      </c>
      <c r="AB87">
        <f t="shared" si="74"/>
        <v>188.49879999999999</v>
      </c>
      <c r="AC87">
        <f t="shared" si="75"/>
        <v>48.3</v>
      </c>
      <c r="AD87">
        <f t="shared" si="76"/>
        <v>118.036</v>
      </c>
      <c r="AE87">
        <f t="shared" si="77"/>
        <v>9.3955000000000002</v>
      </c>
      <c r="AF87">
        <f>ROUND((((EV87*1.15)*1.1)),6)</f>
        <v>22.162800000000001</v>
      </c>
      <c r="AG87">
        <f t="shared" si="78"/>
        <v>0</v>
      </c>
      <c r="AH87">
        <f>(((EW87*1.15)*1.1))</f>
        <v>2.3655500000000003</v>
      </c>
      <c r="AI87">
        <f t="shared" si="79"/>
        <v>0.79349999999999987</v>
      </c>
      <c r="AJ87">
        <f t="shared" si="80"/>
        <v>0</v>
      </c>
      <c r="AK87">
        <v>168.46</v>
      </c>
      <c r="AL87">
        <v>48.3</v>
      </c>
      <c r="AM87">
        <v>102.64</v>
      </c>
      <c r="AN87">
        <v>8.17</v>
      </c>
      <c r="AO87">
        <v>17.52</v>
      </c>
      <c r="AP87">
        <v>0</v>
      </c>
      <c r="AQ87">
        <v>1.87</v>
      </c>
      <c r="AR87">
        <v>0.69</v>
      </c>
      <c r="AS87">
        <v>0</v>
      </c>
      <c r="AT87">
        <v>95</v>
      </c>
      <c r="AU87">
        <v>65</v>
      </c>
      <c r="AV87">
        <v>1</v>
      </c>
      <c r="AW87">
        <v>1</v>
      </c>
      <c r="AZ87">
        <v>6.39</v>
      </c>
      <c r="BA87">
        <v>6.39</v>
      </c>
      <c r="BB87">
        <v>6.39</v>
      </c>
      <c r="BC87">
        <v>6.39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2</v>
      </c>
      <c r="BJ87" t="s">
        <v>56</v>
      </c>
      <c r="BM87">
        <v>108001</v>
      </c>
      <c r="BN87">
        <v>0</v>
      </c>
      <c r="BO87" t="s">
        <v>28</v>
      </c>
      <c r="BP87">
        <v>1</v>
      </c>
      <c r="BQ87">
        <v>3</v>
      </c>
      <c r="BR87">
        <v>0</v>
      </c>
      <c r="BS87">
        <v>6.39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95</v>
      </c>
      <c r="CA87">
        <v>65</v>
      </c>
      <c r="CF87">
        <v>0</v>
      </c>
      <c r="CG87">
        <v>0</v>
      </c>
      <c r="CM87">
        <v>0</v>
      </c>
      <c r="CN87" t="s">
        <v>42</v>
      </c>
      <c r="CO87">
        <v>0</v>
      </c>
      <c r="CP87">
        <f t="shared" si="81"/>
        <v>31317.190000000002</v>
      </c>
      <c r="CQ87">
        <f t="shared" si="82"/>
        <v>308.63699999999994</v>
      </c>
      <c r="CR87">
        <f t="shared" si="83"/>
        <v>754.25004000000001</v>
      </c>
      <c r="CS87">
        <f t="shared" si="84"/>
        <v>60.037244999999999</v>
      </c>
      <c r="CT87">
        <f t="shared" si="85"/>
        <v>141.62029200000001</v>
      </c>
      <c r="CU87">
        <f t="shared" si="86"/>
        <v>0</v>
      </c>
      <c r="CV87">
        <f t="shared" si="87"/>
        <v>2.3655500000000003</v>
      </c>
      <c r="CW87">
        <f t="shared" si="88"/>
        <v>0.79349999999999987</v>
      </c>
      <c r="CX87">
        <f t="shared" si="89"/>
        <v>0</v>
      </c>
      <c r="CY87">
        <f t="shared" si="90"/>
        <v>4980.9450000000006</v>
      </c>
      <c r="CZ87">
        <f t="shared" si="91"/>
        <v>3408.0149999999999</v>
      </c>
      <c r="DC87" t="s">
        <v>3</v>
      </c>
      <c r="DD87" t="s">
        <v>3</v>
      </c>
      <c r="DE87" t="s">
        <v>13</v>
      </c>
      <c r="DF87" t="s">
        <v>13</v>
      </c>
      <c r="DG87" t="s">
        <v>147</v>
      </c>
      <c r="DH87" t="s">
        <v>3</v>
      </c>
      <c r="DI87" t="s">
        <v>147</v>
      </c>
      <c r="DJ87" t="s">
        <v>13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1013</v>
      </c>
      <c r="DV87" t="s">
        <v>40</v>
      </c>
      <c r="DW87" t="s">
        <v>40</v>
      </c>
      <c r="DX87">
        <v>1</v>
      </c>
      <c r="EE87">
        <v>24085235</v>
      </c>
      <c r="EF87">
        <v>3</v>
      </c>
      <c r="EG87" t="s">
        <v>45</v>
      </c>
      <c r="EH87">
        <v>0</v>
      </c>
      <c r="EI87" t="s">
        <v>3</v>
      </c>
      <c r="EJ87">
        <v>2</v>
      </c>
      <c r="EK87">
        <v>108001</v>
      </c>
      <c r="EL87" t="s">
        <v>46</v>
      </c>
      <c r="EM87" t="s">
        <v>47</v>
      </c>
      <c r="EO87" t="s">
        <v>48</v>
      </c>
      <c r="EQ87">
        <v>0</v>
      </c>
      <c r="ER87">
        <v>168.46</v>
      </c>
      <c r="ES87">
        <v>48.3</v>
      </c>
      <c r="ET87">
        <v>102.64</v>
      </c>
      <c r="EU87">
        <v>8.17</v>
      </c>
      <c r="EV87">
        <v>17.52</v>
      </c>
      <c r="EW87">
        <v>1.87</v>
      </c>
      <c r="EX87">
        <v>0.69</v>
      </c>
      <c r="EY87">
        <v>0</v>
      </c>
      <c r="FQ87">
        <v>0</v>
      </c>
      <c r="FR87">
        <f t="shared" si="92"/>
        <v>0</v>
      </c>
      <c r="FS87">
        <v>0</v>
      </c>
      <c r="FX87">
        <v>95</v>
      </c>
      <c r="FY87">
        <v>65</v>
      </c>
      <c r="GA87" t="s">
        <v>3</v>
      </c>
      <c r="GF87">
        <v>628238799</v>
      </c>
      <c r="GG87">
        <v>1</v>
      </c>
      <c r="GH87">
        <v>1</v>
      </c>
      <c r="GI87">
        <v>4</v>
      </c>
      <c r="GJ87">
        <v>0</v>
      </c>
      <c r="GK87">
        <f>ROUND(R87*(S12)/100,2)</f>
        <v>0</v>
      </c>
      <c r="GL87">
        <f t="shared" si="93"/>
        <v>0</v>
      </c>
      <c r="GM87">
        <f t="shared" si="94"/>
        <v>39706.159999999996</v>
      </c>
      <c r="GN87">
        <f t="shared" si="95"/>
        <v>0</v>
      </c>
      <c r="GO87">
        <f t="shared" si="96"/>
        <v>39706.160000000003</v>
      </c>
      <c r="GP87">
        <f t="shared" si="97"/>
        <v>0</v>
      </c>
      <c r="GR87">
        <v>0</v>
      </c>
    </row>
    <row r="88" spans="1:255">
      <c r="A88" s="2">
        <v>17</v>
      </c>
      <c r="B88" s="2">
        <v>1</v>
      </c>
      <c r="C88" s="2"/>
      <c r="D88" s="2"/>
      <c r="E88" s="2" t="s">
        <v>29</v>
      </c>
      <c r="F88" s="2" t="s">
        <v>148</v>
      </c>
      <c r="G88" s="2" t="s">
        <v>149</v>
      </c>
      <c r="H88" s="2" t="s">
        <v>150</v>
      </c>
      <c r="I88" s="2">
        <v>26</v>
      </c>
      <c r="J88" s="2">
        <v>0</v>
      </c>
      <c r="K88" s="2"/>
      <c r="L88" s="2"/>
      <c r="M88" s="2"/>
      <c r="N88" s="2"/>
      <c r="O88" s="2">
        <f t="shared" si="63"/>
        <v>10876.58</v>
      </c>
      <c r="P88" s="2">
        <f t="shared" si="64"/>
        <v>10876.58</v>
      </c>
      <c r="Q88" s="2">
        <f t="shared" si="65"/>
        <v>0</v>
      </c>
      <c r="R88" s="2">
        <f t="shared" si="66"/>
        <v>0</v>
      </c>
      <c r="S88" s="2">
        <f t="shared" si="67"/>
        <v>0</v>
      </c>
      <c r="T88" s="2">
        <f t="shared" si="68"/>
        <v>0</v>
      </c>
      <c r="U88" s="2">
        <f t="shared" si="69"/>
        <v>0</v>
      </c>
      <c r="V88" s="2">
        <f t="shared" si="70"/>
        <v>0</v>
      </c>
      <c r="W88" s="2">
        <f t="shared" si="71"/>
        <v>30.94</v>
      </c>
      <c r="X88" s="2">
        <f t="shared" si="72"/>
        <v>0</v>
      </c>
      <c r="Y88" s="2">
        <f t="shared" si="73"/>
        <v>0</v>
      </c>
      <c r="Z88" s="2"/>
      <c r="AA88" s="2">
        <v>26264148</v>
      </c>
      <c r="AB88" s="2">
        <f t="shared" si="74"/>
        <v>418.33</v>
      </c>
      <c r="AC88" s="2">
        <f t="shared" si="75"/>
        <v>418.33</v>
      </c>
      <c r="AD88" s="2">
        <f t="shared" si="76"/>
        <v>0</v>
      </c>
      <c r="AE88" s="2">
        <f t="shared" si="77"/>
        <v>0</v>
      </c>
      <c r="AF88" s="2">
        <f>ROUND(((EV88*1.15)),6)</f>
        <v>0</v>
      </c>
      <c r="AG88" s="2">
        <f t="shared" si="78"/>
        <v>0</v>
      </c>
      <c r="AH88" s="2">
        <f>((EW88*1.15))</f>
        <v>0</v>
      </c>
      <c r="AI88" s="2">
        <f t="shared" si="79"/>
        <v>0</v>
      </c>
      <c r="AJ88" s="2">
        <f t="shared" si="80"/>
        <v>1.19</v>
      </c>
      <c r="AK88" s="2">
        <v>418.33</v>
      </c>
      <c r="AL88" s="2">
        <v>418.33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1.19</v>
      </c>
      <c r="AT88" s="2">
        <v>0</v>
      </c>
      <c r="AU88" s="2">
        <v>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2</v>
      </c>
      <c r="BJ88" s="2" t="s">
        <v>151</v>
      </c>
      <c r="BK88" s="2"/>
      <c r="BL88" s="2"/>
      <c r="BM88" s="2">
        <v>500002</v>
      </c>
      <c r="BN88" s="2">
        <v>0</v>
      </c>
      <c r="BO88" s="2" t="s">
        <v>3</v>
      </c>
      <c r="BP88" s="2">
        <v>0</v>
      </c>
      <c r="BQ88" s="2">
        <v>12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0</v>
      </c>
      <c r="CA88" s="2">
        <v>0</v>
      </c>
      <c r="CB88" s="2"/>
      <c r="CC88" s="2"/>
      <c r="CD88" s="2"/>
      <c r="CE88" s="2"/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</v>
      </c>
      <c r="CO88" s="2">
        <v>0</v>
      </c>
      <c r="CP88" s="2">
        <f t="shared" si="81"/>
        <v>10876.58</v>
      </c>
      <c r="CQ88" s="2">
        <f t="shared" si="82"/>
        <v>418.33</v>
      </c>
      <c r="CR88" s="2">
        <f t="shared" si="83"/>
        <v>0</v>
      </c>
      <c r="CS88" s="2">
        <f t="shared" si="84"/>
        <v>0</v>
      </c>
      <c r="CT88" s="2">
        <f t="shared" si="85"/>
        <v>0</v>
      </c>
      <c r="CU88" s="2">
        <f t="shared" si="86"/>
        <v>0</v>
      </c>
      <c r="CV88" s="2">
        <f t="shared" si="87"/>
        <v>0</v>
      </c>
      <c r="CW88" s="2">
        <f t="shared" si="88"/>
        <v>0</v>
      </c>
      <c r="CX88" s="2">
        <f t="shared" si="89"/>
        <v>1.19</v>
      </c>
      <c r="CY88" s="2">
        <f t="shared" si="90"/>
        <v>0</v>
      </c>
      <c r="CZ88" s="2">
        <f t="shared" si="91"/>
        <v>0</v>
      </c>
      <c r="DA88" s="2"/>
      <c r="DB88" s="2"/>
      <c r="DC88" s="2" t="s">
        <v>3</v>
      </c>
      <c r="DD88" s="2" t="s">
        <v>3</v>
      </c>
      <c r="DE88" s="2" t="s">
        <v>13</v>
      </c>
      <c r="DF88" s="2" t="s">
        <v>13</v>
      </c>
      <c r="DG88" s="2" t="s">
        <v>13</v>
      </c>
      <c r="DH88" s="2" t="s">
        <v>3</v>
      </c>
      <c r="DI88" s="2" t="s">
        <v>13</v>
      </c>
      <c r="DJ88" s="2" t="s">
        <v>13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1010</v>
      </c>
      <c r="DV88" s="2" t="s">
        <v>150</v>
      </c>
      <c r="DW88" s="2" t="s">
        <v>150</v>
      </c>
      <c r="DX88" s="2">
        <v>1</v>
      </c>
      <c r="DY88" s="2"/>
      <c r="DZ88" s="2"/>
      <c r="EA88" s="2"/>
      <c r="EB88" s="2"/>
      <c r="EC88" s="2"/>
      <c r="ED88" s="2"/>
      <c r="EE88" s="2">
        <v>24085293</v>
      </c>
      <c r="EF88" s="2">
        <v>12</v>
      </c>
      <c r="EG88" s="2" t="s">
        <v>152</v>
      </c>
      <c r="EH88" s="2">
        <v>0</v>
      </c>
      <c r="EI88" s="2" t="s">
        <v>3</v>
      </c>
      <c r="EJ88" s="2">
        <v>2</v>
      </c>
      <c r="EK88" s="2">
        <v>500002</v>
      </c>
      <c r="EL88" s="2" t="s">
        <v>153</v>
      </c>
      <c r="EM88" s="2" t="s">
        <v>154</v>
      </c>
      <c r="EN88" s="2"/>
      <c r="EO88" s="2" t="s">
        <v>3</v>
      </c>
      <c r="EP88" s="2"/>
      <c r="EQ88" s="2">
        <v>0</v>
      </c>
      <c r="ER88" s="2">
        <v>418.33</v>
      </c>
      <c r="ES88" s="2">
        <v>418.33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92"/>
        <v>0</v>
      </c>
      <c r="FS88" s="2">
        <v>0</v>
      </c>
      <c r="FT88" s="2"/>
      <c r="FU88" s="2"/>
      <c r="FV88" s="2"/>
      <c r="FW88" s="2"/>
      <c r="FX88" s="2">
        <v>0</v>
      </c>
      <c r="FY88" s="2">
        <v>0</v>
      </c>
      <c r="FZ88" s="2"/>
      <c r="GA88" s="2" t="s">
        <v>3</v>
      </c>
      <c r="GB88" s="2"/>
      <c r="GC88" s="2"/>
      <c r="GD88" s="2"/>
      <c r="GE88" s="2"/>
      <c r="GF88" s="2">
        <v>178265582</v>
      </c>
      <c r="GG88" s="2">
        <v>2</v>
      </c>
      <c r="GH88" s="2">
        <v>1</v>
      </c>
      <c r="GI88" s="2">
        <v>-2</v>
      </c>
      <c r="GJ88" s="2">
        <v>0</v>
      </c>
      <c r="GK88" s="2">
        <f>ROUND(R88*(R12)/100,2)</f>
        <v>0</v>
      </c>
      <c r="GL88" s="2">
        <f t="shared" si="93"/>
        <v>0</v>
      </c>
      <c r="GM88" s="2">
        <f t="shared" si="94"/>
        <v>10876.58</v>
      </c>
      <c r="GN88" s="2">
        <f t="shared" si="95"/>
        <v>0</v>
      </c>
      <c r="GO88" s="2">
        <f t="shared" si="96"/>
        <v>10876.58</v>
      </c>
      <c r="GP88" s="2">
        <f t="shared" si="97"/>
        <v>0</v>
      </c>
      <c r="GQ88" s="2"/>
      <c r="GR88" s="2">
        <v>0</v>
      </c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>
      <c r="A89">
        <v>17</v>
      </c>
      <c r="B89">
        <v>1</v>
      </c>
      <c r="E89" t="s">
        <v>29</v>
      </c>
      <c r="F89" t="s">
        <v>148</v>
      </c>
      <c r="G89" t="s">
        <v>149</v>
      </c>
      <c r="H89" t="s">
        <v>150</v>
      </c>
      <c r="I89">
        <v>26</v>
      </c>
      <c r="J89">
        <v>0</v>
      </c>
      <c r="O89">
        <f t="shared" si="63"/>
        <v>69501.350000000006</v>
      </c>
      <c r="P89">
        <f t="shared" si="64"/>
        <v>69501.350000000006</v>
      </c>
      <c r="Q89">
        <f t="shared" si="65"/>
        <v>0</v>
      </c>
      <c r="R89">
        <f t="shared" si="66"/>
        <v>0</v>
      </c>
      <c r="S89">
        <f t="shared" si="67"/>
        <v>0</v>
      </c>
      <c r="T89">
        <f t="shared" si="68"/>
        <v>0</v>
      </c>
      <c r="U89">
        <f t="shared" si="69"/>
        <v>0</v>
      </c>
      <c r="V89">
        <f t="shared" si="70"/>
        <v>0</v>
      </c>
      <c r="W89">
        <f t="shared" si="71"/>
        <v>30.94</v>
      </c>
      <c r="X89">
        <f t="shared" si="72"/>
        <v>0</v>
      </c>
      <c r="Y89">
        <f t="shared" si="73"/>
        <v>0</v>
      </c>
      <c r="AA89">
        <v>26264149</v>
      </c>
      <c r="AB89">
        <f t="shared" si="74"/>
        <v>418.33</v>
      </c>
      <c r="AC89">
        <f t="shared" si="75"/>
        <v>418.33</v>
      </c>
      <c r="AD89">
        <f t="shared" si="76"/>
        <v>0</v>
      </c>
      <c r="AE89">
        <f t="shared" si="77"/>
        <v>0</v>
      </c>
      <c r="AF89">
        <f>ROUND(((EV89*1.15)),6)</f>
        <v>0</v>
      </c>
      <c r="AG89">
        <f t="shared" si="78"/>
        <v>0</v>
      </c>
      <c r="AH89">
        <f>((EW89*1.15))</f>
        <v>0</v>
      </c>
      <c r="AI89">
        <f t="shared" si="79"/>
        <v>0</v>
      </c>
      <c r="AJ89">
        <f t="shared" si="80"/>
        <v>1.19</v>
      </c>
      <c r="AK89">
        <v>418.33</v>
      </c>
      <c r="AL89">
        <v>418.33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1.19</v>
      </c>
      <c r="AT89">
        <v>0</v>
      </c>
      <c r="AU89">
        <v>0</v>
      </c>
      <c r="AV89">
        <v>1</v>
      </c>
      <c r="AW89">
        <v>1</v>
      </c>
      <c r="AZ89">
        <v>6.39</v>
      </c>
      <c r="BA89">
        <v>1</v>
      </c>
      <c r="BB89">
        <v>1</v>
      </c>
      <c r="BC89">
        <v>6.39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2</v>
      </c>
      <c r="BJ89" t="s">
        <v>151</v>
      </c>
      <c r="BM89">
        <v>500002</v>
      </c>
      <c r="BN89">
        <v>0</v>
      </c>
      <c r="BO89" t="s">
        <v>28</v>
      </c>
      <c r="BP89">
        <v>1</v>
      </c>
      <c r="BQ89">
        <v>12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1"/>
        <v>69501.350000000006</v>
      </c>
      <c r="CQ89">
        <f t="shared" si="82"/>
        <v>2673.1286999999998</v>
      </c>
      <c r="CR89">
        <f t="shared" si="83"/>
        <v>0</v>
      </c>
      <c r="CS89">
        <f t="shared" si="84"/>
        <v>0</v>
      </c>
      <c r="CT89">
        <f t="shared" si="85"/>
        <v>0</v>
      </c>
      <c r="CU89">
        <f t="shared" si="86"/>
        <v>0</v>
      </c>
      <c r="CV89">
        <f t="shared" si="87"/>
        <v>0</v>
      </c>
      <c r="CW89">
        <f t="shared" si="88"/>
        <v>0</v>
      </c>
      <c r="CX89">
        <f t="shared" si="89"/>
        <v>1.19</v>
      </c>
      <c r="CY89">
        <f t="shared" si="90"/>
        <v>0</v>
      </c>
      <c r="CZ89">
        <f t="shared" si="91"/>
        <v>0</v>
      </c>
      <c r="DC89" t="s">
        <v>3</v>
      </c>
      <c r="DD89" t="s">
        <v>3</v>
      </c>
      <c r="DE89" t="s">
        <v>13</v>
      </c>
      <c r="DF89" t="s">
        <v>13</v>
      </c>
      <c r="DG89" t="s">
        <v>13</v>
      </c>
      <c r="DH89" t="s">
        <v>3</v>
      </c>
      <c r="DI89" t="s">
        <v>13</v>
      </c>
      <c r="DJ89" t="s">
        <v>13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1010</v>
      </c>
      <c r="DV89" t="s">
        <v>150</v>
      </c>
      <c r="DW89" t="s">
        <v>150</v>
      </c>
      <c r="DX89">
        <v>1</v>
      </c>
      <c r="EE89">
        <v>24085293</v>
      </c>
      <c r="EF89">
        <v>12</v>
      </c>
      <c r="EG89" t="s">
        <v>152</v>
      </c>
      <c r="EH89">
        <v>0</v>
      </c>
      <c r="EI89" t="s">
        <v>3</v>
      </c>
      <c r="EJ89">
        <v>2</v>
      </c>
      <c r="EK89">
        <v>500002</v>
      </c>
      <c r="EL89" t="s">
        <v>153</v>
      </c>
      <c r="EM89" t="s">
        <v>154</v>
      </c>
      <c r="EO89" t="s">
        <v>3</v>
      </c>
      <c r="EQ89">
        <v>0</v>
      </c>
      <c r="ER89">
        <v>418.33</v>
      </c>
      <c r="ES89">
        <v>418.33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FQ89">
        <v>0</v>
      </c>
      <c r="FR89">
        <f t="shared" si="92"/>
        <v>0</v>
      </c>
      <c r="FS89">
        <v>0</v>
      </c>
      <c r="FX89">
        <v>0</v>
      </c>
      <c r="FY89">
        <v>0</v>
      </c>
      <c r="GA89" t="s">
        <v>3</v>
      </c>
      <c r="GF89">
        <v>178265582</v>
      </c>
      <c r="GG89">
        <v>1</v>
      </c>
      <c r="GH89">
        <v>1</v>
      </c>
      <c r="GI89">
        <v>4</v>
      </c>
      <c r="GJ89">
        <v>0</v>
      </c>
      <c r="GK89">
        <f>ROUND(R89*(S12)/100,2)</f>
        <v>0</v>
      </c>
      <c r="GL89">
        <f t="shared" si="93"/>
        <v>0</v>
      </c>
      <c r="GM89">
        <f t="shared" si="94"/>
        <v>69501.350000000006</v>
      </c>
      <c r="GN89">
        <f t="shared" si="95"/>
        <v>0</v>
      </c>
      <c r="GO89">
        <f t="shared" si="96"/>
        <v>69501.350000000006</v>
      </c>
      <c r="GP89">
        <f t="shared" si="97"/>
        <v>0</v>
      </c>
      <c r="GR89">
        <v>0</v>
      </c>
    </row>
    <row r="90" spans="1:255">
      <c r="A90" s="2">
        <v>17</v>
      </c>
      <c r="B90" s="2">
        <v>1</v>
      </c>
      <c r="C90" s="2"/>
      <c r="D90" s="2"/>
      <c r="E90" s="2" t="s">
        <v>37</v>
      </c>
      <c r="F90" s="2" t="s">
        <v>155</v>
      </c>
      <c r="G90" s="2" t="s">
        <v>156</v>
      </c>
      <c r="H90" s="2" t="s">
        <v>157</v>
      </c>
      <c r="I90" s="2">
        <v>2.6</v>
      </c>
      <c r="J90" s="2">
        <v>0</v>
      </c>
      <c r="K90" s="2"/>
      <c r="L90" s="2"/>
      <c r="M90" s="2"/>
      <c r="N90" s="2"/>
      <c r="O90" s="2">
        <f t="shared" si="63"/>
        <v>4407.18</v>
      </c>
      <c r="P90" s="2">
        <f t="shared" si="64"/>
        <v>4407.18</v>
      </c>
      <c r="Q90" s="2">
        <f t="shared" si="65"/>
        <v>0</v>
      </c>
      <c r="R90" s="2">
        <f t="shared" si="66"/>
        <v>0</v>
      </c>
      <c r="S90" s="2">
        <f t="shared" si="67"/>
        <v>0</v>
      </c>
      <c r="T90" s="2">
        <f t="shared" si="68"/>
        <v>0</v>
      </c>
      <c r="U90" s="2">
        <f t="shared" si="69"/>
        <v>0</v>
      </c>
      <c r="V90" s="2">
        <f t="shared" si="70"/>
        <v>0</v>
      </c>
      <c r="W90" s="2">
        <f t="shared" si="71"/>
        <v>0.83</v>
      </c>
      <c r="X90" s="2">
        <f t="shared" si="72"/>
        <v>0</v>
      </c>
      <c r="Y90" s="2">
        <f t="shared" si="73"/>
        <v>0</v>
      </c>
      <c r="Z90" s="2"/>
      <c r="AA90" s="2">
        <v>26264148</v>
      </c>
      <c r="AB90" s="2">
        <f t="shared" si="74"/>
        <v>1695.07</v>
      </c>
      <c r="AC90" s="2">
        <f t="shared" si="75"/>
        <v>1695.07</v>
      </c>
      <c r="AD90" s="2">
        <f t="shared" si="76"/>
        <v>0</v>
      </c>
      <c r="AE90" s="2">
        <f t="shared" si="77"/>
        <v>0</v>
      </c>
      <c r="AF90" s="2">
        <f>ROUND(((EV90*1.15)),6)</f>
        <v>0</v>
      </c>
      <c r="AG90" s="2">
        <f t="shared" si="78"/>
        <v>0</v>
      </c>
      <c r="AH90" s="2">
        <f>((EW90*1.15))</f>
        <v>0</v>
      </c>
      <c r="AI90" s="2">
        <f t="shared" si="79"/>
        <v>0</v>
      </c>
      <c r="AJ90" s="2">
        <f t="shared" si="80"/>
        <v>0.32</v>
      </c>
      <c r="AK90" s="2">
        <v>1695.07</v>
      </c>
      <c r="AL90" s="2">
        <v>1695.07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0.32</v>
      </c>
      <c r="AT90" s="2">
        <v>0</v>
      </c>
      <c r="AU90" s="2">
        <v>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2</v>
      </c>
      <c r="BJ90" s="2" t="s">
        <v>158</v>
      </c>
      <c r="BK90" s="2"/>
      <c r="BL90" s="2"/>
      <c r="BM90" s="2">
        <v>500002</v>
      </c>
      <c r="BN90" s="2">
        <v>0</v>
      </c>
      <c r="BO90" s="2" t="s">
        <v>3</v>
      </c>
      <c r="BP90" s="2">
        <v>0</v>
      </c>
      <c r="BQ90" s="2">
        <v>12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0</v>
      </c>
      <c r="CA90" s="2">
        <v>0</v>
      </c>
      <c r="CB90" s="2"/>
      <c r="CC90" s="2"/>
      <c r="CD90" s="2"/>
      <c r="CE90" s="2"/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</v>
      </c>
      <c r="CO90" s="2">
        <v>0</v>
      </c>
      <c r="CP90" s="2">
        <f t="shared" si="81"/>
        <v>4407.18</v>
      </c>
      <c r="CQ90" s="2">
        <f t="shared" si="82"/>
        <v>1695.07</v>
      </c>
      <c r="CR90" s="2">
        <f t="shared" si="83"/>
        <v>0</v>
      </c>
      <c r="CS90" s="2">
        <f t="shared" si="84"/>
        <v>0</v>
      </c>
      <c r="CT90" s="2">
        <f t="shared" si="85"/>
        <v>0</v>
      </c>
      <c r="CU90" s="2">
        <f t="shared" si="86"/>
        <v>0</v>
      </c>
      <c r="CV90" s="2">
        <f t="shared" si="87"/>
        <v>0</v>
      </c>
      <c r="CW90" s="2">
        <f t="shared" si="88"/>
        <v>0</v>
      </c>
      <c r="CX90" s="2">
        <f t="shared" si="89"/>
        <v>0.32</v>
      </c>
      <c r="CY90" s="2">
        <f t="shared" si="90"/>
        <v>0</v>
      </c>
      <c r="CZ90" s="2">
        <f t="shared" si="91"/>
        <v>0</v>
      </c>
      <c r="DA90" s="2"/>
      <c r="DB90" s="2"/>
      <c r="DC90" s="2" t="s">
        <v>3</v>
      </c>
      <c r="DD90" s="2" t="s">
        <v>3</v>
      </c>
      <c r="DE90" s="2" t="s">
        <v>13</v>
      </c>
      <c r="DF90" s="2" t="s">
        <v>13</v>
      </c>
      <c r="DG90" s="2" t="s">
        <v>13</v>
      </c>
      <c r="DH90" s="2" t="s">
        <v>3</v>
      </c>
      <c r="DI90" s="2" t="s">
        <v>13</v>
      </c>
      <c r="DJ90" s="2" t="s">
        <v>13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1010</v>
      </c>
      <c r="DV90" s="2" t="s">
        <v>157</v>
      </c>
      <c r="DW90" s="2" t="s">
        <v>157</v>
      </c>
      <c r="DX90" s="2">
        <v>10</v>
      </c>
      <c r="DY90" s="2"/>
      <c r="DZ90" s="2"/>
      <c r="EA90" s="2"/>
      <c r="EB90" s="2"/>
      <c r="EC90" s="2"/>
      <c r="ED90" s="2"/>
      <c r="EE90" s="2">
        <v>24085293</v>
      </c>
      <c r="EF90" s="2">
        <v>12</v>
      </c>
      <c r="EG90" s="2" t="s">
        <v>152</v>
      </c>
      <c r="EH90" s="2">
        <v>0</v>
      </c>
      <c r="EI90" s="2" t="s">
        <v>3</v>
      </c>
      <c r="EJ90" s="2">
        <v>2</v>
      </c>
      <c r="EK90" s="2">
        <v>500002</v>
      </c>
      <c r="EL90" s="2" t="s">
        <v>153</v>
      </c>
      <c r="EM90" s="2" t="s">
        <v>154</v>
      </c>
      <c r="EN90" s="2"/>
      <c r="EO90" s="2" t="s">
        <v>3</v>
      </c>
      <c r="EP90" s="2"/>
      <c r="EQ90" s="2">
        <v>0</v>
      </c>
      <c r="ER90" s="2">
        <v>1695.07</v>
      </c>
      <c r="ES90" s="2">
        <v>1695.07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92"/>
        <v>0</v>
      </c>
      <c r="FS90" s="2">
        <v>0</v>
      </c>
      <c r="FT90" s="2"/>
      <c r="FU90" s="2"/>
      <c r="FV90" s="2"/>
      <c r="FW90" s="2"/>
      <c r="FX90" s="2">
        <v>0</v>
      </c>
      <c r="FY90" s="2">
        <v>0</v>
      </c>
      <c r="FZ90" s="2"/>
      <c r="GA90" s="2" t="s">
        <v>3</v>
      </c>
      <c r="GB90" s="2"/>
      <c r="GC90" s="2"/>
      <c r="GD90" s="2"/>
      <c r="GE90" s="2"/>
      <c r="GF90" s="2">
        <v>352135103</v>
      </c>
      <c r="GG90" s="2">
        <v>2</v>
      </c>
      <c r="GH90" s="2">
        <v>1</v>
      </c>
      <c r="GI90" s="2">
        <v>-2</v>
      </c>
      <c r="GJ90" s="2">
        <v>0</v>
      </c>
      <c r="GK90" s="2">
        <f>ROUND(R90*(R12)/100,2)</f>
        <v>0</v>
      </c>
      <c r="GL90" s="2">
        <f t="shared" si="93"/>
        <v>0</v>
      </c>
      <c r="GM90" s="2">
        <f t="shared" si="94"/>
        <v>4407.18</v>
      </c>
      <c r="GN90" s="2">
        <f t="shared" si="95"/>
        <v>0</v>
      </c>
      <c r="GO90" s="2">
        <f t="shared" si="96"/>
        <v>4407.18</v>
      </c>
      <c r="GP90" s="2">
        <f t="shared" si="97"/>
        <v>0</v>
      </c>
      <c r="GQ90" s="2"/>
      <c r="GR90" s="2">
        <v>0</v>
      </c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>
      <c r="A91">
        <v>17</v>
      </c>
      <c r="B91">
        <v>1</v>
      </c>
      <c r="E91" t="s">
        <v>37</v>
      </c>
      <c r="F91" t="s">
        <v>155</v>
      </c>
      <c r="G91" t="s">
        <v>156</v>
      </c>
      <c r="H91" t="s">
        <v>157</v>
      </c>
      <c r="I91">
        <v>2.6</v>
      </c>
      <c r="J91">
        <v>0</v>
      </c>
      <c r="O91">
        <f t="shared" si="63"/>
        <v>28161.89</v>
      </c>
      <c r="P91">
        <f t="shared" si="64"/>
        <v>28161.89</v>
      </c>
      <c r="Q91">
        <f t="shared" si="65"/>
        <v>0</v>
      </c>
      <c r="R91">
        <f t="shared" si="66"/>
        <v>0</v>
      </c>
      <c r="S91">
        <f t="shared" si="67"/>
        <v>0</v>
      </c>
      <c r="T91">
        <f t="shared" si="68"/>
        <v>0</v>
      </c>
      <c r="U91">
        <f t="shared" si="69"/>
        <v>0</v>
      </c>
      <c r="V91">
        <f t="shared" si="70"/>
        <v>0</v>
      </c>
      <c r="W91">
        <f t="shared" si="71"/>
        <v>0.83</v>
      </c>
      <c r="X91">
        <f t="shared" si="72"/>
        <v>0</v>
      </c>
      <c r="Y91">
        <f t="shared" si="73"/>
        <v>0</v>
      </c>
      <c r="AA91">
        <v>26264149</v>
      </c>
      <c r="AB91">
        <f t="shared" si="74"/>
        <v>1695.07</v>
      </c>
      <c r="AC91">
        <f t="shared" si="75"/>
        <v>1695.07</v>
      </c>
      <c r="AD91">
        <f t="shared" si="76"/>
        <v>0</v>
      </c>
      <c r="AE91">
        <f t="shared" si="77"/>
        <v>0</v>
      </c>
      <c r="AF91">
        <f>ROUND(((EV91*1.15)),6)</f>
        <v>0</v>
      </c>
      <c r="AG91">
        <f t="shared" si="78"/>
        <v>0</v>
      </c>
      <c r="AH91">
        <f>((EW91*1.15))</f>
        <v>0</v>
      </c>
      <c r="AI91">
        <f t="shared" si="79"/>
        <v>0</v>
      </c>
      <c r="AJ91">
        <f t="shared" si="80"/>
        <v>0.32</v>
      </c>
      <c r="AK91">
        <v>1695.07</v>
      </c>
      <c r="AL91">
        <v>1695.07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0.32</v>
      </c>
      <c r="AT91">
        <v>0</v>
      </c>
      <c r="AU91">
        <v>0</v>
      </c>
      <c r="AV91">
        <v>1</v>
      </c>
      <c r="AW91">
        <v>1</v>
      </c>
      <c r="AZ91">
        <v>6.39</v>
      </c>
      <c r="BA91">
        <v>1</v>
      </c>
      <c r="BB91">
        <v>1</v>
      </c>
      <c r="BC91">
        <v>6.39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2</v>
      </c>
      <c r="BJ91" t="s">
        <v>158</v>
      </c>
      <c r="BM91">
        <v>500002</v>
      </c>
      <c r="BN91">
        <v>0</v>
      </c>
      <c r="BO91" t="s">
        <v>28</v>
      </c>
      <c r="BP91">
        <v>1</v>
      </c>
      <c r="BQ91">
        <v>12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0</v>
      </c>
      <c r="CA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81"/>
        <v>28161.89</v>
      </c>
      <c r="CQ91">
        <f t="shared" si="82"/>
        <v>10831.497299999999</v>
      </c>
      <c r="CR91">
        <f t="shared" si="83"/>
        <v>0</v>
      </c>
      <c r="CS91">
        <f t="shared" si="84"/>
        <v>0</v>
      </c>
      <c r="CT91">
        <f t="shared" si="85"/>
        <v>0</v>
      </c>
      <c r="CU91">
        <f t="shared" si="86"/>
        <v>0</v>
      </c>
      <c r="CV91">
        <f t="shared" si="87"/>
        <v>0</v>
      </c>
      <c r="CW91">
        <f t="shared" si="88"/>
        <v>0</v>
      </c>
      <c r="CX91">
        <f t="shared" si="89"/>
        <v>0.32</v>
      </c>
      <c r="CY91">
        <f t="shared" si="90"/>
        <v>0</v>
      </c>
      <c r="CZ91">
        <f t="shared" si="91"/>
        <v>0</v>
      </c>
      <c r="DC91" t="s">
        <v>3</v>
      </c>
      <c r="DD91" t="s">
        <v>3</v>
      </c>
      <c r="DE91" t="s">
        <v>13</v>
      </c>
      <c r="DF91" t="s">
        <v>13</v>
      </c>
      <c r="DG91" t="s">
        <v>13</v>
      </c>
      <c r="DH91" t="s">
        <v>3</v>
      </c>
      <c r="DI91" t="s">
        <v>13</v>
      </c>
      <c r="DJ91" t="s">
        <v>13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1010</v>
      </c>
      <c r="DV91" t="s">
        <v>157</v>
      </c>
      <c r="DW91" t="s">
        <v>157</v>
      </c>
      <c r="DX91">
        <v>10</v>
      </c>
      <c r="EE91">
        <v>24085293</v>
      </c>
      <c r="EF91">
        <v>12</v>
      </c>
      <c r="EG91" t="s">
        <v>152</v>
      </c>
      <c r="EH91">
        <v>0</v>
      </c>
      <c r="EI91" t="s">
        <v>3</v>
      </c>
      <c r="EJ91">
        <v>2</v>
      </c>
      <c r="EK91">
        <v>500002</v>
      </c>
      <c r="EL91" t="s">
        <v>153</v>
      </c>
      <c r="EM91" t="s">
        <v>154</v>
      </c>
      <c r="EO91" t="s">
        <v>3</v>
      </c>
      <c r="EQ91">
        <v>0</v>
      </c>
      <c r="ER91">
        <v>1695.07</v>
      </c>
      <c r="ES91">
        <v>1695.07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FQ91">
        <v>0</v>
      </c>
      <c r="FR91">
        <f t="shared" si="92"/>
        <v>0</v>
      </c>
      <c r="FS91">
        <v>0</v>
      </c>
      <c r="FX91">
        <v>0</v>
      </c>
      <c r="FY91">
        <v>0</v>
      </c>
      <c r="GA91" t="s">
        <v>3</v>
      </c>
      <c r="GF91">
        <v>352135103</v>
      </c>
      <c r="GG91">
        <v>1</v>
      </c>
      <c r="GH91">
        <v>1</v>
      </c>
      <c r="GI91">
        <v>4</v>
      </c>
      <c r="GJ91">
        <v>0</v>
      </c>
      <c r="GK91">
        <f>ROUND(R91*(S12)/100,2)</f>
        <v>0</v>
      </c>
      <c r="GL91">
        <f t="shared" si="93"/>
        <v>0</v>
      </c>
      <c r="GM91">
        <f t="shared" si="94"/>
        <v>28161.89</v>
      </c>
      <c r="GN91">
        <f t="shared" si="95"/>
        <v>0</v>
      </c>
      <c r="GO91">
        <f t="shared" si="96"/>
        <v>28161.89</v>
      </c>
      <c r="GP91">
        <f t="shared" si="97"/>
        <v>0</v>
      </c>
      <c r="GR91">
        <v>0</v>
      </c>
    </row>
    <row r="92" spans="1:255">
      <c r="A92" s="2">
        <v>17</v>
      </c>
      <c r="B92" s="2">
        <v>1</v>
      </c>
      <c r="C92" s="2">
        <f>ROW(SmtRes!A164)</f>
        <v>164</v>
      </c>
      <c r="D92" s="2">
        <f>ROW(EtalonRes!A164)</f>
        <v>164</v>
      </c>
      <c r="E92" s="2" t="s">
        <v>49</v>
      </c>
      <c r="F92" s="2" t="s">
        <v>63</v>
      </c>
      <c r="G92" s="2" t="s">
        <v>159</v>
      </c>
      <c r="H92" s="2" t="s">
        <v>65</v>
      </c>
      <c r="I92" s="2">
        <f>1.5*14/100</f>
        <v>0.21</v>
      </c>
      <c r="J92" s="2">
        <v>0</v>
      </c>
      <c r="K92" s="2"/>
      <c r="L92" s="2"/>
      <c r="M92" s="2"/>
      <c r="N92" s="2"/>
      <c r="O92" s="2">
        <f t="shared" si="63"/>
        <v>43.71</v>
      </c>
      <c r="P92" s="2">
        <f t="shared" si="64"/>
        <v>7.91</v>
      </c>
      <c r="Q92" s="2">
        <f t="shared" si="65"/>
        <v>13.16</v>
      </c>
      <c r="R92" s="2">
        <f t="shared" si="66"/>
        <v>0.56999999999999995</v>
      </c>
      <c r="S92" s="2">
        <f t="shared" si="67"/>
        <v>22.64</v>
      </c>
      <c r="T92" s="2">
        <f t="shared" si="68"/>
        <v>0</v>
      </c>
      <c r="U92" s="2">
        <f t="shared" si="69"/>
        <v>2.6352479999999998</v>
      </c>
      <c r="V92" s="2">
        <f t="shared" si="70"/>
        <v>4.8299999999999996E-2</v>
      </c>
      <c r="W92" s="2">
        <f t="shared" si="71"/>
        <v>0</v>
      </c>
      <c r="X92" s="2">
        <f t="shared" si="72"/>
        <v>22.05</v>
      </c>
      <c r="Y92" s="2">
        <f t="shared" si="73"/>
        <v>15.09</v>
      </c>
      <c r="Z92" s="2"/>
      <c r="AA92" s="2">
        <v>26264148</v>
      </c>
      <c r="AB92" s="2">
        <f t="shared" si="74"/>
        <v>208.11265</v>
      </c>
      <c r="AC92" s="2">
        <f t="shared" si="75"/>
        <v>37.67</v>
      </c>
      <c r="AD92" s="2">
        <f t="shared" si="76"/>
        <v>62.652000000000001</v>
      </c>
      <c r="AE92" s="2">
        <f t="shared" si="77"/>
        <v>2.7254999999999998</v>
      </c>
      <c r="AF92" s="2">
        <f>ROUND((((EV92*1.15)*1.1)),6)</f>
        <v>107.79065</v>
      </c>
      <c r="AG92" s="2">
        <f t="shared" si="78"/>
        <v>0</v>
      </c>
      <c r="AH92" s="2">
        <f>(((EW92*1.15)*1.1))</f>
        <v>12.5488</v>
      </c>
      <c r="AI92" s="2">
        <f t="shared" si="79"/>
        <v>0.22999999999999998</v>
      </c>
      <c r="AJ92" s="2">
        <f t="shared" si="80"/>
        <v>0</v>
      </c>
      <c r="AK92" s="2">
        <v>177.36</v>
      </c>
      <c r="AL92" s="2">
        <v>37.67</v>
      </c>
      <c r="AM92" s="2">
        <v>54.48</v>
      </c>
      <c r="AN92" s="2">
        <v>2.37</v>
      </c>
      <c r="AO92" s="2">
        <v>85.21</v>
      </c>
      <c r="AP92" s="2">
        <v>0</v>
      </c>
      <c r="AQ92" s="2">
        <v>9.92</v>
      </c>
      <c r="AR92" s="2">
        <v>0.2</v>
      </c>
      <c r="AS92" s="2">
        <v>0</v>
      </c>
      <c r="AT92" s="2">
        <v>95</v>
      </c>
      <c r="AU92" s="2">
        <v>65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2</v>
      </c>
      <c r="BJ92" s="2" t="s">
        <v>66</v>
      </c>
      <c r="BK92" s="2"/>
      <c r="BL92" s="2"/>
      <c r="BM92" s="2">
        <v>108001</v>
      </c>
      <c r="BN92" s="2">
        <v>0</v>
      </c>
      <c r="BO92" s="2" t="s">
        <v>3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95</v>
      </c>
      <c r="CA92" s="2">
        <v>65</v>
      </c>
      <c r="CB92" s="2"/>
      <c r="CC92" s="2"/>
      <c r="CD92" s="2"/>
      <c r="CE92" s="2"/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42</v>
      </c>
      <c r="CO92" s="2">
        <v>1</v>
      </c>
      <c r="CP92" s="2">
        <f t="shared" si="81"/>
        <v>43.71</v>
      </c>
      <c r="CQ92" s="2">
        <f t="shared" si="82"/>
        <v>37.67</v>
      </c>
      <c r="CR92" s="2">
        <f t="shared" si="83"/>
        <v>62.652000000000001</v>
      </c>
      <c r="CS92" s="2">
        <f t="shared" si="84"/>
        <v>2.7254999999999998</v>
      </c>
      <c r="CT92" s="2">
        <f t="shared" si="85"/>
        <v>107.79065</v>
      </c>
      <c r="CU92" s="2">
        <f t="shared" si="86"/>
        <v>0</v>
      </c>
      <c r="CV92" s="2">
        <f t="shared" si="87"/>
        <v>12.5488</v>
      </c>
      <c r="CW92" s="2">
        <f t="shared" si="88"/>
        <v>0.22999999999999998</v>
      </c>
      <c r="CX92" s="2">
        <f t="shared" si="89"/>
        <v>0</v>
      </c>
      <c r="CY92" s="2">
        <f t="shared" si="90"/>
        <v>22.049500000000002</v>
      </c>
      <c r="CZ92" s="2">
        <f t="shared" si="91"/>
        <v>15.086500000000001</v>
      </c>
      <c r="DA92" s="2"/>
      <c r="DB92" s="2"/>
      <c r="DC92" s="2" t="s">
        <v>3</v>
      </c>
      <c r="DD92" s="2" t="s">
        <v>3</v>
      </c>
      <c r="DE92" s="2" t="s">
        <v>13</v>
      </c>
      <c r="DF92" s="2" t="s">
        <v>13</v>
      </c>
      <c r="DG92" s="2" t="s">
        <v>147</v>
      </c>
      <c r="DH92" s="2" t="s">
        <v>3</v>
      </c>
      <c r="DI92" s="2" t="s">
        <v>147</v>
      </c>
      <c r="DJ92" s="2" t="s">
        <v>13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65</v>
      </c>
      <c r="DW92" s="2" t="s">
        <v>65</v>
      </c>
      <c r="DX92" s="2">
        <v>1</v>
      </c>
      <c r="DY92" s="2"/>
      <c r="DZ92" s="2"/>
      <c r="EA92" s="2"/>
      <c r="EB92" s="2"/>
      <c r="EC92" s="2"/>
      <c r="ED92" s="2"/>
      <c r="EE92" s="2">
        <v>24085235</v>
      </c>
      <c r="EF92" s="2">
        <v>3</v>
      </c>
      <c r="EG92" s="2" t="s">
        <v>45</v>
      </c>
      <c r="EH92" s="2">
        <v>0</v>
      </c>
      <c r="EI92" s="2" t="s">
        <v>3</v>
      </c>
      <c r="EJ92" s="2">
        <v>2</v>
      </c>
      <c r="EK92" s="2">
        <v>108001</v>
      </c>
      <c r="EL92" s="2" t="s">
        <v>46</v>
      </c>
      <c r="EM92" s="2" t="s">
        <v>47</v>
      </c>
      <c r="EN92" s="2"/>
      <c r="EO92" s="2" t="s">
        <v>48</v>
      </c>
      <c r="EP92" s="2"/>
      <c r="EQ92" s="2">
        <v>0</v>
      </c>
      <c r="ER92" s="2">
        <v>177.36</v>
      </c>
      <c r="ES92" s="2">
        <v>37.67</v>
      </c>
      <c r="ET92" s="2">
        <v>54.48</v>
      </c>
      <c r="EU92" s="2">
        <v>2.37</v>
      </c>
      <c r="EV92" s="2">
        <v>85.21</v>
      </c>
      <c r="EW92" s="2">
        <v>9.92</v>
      </c>
      <c r="EX92" s="2">
        <v>0.2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92"/>
        <v>0</v>
      </c>
      <c r="FS92" s="2">
        <v>0</v>
      </c>
      <c r="FT92" s="2"/>
      <c r="FU92" s="2"/>
      <c r="FV92" s="2"/>
      <c r="FW92" s="2"/>
      <c r="FX92" s="2">
        <v>95</v>
      </c>
      <c r="FY92" s="2">
        <v>65</v>
      </c>
      <c r="FZ92" s="2"/>
      <c r="GA92" s="2" t="s">
        <v>3</v>
      </c>
      <c r="GB92" s="2"/>
      <c r="GC92" s="2"/>
      <c r="GD92" s="2"/>
      <c r="GE92" s="2"/>
      <c r="GF92" s="2">
        <v>-542769111</v>
      </c>
      <c r="GG92" s="2">
        <v>2</v>
      </c>
      <c r="GH92" s="2">
        <v>1</v>
      </c>
      <c r="GI92" s="2">
        <v>-2</v>
      </c>
      <c r="GJ92" s="2">
        <v>0</v>
      </c>
      <c r="GK92" s="2">
        <f>ROUND(R92*(R12)/100,2)</f>
        <v>0</v>
      </c>
      <c r="GL92" s="2">
        <f t="shared" si="93"/>
        <v>0</v>
      </c>
      <c r="GM92" s="2">
        <f t="shared" si="94"/>
        <v>80.850000000000009</v>
      </c>
      <c r="GN92" s="2">
        <f t="shared" si="95"/>
        <v>0</v>
      </c>
      <c r="GO92" s="2">
        <f t="shared" si="96"/>
        <v>80.849999999999994</v>
      </c>
      <c r="GP92" s="2">
        <f t="shared" si="97"/>
        <v>0</v>
      </c>
      <c r="GQ92" s="2"/>
      <c r="GR92" s="2">
        <v>0</v>
      </c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>
      <c r="A93">
        <v>17</v>
      </c>
      <c r="B93">
        <v>1</v>
      </c>
      <c r="C93">
        <f>ROW(SmtRes!A174)</f>
        <v>174</v>
      </c>
      <c r="D93">
        <f>ROW(EtalonRes!A174)</f>
        <v>174</v>
      </c>
      <c r="E93" t="s">
        <v>49</v>
      </c>
      <c r="F93" t="s">
        <v>63</v>
      </c>
      <c r="G93" t="s">
        <v>159</v>
      </c>
      <c r="H93" t="s">
        <v>65</v>
      </c>
      <c r="I93">
        <v>0.21</v>
      </c>
      <c r="J93">
        <v>0</v>
      </c>
      <c r="O93">
        <f t="shared" si="63"/>
        <v>279.26</v>
      </c>
      <c r="P93">
        <f t="shared" si="64"/>
        <v>50.55</v>
      </c>
      <c r="Q93">
        <f t="shared" si="65"/>
        <v>84.07</v>
      </c>
      <c r="R93">
        <f t="shared" si="66"/>
        <v>3.66</v>
      </c>
      <c r="S93">
        <f t="shared" si="67"/>
        <v>144.63999999999999</v>
      </c>
      <c r="T93">
        <f t="shared" si="68"/>
        <v>0</v>
      </c>
      <c r="U93">
        <f t="shared" si="69"/>
        <v>2.6352479999999998</v>
      </c>
      <c r="V93">
        <f t="shared" si="70"/>
        <v>4.8299999999999996E-2</v>
      </c>
      <c r="W93">
        <f t="shared" si="71"/>
        <v>0</v>
      </c>
      <c r="X93">
        <f t="shared" si="72"/>
        <v>140.88999999999999</v>
      </c>
      <c r="Y93">
        <f t="shared" si="73"/>
        <v>96.4</v>
      </c>
      <c r="AA93">
        <v>26264149</v>
      </c>
      <c r="AB93">
        <f t="shared" si="74"/>
        <v>208.11265</v>
      </c>
      <c r="AC93">
        <f t="shared" si="75"/>
        <v>37.67</v>
      </c>
      <c r="AD93">
        <f t="shared" si="76"/>
        <v>62.652000000000001</v>
      </c>
      <c r="AE93">
        <f t="shared" si="77"/>
        <v>2.7254999999999998</v>
      </c>
      <c r="AF93">
        <f>ROUND((((EV93*1.15)*1.1)),6)</f>
        <v>107.79065</v>
      </c>
      <c r="AG93">
        <f t="shared" si="78"/>
        <v>0</v>
      </c>
      <c r="AH93">
        <f>(((EW93*1.15)*1.1))</f>
        <v>12.5488</v>
      </c>
      <c r="AI93">
        <f t="shared" si="79"/>
        <v>0.22999999999999998</v>
      </c>
      <c r="AJ93">
        <f t="shared" si="80"/>
        <v>0</v>
      </c>
      <c r="AK93">
        <v>177.36</v>
      </c>
      <c r="AL93">
        <v>37.67</v>
      </c>
      <c r="AM93">
        <v>54.48</v>
      </c>
      <c r="AN93">
        <v>2.37</v>
      </c>
      <c r="AO93">
        <v>85.21</v>
      </c>
      <c r="AP93">
        <v>0</v>
      </c>
      <c r="AQ93">
        <v>9.92</v>
      </c>
      <c r="AR93">
        <v>0.2</v>
      </c>
      <c r="AS93">
        <v>0</v>
      </c>
      <c r="AT93">
        <v>95</v>
      </c>
      <c r="AU93">
        <v>65</v>
      </c>
      <c r="AV93">
        <v>1</v>
      </c>
      <c r="AW93">
        <v>1</v>
      </c>
      <c r="AZ93">
        <v>6.39</v>
      </c>
      <c r="BA93">
        <v>6.39</v>
      </c>
      <c r="BB93">
        <v>6.39</v>
      </c>
      <c r="BC93">
        <v>6.39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2</v>
      </c>
      <c r="BJ93" t="s">
        <v>66</v>
      </c>
      <c r="BM93">
        <v>108001</v>
      </c>
      <c r="BN93">
        <v>0</v>
      </c>
      <c r="BO93" t="s">
        <v>28</v>
      </c>
      <c r="BP93">
        <v>1</v>
      </c>
      <c r="BQ93">
        <v>3</v>
      </c>
      <c r="BR93">
        <v>0</v>
      </c>
      <c r="BS93">
        <v>6.39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95</v>
      </c>
      <c r="CA93">
        <v>65</v>
      </c>
      <c r="CF93">
        <v>0</v>
      </c>
      <c r="CG93">
        <v>0</v>
      </c>
      <c r="CM93">
        <v>0</v>
      </c>
      <c r="CN93" t="s">
        <v>42</v>
      </c>
      <c r="CO93">
        <v>1</v>
      </c>
      <c r="CP93">
        <f t="shared" si="81"/>
        <v>279.26</v>
      </c>
      <c r="CQ93">
        <f t="shared" si="82"/>
        <v>240.71129999999999</v>
      </c>
      <c r="CR93">
        <f t="shared" si="83"/>
        <v>400.34627999999998</v>
      </c>
      <c r="CS93">
        <f t="shared" si="84"/>
        <v>17.415944999999997</v>
      </c>
      <c r="CT93">
        <f t="shared" si="85"/>
        <v>688.78225349999991</v>
      </c>
      <c r="CU93">
        <f t="shared" si="86"/>
        <v>0</v>
      </c>
      <c r="CV93">
        <f t="shared" si="87"/>
        <v>12.5488</v>
      </c>
      <c r="CW93">
        <f t="shared" si="88"/>
        <v>0.22999999999999998</v>
      </c>
      <c r="CX93">
        <f t="shared" si="89"/>
        <v>0</v>
      </c>
      <c r="CY93">
        <f t="shared" si="90"/>
        <v>140.88499999999999</v>
      </c>
      <c r="CZ93">
        <f t="shared" si="91"/>
        <v>96.394999999999982</v>
      </c>
      <c r="DC93" t="s">
        <v>3</v>
      </c>
      <c r="DD93" t="s">
        <v>3</v>
      </c>
      <c r="DE93" t="s">
        <v>13</v>
      </c>
      <c r="DF93" t="s">
        <v>13</v>
      </c>
      <c r="DG93" t="s">
        <v>147</v>
      </c>
      <c r="DH93" t="s">
        <v>3</v>
      </c>
      <c r="DI93" t="s">
        <v>147</v>
      </c>
      <c r="DJ93" t="s">
        <v>13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65</v>
      </c>
      <c r="DW93" t="s">
        <v>65</v>
      </c>
      <c r="DX93">
        <v>1</v>
      </c>
      <c r="EE93">
        <v>24085235</v>
      </c>
      <c r="EF93">
        <v>3</v>
      </c>
      <c r="EG93" t="s">
        <v>45</v>
      </c>
      <c r="EH93">
        <v>0</v>
      </c>
      <c r="EI93" t="s">
        <v>3</v>
      </c>
      <c r="EJ93">
        <v>2</v>
      </c>
      <c r="EK93">
        <v>108001</v>
      </c>
      <c r="EL93" t="s">
        <v>46</v>
      </c>
      <c r="EM93" t="s">
        <v>47</v>
      </c>
      <c r="EO93" t="s">
        <v>48</v>
      </c>
      <c r="EQ93">
        <v>0</v>
      </c>
      <c r="ER93">
        <v>177.36</v>
      </c>
      <c r="ES93">
        <v>37.67</v>
      </c>
      <c r="ET93">
        <v>54.48</v>
      </c>
      <c r="EU93">
        <v>2.37</v>
      </c>
      <c r="EV93">
        <v>85.21</v>
      </c>
      <c r="EW93">
        <v>9.92</v>
      </c>
      <c r="EX93">
        <v>0.2</v>
      </c>
      <c r="EY93">
        <v>0</v>
      </c>
      <c r="FQ93">
        <v>0</v>
      </c>
      <c r="FR93">
        <f t="shared" si="92"/>
        <v>0</v>
      </c>
      <c r="FS93">
        <v>0</v>
      </c>
      <c r="FX93">
        <v>95</v>
      </c>
      <c r="FY93">
        <v>65</v>
      </c>
      <c r="GA93" t="s">
        <v>3</v>
      </c>
      <c r="GF93">
        <v>-542769111</v>
      </c>
      <c r="GG93">
        <v>1</v>
      </c>
      <c r="GH93">
        <v>1</v>
      </c>
      <c r="GI93">
        <v>4</v>
      </c>
      <c r="GJ93">
        <v>0</v>
      </c>
      <c r="GK93">
        <f>ROUND(R93*(S12)/100,2)</f>
        <v>0</v>
      </c>
      <c r="GL93">
        <f t="shared" si="93"/>
        <v>0</v>
      </c>
      <c r="GM93">
        <f t="shared" si="94"/>
        <v>516.54999999999995</v>
      </c>
      <c r="GN93">
        <f t="shared" si="95"/>
        <v>0</v>
      </c>
      <c r="GO93">
        <f t="shared" si="96"/>
        <v>516.54999999999995</v>
      </c>
      <c r="GP93">
        <f t="shared" si="97"/>
        <v>0</v>
      </c>
      <c r="GR93">
        <v>0</v>
      </c>
    </row>
    <row r="94" spans="1:255">
      <c r="A94" s="2">
        <v>17</v>
      </c>
      <c r="B94" s="2">
        <v>1</v>
      </c>
      <c r="C94" s="2"/>
      <c r="D94" s="2"/>
      <c r="E94" s="2" t="s">
        <v>53</v>
      </c>
      <c r="F94" s="2" t="s">
        <v>160</v>
      </c>
      <c r="G94" s="2" t="s">
        <v>161</v>
      </c>
      <c r="H94" s="2" t="s">
        <v>162</v>
      </c>
      <c r="I94" s="2">
        <f>21/1000</f>
        <v>2.1000000000000001E-2</v>
      </c>
      <c r="J94" s="2">
        <v>0</v>
      </c>
      <c r="K94" s="2"/>
      <c r="L94" s="2"/>
      <c r="M94" s="2"/>
      <c r="N94" s="2"/>
      <c r="O94" s="2">
        <f t="shared" si="63"/>
        <v>118.25</v>
      </c>
      <c r="P94" s="2">
        <f t="shared" si="64"/>
        <v>118.25</v>
      </c>
      <c r="Q94" s="2">
        <f t="shared" si="65"/>
        <v>0</v>
      </c>
      <c r="R94" s="2">
        <f t="shared" si="66"/>
        <v>0</v>
      </c>
      <c r="S94" s="2">
        <f t="shared" si="67"/>
        <v>0</v>
      </c>
      <c r="T94" s="2">
        <f t="shared" si="68"/>
        <v>0</v>
      </c>
      <c r="U94" s="2">
        <f t="shared" si="69"/>
        <v>0</v>
      </c>
      <c r="V94" s="2">
        <f t="shared" si="70"/>
        <v>0</v>
      </c>
      <c r="W94" s="2">
        <f t="shared" si="71"/>
        <v>3.38</v>
      </c>
      <c r="X94" s="2">
        <f t="shared" si="72"/>
        <v>0</v>
      </c>
      <c r="Y94" s="2">
        <f t="shared" si="73"/>
        <v>0</v>
      </c>
      <c r="Z94" s="2"/>
      <c r="AA94" s="2">
        <v>26264148</v>
      </c>
      <c r="AB94" s="2">
        <f t="shared" si="74"/>
        <v>5630.98</v>
      </c>
      <c r="AC94" s="2">
        <f t="shared" si="75"/>
        <v>5630.98</v>
      </c>
      <c r="AD94" s="2">
        <f t="shared" si="76"/>
        <v>0</v>
      </c>
      <c r="AE94" s="2">
        <f t="shared" si="77"/>
        <v>0</v>
      </c>
      <c r="AF94" s="2">
        <f>ROUND(((EV94*1.15)),6)</f>
        <v>0</v>
      </c>
      <c r="AG94" s="2">
        <f t="shared" si="78"/>
        <v>0</v>
      </c>
      <c r="AH94" s="2">
        <f>((EW94*1.15))</f>
        <v>0</v>
      </c>
      <c r="AI94" s="2">
        <f t="shared" si="79"/>
        <v>0</v>
      </c>
      <c r="AJ94" s="2">
        <f t="shared" si="80"/>
        <v>160.79</v>
      </c>
      <c r="AK94" s="2">
        <v>5630.98</v>
      </c>
      <c r="AL94" s="2">
        <v>5630.98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160.79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2</v>
      </c>
      <c r="BJ94" s="2" t="s">
        <v>163</v>
      </c>
      <c r="BK94" s="2"/>
      <c r="BL94" s="2"/>
      <c r="BM94" s="2">
        <v>500002</v>
      </c>
      <c r="BN94" s="2">
        <v>0</v>
      </c>
      <c r="BO94" s="2" t="s">
        <v>3</v>
      </c>
      <c r="BP94" s="2">
        <v>0</v>
      </c>
      <c r="BQ94" s="2">
        <v>12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0</v>
      </c>
      <c r="CA94" s="2">
        <v>0</v>
      </c>
      <c r="CB94" s="2"/>
      <c r="CC94" s="2"/>
      <c r="CD94" s="2"/>
      <c r="CE94" s="2"/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 t="shared" si="81"/>
        <v>118.25</v>
      </c>
      <c r="CQ94" s="2">
        <f t="shared" si="82"/>
        <v>5630.98</v>
      </c>
      <c r="CR94" s="2">
        <f t="shared" si="83"/>
        <v>0</v>
      </c>
      <c r="CS94" s="2">
        <f t="shared" si="84"/>
        <v>0</v>
      </c>
      <c r="CT94" s="2">
        <f t="shared" si="85"/>
        <v>0</v>
      </c>
      <c r="CU94" s="2">
        <f t="shared" si="86"/>
        <v>0</v>
      </c>
      <c r="CV94" s="2">
        <f t="shared" si="87"/>
        <v>0</v>
      </c>
      <c r="CW94" s="2">
        <f t="shared" si="88"/>
        <v>0</v>
      </c>
      <c r="CX94" s="2">
        <f t="shared" si="89"/>
        <v>160.79</v>
      </c>
      <c r="CY94" s="2">
        <f t="shared" si="90"/>
        <v>0</v>
      </c>
      <c r="CZ94" s="2">
        <f t="shared" si="91"/>
        <v>0</v>
      </c>
      <c r="DA94" s="2"/>
      <c r="DB94" s="2"/>
      <c r="DC94" s="2" t="s">
        <v>3</v>
      </c>
      <c r="DD94" s="2" t="s">
        <v>3</v>
      </c>
      <c r="DE94" s="2" t="s">
        <v>13</v>
      </c>
      <c r="DF94" s="2" t="s">
        <v>13</v>
      </c>
      <c r="DG94" s="2" t="s">
        <v>13</v>
      </c>
      <c r="DH94" s="2" t="s">
        <v>3</v>
      </c>
      <c r="DI94" s="2" t="s">
        <v>13</v>
      </c>
      <c r="DJ94" s="2" t="s">
        <v>13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1013</v>
      </c>
      <c r="DV94" s="2" t="s">
        <v>162</v>
      </c>
      <c r="DW94" s="2" t="s">
        <v>164</v>
      </c>
      <c r="DX94" s="2">
        <v>1</v>
      </c>
      <c r="DY94" s="2"/>
      <c r="DZ94" s="2"/>
      <c r="EA94" s="2"/>
      <c r="EB94" s="2"/>
      <c r="EC94" s="2"/>
      <c r="ED94" s="2"/>
      <c r="EE94" s="2">
        <v>24085293</v>
      </c>
      <c r="EF94" s="2">
        <v>12</v>
      </c>
      <c r="EG94" s="2" t="s">
        <v>152</v>
      </c>
      <c r="EH94" s="2">
        <v>0</v>
      </c>
      <c r="EI94" s="2" t="s">
        <v>3</v>
      </c>
      <c r="EJ94" s="2">
        <v>2</v>
      </c>
      <c r="EK94" s="2">
        <v>500002</v>
      </c>
      <c r="EL94" s="2" t="s">
        <v>153</v>
      </c>
      <c r="EM94" s="2" t="s">
        <v>154</v>
      </c>
      <c r="EN94" s="2"/>
      <c r="EO94" s="2" t="s">
        <v>3</v>
      </c>
      <c r="EP94" s="2"/>
      <c r="EQ94" s="2">
        <v>0</v>
      </c>
      <c r="ER94" s="2">
        <v>5630.98</v>
      </c>
      <c r="ES94" s="2">
        <v>5630.98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92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3</v>
      </c>
      <c r="GB94" s="2"/>
      <c r="GC94" s="2"/>
      <c r="GD94" s="2"/>
      <c r="GE94" s="2"/>
      <c r="GF94" s="2">
        <v>-333139716</v>
      </c>
      <c r="GG94" s="2">
        <v>2</v>
      </c>
      <c r="GH94" s="2">
        <v>1</v>
      </c>
      <c r="GI94" s="2">
        <v>-2</v>
      </c>
      <c r="GJ94" s="2">
        <v>0</v>
      </c>
      <c r="GK94" s="2">
        <f>ROUND(R94*(R12)/100,2)</f>
        <v>0</v>
      </c>
      <c r="GL94" s="2">
        <f t="shared" si="93"/>
        <v>0</v>
      </c>
      <c r="GM94" s="2">
        <f t="shared" si="94"/>
        <v>118.25</v>
      </c>
      <c r="GN94" s="2">
        <f t="shared" si="95"/>
        <v>0</v>
      </c>
      <c r="GO94" s="2">
        <f t="shared" si="96"/>
        <v>118.25</v>
      </c>
      <c r="GP94" s="2">
        <f t="shared" si="97"/>
        <v>0</v>
      </c>
      <c r="GQ94" s="2"/>
      <c r="GR94" s="2">
        <v>0</v>
      </c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>
      <c r="A95">
        <v>17</v>
      </c>
      <c r="B95">
        <v>1</v>
      </c>
      <c r="E95" t="s">
        <v>53</v>
      </c>
      <c r="F95" t="s">
        <v>160</v>
      </c>
      <c r="G95" t="s">
        <v>161</v>
      </c>
      <c r="H95" t="s">
        <v>162</v>
      </c>
      <c r="I95">
        <v>2.1000000000000001E-2</v>
      </c>
      <c r="J95">
        <v>0</v>
      </c>
      <c r="O95">
        <f t="shared" si="63"/>
        <v>755.62</v>
      </c>
      <c r="P95">
        <f t="shared" si="64"/>
        <v>755.62</v>
      </c>
      <c r="Q95">
        <f t="shared" si="65"/>
        <v>0</v>
      </c>
      <c r="R95">
        <f t="shared" si="66"/>
        <v>0</v>
      </c>
      <c r="S95">
        <f t="shared" si="67"/>
        <v>0</v>
      </c>
      <c r="T95">
        <f t="shared" si="68"/>
        <v>0</v>
      </c>
      <c r="U95">
        <f t="shared" si="69"/>
        <v>0</v>
      </c>
      <c r="V95">
        <f t="shared" si="70"/>
        <v>0</v>
      </c>
      <c r="W95">
        <f t="shared" si="71"/>
        <v>3.38</v>
      </c>
      <c r="X95">
        <f t="shared" si="72"/>
        <v>0</v>
      </c>
      <c r="Y95">
        <f t="shared" si="73"/>
        <v>0</v>
      </c>
      <c r="AA95">
        <v>26264149</v>
      </c>
      <c r="AB95">
        <f t="shared" si="74"/>
        <v>5630.98</v>
      </c>
      <c r="AC95">
        <f t="shared" si="75"/>
        <v>5630.98</v>
      </c>
      <c r="AD95">
        <f t="shared" si="76"/>
        <v>0</v>
      </c>
      <c r="AE95">
        <f t="shared" si="77"/>
        <v>0</v>
      </c>
      <c r="AF95">
        <f>ROUND(((EV95*1.15)),6)</f>
        <v>0</v>
      </c>
      <c r="AG95">
        <f t="shared" si="78"/>
        <v>0</v>
      </c>
      <c r="AH95">
        <f>((EW95*1.15))</f>
        <v>0</v>
      </c>
      <c r="AI95">
        <f t="shared" si="79"/>
        <v>0</v>
      </c>
      <c r="AJ95">
        <f t="shared" si="80"/>
        <v>160.79</v>
      </c>
      <c r="AK95">
        <v>5630.98</v>
      </c>
      <c r="AL95">
        <v>5630.98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160.79</v>
      </c>
      <c r="AT95">
        <v>0</v>
      </c>
      <c r="AU95">
        <v>0</v>
      </c>
      <c r="AV95">
        <v>1</v>
      </c>
      <c r="AW95">
        <v>1</v>
      </c>
      <c r="AZ95">
        <v>6.39</v>
      </c>
      <c r="BA95">
        <v>1</v>
      </c>
      <c r="BB95">
        <v>1</v>
      </c>
      <c r="BC95">
        <v>6.39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2</v>
      </c>
      <c r="BJ95" t="s">
        <v>163</v>
      </c>
      <c r="BM95">
        <v>500002</v>
      </c>
      <c r="BN95">
        <v>0</v>
      </c>
      <c r="BO95" t="s">
        <v>28</v>
      </c>
      <c r="BP95">
        <v>1</v>
      </c>
      <c r="BQ95">
        <v>12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81"/>
        <v>755.62</v>
      </c>
      <c r="CQ95">
        <f t="shared" si="82"/>
        <v>35981.962199999994</v>
      </c>
      <c r="CR95">
        <f t="shared" si="83"/>
        <v>0</v>
      </c>
      <c r="CS95">
        <f t="shared" si="84"/>
        <v>0</v>
      </c>
      <c r="CT95">
        <f t="shared" si="85"/>
        <v>0</v>
      </c>
      <c r="CU95">
        <f t="shared" si="86"/>
        <v>0</v>
      </c>
      <c r="CV95">
        <f t="shared" si="87"/>
        <v>0</v>
      </c>
      <c r="CW95">
        <f t="shared" si="88"/>
        <v>0</v>
      </c>
      <c r="CX95">
        <f t="shared" si="89"/>
        <v>160.79</v>
      </c>
      <c r="CY95">
        <f t="shared" si="90"/>
        <v>0</v>
      </c>
      <c r="CZ95">
        <f t="shared" si="91"/>
        <v>0</v>
      </c>
      <c r="DC95" t="s">
        <v>3</v>
      </c>
      <c r="DD95" t="s">
        <v>3</v>
      </c>
      <c r="DE95" t="s">
        <v>13</v>
      </c>
      <c r="DF95" t="s">
        <v>13</v>
      </c>
      <c r="DG95" t="s">
        <v>13</v>
      </c>
      <c r="DH95" t="s">
        <v>3</v>
      </c>
      <c r="DI95" t="s">
        <v>13</v>
      </c>
      <c r="DJ95" t="s">
        <v>13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162</v>
      </c>
      <c r="DW95" t="s">
        <v>164</v>
      </c>
      <c r="DX95">
        <v>1</v>
      </c>
      <c r="EE95">
        <v>24085293</v>
      </c>
      <c r="EF95">
        <v>12</v>
      </c>
      <c r="EG95" t="s">
        <v>152</v>
      </c>
      <c r="EH95">
        <v>0</v>
      </c>
      <c r="EI95" t="s">
        <v>3</v>
      </c>
      <c r="EJ95">
        <v>2</v>
      </c>
      <c r="EK95">
        <v>500002</v>
      </c>
      <c r="EL95" t="s">
        <v>153</v>
      </c>
      <c r="EM95" t="s">
        <v>154</v>
      </c>
      <c r="EO95" t="s">
        <v>3</v>
      </c>
      <c r="EQ95">
        <v>0</v>
      </c>
      <c r="ER95">
        <v>5630.98</v>
      </c>
      <c r="ES95">
        <v>5630.98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92"/>
        <v>0</v>
      </c>
      <c r="FS95">
        <v>0</v>
      </c>
      <c r="FX95">
        <v>0</v>
      </c>
      <c r="FY95">
        <v>0</v>
      </c>
      <c r="GA95" t="s">
        <v>3</v>
      </c>
      <c r="GF95">
        <v>-333139716</v>
      </c>
      <c r="GG95">
        <v>1</v>
      </c>
      <c r="GH95">
        <v>1</v>
      </c>
      <c r="GI95">
        <v>4</v>
      </c>
      <c r="GJ95">
        <v>0</v>
      </c>
      <c r="GK95">
        <f>ROUND(R95*(S12)/100,2)</f>
        <v>0</v>
      </c>
      <c r="GL95">
        <f t="shared" si="93"/>
        <v>0</v>
      </c>
      <c r="GM95">
        <f t="shared" si="94"/>
        <v>755.62</v>
      </c>
      <c r="GN95">
        <f t="shared" si="95"/>
        <v>0</v>
      </c>
      <c r="GO95">
        <f t="shared" si="96"/>
        <v>755.62</v>
      </c>
      <c r="GP95">
        <f t="shared" si="97"/>
        <v>0</v>
      </c>
      <c r="GR95">
        <v>0</v>
      </c>
    </row>
    <row r="96" spans="1:255">
      <c r="A96" s="2">
        <v>17</v>
      </c>
      <c r="B96" s="2">
        <v>1</v>
      </c>
      <c r="C96" s="2">
        <f>ROW(SmtRes!A182)</f>
        <v>182</v>
      </c>
      <c r="D96" s="2">
        <f>ROW(EtalonRes!A182)</f>
        <v>182</v>
      </c>
      <c r="E96" s="2" t="s">
        <v>57</v>
      </c>
      <c r="F96" s="2" t="s">
        <v>69</v>
      </c>
      <c r="G96" s="2" t="s">
        <v>165</v>
      </c>
      <c r="H96" s="2" t="s">
        <v>40</v>
      </c>
      <c r="I96" s="2">
        <v>12</v>
      </c>
      <c r="J96" s="2">
        <v>0</v>
      </c>
      <c r="K96" s="2"/>
      <c r="L96" s="2"/>
      <c r="M96" s="2"/>
      <c r="N96" s="2"/>
      <c r="O96" s="2">
        <f t="shared" si="63"/>
        <v>2732.04</v>
      </c>
      <c r="P96" s="2">
        <f t="shared" si="64"/>
        <v>165.36</v>
      </c>
      <c r="Q96" s="2">
        <f t="shared" si="65"/>
        <v>2205.2399999999998</v>
      </c>
      <c r="R96" s="2">
        <f t="shared" si="66"/>
        <v>176.5</v>
      </c>
      <c r="S96" s="2">
        <f t="shared" si="67"/>
        <v>361.44</v>
      </c>
      <c r="T96" s="2">
        <f t="shared" si="68"/>
        <v>0</v>
      </c>
      <c r="U96" s="2">
        <f t="shared" si="69"/>
        <v>41.441400000000002</v>
      </c>
      <c r="V96" s="2">
        <f t="shared" si="70"/>
        <v>14.904</v>
      </c>
      <c r="W96" s="2">
        <f t="shared" si="71"/>
        <v>0</v>
      </c>
      <c r="X96" s="2">
        <f t="shared" si="72"/>
        <v>511.04</v>
      </c>
      <c r="Y96" s="2">
        <f t="shared" si="73"/>
        <v>349.66</v>
      </c>
      <c r="Z96" s="2"/>
      <c r="AA96" s="2">
        <v>26264148</v>
      </c>
      <c r="AB96" s="2">
        <f t="shared" si="74"/>
        <v>227.66964999999999</v>
      </c>
      <c r="AC96" s="2">
        <f t="shared" si="75"/>
        <v>13.78</v>
      </c>
      <c r="AD96" s="2">
        <f t="shared" si="76"/>
        <v>183.77</v>
      </c>
      <c r="AE96" s="2">
        <f t="shared" si="77"/>
        <v>14.708500000000001</v>
      </c>
      <c r="AF96" s="2">
        <f>ROUND((((EV96*1.15)*1.1)),6)</f>
        <v>30.11965</v>
      </c>
      <c r="AG96" s="2">
        <f t="shared" si="78"/>
        <v>0</v>
      </c>
      <c r="AH96" s="2">
        <f>(((EW96*1.15)*1.1))</f>
        <v>3.4534500000000001</v>
      </c>
      <c r="AI96" s="2">
        <f t="shared" si="79"/>
        <v>1.242</v>
      </c>
      <c r="AJ96" s="2">
        <f t="shared" si="80"/>
        <v>0</v>
      </c>
      <c r="AK96" s="2">
        <v>197.39</v>
      </c>
      <c r="AL96" s="2">
        <v>13.78</v>
      </c>
      <c r="AM96" s="2">
        <v>159.80000000000001</v>
      </c>
      <c r="AN96" s="2">
        <v>12.79</v>
      </c>
      <c r="AO96" s="2">
        <v>23.81</v>
      </c>
      <c r="AP96" s="2">
        <v>0</v>
      </c>
      <c r="AQ96" s="2">
        <v>2.73</v>
      </c>
      <c r="AR96" s="2">
        <v>1.08</v>
      </c>
      <c r="AS96" s="2">
        <v>0</v>
      </c>
      <c r="AT96" s="2">
        <v>95</v>
      </c>
      <c r="AU96" s="2">
        <v>65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0</v>
      </c>
      <c r="BI96" s="2">
        <v>2</v>
      </c>
      <c r="BJ96" s="2" t="s">
        <v>71</v>
      </c>
      <c r="BK96" s="2"/>
      <c r="BL96" s="2"/>
      <c r="BM96" s="2">
        <v>108001</v>
      </c>
      <c r="BN96" s="2">
        <v>0</v>
      </c>
      <c r="BO96" s="2" t="s">
        <v>3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95</v>
      </c>
      <c r="CA96" s="2">
        <v>65</v>
      </c>
      <c r="CB96" s="2"/>
      <c r="CC96" s="2"/>
      <c r="CD96" s="2"/>
      <c r="CE96" s="2"/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42</v>
      </c>
      <c r="CO96" s="2">
        <v>0</v>
      </c>
      <c r="CP96" s="2">
        <f t="shared" si="81"/>
        <v>2732.04</v>
      </c>
      <c r="CQ96" s="2">
        <f t="shared" si="82"/>
        <v>13.78</v>
      </c>
      <c r="CR96" s="2">
        <f t="shared" si="83"/>
        <v>183.77</v>
      </c>
      <c r="CS96" s="2">
        <f t="shared" si="84"/>
        <v>14.708500000000001</v>
      </c>
      <c r="CT96" s="2">
        <f t="shared" si="85"/>
        <v>30.11965</v>
      </c>
      <c r="CU96" s="2">
        <f t="shared" si="86"/>
        <v>0</v>
      </c>
      <c r="CV96" s="2">
        <f t="shared" si="87"/>
        <v>3.4534500000000001</v>
      </c>
      <c r="CW96" s="2">
        <f t="shared" si="88"/>
        <v>1.242</v>
      </c>
      <c r="CX96" s="2">
        <f t="shared" si="89"/>
        <v>0</v>
      </c>
      <c r="CY96" s="2">
        <f t="shared" si="90"/>
        <v>511.04300000000001</v>
      </c>
      <c r="CZ96" s="2">
        <f t="shared" si="91"/>
        <v>349.66100000000006</v>
      </c>
      <c r="DA96" s="2"/>
      <c r="DB96" s="2"/>
      <c r="DC96" s="2" t="s">
        <v>3</v>
      </c>
      <c r="DD96" s="2" t="s">
        <v>3</v>
      </c>
      <c r="DE96" s="2" t="s">
        <v>13</v>
      </c>
      <c r="DF96" s="2" t="s">
        <v>13</v>
      </c>
      <c r="DG96" s="2" t="s">
        <v>147</v>
      </c>
      <c r="DH96" s="2" t="s">
        <v>3</v>
      </c>
      <c r="DI96" s="2" t="s">
        <v>147</v>
      </c>
      <c r="DJ96" s="2" t="s">
        <v>13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40</v>
      </c>
      <c r="DW96" s="2" t="s">
        <v>40</v>
      </c>
      <c r="DX96" s="2">
        <v>1</v>
      </c>
      <c r="DY96" s="2"/>
      <c r="DZ96" s="2"/>
      <c r="EA96" s="2"/>
      <c r="EB96" s="2"/>
      <c r="EC96" s="2"/>
      <c r="ED96" s="2"/>
      <c r="EE96" s="2">
        <v>24085235</v>
      </c>
      <c r="EF96" s="2">
        <v>3</v>
      </c>
      <c r="EG96" s="2" t="s">
        <v>45</v>
      </c>
      <c r="EH96" s="2">
        <v>0</v>
      </c>
      <c r="EI96" s="2" t="s">
        <v>3</v>
      </c>
      <c r="EJ96" s="2">
        <v>2</v>
      </c>
      <c r="EK96" s="2">
        <v>108001</v>
      </c>
      <c r="EL96" s="2" t="s">
        <v>46</v>
      </c>
      <c r="EM96" s="2" t="s">
        <v>47</v>
      </c>
      <c r="EN96" s="2"/>
      <c r="EO96" s="2" t="s">
        <v>48</v>
      </c>
      <c r="EP96" s="2"/>
      <c r="EQ96" s="2">
        <v>0</v>
      </c>
      <c r="ER96" s="2">
        <v>197.39</v>
      </c>
      <c r="ES96" s="2">
        <v>13.78</v>
      </c>
      <c r="ET96" s="2">
        <v>159.80000000000001</v>
      </c>
      <c r="EU96" s="2">
        <v>12.79</v>
      </c>
      <c r="EV96" s="2">
        <v>23.81</v>
      </c>
      <c r="EW96" s="2">
        <v>2.73</v>
      </c>
      <c r="EX96" s="2">
        <v>1.08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92"/>
        <v>0</v>
      </c>
      <c r="FS96" s="2">
        <v>0</v>
      </c>
      <c r="FT96" s="2"/>
      <c r="FU96" s="2"/>
      <c r="FV96" s="2"/>
      <c r="FW96" s="2"/>
      <c r="FX96" s="2">
        <v>95</v>
      </c>
      <c r="FY96" s="2">
        <v>65</v>
      </c>
      <c r="FZ96" s="2"/>
      <c r="GA96" s="2" t="s">
        <v>3</v>
      </c>
      <c r="GB96" s="2"/>
      <c r="GC96" s="2"/>
      <c r="GD96" s="2"/>
      <c r="GE96" s="2"/>
      <c r="GF96" s="2">
        <v>1244566808</v>
      </c>
      <c r="GG96" s="2">
        <v>2</v>
      </c>
      <c r="GH96" s="2">
        <v>1</v>
      </c>
      <c r="GI96" s="2">
        <v>-2</v>
      </c>
      <c r="GJ96" s="2">
        <v>0</v>
      </c>
      <c r="GK96" s="2">
        <f>ROUND(R96*(R12)/100,2)</f>
        <v>0</v>
      </c>
      <c r="GL96" s="2">
        <f t="shared" si="93"/>
        <v>0</v>
      </c>
      <c r="GM96" s="2">
        <f t="shared" si="94"/>
        <v>3592.74</v>
      </c>
      <c r="GN96" s="2">
        <f t="shared" si="95"/>
        <v>0</v>
      </c>
      <c r="GO96" s="2">
        <f t="shared" si="96"/>
        <v>3592.74</v>
      </c>
      <c r="GP96" s="2">
        <f t="shared" si="97"/>
        <v>0</v>
      </c>
      <c r="GQ96" s="2"/>
      <c r="GR96" s="2">
        <v>0</v>
      </c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>
      <c r="A97">
        <v>17</v>
      </c>
      <c r="B97">
        <v>1</v>
      </c>
      <c r="C97">
        <f>ROW(SmtRes!A190)</f>
        <v>190</v>
      </c>
      <c r="D97">
        <f>ROW(EtalonRes!A190)</f>
        <v>190</v>
      </c>
      <c r="E97" t="s">
        <v>57</v>
      </c>
      <c r="F97" t="s">
        <v>69</v>
      </c>
      <c r="G97" t="s">
        <v>165</v>
      </c>
      <c r="H97" t="s">
        <v>40</v>
      </c>
      <c r="I97">
        <v>12</v>
      </c>
      <c r="J97">
        <v>0</v>
      </c>
      <c r="O97">
        <f t="shared" si="63"/>
        <v>17457.7</v>
      </c>
      <c r="P97">
        <f t="shared" si="64"/>
        <v>1056.6500000000001</v>
      </c>
      <c r="Q97">
        <f t="shared" si="65"/>
        <v>14091.48</v>
      </c>
      <c r="R97">
        <f t="shared" si="66"/>
        <v>1127.8499999999999</v>
      </c>
      <c r="S97">
        <f t="shared" si="67"/>
        <v>2309.5700000000002</v>
      </c>
      <c r="T97">
        <f t="shared" si="68"/>
        <v>0</v>
      </c>
      <c r="U97">
        <f t="shared" si="69"/>
        <v>41.441400000000002</v>
      </c>
      <c r="V97">
        <f t="shared" si="70"/>
        <v>14.904</v>
      </c>
      <c r="W97">
        <f t="shared" si="71"/>
        <v>0</v>
      </c>
      <c r="X97">
        <f t="shared" si="72"/>
        <v>3265.55</v>
      </c>
      <c r="Y97">
        <f t="shared" si="73"/>
        <v>2234.3200000000002</v>
      </c>
      <c r="AA97">
        <v>26264149</v>
      </c>
      <c r="AB97">
        <f t="shared" si="74"/>
        <v>227.66964999999999</v>
      </c>
      <c r="AC97">
        <f t="shared" si="75"/>
        <v>13.78</v>
      </c>
      <c r="AD97">
        <f t="shared" si="76"/>
        <v>183.77</v>
      </c>
      <c r="AE97">
        <f t="shared" si="77"/>
        <v>14.708500000000001</v>
      </c>
      <c r="AF97">
        <f>ROUND((((EV97*1.15)*1.1)),6)</f>
        <v>30.11965</v>
      </c>
      <c r="AG97">
        <f t="shared" si="78"/>
        <v>0</v>
      </c>
      <c r="AH97">
        <f>(((EW97*1.15)*1.1))</f>
        <v>3.4534500000000001</v>
      </c>
      <c r="AI97">
        <f t="shared" si="79"/>
        <v>1.242</v>
      </c>
      <c r="AJ97">
        <f t="shared" si="80"/>
        <v>0</v>
      </c>
      <c r="AK97">
        <v>197.39</v>
      </c>
      <c r="AL97">
        <v>13.78</v>
      </c>
      <c r="AM97">
        <v>159.80000000000001</v>
      </c>
      <c r="AN97">
        <v>12.79</v>
      </c>
      <c r="AO97">
        <v>23.81</v>
      </c>
      <c r="AP97">
        <v>0</v>
      </c>
      <c r="AQ97">
        <v>2.73</v>
      </c>
      <c r="AR97">
        <v>1.08</v>
      </c>
      <c r="AS97">
        <v>0</v>
      </c>
      <c r="AT97">
        <v>95</v>
      </c>
      <c r="AU97">
        <v>65</v>
      </c>
      <c r="AV97">
        <v>1</v>
      </c>
      <c r="AW97">
        <v>1</v>
      </c>
      <c r="AZ97">
        <v>6.39</v>
      </c>
      <c r="BA97">
        <v>6.39</v>
      </c>
      <c r="BB97">
        <v>6.39</v>
      </c>
      <c r="BC97">
        <v>6.39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2</v>
      </c>
      <c r="BJ97" t="s">
        <v>71</v>
      </c>
      <c r="BM97">
        <v>108001</v>
      </c>
      <c r="BN97">
        <v>0</v>
      </c>
      <c r="BO97" t="s">
        <v>28</v>
      </c>
      <c r="BP97">
        <v>1</v>
      </c>
      <c r="BQ97">
        <v>3</v>
      </c>
      <c r="BR97">
        <v>0</v>
      </c>
      <c r="BS97">
        <v>6.39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95</v>
      </c>
      <c r="CA97">
        <v>65</v>
      </c>
      <c r="CF97">
        <v>0</v>
      </c>
      <c r="CG97">
        <v>0</v>
      </c>
      <c r="CM97">
        <v>0</v>
      </c>
      <c r="CN97" t="s">
        <v>42</v>
      </c>
      <c r="CO97">
        <v>0</v>
      </c>
      <c r="CP97">
        <f t="shared" si="81"/>
        <v>17457.7</v>
      </c>
      <c r="CQ97">
        <f t="shared" si="82"/>
        <v>88.054199999999994</v>
      </c>
      <c r="CR97">
        <f t="shared" si="83"/>
        <v>1174.2903000000001</v>
      </c>
      <c r="CS97">
        <f t="shared" si="84"/>
        <v>93.987314999999995</v>
      </c>
      <c r="CT97">
        <f t="shared" si="85"/>
        <v>192.4645635</v>
      </c>
      <c r="CU97">
        <f t="shared" si="86"/>
        <v>0</v>
      </c>
      <c r="CV97">
        <f t="shared" si="87"/>
        <v>3.4534500000000001</v>
      </c>
      <c r="CW97">
        <f t="shared" si="88"/>
        <v>1.242</v>
      </c>
      <c r="CX97">
        <f t="shared" si="89"/>
        <v>0</v>
      </c>
      <c r="CY97">
        <f t="shared" si="90"/>
        <v>3265.5490000000004</v>
      </c>
      <c r="CZ97">
        <f t="shared" si="91"/>
        <v>2234.3230000000003</v>
      </c>
      <c r="DC97" t="s">
        <v>3</v>
      </c>
      <c r="DD97" t="s">
        <v>3</v>
      </c>
      <c r="DE97" t="s">
        <v>13</v>
      </c>
      <c r="DF97" t="s">
        <v>13</v>
      </c>
      <c r="DG97" t="s">
        <v>147</v>
      </c>
      <c r="DH97" t="s">
        <v>3</v>
      </c>
      <c r="DI97" t="s">
        <v>147</v>
      </c>
      <c r="DJ97" t="s">
        <v>13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40</v>
      </c>
      <c r="DW97" t="s">
        <v>40</v>
      </c>
      <c r="DX97">
        <v>1</v>
      </c>
      <c r="EE97">
        <v>24085235</v>
      </c>
      <c r="EF97">
        <v>3</v>
      </c>
      <c r="EG97" t="s">
        <v>45</v>
      </c>
      <c r="EH97">
        <v>0</v>
      </c>
      <c r="EI97" t="s">
        <v>3</v>
      </c>
      <c r="EJ97">
        <v>2</v>
      </c>
      <c r="EK97">
        <v>108001</v>
      </c>
      <c r="EL97" t="s">
        <v>46</v>
      </c>
      <c r="EM97" t="s">
        <v>47</v>
      </c>
      <c r="EO97" t="s">
        <v>48</v>
      </c>
      <c r="EQ97">
        <v>0</v>
      </c>
      <c r="ER97">
        <v>197.39</v>
      </c>
      <c r="ES97">
        <v>13.78</v>
      </c>
      <c r="ET97">
        <v>159.80000000000001</v>
      </c>
      <c r="EU97">
        <v>12.79</v>
      </c>
      <c r="EV97">
        <v>23.81</v>
      </c>
      <c r="EW97">
        <v>2.73</v>
      </c>
      <c r="EX97">
        <v>1.08</v>
      </c>
      <c r="EY97">
        <v>0</v>
      </c>
      <c r="FQ97">
        <v>0</v>
      </c>
      <c r="FR97">
        <f t="shared" si="92"/>
        <v>0</v>
      </c>
      <c r="FS97">
        <v>0</v>
      </c>
      <c r="FX97">
        <v>95</v>
      </c>
      <c r="FY97">
        <v>65</v>
      </c>
      <c r="GA97" t="s">
        <v>3</v>
      </c>
      <c r="GF97">
        <v>1244566808</v>
      </c>
      <c r="GG97">
        <v>1</v>
      </c>
      <c r="GH97">
        <v>1</v>
      </c>
      <c r="GI97">
        <v>4</v>
      </c>
      <c r="GJ97">
        <v>0</v>
      </c>
      <c r="GK97">
        <f>ROUND(R97*(S12)/100,2)</f>
        <v>0</v>
      </c>
      <c r="GL97">
        <f t="shared" si="93"/>
        <v>0</v>
      </c>
      <c r="GM97">
        <f t="shared" si="94"/>
        <v>22957.57</v>
      </c>
      <c r="GN97">
        <f t="shared" si="95"/>
        <v>0</v>
      </c>
      <c r="GO97">
        <f t="shared" si="96"/>
        <v>22957.57</v>
      </c>
      <c r="GP97">
        <f t="shared" si="97"/>
        <v>0</v>
      </c>
      <c r="GR97">
        <v>0</v>
      </c>
    </row>
    <row r="98" spans="1:255">
      <c r="A98" s="2">
        <v>17</v>
      </c>
      <c r="B98" s="2">
        <v>1</v>
      </c>
      <c r="C98" s="2"/>
      <c r="D98" s="2"/>
      <c r="E98" s="2" t="s">
        <v>62</v>
      </c>
      <c r="F98" s="2" t="s">
        <v>166</v>
      </c>
      <c r="G98" s="2" t="s">
        <v>167</v>
      </c>
      <c r="H98" s="2" t="s">
        <v>150</v>
      </c>
      <c r="I98" s="2">
        <v>12</v>
      </c>
      <c r="J98" s="2">
        <v>0</v>
      </c>
      <c r="K98" s="2"/>
      <c r="L98" s="2"/>
      <c r="M98" s="2"/>
      <c r="N98" s="2"/>
      <c r="O98" s="2">
        <f t="shared" si="63"/>
        <v>5420.04</v>
      </c>
      <c r="P98" s="2">
        <f t="shared" si="64"/>
        <v>5420.04</v>
      </c>
      <c r="Q98" s="2">
        <f t="shared" si="65"/>
        <v>0</v>
      </c>
      <c r="R98" s="2">
        <f t="shared" si="66"/>
        <v>0</v>
      </c>
      <c r="S98" s="2">
        <f t="shared" si="67"/>
        <v>0</v>
      </c>
      <c r="T98" s="2">
        <f t="shared" si="68"/>
        <v>0</v>
      </c>
      <c r="U98" s="2">
        <f t="shared" si="69"/>
        <v>0</v>
      </c>
      <c r="V98" s="2">
        <f t="shared" si="70"/>
        <v>0</v>
      </c>
      <c r="W98" s="2">
        <f t="shared" si="71"/>
        <v>20.88</v>
      </c>
      <c r="X98" s="2">
        <f t="shared" si="72"/>
        <v>0</v>
      </c>
      <c r="Y98" s="2">
        <f t="shared" si="73"/>
        <v>0</v>
      </c>
      <c r="Z98" s="2"/>
      <c r="AA98" s="2">
        <v>26264148</v>
      </c>
      <c r="AB98" s="2">
        <f t="shared" si="74"/>
        <v>451.67</v>
      </c>
      <c r="AC98" s="2">
        <f t="shared" si="75"/>
        <v>451.67</v>
      </c>
      <c r="AD98" s="2">
        <f t="shared" si="76"/>
        <v>0</v>
      </c>
      <c r="AE98" s="2">
        <f t="shared" si="77"/>
        <v>0</v>
      </c>
      <c r="AF98" s="2">
        <f>ROUND(((EV98*1.15)),6)</f>
        <v>0</v>
      </c>
      <c r="AG98" s="2">
        <f t="shared" si="78"/>
        <v>0</v>
      </c>
      <c r="AH98" s="2">
        <f>((EW98*1.15))</f>
        <v>0</v>
      </c>
      <c r="AI98" s="2">
        <f t="shared" si="79"/>
        <v>0</v>
      </c>
      <c r="AJ98" s="2">
        <f t="shared" si="80"/>
        <v>1.74</v>
      </c>
      <c r="AK98" s="2">
        <v>451.67</v>
      </c>
      <c r="AL98" s="2">
        <v>451.67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1.74</v>
      </c>
      <c r="AT98" s="2">
        <v>0</v>
      </c>
      <c r="AU98" s="2">
        <v>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168</v>
      </c>
      <c r="BK98" s="2"/>
      <c r="BL98" s="2"/>
      <c r="BM98" s="2">
        <v>500001</v>
      </c>
      <c r="BN98" s="2">
        <v>0</v>
      </c>
      <c r="BO98" s="2" t="s">
        <v>3</v>
      </c>
      <c r="BP98" s="2">
        <v>0</v>
      </c>
      <c r="BQ98" s="2">
        <v>8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0</v>
      </c>
      <c r="CA98" s="2">
        <v>0</v>
      </c>
      <c r="CB98" s="2"/>
      <c r="CC98" s="2"/>
      <c r="CD98" s="2"/>
      <c r="CE98" s="2"/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</v>
      </c>
      <c r="CO98" s="2">
        <v>0</v>
      </c>
      <c r="CP98" s="2">
        <f t="shared" si="81"/>
        <v>5420.04</v>
      </c>
      <c r="CQ98" s="2">
        <f t="shared" si="82"/>
        <v>451.67</v>
      </c>
      <c r="CR98" s="2">
        <f t="shared" si="83"/>
        <v>0</v>
      </c>
      <c r="CS98" s="2">
        <f t="shared" si="84"/>
        <v>0</v>
      </c>
      <c r="CT98" s="2">
        <f t="shared" si="85"/>
        <v>0</v>
      </c>
      <c r="CU98" s="2">
        <f t="shared" si="86"/>
        <v>0</v>
      </c>
      <c r="CV98" s="2">
        <f t="shared" si="87"/>
        <v>0</v>
      </c>
      <c r="CW98" s="2">
        <f t="shared" si="88"/>
        <v>0</v>
      </c>
      <c r="CX98" s="2">
        <f t="shared" si="89"/>
        <v>1.74</v>
      </c>
      <c r="CY98" s="2">
        <f t="shared" si="90"/>
        <v>0</v>
      </c>
      <c r="CZ98" s="2">
        <f t="shared" si="91"/>
        <v>0</v>
      </c>
      <c r="DA98" s="2"/>
      <c r="DB98" s="2"/>
      <c r="DC98" s="2" t="s">
        <v>3</v>
      </c>
      <c r="DD98" s="2" t="s">
        <v>3</v>
      </c>
      <c r="DE98" s="2" t="s">
        <v>13</v>
      </c>
      <c r="DF98" s="2" t="s">
        <v>13</v>
      </c>
      <c r="DG98" s="2" t="s">
        <v>13</v>
      </c>
      <c r="DH98" s="2" t="s">
        <v>3</v>
      </c>
      <c r="DI98" s="2" t="s">
        <v>13</v>
      </c>
      <c r="DJ98" s="2" t="s">
        <v>13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1010</v>
      </c>
      <c r="DV98" s="2" t="s">
        <v>150</v>
      </c>
      <c r="DW98" s="2" t="s">
        <v>150</v>
      </c>
      <c r="DX98" s="2">
        <v>1</v>
      </c>
      <c r="DY98" s="2"/>
      <c r="DZ98" s="2"/>
      <c r="EA98" s="2"/>
      <c r="EB98" s="2"/>
      <c r="EC98" s="2"/>
      <c r="ED98" s="2"/>
      <c r="EE98" s="2">
        <v>24085292</v>
      </c>
      <c r="EF98" s="2">
        <v>8</v>
      </c>
      <c r="EG98" s="2" t="s">
        <v>169</v>
      </c>
      <c r="EH98" s="2">
        <v>0</v>
      </c>
      <c r="EI98" s="2" t="s">
        <v>3</v>
      </c>
      <c r="EJ98" s="2">
        <v>1</v>
      </c>
      <c r="EK98" s="2">
        <v>500001</v>
      </c>
      <c r="EL98" s="2" t="s">
        <v>170</v>
      </c>
      <c r="EM98" s="2" t="s">
        <v>171</v>
      </c>
      <c r="EN98" s="2"/>
      <c r="EO98" s="2" t="s">
        <v>3</v>
      </c>
      <c r="EP98" s="2"/>
      <c r="EQ98" s="2">
        <v>0</v>
      </c>
      <c r="ER98" s="2">
        <v>451.67</v>
      </c>
      <c r="ES98" s="2">
        <v>451.67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92"/>
        <v>0</v>
      </c>
      <c r="FS98" s="2">
        <v>0</v>
      </c>
      <c r="FT98" s="2"/>
      <c r="FU98" s="2"/>
      <c r="FV98" s="2"/>
      <c r="FW98" s="2"/>
      <c r="FX98" s="2">
        <v>0</v>
      </c>
      <c r="FY98" s="2">
        <v>0</v>
      </c>
      <c r="FZ98" s="2"/>
      <c r="GA98" s="2" t="s">
        <v>3</v>
      </c>
      <c r="GB98" s="2"/>
      <c r="GC98" s="2"/>
      <c r="GD98" s="2"/>
      <c r="GE98" s="2"/>
      <c r="GF98" s="2">
        <v>978801070</v>
      </c>
      <c r="GG98" s="2">
        <v>2</v>
      </c>
      <c r="GH98" s="2">
        <v>1</v>
      </c>
      <c r="GI98" s="2">
        <v>-2</v>
      </c>
      <c r="GJ98" s="2">
        <v>0</v>
      </c>
      <c r="GK98" s="2">
        <f>ROUND(R98*(R12)/100,2)</f>
        <v>0</v>
      </c>
      <c r="GL98" s="2">
        <f t="shared" si="93"/>
        <v>0</v>
      </c>
      <c r="GM98" s="2">
        <f t="shared" si="94"/>
        <v>5420.04</v>
      </c>
      <c r="GN98" s="2">
        <f t="shared" si="95"/>
        <v>5420.04</v>
      </c>
      <c r="GO98" s="2">
        <f t="shared" si="96"/>
        <v>0</v>
      </c>
      <c r="GP98" s="2">
        <f t="shared" si="97"/>
        <v>0</v>
      </c>
      <c r="GQ98" s="2"/>
      <c r="GR98" s="2">
        <v>0</v>
      </c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>
      <c r="A99">
        <v>17</v>
      </c>
      <c r="B99">
        <v>1</v>
      </c>
      <c r="E99" t="s">
        <v>62</v>
      </c>
      <c r="F99" t="s">
        <v>166</v>
      </c>
      <c r="G99" t="s">
        <v>167</v>
      </c>
      <c r="H99" t="s">
        <v>150</v>
      </c>
      <c r="I99">
        <v>12</v>
      </c>
      <c r="J99">
        <v>0</v>
      </c>
      <c r="O99">
        <f t="shared" si="63"/>
        <v>34634.06</v>
      </c>
      <c r="P99">
        <f t="shared" si="64"/>
        <v>34634.06</v>
      </c>
      <c r="Q99">
        <f t="shared" si="65"/>
        <v>0</v>
      </c>
      <c r="R99">
        <f t="shared" si="66"/>
        <v>0</v>
      </c>
      <c r="S99">
        <f t="shared" si="67"/>
        <v>0</v>
      </c>
      <c r="T99">
        <f t="shared" si="68"/>
        <v>0</v>
      </c>
      <c r="U99">
        <f t="shared" si="69"/>
        <v>0</v>
      </c>
      <c r="V99">
        <f t="shared" si="70"/>
        <v>0</v>
      </c>
      <c r="W99">
        <f t="shared" si="71"/>
        <v>20.88</v>
      </c>
      <c r="X99">
        <f t="shared" si="72"/>
        <v>0</v>
      </c>
      <c r="Y99">
        <f t="shared" si="73"/>
        <v>0</v>
      </c>
      <c r="AA99">
        <v>26264149</v>
      </c>
      <c r="AB99">
        <f t="shared" si="74"/>
        <v>451.67</v>
      </c>
      <c r="AC99">
        <f t="shared" si="75"/>
        <v>451.67</v>
      </c>
      <c r="AD99">
        <f t="shared" si="76"/>
        <v>0</v>
      </c>
      <c r="AE99">
        <f t="shared" si="77"/>
        <v>0</v>
      </c>
      <c r="AF99">
        <f>ROUND(((EV99*1.15)),6)</f>
        <v>0</v>
      </c>
      <c r="AG99">
        <f t="shared" si="78"/>
        <v>0</v>
      </c>
      <c r="AH99">
        <f>((EW99*1.15))</f>
        <v>0</v>
      </c>
      <c r="AI99">
        <f t="shared" si="79"/>
        <v>0</v>
      </c>
      <c r="AJ99">
        <f t="shared" si="80"/>
        <v>1.74</v>
      </c>
      <c r="AK99">
        <v>451.67</v>
      </c>
      <c r="AL99">
        <v>451.67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1.74</v>
      </c>
      <c r="AT99">
        <v>0</v>
      </c>
      <c r="AU99">
        <v>0</v>
      </c>
      <c r="AV99">
        <v>1</v>
      </c>
      <c r="AW99">
        <v>1</v>
      </c>
      <c r="AZ99">
        <v>6.39</v>
      </c>
      <c r="BA99">
        <v>1</v>
      </c>
      <c r="BB99">
        <v>1</v>
      </c>
      <c r="BC99">
        <v>6.39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168</v>
      </c>
      <c r="BM99">
        <v>500001</v>
      </c>
      <c r="BN99">
        <v>0</v>
      </c>
      <c r="BO99" t="s">
        <v>28</v>
      </c>
      <c r="BP99">
        <v>1</v>
      </c>
      <c r="BQ99">
        <v>8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81"/>
        <v>34634.06</v>
      </c>
      <c r="CQ99">
        <f t="shared" si="82"/>
        <v>2886.1713</v>
      </c>
      <c r="CR99">
        <f t="shared" si="83"/>
        <v>0</v>
      </c>
      <c r="CS99">
        <f t="shared" si="84"/>
        <v>0</v>
      </c>
      <c r="CT99">
        <f t="shared" si="85"/>
        <v>0</v>
      </c>
      <c r="CU99">
        <f t="shared" si="86"/>
        <v>0</v>
      </c>
      <c r="CV99">
        <f t="shared" si="87"/>
        <v>0</v>
      </c>
      <c r="CW99">
        <f t="shared" si="88"/>
        <v>0</v>
      </c>
      <c r="CX99">
        <f t="shared" si="89"/>
        <v>1.74</v>
      </c>
      <c r="CY99">
        <f t="shared" si="90"/>
        <v>0</v>
      </c>
      <c r="CZ99">
        <f t="shared" si="91"/>
        <v>0</v>
      </c>
      <c r="DC99" t="s">
        <v>3</v>
      </c>
      <c r="DD99" t="s">
        <v>3</v>
      </c>
      <c r="DE99" t="s">
        <v>13</v>
      </c>
      <c r="DF99" t="s">
        <v>13</v>
      </c>
      <c r="DG99" t="s">
        <v>13</v>
      </c>
      <c r="DH99" t="s">
        <v>3</v>
      </c>
      <c r="DI99" t="s">
        <v>13</v>
      </c>
      <c r="DJ99" t="s">
        <v>13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1010</v>
      </c>
      <c r="DV99" t="s">
        <v>150</v>
      </c>
      <c r="DW99" t="s">
        <v>150</v>
      </c>
      <c r="DX99">
        <v>1</v>
      </c>
      <c r="EE99">
        <v>24085292</v>
      </c>
      <c r="EF99">
        <v>8</v>
      </c>
      <c r="EG99" t="s">
        <v>169</v>
      </c>
      <c r="EH99">
        <v>0</v>
      </c>
      <c r="EI99" t="s">
        <v>3</v>
      </c>
      <c r="EJ99">
        <v>1</v>
      </c>
      <c r="EK99">
        <v>500001</v>
      </c>
      <c r="EL99" t="s">
        <v>170</v>
      </c>
      <c r="EM99" t="s">
        <v>171</v>
      </c>
      <c r="EO99" t="s">
        <v>3</v>
      </c>
      <c r="EQ99">
        <v>0</v>
      </c>
      <c r="ER99">
        <v>451.67</v>
      </c>
      <c r="ES99">
        <v>451.67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FQ99">
        <v>0</v>
      </c>
      <c r="FR99">
        <f t="shared" si="92"/>
        <v>0</v>
      </c>
      <c r="FS99">
        <v>0</v>
      </c>
      <c r="FX99">
        <v>0</v>
      </c>
      <c r="FY99">
        <v>0</v>
      </c>
      <c r="GA99" t="s">
        <v>3</v>
      </c>
      <c r="GF99">
        <v>978801070</v>
      </c>
      <c r="GG99">
        <v>1</v>
      </c>
      <c r="GH99">
        <v>1</v>
      </c>
      <c r="GI99">
        <v>4</v>
      </c>
      <c r="GJ99">
        <v>0</v>
      </c>
      <c r="GK99">
        <f>ROUND(R99*(S12)/100,2)</f>
        <v>0</v>
      </c>
      <c r="GL99">
        <f t="shared" si="93"/>
        <v>0</v>
      </c>
      <c r="GM99">
        <f t="shared" si="94"/>
        <v>34634.06</v>
      </c>
      <c r="GN99">
        <f t="shared" si="95"/>
        <v>34634.06</v>
      </c>
      <c r="GO99">
        <f t="shared" si="96"/>
        <v>0</v>
      </c>
      <c r="GP99">
        <f t="shared" si="97"/>
        <v>0</v>
      </c>
      <c r="GR99">
        <v>0</v>
      </c>
    </row>
    <row r="100" spans="1:255">
      <c r="A100" s="2">
        <v>17</v>
      </c>
      <c r="B100" s="2">
        <v>1</v>
      </c>
      <c r="C100" s="2">
        <f>ROW(SmtRes!A205)</f>
        <v>205</v>
      </c>
      <c r="D100" s="2">
        <f>ROW(EtalonRes!A205)</f>
        <v>205</v>
      </c>
      <c r="E100" s="2" t="s">
        <v>68</v>
      </c>
      <c r="F100" s="2" t="s">
        <v>172</v>
      </c>
      <c r="G100" s="2" t="s">
        <v>173</v>
      </c>
      <c r="H100" s="2" t="s">
        <v>162</v>
      </c>
      <c r="I100" s="2">
        <v>0.78</v>
      </c>
      <c r="J100" s="2">
        <v>0</v>
      </c>
      <c r="K100" s="2"/>
      <c r="L100" s="2"/>
      <c r="M100" s="2"/>
      <c r="N100" s="2"/>
      <c r="O100" s="2">
        <f t="shared" si="63"/>
        <v>9912.5300000000007</v>
      </c>
      <c r="P100" s="2">
        <f t="shared" si="64"/>
        <v>5799.88</v>
      </c>
      <c r="Q100" s="2">
        <f t="shared" si="65"/>
        <v>3472.65</v>
      </c>
      <c r="R100" s="2">
        <f t="shared" si="66"/>
        <v>443.14</v>
      </c>
      <c r="S100" s="2">
        <f t="shared" si="67"/>
        <v>640</v>
      </c>
      <c r="T100" s="2">
        <f t="shared" si="68"/>
        <v>0</v>
      </c>
      <c r="U100" s="2">
        <f t="shared" si="69"/>
        <v>67.298321999999985</v>
      </c>
      <c r="V100" s="2">
        <f t="shared" si="70"/>
        <v>41.688074999999998</v>
      </c>
      <c r="W100" s="2">
        <f t="shared" si="71"/>
        <v>0</v>
      </c>
      <c r="X100" s="2">
        <f t="shared" si="72"/>
        <v>1137.3</v>
      </c>
      <c r="Y100" s="2">
        <f t="shared" si="73"/>
        <v>552.4</v>
      </c>
      <c r="Z100" s="2"/>
      <c r="AA100" s="2">
        <v>26264148</v>
      </c>
      <c r="AB100" s="2">
        <f t="shared" si="74"/>
        <v>12708.368675</v>
      </c>
      <c r="AC100" s="2">
        <f t="shared" si="75"/>
        <v>7435.74</v>
      </c>
      <c r="AD100" s="2">
        <f>ROUND((((((ET100*1.15)*1.25))-(((EU100*1.15)*1.25)))+AE100),6)</f>
        <v>4452.1099999999997</v>
      </c>
      <c r="AE100" s="2">
        <f>ROUND((((EU100*1.15)*1.25)),6)</f>
        <v>568.12874999999997</v>
      </c>
      <c r="AF100" s="2">
        <f>ROUND((((EV100*1.15)*1.15)),6)</f>
        <v>820.51867500000003</v>
      </c>
      <c r="AG100" s="2">
        <f t="shared" si="78"/>
        <v>0</v>
      </c>
      <c r="AH100" s="2">
        <f>(((EW100*1.15)*1.15))</f>
        <v>86.279899999999969</v>
      </c>
      <c r="AI100" s="2">
        <f>(((EX100*1.15)*1.25))</f>
        <v>53.446249999999999</v>
      </c>
      <c r="AJ100" s="2">
        <f t="shared" si="80"/>
        <v>0</v>
      </c>
      <c r="AK100" s="2">
        <v>11153.29</v>
      </c>
      <c r="AL100" s="2">
        <v>7435.74</v>
      </c>
      <c r="AM100" s="2">
        <v>3097.12</v>
      </c>
      <c r="AN100" s="2">
        <v>395.22</v>
      </c>
      <c r="AO100" s="2">
        <v>620.42999999999995</v>
      </c>
      <c r="AP100" s="2">
        <v>0</v>
      </c>
      <c r="AQ100" s="2">
        <v>65.239999999999995</v>
      </c>
      <c r="AR100" s="2">
        <v>37.18</v>
      </c>
      <c r="AS100" s="2">
        <v>0</v>
      </c>
      <c r="AT100" s="2">
        <v>105</v>
      </c>
      <c r="AU100" s="2">
        <v>51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0</v>
      </c>
      <c r="BI100" s="2">
        <v>1</v>
      </c>
      <c r="BJ100" s="2" t="s">
        <v>174</v>
      </c>
      <c r="BK100" s="2"/>
      <c r="BL100" s="2"/>
      <c r="BM100" s="2">
        <v>33001</v>
      </c>
      <c r="BN100" s="2">
        <v>0</v>
      </c>
      <c r="BO100" s="2" t="s">
        <v>3</v>
      </c>
      <c r="BP100" s="2">
        <v>0</v>
      </c>
      <c r="BQ100" s="2">
        <v>2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105</v>
      </c>
      <c r="CA100" s="2">
        <v>60</v>
      </c>
      <c r="CB100" s="2"/>
      <c r="CC100" s="2"/>
      <c r="CD100" s="2"/>
      <c r="CE100" s="2"/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2" t="s">
        <v>393</v>
      </c>
      <c r="CO100" s="2">
        <v>0</v>
      </c>
      <c r="CP100" s="2">
        <f t="shared" si="81"/>
        <v>9912.5300000000007</v>
      </c>
      <c r="CQ100" s="2">
        <f t="shared" si="82"/>
        <v>7435.74</v>
      </c>
      <c r="CR100" s="2">
        <f t="shared" si="83"/>
        <v>4452.1099999999997</v>
      </c>
      <c r="CS100" s="2">
        <f t="shared" si="84"/>
        <v>568.12874999999997</v>
      </c>
      <c r="CT100" s="2">
        <f t="shared" si="85"/>
        <v>820.51867500000003</v>
      </c>
      <c r="CU100" s="2">
        <f t="shared" si="86"/>
        <v>0</v>
      </c>
      <c r="CV100" s="2">
        <f t="shared" si="87"/>
        <v>86.279899999999969</v>
      </c>
      <c r="CW100" s="2">
        <f t="shared" si="88"/>
        <v>53.446249999999999</v>
      </c>
      <c r="CX100" s="2">
        <f t="shared" si="89"/>
        <v>0</v>
      </c>
      <c r="CY100" s="2">
        <f t="shared" si="90"/>
        <v>1137.2969999999998</v>
      </c>
      <c r="CZ100" s="2">
        <f t="shared" si="91"/>
        <v>552.40139999999997</v>
      </c>
      <c r="DA100" s="2"/>
      <c r="DB100" s="2"/>
      <c r="DC100" s="2" t="s">
        <v>3</v>
      </c>
      <c r="DD100" s="2" t="s">
        <v>3</v>
      </c>
      <c r="DE100" s="2" t="s">
        <v>175</v>
      </c>
      <c r="DF100" s="2" t="s">
        <v>175</v>
      </c>
      <c r="DG100" s="2" t="s">
        <v>176</v>
      </c>
      <c r="DH100" s="2" t="s">
        <v>3</v>
      </c>
      <c r="DI100" s="2" t="s">
        <v>176</v>
      </c>
      <c r="DJ100" s="2" t="s">
        <v>175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1013</v>
      </c>
      <c r="DV100" s="2" t="s">
        <v>162</v>
      </c>
      <c r="DW100" s="2" t="s">
        <v>164</v>
      </c>
      <c r="DX100" s="2">
        <v>1</v>
      </c>
      <c r="DY100" s="2"/>
      <c r="DZ100" s="2"/>
      <c r="EA100" s="2"/>
      <c r="EB100" s="2"/>
      <c r="EC100" s="2"/>
      <c r="ED100" s="2"/>
      <c r="EE100" s="2">
        <v>24085415</v>
      </c>
      <c r="EF100" s="2">
        <v>2</v>
      </c>
      <c r="EG100" s="2" t="s">
        <v>24</v>
      </c>
      <c r="EH100" s="2">
        <v>0</v>
      </c>
      <c r="EI100" s="2" t="s">
        <v>3</v>
      </c>
      <c r="EJ100" s="2">
        <v>1</v>
      </c>
      <c r="EK100" s="2">
        <v>33001</v>
      </c>
      <c r="EL100" s="2" t="s">
        <v>25</v>
      </c>
      <c r="EM100" s="2" t="s">
        <v>26</v>
      </c>
      <c r="EN100" s="2"/>
      <c r="EO100" s="2" t="s">
        <v>36</v>
      </c>
      <c r="EP100" s="2"/>
      <c r="EQ100" s="2">
        <v>0</v>
      </c>
      <c r="ER100" s="2">
        <v>11153.29</v>
      </c>
      <c r="ES100" s="2">
        <v>7435.74</v>
      </c>
      <c r="ET100" s="2">
        <v>3097.12</v>
      </c>
      <c r="EU100" s="2">
        <v>395.22</v>
      </c>
      <c r="EV100" s="2">
        <v>620.42999999999995</v>
      </c>
      <c r="EW100" s="2">
        <v>65.239999999999995</v>
      </c>
      <c r="EX100" s="2">
        <v>37.18</v>
      </c>
      <c r="EY100" s="2">
        <v>0</v>
      </c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92"/>
        <v>0</v>
      </c>
      <c r="FS100" s="2">
        <v>0</v>
      </c>
      <c r="FT100" s="2"/>
      <c r="FU100" s="2" t="s">
        <v>27</v>
      </c>
      <c r="FV100" s="2"/>
      <c r="FW100" s="2"/>
      <c r="FX100" s="2">
        <v>105</v>
      </c>
      <c r="FY100" s="2">
        <v>51</v>
      </c>
      <c r="FZ100" s="2"/>
      <c r="GA100" s="2" t="s">
        <v>3</v>
      </c>
      <c r="GB100" s="2"/>
      <c r="GC100" s="2"/>
      <c r="GD100" s="2"/>
      <c r="GE100" s="2"/>
      <c r="GF100" s="2">
        <v>-2137609114</v>
      </c>
      <c r="GG100" s="2">
        <v>2</v>
      </c>
      <c r="GH100" s="2">
        <v>1</v>
      </c>
      <c r="GI100" s="2">
        <v>-2</v>
      </c>
      <c r="GJ100" s="2">
        <v>0</v>
      </c>
      <c r="GK100" s="2">
        <f>ROUND(R100*(R12)/100,2)</f>
        <v>0</v>
      </c>
      <c r="GL100" s="2">
        <f t="shared" si="93"/>
        <v>0</v>
      </c>
      <c r="GM100" s="2">
        <f t="shared" si="94"/>
        <v>11602.23</v>
      </c>
      <c r="GN100" s="2">
        <f t="shared" si="95"/>
        <v>11602.23</v>
      </c>
      <c r="GO100" s="2">
        <f t="shared" si="96"/>
        <v>0</v>
      </c>
      <c r="GP100" s="2">
        <f t="shared" si="97"/>
        <v>0</v>
      </c>
      <c r="GQ100" s="2"/>
      <c r="GR100" s="2">
        <v>0</v>
      </c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>
      <c r="A101">
        <v>17</v>
      </c>
      <c r="B101">
        <v>1</v>
      </c>
      <c r="C101">
        <f>ROW(SmtRes!A220)</f>
        <v>220</v>
      </c>
      <c r="D101">
        <f>ROW(EtalonRes!A220)</f>
        <v>220</v>
      </c>
      <c r="E101" t="s">
        <v>68</v>
      </c>
      <c r="F101" t="s">
        <v>172</v>
      </c>
      <c r="G101" t="s">
        <v>173</v>
      </c>
      <c r="H101" t="s">
        <v>162</v>
      </c>
      <c r="I101">
        <v>0.78</v>
      </c>
      <c r="J101">
        <v>0</v>
      </c>
      <c r="O101">
        <f t="shared" si="63"/>
        <v>63341.06</v>
      </c>
      <c r="P101">
        <f t="shared" si="64"/>
        <v>37061.22</v>
      </c>
      <c r="Q101">
        <f t="shared" si="65"/>
        <v>22190.21</v>
      </c>
      <c r="R101">
        <f t="shared" si="66"/>
        <v>2831.67</v>
      </c>
      <c r="S101">
        <f t="shared" si="67"/>
        <v>4089.63</v>
      </c>
      <c r="T101">
        <f t="shared" si="68"/>
        <v>0</v>
      </c>
      <c r="U101">
        <f t="shared" si="69"/>
        <v>67.298321999999985</v>
      </c>
      <c r="V101">
        <f t="shared" si="70"/>
        <v>41.688074999999998</v>
      </c>
      <c r="W101">
        <f t="shared" si="71"/>
        <v>0</v>
      </c>
      <c r="X101">
        <f t="shared" si="72"/>
        <v>7267.37</v>
      </c>
      <c r="Y101">
        <f t="shared" si="73"/>
        <v>3529.86</v>
      </c>
      <c r="AA101">
        <v>26264149</v>
      </c>
      <c r="AB101">
        <f t="shared" si="74"/>
        <v>12708.368675</v>
      </c>
      <c r="AC101">
        <f t="shared" si="75"/>
        <v>7435.74</v>
      </c>
      <c r="AD101">
        <f>ROUND((((((ET101*1.15)*1.25))-(((EU101*1.15)*1.25)))+AE101),6)</f>
        <v>4452.1099999999997</v>
      </c>
      <c r="AE101">
        <f>ROUND((((EU101*1.15)*1.25)),6)</f>
        <v>568.12874999999997</v>
      </c>
      <c r="AF101">
        <f>ROUND((((EV101*1.15)*1.15)),6)</f>
        <v>820.51867500000003</v>
      </c>
      <c r="AG101">
        <f t="shared" si="78"/>
        <v>0</v>
      </c>
      <c r="AH101">
        <f>(((EW101*1.15)*1.15))</f>
        <v>86.279899999999969</v>
      </c>
      <c r="AI101">
        <f>(((EX101*1.15)*1.25))</f>
        <v>53.446249999999999</v>
      </c>
      <c r="AJ101">
        <f t="shared" si="80"/>
        <v>0</v>
      </c>
      <c r="AK101">
        <v>11153.29</v>
      </c>
      <c r="AL101">
        <v>7435.74</v>
      </c>
      <c r="AM101">
        <v>3097.12</v>
      </c>
      <c r="AN101">
        <v>395.22</v>
      </c>
      <c r="AO101">
        <v>620.42999999999995</v>
      </c>
      <c r="AP101">
        <v>0</v>
      </c>
      <c r="AQ101">
        <v>65.239999999999995</v>
      </c>
      <c r="AR101">
        <v>37.18</v>
      </c>
      <c r="AS101">
        <v>0</v>
      </c>
      <c r="AT101">
        <v>105</v>
      </c>
      <c r="AU101">
        <v>51</v>
      </c>
      <c r="AV101">
        <v>1</v>
      </c>
      <c r="AW101">
        <v>1</v>
      </c>
      <c r="AZ101">
        <v>6.39</v>
      </c>
      <c r="BA101">
        <v>6.39</v>
      </c>
      <c r="BB101">
        <v>6.39</v>
      </c>
      <c r="BC101">
        <v>6.39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174</v>
      </c>
      <c r="BM101">
        <v>33001</v>
      </c>
      <c r="BN101">
        <v>0</v>
      </c>
      <c r="BO101" t="s">
        <v>28</v>
      </c>
      <c r="BP101">
        <v>1</v>
      </c>
      <c r="BQ101">
        <v>2</v>
      </c>
      <c r="BR101">
        <v>0</v>
      </c>
      <c r="BS101">
        <v>6.39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105</v>
      </c>
      <c r="CA101">
        <v>60</v>
      </c>
      <c r="CF101">
        <v>0</v>
      </c>
      <c r="CG101">
        <v>0</v>
      </c>
      <c r="CM101">
        <v>0</v>
      </c>
      <c r="CN101" t="s">
        <v>393</v>
      </c>
      <c r="CO101">
        <v>0</v>
      </c>
      <c r="CP101">
        <f t="shared" si="81"/>
        <v>63341.06</v>
      </c>
      <c r="CQ101">
        <f t="shared" si="82"/>
        <v>47514.378599999996</v>
      </c>
      <c r="CR101">
        <f t="shared" si="83"/>
        <v>28448.982899999995</v>
      </c>
      <c r="CS101">
        <f t="shared" si="84"/>
        <v>3630.3427124999998</v>
      </c>
      <c r="CT101">
        <f t="shared" si="85"/>
        <v>5243.1143332499996</v>
      </c>
      <c r="CU101">
        <f t="shared" si="86"/>
        <v>0</v>
      </c>
      <c r="CV101">
        <f t="shared" si="87"/>
        <v>86.279899999999969</v>
      </c>
      <c r="CW101">
        <f t="shared" si="88"/>
        <v>53.446249999999999</v>
      </c>
      <c r="CX101">
        <f t="shared" si="89"/>
        <v>0</v>
      </c>
      <c r="CY101">
        <f t="shared" si="90"/>
        <v>7267.3649999999998</v>
      </c>
      <c r="CZ101">
        <f t="shared" si="91"/>
        <v>3529.8629999999998</v>
      </c>
      <c r="DC101" t="s">
        <v>3</v>
      </c>
      <c r="DD101" t="s">
        <v>3</v>
      </c>
      <c r="DE101" t="s">
        <v>175</v>
      </c>
      <c r="DF101" t="s">
        <v>175</v>
      </c>
      <c r="DG101" t="s">
        <v>176</v>
      </c>
      <c r="DH101" t="s">
        <v>3</v>
      </c>
      <c r="DI101" t="s">
        <v>176</v>
      </c>
      <c r="DJ101" t="s">
        <v>175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1013</v>
      </c>
      <c r="DV101" t="s">
        <v>162</v>
      </c>
      <c r="DW101" t="s">
        <v>164</v>
      </c>
      <c r="DX101">
        <v>1</v>
      </c>
      <c r="EE101">
        <v>24085415</v>
      </c>
      <c r="EF101">
        <v>2</v>
      </c>
      <c r="EG101" t="s">
        <v>24</v>
      </c>
      <c r="EH101">
        <v>0</v>
      </c>
      <c r="EI101" t="s">
        <v>3</v>
      </c>
      <c r="EJ101">
        <v>1</v>
      </c>
      <c r="EK101">
        <v>33001</v>
      </c>
      <c r="EL101" t="s">
        <v>25</v>
      </c>
      <c r="EM101" t="s">
        <v>26</v>
      </c>
      <c r="EO101" t="s">
        <v>36</v>
      </c>
      <c r="EQ101">
        <v>0</v>
      </c>
      <c r="ER101">
        <v>11153.29</v>
      </c>
      <c r="ES101">
        <v>7435.74</v>
      </c>
      <c r="ET101">
        <v>3097.12</v>
      </c>
      <c r="EU101">
        <v>395.22</v>
      </c>
      <c r="EV101">
        <v>620.42999999999995</v>
      </c>
      <c r="EW101">
        <v>65.239999999999995</v>
      </c>
      <c r="EX101">
        <v>37.18</v>
      </c>
      <c r="EY101">
        <v>0</v>
      </c>
      <c r="FQ101">
        <v>0</v>
      </c>
      <c r="FR101">
        <f t="shared" si="92"/>
        <v>0</v>
      </c>
      <c r="FS101">
        <v>0</v>
      </c>
      <c r="FU101" t="s">
        <v>27</v>
      </c>
      <c r="FX101">
        <v>105</v>
      </c>
      <c r="FY101">
        <v>51</v>
      </c>
      <c r="GA101" t="s">
        <v>3</v>
      </c>
      <c r="GF101">
        <v>-2137609114</v>
      </c>
      <c r="GG101">
        <v>1</v>
      </c>
      <c r="GH101">
        <v>1</v>
      </c>
      <c r="GI101">
        <v>4</v>
      </c>
      <c r="GJ101">
        <v>0</v>
      </c>
      <c r="GK101">
        <f>ROUND(R101*(S12)/100,2)</f>
        <v>0</v>
      </c>
      <c r="GL101">
        <f t="shared" si="93"/>
        <v>0</v>
      </c>
      <c r="GM101">
        <f t="shared" si="94"/>
        <v>74138.289999999994</v>
      </c>
      <c r="GN101">
        <f t="shared" si="95"/>
        <v>74138.289999999994</v>
      </c>
      <c r="GO101">
        <f t="shared" si="96"/>
        <v>0</v>
      </c>
      <c r="GP101">
        <f t="shared" si="97"/>
        <v>0</v>
      </c>
      <c r="GR101">
        <v>0</v>
      </c>
    </row>
    <row r="102" spans="1:255">
      <c r="A102" s="2">
        <v>17</v>
      </c>
      <c r="B102" s="2">
        <v>1</v>
      </c>
      <c r="C102" s="2">
        <f>ROW(SmtRes!A230)</f>
        <v>230</v>
      </c>
      <c r="D102" s="2">
        <f>ROW(EtalonRes!A230)</f>
        <v>230</v>
      </c>
      <c r="E102" s="2" t="s">
        <v>72</v>
      </c>
      <c r="F102" s="2" t="s">
        <v>177</v>
      </c>
      <c r="G102" s="2" t="s">
        <v>178</v>
      </c>
      <c r="H102" s="2" t="s">
        <v>32</v>
      </c>
      <c r="I102" s="2">
        <v>3</v>
      </c>
      <c r="J102" s="2">
        <v>0</v>
      </c>
      <c r="K102" s="2"/>
      <c r="L102" s="2"/>
      <c r="M102" s="2"/>
      <c r="N102" s="2"/>
      <c r="O102" s="2">
        <f t="shared" si="63"/>
        <v>978.02</v>
      </c>
      <c r="P102" s="2">
        <f t="shared" si="64"/>
        <v>521.73</v>
      </c>
      <c r="Q102" s="2">
        <f t="shared" si="65"/>
        <v>402.57</v>
      </c>
      <c r="R102" s="2">
        <f t="shared" si="66"/>
        <v>44.12</v>
      </c>
      <c r="S102" s="2">
        <f t="shared" si="67"/>
        <v>53.72</v>
      </c>
      <c r="T102" s="2">
        <f t="shared" si="68"/>
        <v>0</v>
      </c>
      <c r="U102" s="2">
        <f t="shared" si="69"/>
        <v>6.0702749999999988</v>
      </c>
      <c r="V102" s="2">
        <f t="shared" si="70"/>
        <v>4.7868750000000002</v>
      </c>
      <c r="W102" s="2">
        <f t="shared" si="71"/>
        <v>0</v>
      </c>
      <c r="X102" s="2">
        <f t="shared" si="72"/>
        <v>102.73</v>
      </c>
      <c r="Y102" s="2">
        <f t="shared" si="73"/>
        <v>49.9</v>
      </c>
      <c r="Z102" s="2"/>
      <c r="AA102" s="2">
        <v>26264148</v>
      </c>
      <c r="AB102" s="2">
        <f t="shared" si="74"/>
        <v>326.00727499999999</v>
      </c>
      <c r="AC102" s="2">
        <f t="shared" si="75"/>
        <v>173.91</v>
      </c>
      <c r="AD102" s="2">
        <f>ROUND((((((ET102*1.15)*1.25))-(((EU102*1.15)*1.25)))+AE102),6)</f>
        <v>134.19062500000001</v>
      </c>
      <c r="AE102" s="2">
        <f>ROUND((((EU102*1.15)*1.25)),6)</f>
        <v>14.705625</v>
      </c>
      <c r="AF102" s="2">
        <f>ROUND((((EV102*1.15)*1.15)),6)</f>
        <v>17.906649999999999</v>
      </c>
      <c r="AG102" s="2">
        <f t="shared" si="78"/>
        <v>0</v>
      </c>
      <c r="AH102" s="2">
        <f>(((EW102*1.15)*1.15))</f>
        <v>2.0234249999999996</v>
      </c>
      <c r="AI102" s="2">
        <f>(((EX102*1.15)*1.25))</f>
        <v>1.5956250000000001</v>
      </c>
      <c r="AJ102" s="2">
        <f t="shared" si="80"/>
        <v>0</v>
      </c>
      <c r="AK102" s="2">
        <v>280.8</v>
      </c>
      <c r="AL102" s="2">
        <v>173.91</v>
      </c>
      <c r="AM102" s="2">
        <v>93.35</v>
      </c>
      <c r="AN102" s="2">
        <v>10.23</v>
      </c>
      <c r="AO102" s="2">
        <v>13.54</v>
      </c>
      <c r="AP102" s="2">
        <v>0</v>
      </c>
      <c r="AQ102" s="2">
        <v>1.53</v>
      </c>
      <c r="AR102" s="2">
        <v>1.1100000000000001</v>
      </c>
      <c r="AS102" s="2">
        <v>0</v>
      </c>
      <c r="AT102" s="2">
        <v>105</v>
      </c>
      <c r="AU102" s="2">
        <v>51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1</v>
      </c>
      <c r="BJ102" s="2" t="s">
        <v>179</v>
      </c>
      <c r="BK102" s="2"/>
      <c r="BL102" s="2"/>
      <c r="BM102" s="2">
        <v>33001</v>
      </c>
      <c r="BN102" s="2">
        <v>0</v>
      </c>
      <c r="BO102" s="2" t="s">
        <v>3</v>
      </c>
      <c r="BP102" s="2">
        <v>0</v>
      </c>
      <c r="BQ102" s="2">
        <v>2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105</v>
      </c>
      <c r="CA102" s="2">
        <v>60</v>
      </c>
      <c r="CB102" s="2"/>
      <c r="CC102" s="2"/>
      <c r="CD102" s="2"/>
      <c r="CE102" s="2"/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2" t="s">
        <v>393</v>
      </c>
      <c r="CO102" s="2">
        <v>0</v>
      </c>
      <c r="CP102" s="2">
        <f t="shared" si="81"/>
        <v>978.02</v>
      </c>
      <c r="CQ102" s="2">
        <f t="shared" si="82"/>
        <v>173.91</v>
      </c>
      <c r="CR102" s="2">
        <f t="shared" si="83"/>
        <v>134.19062500000001</v>
      </c>
      <c r="CS102" s="2">
        <f t="shared" si="84"/>
        <v>14.705625</v>
      </c>
      <c r="CT102" s="2">
        <f t="shared" si="85"/>
        <v>17.906649999999999</v>
      </c>
      <c r="CU102" s="2">
        <f t="shared" si="86"/>
        <v>0</v>
      </c>
      <c r="CV102" s="2">
        <f t="shared" si="87"/>
        <v>2.0234249999999996</v>
      </c>
      <c r="CW102" s="2">
        <f t="shared" si="88"/>
        <v>1.5956250000000001</v>
      </c>
      <c r="CX102" s="2">
        <f t="shared" si="89"/>
        <v>0</v>
      </c>
      <c r="CY102" s="2">
        <f t="shared" si="90"/>
        <v>102.73200000000001</v>
      </c>
      <c r="CZ102" s="2">
        <f t="shared" si="91"/>
        <v>49.898400000000002</v>
      </c>
      <c r="DA102" s="2"/>
      <c r="DB102" s="2"/>
      <c r="DC102" s="2" t="s">
        <v>3</v>
      </c>
      <c r="DD102" s="2" t="s">
        <v>3</v>
      </c>
      <c r="DE102" s="2" t="s">
        <v>175</v>
      </c>
      <c r="DF102" s="2" t="s">
        <v>175</v>
      </c>
      <c r="DG102" s="2" t="s">
        <v>176</v>
      </c>
      <c r="DH102" s="2" t="s">
        <v>3</v>
      </c>
      <c r="DI102" s="2" t="s">
        <v>176</v>
      </c>
      <c r="DJ102" s="2" t="s">
        <v>175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1013</v>
      </c>
      <c r="DV102" s="2" t="s">
        <v>32</v>
      </c>
      <c r="DW102" s="2" t="s">
        <v>32</v>
      </c>
      <c r="DX102" s="2">
        <v>1</v>
      </c>
      <c r="DY102" s="2"/>
      <c r="DZ102" s="2"/>
      <c r="EA102" s="2"/>
      <c r="EB102" s="2"/>
      <c r="EC102" s="2"/>
      <c r="ED102" s="2"/>
      <c r="EE102" s="2">
        <v>24085415</v>
      </c>
      <c r="EF102" s="2">
        <v>2</v>
      </c>
      <c r="EG102" s="2" t="s">
        <v>24</v>
      </c>
      <c r="EH102" s="2">
        <v>0</v>
      </c>
      <c r="EI102" s="2" t="s">
        <v>3</v>
      </c>
      <c r="EJ102" s="2">
        <v>1</v>
      </c>
      <c r="EK102" s="2">
        <v>33001</v>
      </c>
      <c r="EL102" s="2" t="s">
        <v>25</v>
      </c>
      <c r="EM102" s="2" t="s">
        <v>26</v>
      </c>
      <c r="EN102" s="2"/>
      <c r="EO102" s="2" t="s">
        <v>36</v>
      </c>
      <c r="EP102" s="2"/>
      <c r="EQ102" s="2">
        <v>0</v>
      </c>
      <c r="ER102" s="2">
        <v>280.8</v>
      </c>
      <c r="ES102" s="2">
        <v>173.91</v>
      </c>
      <c r="ET102" s="2">
        <v>93.35</v>
      </c>
      <c r="EU102" s="2">
        <v>10.23</v>
      </c>
      <c r="EV102" s="2">
        <v>13.54</v>
      </c>
      <c r="EW102" s="2">
        <v>1.53</v>
      </c>
      <c r="EX102" s="2">
        <v>1.1100000000000001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92"/>
        <v>0</v>
      </c>
      <c r="FS102" s="2">
        <v>0</v>
      </c>
      <c r="FT102" s="2"/>
      <c r="FU102" s="2" t="s">
        <v>27</v>
      </c>
      <c r="FV102" s="2"/>
      <c r="FW102" s="2"/>
      <c r="FX102" s="2">
        <v>105</v>
      </c>
      <c r="FY102" s="2">
        <v>51</v>
      </c>
      <c r="FZ102" s="2"/>
      <c r="GA102" s="2" t="s">
        <v>3</v>
      </c>
      <c r="GB102" s="2"/>
      <c r="GC102" s="2"/>
      <c r="GD102" s="2"/>
      <c r="GE102" s="2"/>
      <c r="GF102" s="2">
        <v>-1352122724</v>
      </c>
      <c r="GG102" s="2">
        <v>2</v>
      </c>
      <c r="GH102" s="2">
        <v>1</v>
      </c>
      <c r="GI102" s="2">
        <v>-2</v>
      </c>
      <c r="GJ102" s="2">
        <v>0</v>
      </c>
      <c r="GK102" s="2">
        <f>ROUND(R102*(R12)/100,2)</f>
        <v>0</v>
      </c>
      <c r="GL102" s="2">
        <f t="shared" si="93"/>
        <v>0</v>
      </c>
      <c r="GM102" s="2">
        <f t="shared" si="94"/>
        <v>1130.6500000000001</v>
      </c>
      <c r="GN102" s="2">
        <f t="shared" si="95"/>
        <v>1130.6500000000001</v>
      </c>
      <c r="GO102" s="2">
        <f t="shared" si="96"/>
        <v>0</v>
      </c>
      <c r="GP102" s="2">
        <f t="shared" si="97"/>
        <v>0</v>
      </c>
      <c r="GQ102" s="2"/>
      <c r="GR102" s="2">
        <v>0</v>
      </c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>
      <c r="A103">
        <v>17</v>
      </c>
      <c r="B103">
        <v>1</v>
      </c>
      <c r="C103">
        <f>ROW(SmtRes!A240)</f>
        <v>240</v>
      </c>
      <c r="D103">
        <f>ROW(EtalonRes!A240)</f>
        <v>240</v>
      </c>
      <c r="E103" t="s">
        <v>72</v>
      </c>
      <c r="F103" t="s">
        <v>177</v>
      </c>
      <c r="G103" t="s">
        <v>178</v>
      </c>
      <c r="H103" t="s">
        <v>32</v>
      </c>
      <c r="I103">
        <v>3</v>
      </c>
      <c r="J103">
        <v>0</v>
      </c>
      <c r="O103">
        <f t="shared" si="63"/>
        <v>6249.55</v>
      </c>
      <c r="P103">
        <f t="shared" si="64"/>
        <v>3333.85</v>
      </c>
      <c r="Q103">
        <f t="shared" si="65"/>
        <v>2572.4299999999998</v>
      </c>
      <c r="R103">
        <f t="shared" si="66"/>
        <v>281.91000000000003</v>
      </c>
      <c r="S103">
        <f t="shared" si="67"/>
        <v>343.27</v>
      </c>
      <c r="T103">
        <f t="shared" si="68"/>
        <v>0</v>
      </c>
      <c r="U103">
        <f t="shared" si="69"/>
        <v>6.0702749999999988</v>
      </c>
      <c r="V103">
        <f t="shared" si="70"/>
        <v>4.7868750000000002</v>
      </c>
      <c r="W103">
        <f t="shared" si="71"/>
        <v>0</v>
      </c>
      <c r="X103">
        <f t="shared" si="72"/>
        <v>656.44</v>
      </c>
      <c r="Y103">
        <f t="shared" si="73"/>
        <v>318.83999999999997</v>
      </c>
      <c r="AA103">
        <v>26264149</v>
      </c>
      <c r="AB103">
        <f t="shared" si="74"/>
        <v>326.00727499999999</v>
      </c>
      <c r="AC103">
        <f t="shared" si="75"/>
        <v>173.91</v>
      </c>
      <c r="AD103">
        <f>ROUND((((((ET103*1.15)*1.25))-(((EU103*1.15)*1.25)))+AE103),6)</f>
        <v>134.19062500000001</v>
      </c>
      <c r="AE103">
        <f>ROUND((((EU103*1.15)*1.25)),6)</f>
        <v>14.705625</v>
      </c>
      <c r="AF103">
        <f>ROUND((((EV103*1.15)*1.15)),6)</f>
        <v>17.906649999999999</v>
      </c>
      <c r="AG103">
        <f t="shared" si="78"/>
        <v>0</v>
      </c>
      <c r="AH103">
        <f>(((EW103*1.15)*1.15))</f>
        <v>2.0234249999999996</v>
      </c>
      <c r="AI103">
        <f>(((EX103*1.15)*1.25))</f>
        <v>1.5956250000000001</v>
      </c>
      <c r="AJ103">
        <f t="shared" si="80"/>
        <v>0</v>
      </c>
      <c r="AK103">
        <v>280.8</v>
      </c>
      <c r="AL103">
        <v>173.91</v>
      </c>
      <c r="AM103">
        <v>93.35</v>
      </c>
      <c r="AN103">
        <v>10.23</v>
      </c>
      <c r="AO103">
        <v>13.54</v>
      </c>
      <c r="AP103">
        <v>0</v>
      </c>
      <c r="AQ103">
        <v>1.53</v>
      </c>
      <c r="AR103">
        <v>1.1100000000000001</v>
      </c>
      <c r="AS103">
        <v>0</v>
      </c>
      <c r="AT103">
        <v>105</v>
      </c>
      <c r="AU103">
        <v>51</v>
      </c>
      <c r="AV103">
        <v>1</v>
      </c>
      <c r="AW103">
        <v>1</v>
      </c>
      <c r="AZ103">
        <v>6.39</v>
      </c>
      <c r="BA103">
        <v>6.39</v>
      </c>
      <c r="BB103">
        <v>6.39</v>
      </c>
      <c r="BC103">
        <v>6.39</v>
      </c>
      <c r="BD103" t="s">
        <v>3</v>
      </c>
      <c r="BE103" t="s">
        <v>3</v>
      </c>
      <c r="BF103" t="s">
        <v>3</v>
      </c>
      <c r="BG103" t="s">
        <v>3</v>
      </c>
      <c r="BH103">
        <v>0</v>
      </c>
      <c r="BI103">
        <v>1</v>
      </c>
      <c r="BJ103" t="s">
        <v>179</v>
      </c>
      <c r="BM103">
        <v>33001</v>
      </c>
      <c r="BN103">
        <v>0</v>
      </c>
      <c r="BO103" t="s">
        <v>28</v>
      </c>
      <c r="BP103">
        <v>1</v>
      </c>
      <c r="BQ103">
        <v>2</v>
      </c>
      <c r="BR103">
        <v>0</v>
      </c>
      <c r="BS103">
        <v>6.39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105</v>
      </c>
      <c r="CA103">
        <v>60</v>
      </c>
      <c r="CF103">
        <v>0</v>
      </c>
      <c r="CG103">
        <v>0</v>
      </c>
      <c r="CM103">
        <v>0</v>
      </c>
      <c r="CN103" t="s">
        <v>393</v>
      </c>
      <c r="CO103">
        <v>0</v>
      </c>
      <c r="CP103">
        <f t="shared" si="81"/>
        <v>6249.5499999999993</v>
      </c>
      <c r="CQ103">
        <f t="shared" si="82"/>
        <v>1111.2848999999999</v>
      </c>
      <c r="CR103">
        <f t="shared" si="83"/>
        <v>857.47809375000008</v>
      </c>
      <c r="CS103">
        <f t="shared" si="84"/>
        <v>93.968943749999994</v>
      </c>
      <c r="CT103">
        <f t="shared" si="85"/>
        <v>114.42349349999999</v>
      </c>
      <c r="CU103">
        <f t="shared" si="86"/>
        <v>0</v>
      </c>
      <c r="CV103">
        <f t="shared" si="87"/>
        <v>2.0234249999999996</v>
      </c>
      <c r="CW103">
        <f t="shared" si="88"/>
        <v>1.5956250000000001</v>
      </c>
      <c r="CX103">
        <f t="shared" si="89"/>
        <v>0</v>
      </c>
      <c r="CY103">
        <f t="shared" si="90"/>
        <v>656.43900000000008</v>
      </c>
      <c r="CZ103">
        <f t="shared" si="91"/>
        <v>318.84180000000003</v>
      </c>
      <c r="DC103" t="s">
        <v>3</v>
      </c>
      <c r="DD103" t="s">
        <v>3</v>
      </c>
      <c r="DE103" t="s">
        <v>175</v>
      </c>
      <c r="DF103" t="s">
        <v>175</v>
      </c>
      <c r="DG103" t="s">
        <v>176</v>
      </c>
      <c r="DH103" t="s">
        <v>3</v>
      </c>
      <c r="DI103" t="s">
        <v>176</v>
      </c>
      <c r="DJ103" t="s">
        <v>175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1013</v>
      </c>
      <c r="DV103" t="s">
        <v>32</v>
      </c>
      <c r="DW103" t="s">
        <v>32</v>
      </c>
      <c r="DX103">
        <v>1</v>
      </c>
      <c r="EE103">
        <v>24085415</v>
      </c>
      <c r="EF103">
        <v>2</v>
      </c>
      <c r="EG103" t="s">
        <v>24</v>
      </c>
      <c r="EH103">
        <v>0</v>
      </c>
      <c r="EI103" t="s">
        <v>3</v>
      </c>
      <c r="EJ103">
        <v>1</v>
      </c>
      <c r="EK103">
        <v>33001</v>
      </c>
      <c r="EL103" t="s">
        <v>25</v>
      </c>
      <c r="EM103" t="s">
        <v>26</v>
      </c>
      <c r="EO103" t="s">
        <v>36</v>
      </c>
      <c r="EQ103">
        <v>0</v>
      </c>
      <c r="ER103">
        <v>280.8</v>
      </c>
      <c r="ES103">
        <v>173.91</v>
      </c>
      <c r="ET103">
        <v>93.35</v>
      </c>
      <c r="EU103">
        <v>10.23</v>
      </c>
      <c r="EV103">
        <v>13.54</v>
      </c>
      <c r="EW103">
        <v>1.53</v>
      </c>
      <c r="EX103">
        <v>1.1100000000000001</v>
      </c>
      <c r="EY103">
        <v>0</v>
      </c>
      <c r="FQ103">
        <v>0</v>
      </c>
      <c r="FR103">
        <f t="shared" si="92"/>
        <v>0</v>
      </c>
      <c r="FS103">
        <v>0</v>
      </c>
      <c r="FU103" t="s">
        <v>27</v>
      </c>
      <c r="FX103">
        <v>105</v>
      </c>
      <c r="FY103">
        <v>51</v>
      </c>
      <c r="GA103" t="s">
        <v>3</v>
      </c>
      <c r="GF103">
        <v>-1352122724</v>
      </c>
      <c r="GG103">
        <v>1</v>
      </c>
      <c r="GH103">
        <v>1</v>
      </c>
      <c r="GI103">
        <v>4</v>
      </c>
      <c r="GJ103">
        <v>0</v>
      </c>
      <c r="GK103">
        <f>ROUND(R103*(S12)/100,2)</f>
        <v>0</v>
      </c>
      <c r="GL103">
        <f t="shared" si="93"/>
        <v>0</v>
      </c>
      <c r="GM103">
        <f t="shared" si="94"/>
        <v>7224.83</v>
      </c>
      <c r="GN103">
        <f t="shared" si="95"/>
        <v>7224.83</v>
      </c>
      <c r="GO103">
        <f t="shared" si="96"/>
        <v>0</v>
      </c>
      <c r="GP103">
        <f t="shared" si="97"/>
        <v>0</v>
      </c>
      <c r="GR103">
        <v>0</v>
      </c>
    </row>
    <row r="104" spans="1:255">
      <c r="A104" s="2">
        <v>17</v>
      </c>
      <c r="B104" s="2">
        <v>1</v>
      </c>
      <c r="C104" s="2"/>
      <c r="D104" s="2"/>
      <c r="E104" s="2" t="s">
        <v>80</v>
      </c>
      <c r="F104" s="2" t="s">
        <v>180</v>
      </c>
      <c r="G104" s="2" t="s">
        <v>181</v>
      </c>
      <c r="H104" s="2" t="s">
        <v>150</v>
      </c>
      <c r="I104" s="2">
        <f>26*3</f>
        <v>78</v>
      </c>
      <c r="J104" s="2">
        <v>0</v>
      </c>
      <c r="K104" s="2"/>
      <c r="L104" s="2"/>
      <c r="M104" s="2"/>
      <c r="N104" s="2"/>
      <c r="O104" s="2">
        <f t="shared" si="63"/>
        <v>2850.9</v>
      </c>
      <c r="P104" s="2">
        <f t="shared" si="64"/>
        <v>2850.9</v>
      </c>
      <c r="Q104" s="2">
        <f t="shared" si="65"/>
        <v>0</v>
      </c>
      <c r="R104" s="2">
        <f t="shared" si="66"/>
        <v>0</v>
      </c>
      <c r="S104" s="2">
        <f t="shared" si="67"/>
        <v>0</v>
      </c>
      <c r="T104" s="2">
        <f t="shared" si="68"/>
        <v>0</v>
      </c>
      <c r="U104" s="2">
        <f t="shared" si="69"/>
        <v>0</v>
      </c>
      <c r="V104" s="2">
        <f t="shared" si="70"/>
        <v>0</v>
      </c>
      <c r="W104" s="2">
        <f t="shared" si="71"/>
        <v>85.02</v>
      </c>
      <c r="X104" s="2">
        <f t="shared" si="72"/>
        <v>0</v>
      </c>
      <c r="Y104" s="2">
        <f t="shared" si="73"/>
        <v>0</v>
      </c>
      <c r="Z104" s="2"/>
      <c r="AA104" s="2">
        <v>26264148</v>
      </c>
      <c r="AB104" s="2">
        <f t="shared" si="74"/>
        <v>36.549999999999997</v>
      </c>
      <c r="AC104" s="2">
        <f t="shared" si="75"/>
        <v>36.549999999999997</v>
      </c>
      <c r="AD104" s="2">
        <f>ROUND(((((ET104*1.15))-((EU104*1.15)))+AE104),6)</f>
        <v>0</v>
      </c>
      <c r="AE104" s="2">
        <f t="shared" ref="AE104:AF107" si="98">ROUND(((EU104*1.15)),6)</f>
        <v>0</v>
      </c>
      <c r="AF104" s="2">
        <f t="shared" si="98"/>
        <v>0</v>
      </c>
      <c r="AG104" s="2">
        <f t="shared" si="78"/>
        <v>0</v>
      </c>
      <c r="AH104" s="2">
        <f t="shared" ref="AH104:AI107" si="99">((EW104*1.15))</f>
        <v>0</v>
      </c>
      <c r="AI104" s="2">
        <f t="shared" si="99"/>
        <v>0</v>
      </c>
      <c r="AJ104" s="2">
        <f t="shared" si="80"/>
        <v>1.0900000000000001</v>
      </c>
      <c r="AK104" s="2">
        <v>36.549999999999997</v>
      </c>
      <c r="AL104" s="2">
        <v>36.549999999999997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1.0900000000000001</v>
      </c>
      <c r="AT104" s="2">
        <v>0</v>
      </c>
      <c r="AU104" s="2">
        <v>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182</v>
      </c>
      <c r="BK104" s="2"/>
      <c r="BL104" s="2"/>
      <c r="BM104" s="2">
        <v>500001</v>
      </c>
      <c r="BN104" s="2">
        <v>0</v>
      </c>
      <c r="BO104" s="2" t="s">
        <v>3</v>
      </c>
      <c r="BP104" s="2">
        <v>0</v>
      </c>
      <c r="BQ104" s="2">
        <v>8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0</v>
      </c>
      <c r="CA104" s="2">
        <v>0</v>
      </c>
      <c r="CB104" s="2"/>
      <c r="CC104" s="2"/>
      <c r="CD104" s="2"/>
      <c r="CE104" s="2"/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 t="shared" si="81"/>
        <v>2850.9</v>
      </c>
      <c r="CQ104" s="2">
        <f t="shared" si="82"/>
        <v>36.549999999999997</v>
      </c>
      <c r="CR104" s="2">
        <f t="shared" si="83"/>
        <v>0</v>
      </c>
      <c r="CS104" s="2">
        <f t="shared" si="84"/>
        <v>0</v>
      </c>
      <c r="CT104" s="2">
        <f t="shared" si="85"/>
        <v>0</v>
      </c>
      <c r="CU104" s="2">
        <f t="shared" si="86"/>
        <v>0</v>
      </c>
      <c r="CV104" s="2">
        <f t="shared" si="87"/>
        <v>0</v>
      </c>
      <c r="CW104" s="2">
        <f t="shared" si="88"/>
        <v>0</v>
      </c>
      <c r="CX104" s="2">
        <f t="shared" si="89"/>
        <v>1.0900000000000001</v>
      </c>
      <c r="CY104" s="2">
        <f t="shared" si="90"/>
        <v>0</v>
      </c>
      <c r="CZ104" s="2">
        <f t="shared" si="91"/>
        <v>0</v>
      </c>
      <c r="DA104" s="2"/>
      <c r="DB104" s="2"/>
      <c r="DC104" s="2" t="s">
        <v>3</v>
      </c>
      <c r="DD104" s="2" t="s">
        <v>3</v>
      </c>
      <c r="DE104" s="2" t="s">
        <v>13</v>
      </c>
      <c r="DF104" s="2" t="s">
        <v>13</v>
      </c>
      <c r="DG104" s="2" t="s">
        <v>13</v>
      </c>
      <c r="DH104" s="2" t="s">
        <v>3</v>
      </c>
      <c r="DI104" s="2" t="s">
        <v>13</v>
      </c>
      <c r="DJ104" s="2" t="s">
        <v>13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1010</v>
      </c>
      <c r="DV104" s="2" t="s">
        <v>150</v>
      </c>
      <c r="DW104" s="2" t="s">
        <v>150</v>
      </c>
      <c r="DX104" s="2">
        <v>1</v>
      </c>
      <c r="DY104" s="2"/>
      <c r="DZ104" s="2"/>
      <c r="EA104" s="2"/>
      <c r="EB104" s="2"/>
      <c r="EC104" s="2"/>
      <c r="ED104" s="2"/>
      <c r="EE104" s="2">
        <v>24085292</v>
      </c>
      <c r="EF104" s="2">
        <v>8</v>
      </c>
      <c r="EG104" s="2" t="s">
        <v>169</v>
      </c>
      <c r="EH104" s="2">
        <v>0</v>
      </c>
      <c r="EI104" s="2" t="s">
        <v>3</v>
      </c>
      <c r="EJ104" s="2">
        <v>1</v>
      </c>
      <c r="EK104" s="2">
        <v>500001</v>
      </c>
      <c r="EL104" s="2" t="s">
        <v>170</v>
      </c>
      <c r="EM104" s="2" t="s">
        <v>171</v>
      </c>
      <c r="EN104" s="2"/>
      <c r="EO104" s="2" t="s">
        <v>3</v>
      </c>
      <c r="EP104" s="2"/>
      <c r="EQ104" s="2">
        <v>0</v>
      </c>
      <c r="ER104" s="2">
        <v>36.549999999999997</v>
      </c>
      <c r="ES104" s="2">
        <v>36.549999999999997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92"/>
        <v>0</v>
      </c>
      <c r="FS104" s="2">
        <v>0</v>
      </c>
      <c r="FT104" s="2"/>
      <c r="FU104" s="2"/>
      <c r="FV104" s="2"/>
      <c r="FW104" s="2"/>
      <c r="FX104" s="2">
        <v>0</v>
      </c>
      <c r="FY104" s="2">
        <v>0</v>
      </c>
      <c r="FZ104" s="2"/>
      <c r="GA104" s="2" t="s">
        <v>3</v>
      </c>
      <c r="GB104" s="2"/>
      <c r="GC104" s="2"/>
      <c r="GD104" s="2"/>
      <c r="GE104" s="2"/>
      <c r="GF104" s="2">
        <v>-815831564</v>
      </c>
      <c r="GG104" s="2">
        <v>2</v>
      </c>
      <c r="GH104" s="2">
        <v>1</v>
      </c>
      <c r="GI104" s="2">
        <v>-2</v>
      </c>
      <c r="GJ104" s="2">
        <v>0</v>
      </c>
      <c r="GK104" s="2">
        <f>ROUND(R104*(R12)/100,2)</f>
        <v>0</v>
      </c>
      <c r="GL104" s="2">
        <f t="shared" si="93"/>
        <v>0</v>
      </c>
      <c r="GM104" s="2">
        <f t="shared" si="94"/>
        <v>2850.9</v>
      </c>
      <c r="GN104" s="2">
        <f t="shared" si="95"/>
        <v>2850.9</v>
      </c>
      <c r="GO104" s="2">
        <f t="shared" si="96"/>
        <v>0</v>
      </c>
      <c r="GP104" s="2">
        <f t="shared" si="97"/>
        <v>0</v>
      </c>
      <c r="GQ104" s="2"/>
      <c r="GR104" s="2">
        <v>0</v>
      </c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>
      <c r="A105">
        <v>17</v>
      </c>
      <c r="B105">
        <v>1</v>
      </c>
      <c r="E105" t="s">
        <v>80</v>
      </c>
      <c r="F105" t="s">
        <v>180</v>
      </c>
      <c r="G105" t="s">
        <v>181</v>
      </c>
      <c r="H105" t="s">
        <v>150</v>
      </c>
      <c r="I105">
        <v>78</v>
      </c>
      <c r="J105">
        <v>0</v>
      </c>
      <c r="O105">
        <f t="shared" si="63"/>
        <v>18217.25</v>
      </c>
      <c r="P105">
        <f t="shared" si="64"/>
        <v>18217.25</v>
      </c>
      <c r="Q105">
        <f t="shared" si="65"/>
        <v>0</v>
      </c>
      <c r="R105">
        <f t="shared" si="66"/>
        <v>0</v>
      </c>
      <c r="S105">
        <f t="shared" si="67"/>
        <v>0</v>
      </c>
      <c r="T105">
        <f t="shared" si="68"/>
        <v>0</v>
      </c>
      <c r="U105">
        <f t="shared" si="69"/>
        <v>0</v>
      </c>
      <c r="V105">
        <f t="shared" si="70"/>
        <v>0</v>
      </c>
      <c r="W105">
        <f t="shared" si="71"/>
        <v>85.02</v>
      </c>
      <c r="X105">
        <f t="shared" si="72"/>
        <v>0</v>
      </c>
      <c r="Y105">
        <f t="shared" si="73"/>
        <v>0</v>
      </c>
      <c r="AA105">
        <v>26264149</v>
      </c>
      <c r="AB105">
        <f t="shared" si="74"/>
        <v>36.549999999999997</v>
      </c>
      <c r="AC105">
        <f t="shared" si="75"/>
        <v>36.549999999999997</v>
      </c>
      <c r="AD105">
        <f>ROUND(((((ET105*1.15))-((EU105*1.15)))+AE105),6)</f>
        <v>0</v>
      </c>
      <c r="AE105">
        <f t="shared" si="98"/>
        <v>0</v>
      </c>
      <c r="AF105">
        <f t="shared" si="98"/>
        <v>0</v>
      </c>
      <c r="AG105">
        <f t="shared" si="78"/>
        <v>0</v>
      </c>
      <c r="AH105">
        <f t="shared" si="99"/>
        <v>0</v>
      </c>
      <c r="AI105">
        <f t="shared" si="99"/>
        <v>0</v>
      </c>
      <c r="AJ105">
        <f t="shared" si="80"/>
        <v>1.0900000000000001</v>
      </c>
      <c r="AK105">
        <v>36.549999999999997</v>
      </c>
      <c r="AL105">
        <v>36.549999999999997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1.0900000000000001</v>
      </c>
      <c r="AT105">
        <v>0</v>
      </c>
      <c r="AU105">
        <v>0</v>
      </c>
      <c r="AV105">
        <v>1</v>
      </c>
      <c r="AW105">
        <v>1</v>
      </c>
      <c r="AZ105">
        <v>6.39</v>
      </c>
      <c r="BA105">
        <v>1</v>
      </c>
      <c r="BB105">
        <v>1</v>
      </c>
      <c r="BC105">
        <v>6.39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182</v>
      </c>
      <c r="BM105">
        <v>500001</v>
      </c>
      <c r="BN105">
        <v>0</v>
      </c>
      <c r="BO105" t="s">
        <v>28</v>
      </c>
      <c r="BP105">
        <v>1</v>
      </c>
      <c r="BQ105">
        <v>8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81"/>
        <v>18217.25</v>
      </c>
      <c r="CQ105">
        <f t="shared" si="82"/>
        <v>233.55449999999996</v>
      </c>
      <c r="CR105">
        <f t="shared" si="83"/>
        <v>0</v>
      </c>
      <c r="CS105">
        <f t="shared" si="84"/>
        <v>0</v>
      </c>
      <c r="CT105">
        <f t="shared" si="85"/>
        <v>0</v>
      </c>
      <c r="CU105">
        <f t="shared" si="86"/>
        <v>0</v>
      </c>
      <c r="CV105">
        <f t="shared" si="87"/>
        <v>0</v>
      </c>
      <c r="CW105">
        <f t="shared" si="88"/>
        <v>0</v>
      </c>
      <c r="CX105">
        <f t="shared" si="89"/>
        <v>1.0900000000000001</v>
      </c>
      <c r="CY105">
        <f t="shared" si="90"/>
        <v>0</v>
      </c>
      <c r="CZ105">
        <f t="shared" si="91"/>
        <v>0</v>
      </c>
      <c r="DC105" t="s">
        <v>3</v>
      </c>
      <c r="DD105" t="s">
        <v>3</v>
      </c>
      <c r="DE105" t="s">
        <v>13</v>
      </c>
      <c r="DF105" t="s">
        <v>13</v>
      </c>
      <c r="DG105" t="s">
        <v>13</v>
      </c>
      <c r="DH105" t="s">
        <v>3</v>
      </c>
      <c r="DI105" t="s">
        <v>13</v>
      </c>
      <c r="DJ105" t="s">
        <v>13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1010</v>
      </c>
      <c r="DV105" t="s">
        <v>150</v>
      </c>
      <c r="DW105" t="s">
        <v>150</v>
      </c>
      <c r="DX105">
        <v>1</v>
      </c>
      <c r="EE105">
        <v>24085292</v>
      </c>
      <c r="EF105">
        <v>8</v>
      </c>
      <c r="EG105" t="s">
        <v>169</v>
      </c>
      <c r="EH105">
        <v>0</v>
      </c>
      <c r="EI105" t="s">
        <v>3</v>
      </c>
      <c r="EJ105">
        <v>1</v>
      </c>
      <c r="EK105">
        <v>500001</v>
      </c>
      <c r="EL105" t="s">
        <v>170</v>
      </c>
      <c r="EM105" t="s">
        <v>171</v>
      </c>
      <c r="EO105" t="s">
        <v>3</v>
      </c>
      <c r="EQ105">
        <v>0</v>
      </c>
      <c r="ER105">
        <v>36.549999999999997</v>
      </c>
      <c r="ES105">
        <v>36.549999999999997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FQ105">
        <v>0</v>
      </c>
      <c r="FR105">
        <f t="shared" si="92"/>
        <v>0</v>
      </c>
      <c r="FS105">
        <v>0</v>
      </c>
      <c r="FX105">
        <v>0</v>
      </c>
      <c r="FY105">
        <v>0</v>
      </c>
      <c r="GA105" t="s">
        <v>3</v>
      </c>
      <c r="GF105">
        <v>-815831564</v>
      </c>
      <c r="GG105">
        <v>1</v>
      </c>
      <c r="GH105">
        <v>1</v>
      </c>
      <c r="GI105">
        <v>4</v>
      </c>
      <c r="GJ105">
        <v>0</v>
      </c>
      <c r="GK105">
        <f>ROUND(R105*(S12)/100,2)</f>
        <v>0</v>
      </c>
      <c r="GL105">
        <f t="shared" si="93"/>
        <v>0</v>
      </c>
      <c r="GM105">
        <f t="shared" si="94"/>
        <v>18217.25</v>
      </c>
      <c r="GN105">
        <f t="shared" si="95"/>
        <v>18217.25</v>
      </c>
      <c r="GO105">
        <f t="shared" si="96"/>
        <v>0</v>
      </c>
      <c r="GP105">
        <f t="shared" si="97"/>
        <v>0</v>
      </c>
      <c r="GR105">
        <v>0</v>
      </c>
    </row>
    <row r="106" spans="1:255">
      <c r="A106" s="2">
        <v>17</v>
      </c>
      <c r="B106" s="2">
        <v>1</v>
      </c>
      <c r="C106" s="2"/>
      <c r="D106" s="2"/>
      <c r="E106" s="2" t="s">
        <v>87</v>
      </c>
      <c r="F106" s="2" t="s">
        <v>183</v>
      </c>
      <c r="G106" s="2" t="s">
        <v>184</v>
      </c>
      <c r="H106" s="2" t="s">
        <v>162</v>
      </c>
      <c r="I106" s="2">
        <v>0.78</v>
      </c>
      <c r="J106" s="2">
        <v>0</v>
      </c>
      <c r="K106" s="2"/>
      <c r="L106" s="2"/>
      <c r="M106" s="2"/>
      <c r="N106" s="2"/>
      <c r="O106" s="2">
        <f t="shared" si="63"/>
        <v>20805.240000000002</v>
      </c>
      <c r="P106" s="2">
        <f t="shared" si="64"/>
        <v>20805.240000000002</v>
      </c>
      <c r="Q106" s="2">
        <f t="shared" si="65"/>
        <v>0</v>
      </c>
      <c r="R106" s="2">
        <f t="shared" si="66"/>
        <v>0</v>
      </c>
      <c r="S106" s="2">
        <f t="shared" si="67"/>
        <v>0</v>
      </c>
      <c r="T106" s="2">
        <f t="shared" si="68"/>
        <v>0</v>
      </c>
      <c r="U106" s="2">
        <f t="shared" si="69"/>
        <v>0</v>
      </c>
      <c r="V106" s="2">
        <f t="shared" si="70"/>
        <v>0</v>
      </c>
      <c r="W106" s="2">
        <f t="shared" si="71"/>
        <v>8.16</v>
      </c>
      <c r="X106" s="2">
        <f t="shared" si="72"/>
        <v>0</v>
      </c>
      <c r="Y106" s="2">
        <f t="shared" si="73"/>
        <v>0</v>
      </c>
      <c r="Z106" s="2"/>
      <c r="AA106" s="2">
        <v>26264148</v>
      </c>
      <c r="AB106" s="2">
        <f t="shared" si="74"/>
        <v>26673.38</v>
      </c>
      <c r="AC106" s="2">
        <f t="shared" si="75"/>
        <v>26673.38</v>
      </c>
      <c r="AD106" s="2">
        <f>ROUND(((((ET106*1.15))-((EU106*1.15)))+AE106),6)</f>
        <v>0</v>
      </c>
      <c r="AE106" s="2">
        <f t="shared" si="98"/>
        <v>0</v>
      </c>
      <c r="AF106" s="2">
        <f t="shared" si="98"/>
        <v>0</v>
      </c>
      <c r="AG106" s="2">
        <f t="shared" si="78"/>
        <v>0</v>
      </c>
      <c r="AH106" s="2">
        <f t="shared" si="99"/>
        <v>0</v>
      </c>
      <c r="AI106" s="2">
        <f t="shared" si="99"/>
        <v>0</v>
      </c>
      <c r="AJ106" s="2">
        <f t="shared" si="80"/>
        <v>10.46</v>
      </c>
      <c r="AK106" s="2">
        <v>26673.38</v>
      </c>
      <c r="AL106" s="2">
        <v>26673.38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10.46</v>
      </c>
      <c r="AT106" s="2">
        <v>0</v>
      </c>
      <c r="AU106" s="2">
        <v>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2</v>
      </c>
      <c r="BJ106" s="2" t="s">
        <v>185</v>
      </c>
      <c r="BK106" s="2"/>
      <c r="BL106" s="2"/>
      <c r="BM106" s="2">
        <v>500002</v>
      </c>
      <c r="BN106" s="2">
        <v>0</v>
      </c>
      <c r="BO106" s="2" t="s">
        <v>3</v>
      </c>
      <c r="BP106" s="2">
        <v>0</v>
      </c>
      <c r="BQ106" s="2">
        <v>12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0</v>
      </c>
      <c r="CA106" s="2">
        <v>0</v>
      </c>
      <c r="CB106" s="2"/>
      <c r="CC106" s="2"/>
      <c r="CD106" s="2"/>
      <c r="CE106" s="2"/>
      <c r="CF106" s="2">
        <v>0</v>
      </c>
      <c r="CG106" s="2">
        <v>0</v>
      </c>
      <c r="CH106" s="2"/>
      <c r="CI106" s="2"/>
      <c r="CJ106" s="2"/>
      <c r="CK106" s="2"/>
      <c r="CL106" s="2"/>
      <c r="CM106" s="2">
        <v>0</v>
      </c>
      <c r="CN106" s="2" t="s">
        <v>3</v>
      </c>
      <c r="CO106" s="2">
        <v>0</v>
      </c>
      <c r="CP106" s="2">
        <f t="shared" si="81"/>
        <v>20805.240000000002</v>
      </c>
      <c r="CQ106" s="2">
        <f t="shared" si="82"/>
        <v>26673.38</v>
      </c>
      <c r="CR106" s="2">
        <f t="shared" si="83"/>
        <v>0</v>
      </c>
      <c r="CS106" s="2">
        <f t="shared" si="84"/>
        <v>0</v>
      </c>
      <c r="CT106" s="2">
        <f t="shared" si="85"/>
        <v>0</v>
      </c>
      <c r="CU106" s="2">
        <f t="shared" si="86"/>
        <v>0</v>
      </c>
      <c r="CV106" s="2">
        <f t="shared" si="87"/>
        <v>0</v>
      </c>
      <c r="CW106" s="2">
        <f t="shared" si="88"/>
        <v>0</v>
      </c>
      <c r="CX106" s="2">
        <f t="shared" si="89"/>
        <v>10.46</v>
      </c>
      <c r="CY106" s="2">
        <f t="shared" si="90"/>
        <v>0</v>
      </c>
      <c r="CZ106" s="2">
        <f t="shared" si="91"/>
        <v>0</v>
      </c>
      <c r="DA106" s="2"/>
      <c r="DB106" s="2"/>
      <c r="DC106" s="2" t="s">
        <v>3</v>
      </c>
      <c r="DD106" s="2" t="s">
        <v>3</v>
      </c>
      <c r="DE106" s="2" t="s">
        <v>13</v>
      </c>
      <c r="DF106" s="2" t="s">
        <v>13</v>
      </c>
      <c r="DG106" s="2" t="s">
        <v>13</v>
      </c>
      <c r="DH106" s="2" t="s">
        <v>3</v>
      </c>
      <c r="DI106" s="2" t="s">
        <v>13</v>
      </c>
      <c r="DJ106" s="2" t="s">
        <v>13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1013</v>
      </c>
      <c r="DV106" s="2" t="s">
        <v>162</v>
      </c>
      <c r="DW106" s="2" t="s">
        <v>164</v>
      </c>
      <c r="DX106" s="2">
        <v>1</v>
      </c>
      <c r="DY106" s="2"/>
      <c r="DZ106" s="2"/>
      <c r="EA106" s="2"/>
      <c r="EB106" s="2"/>
      <c r="EC106" s="2"/>
      <c r="ED106" s="2"/>
      <c r="EE106" s="2">
        <v>24085293</v>
      </c>
      <c r="EF106" s="2">
        <v>12</v>
      </c>
      <c r="EG106" s="2" t="s">
        <v>152</v>
      </c>
      <c r="EH106" s="2">
        <v>0</v>
      </c>
      <c r="EI106" s="2" t="s">
        <v>3</v>
      </c>
      <c r="EJ106" s="2">
        <v>2</v>
      </c>
      <c r="EK106" s="2">
        <v>500002</v>
      </c>
      <c r="EL106" s="2" t="s">
        <v>153</v>
      </c>
      <c r="EM106" s="2" t="s">
        <v>154</v>
      </c>
      <c r="EN106" s="2"/>
      <c r="EO106" s="2" t="s">
        <v>3</v>
      </c>
      <c r="EP106" s="2"/>
      <c r="EQ106" s="2">
        <v>0</v>
      </c>
      <c r="ER106" s="2">
        <v>26673.38</v>
      </c>
      <c r="ES106" s="2">
        <v>26673.38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92"/>
        <v>0</v>
      </c>
      <c r="FS106" s="2">
        <v>0</v>
      </c>
      <c r="FT106" s="2"/>
      <c r="FU106" s="2"/>
      <c r="FV106" s="2"/>
      <c r="FW106" s="2"/>
      <c r="FX106" s="2">
        <v>0</v>
      </c>
      <c r="FY106" s="2">
        <v>0</v>
      </c>
      <c r="FZ106" s="2"/>
      <c r="GA106" s="2" t="s">
        <v>3</v>
      </c>
      <c r="GB106" s="2"/>
      <c r="GC106" s="2"/>
      <c r="GD106" s="2"/>
      <c r="GE106" s="2"/>
      <c r="GF106" s="2">
        <v>962787057</v>
      </c>
      <c r="GG106" s="2">
        <v>2</v>
      </c>
      <c r="GH106" s="2">
        <v>1</v>
      </c>
      <c r="GI106" s="2">
        <v>-2</v>
      </c>
      <c r="GJ106" s="2">
        <v>0</v>
      </c>
      <c r="GK106" s="2">
        <f>ROUND(R106*(R12)/100,2)</f>
        <v>0</v>
      </c>
      <c r="GL106" s="2">
        <f t="shared" si="93"/>
        <v>0</v>
      </c>
      <c r="GM106" s="2">
        <f t="shared" si="94"/>
        <v>20805.240000000002</v>
      </c>
      <c r="GN106" s="2">
        <f t="shared" si="95"/>
        <v>0</v>
      </c>
      <c r="GO106" s="2">
        <f t="shared" si="96"/>
        <v>20805.240000000002</v>
      </c>
      <c r="GP106" s="2">
        <f t="shared" si="97"/>
        <v>0</v>
      </c>
      <c r="GQ106" s="2"/>
      <c r="GR106" s="2">
        <v>0</v>
      </c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>
      <c r="A107">
        <v>17</v>
      </c>
      <c r="B107">
        <v>1</v>
      </c>
      <c r="E107" t="s">
        <v>87</v>
      </c>
      <c r="F107" t="s">
        <v>183</v>
      </c>
      <c r="G107" t="s">
        <v>184</v>
      </c>
      <c r="H107" t="s">
        <v>162</v>
      </c>
      <c r="I107">
        <v>0.78</v>
      </c>
      <c r="J107">
        <v>0</v>
      </c>
      <c r="O107">
        <f t="shared" si="63"/>
        <v>132945.46</v>
      </c>
      <c r="P107">
        <f t="shared" si="64"/>
        <v>132945.46</v>
      </c>
      <c r="Q107">
        <f t="shared" si="65"/>
        <v>0</v>
      </c>
      <c r="R107">
        <f t="shared" si="66"/>
        <v>0</v>
      </c>
      <c r="S107">
        <f t="shared" si="67"/>
        <v>0</v>
      </c>
      <c r="T107">
        <f t="shared" si="68"/>
        <v>0</v>
      </c>
      <c r="U107">
        <f t="shared" si="69"/>
        <v>0</v>
      </c>
      <c r="V107">
        <f t="shared" si="70"/>
        <v>0</v>
      </c>
      <c r="W107">
        <f t="shared" si="71"/>
        <v>8.16</v>
      </c>
      <c r="X107">
        <f t="shared" si="72"/>
        <v>0</v>
      </c>
      <c r="Y107">
        <f t="shared" si="73"/>
        <v>0</v>
      </c>
      <c r="AA107">
        <v>26264149</v>
      </c>
      <c r="AB107">
        <f t="shared" si="74"/>
        <v>26673.38</v>
      </c>
      <c r="AC107">
        <f t="shared" si="75"/>
        <v>26673.38</v>
      </c>
      <c r="AD107">
        <f>ROUND(((((ET107*1.15))-((EU107*1.15)))+AE107),6)</f>
        <v>0</v>
      </c>
      <c r="AE107">
        <f t="shared" si="98"/>
        <v>0</v>
      </c>
      <c r="AF107">
        <f t="shared" si="98"/>
        <v>0</v>
      </c>
      <c r="AG107">
        <f t="shared" si="78"/>
        <v>0</v>
      </c>
      <c r="AH107">
        <f t="shared" si="99"/>
        <v>0</v>
      </c>
      <c r="AI107">
        <f t="shared" si="99"/>
        <v>0</v>
      </c>
      <c r="AJ107">
        <f t="shared" si="80"/>
        <v>10.46</v>
      </c>
      <c r="AK107">
        <v>26673.38</v>
      </c>
      <c r="AL107">
        <v>26673.38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10.46</v>
      </c>
      <c r="AT107">
        <v>0</v>
      </c>
      <c r="AU107">
        <v>0</v>
      </c>
      <c r="AV107">
        <v>1</v>
      </c>
      <c r="AW107">
        <v>1</v>
      </c>
      <c r="AZ107">
        <v>6.39</v>
      </c>
      <c r="BA107">
        <v>1</v>
      </c>
      <c r="BB107">
        <v>1</v>
      </c>
      <c r="BC107">
        <v>6.39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2</v>
      </c>
      <c r="BJ107" t="s">
        <v>185</v>
      </c>
      <c r="BM107">
        <v>500002</v>
      </c>
      <c r="BN107">
        <v>0</v>
      </c>
      <c r="BO107" t="s">
        <v>28</v>
      </c>
      <c r="BP107">
        <v>1</v>
      </c>
      <c r="BQ107">
        <v>12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81"/>
        <v>132945.46</v>
      </c>
      <c r="CQ107">
        <f t="shared" si="82"/>
        <v>170442.8982</v>
      </c>
      <c r="CR107">
        <f t="shared" si="83"/>
        <v>0</v>
      </c>
      <c r="CS107">
        <f t="shared" si="84"/>
        <v>0</v>
      </c>
      <c r="CT107">
        <f t="shared" si="85"/>
        <v>0</v>
      </c>
      <c r="CU107">
        <f t="shared" si="86"/>
        <v>0</v>
      </c>
      <c r="CV107">
        <f t="shared" si="87"/>
        <v>0</v>
      </c>
      <c r="CW107">
        <f t="shared" si="88"/>
        <v>0</v>
      </c>
      <c r="CX107">
        <f t="shared" si="89"/>
        <v>10.46</v>
      </c>
      <c r="CY107">
        <f t="shared" si="90"/>
        <v>0</v>
      </c>
      <c r="CZ107">
        <f t="shared" si="91"/>
        <v>0</v>
      </c>
      <c r="DC107" t="s">
        <v>3</v>
      </c>
      <c r="DD107" t="s">
        <v>3</v>
      </c>
      <c r="DE107" t="s">
        <v>13</v>
      </c>
      <c r="DF107" t="s">
        <v>13</v>
      </c>
      <c r="DG107" t="s">
        <v>13</v>
      </c>
      <c r="DH107" t="s">
        <v>3</v>
      </c>
      <c r="DI107" t="s">
        <v>13</v>
      </c>
      <c r="DJ107" t="s">
        <v>13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162</v>
      </c>
      <c r="DW107" t="s">
        <v>164</v>
      </c>
      <c r="DX107">
        <v>1</v>
      </c>
      <c r="EE107">
        <v>24085293</v>
      </c>
      <c r="EF107">
        <v>12</v>
      </c>
      <c r="EG107" t="s">
        <v>152</v>
      </c>
      <c r="EH107">
        <v>0</v>
      </c>
      <c r="EI107" t="s">
        <v>3</v>
      </c>
      <c r="EJ107">
        <v>2</v>
      </c>
      <c r="EK107">
        <v>500002</v>
      </c>
      <c r="EL107" t="s">
        <v>153</v>
      </c>
      <c r="EM107" t="s">
        <v>154</v>
      </c>
      <c r="EO107" t="s">
        <v>3</v>
      </c>
      <c r="EQ107">
        <v>0</v>
      </c>
      <c r="ER107">
        <v>26673.38</v>
      </c>
      <c r="ES107">
        <v>26673.38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FQ107">
        <v>0</v>
      </c>
      <c r="FR107">
        <f t="shared" si="92"/>
        <v>0</v>
      </c>
      <c r="FS107">
        <v>0</v>
      </c>
      <c r="FX107">
        <v>0</v>
      </c>
      <c r="FY107">
        <v>0</v>
      </c>
      <c r="GA107" t="s">
        <v>3</v>
      </c>
      <c r="GF107">
        <v>962787057</v>
      </c>
      <c r="GG107">
        <v>1</v>
      </c>
      <c r="GH107">
        <v>1</v>
      </c>
      <c r="GI107">
        <v>4</v>
      </c>
      <c r="GJ107">
        <v>0</v>
      </c>
      <c r="GK107">
        <f>ROUND(R107*(S12)/100,2)</f>
        <v>0</v>
      </c>
      <c r="GL107">
        <f t="shared" si="93"/>
        <v>0</v>
      </c>
      <c r="GM107">
        <f t="shared" si="94"/>
        <v>132945.46</v>
      </c>
      <c r="GN107">
        <f t="shared" si="95"/>
        <v>0</v>
      </c>
      <c r="GO107">
        <f t="shared" si="96"/>
        <v>132945.46</v>
      </c>
      <c r="GP107">
        <f t="shared" si="97"/>
        <v>0</v>
      </c>
      <c r="GR107">
        <v>0</v>
      </c>
    </row>
    <row r="109" spans="1:255">
      <c r="A109" s="3">
        <v>51</v>
      </c>
      <c r="B109" s="3">
        <f>B82</f>
        <v>1</v>
      </c>
      <c r="C109" s="3">
        <f>A82</f>
        <v>4</v>
      </c>
      <c r="D109" s="3">
        <f>ROW(A82)</f>
        <v>82</v>
      </c>
      <c r="E109" s="3"/>
      <c r="F109" s="3" t="str">
        <f>IF(F82&lt;&gt;"",F82,"")</f>
        <v>Новый раздел</v>
      </c>
      <c r="G109" s="3" t="str">
        <f>IF(G82&lt;&gt;"",G82,"")</f>
        <v>Монтажные работы</v>
      </c>
      <c r="H109" s="3"/>
      <c r="I109" s="3"/>
      <c r="J109" s="3"/>
      <c r="K109" s="3"/>
      <c r="L109" s="3"/>
      <c r="M109" s="3"/>
      <c r="N109" s="3"/>
      <c r="O109" s="3">
        <f t="shared" ref="O109:T109" si="100">ROUND(AB109,2)</f>
        <v>63045.46</v>
      </c>
      <c r="P109" s="3">
        <f t="shared" si="100"/>
        <v>52228.87</v>
      </c>
      <c r="Q109" s="3">
        <f t="shared" si="100"/>
        <v>9162.56</v>
      </c>
      <c r="R109" s="3">
        <f t="shared" si="100"/>
        <v>908.61</v>
      </c>
      <c r="S109" s="3">
        <f t="shared" si="100"/>
        <v>1654.03</v>
      </c>
      <c r="T109" s="3">
        <f t="shared" si="100"/>
        <v>0</v>
      </c>
      <c r="U109" s="3">
        <f>AH109</f>
        <v>178.949545</v>
      </c>
      <c r="V109" s="3">
        <f>AI109</f>
        <v>82.058249999999987</v>
      </c>
      <c r="W109" s="3">
        <f>ROUND(AJ109,2)</f>
        <v>149.21</v>
      </c>
      <c r="X109" s="3">
        <f>ROUND(AK109,2)</f>
        <v>2552.6</v>
      </c>
      <c r="Y109" s="3">
        <f>ROUND(AL109,2)</f>
        <v>1500.38</v>
      </c>
      <c r="Z109" s="3"/>
      <c r="AA109" s="3"/>
      <c r="AB109" s="3">
        <f>ROUND(SUMIF(AA86:AA107,"=26264148",O86:O107),2)</f>
        <v>63045.46</v>
      </c>
      <c r="AC109" s="3">
        <f>ROUND(SUMIF(AA86:AA107,"=26264148",P86:P107),2)</f>
        <v>52228.87</v>
      </c>
      <c r="AD109" s="3">
        <f>ROUND(SUMIF(AA86:AA107,"=26264148",Q86:Q107),2)</f>
        <v>9162.56</v>
      </c>
      <c r="AE109" s="3">
        <f>ROUND(SUMIF(AA86:AA107,"=26264148",R86:R107),2)</f>
        <v>908.61</v>
      </c>
      <c r="AF109" s="3">
        <f>ROUND(SUMIF(AA86:AA107,"=26264148",S86:S107),2)</f>
        <v>1654.03</v>
      </c>
      <c r="AG109" s="3">
        <f>ROUND(SUMIF(AA86:AA107,"=26264148",T86:T107),2)</f>
        <v>0</v>
      </c>
      <c r="AH109" s="3">
        <f>SUMIF(AA86:AA107,"=26264148",U86:U107)</f>
        <v>178.949545</v>
      </c>
      <c r="AI109" s="3">
        <f>SUMIF(AA86:AA107,"=26264148",V86:V107)</f>
        <v>82.058249999999987</v>
      </c>
      <c r="AJ109" s="3">
        <f>ROUND(SUMIF(AA86:AA107,"=26264148",W86:W107),2)</f>
        <v>149.21</v>
      </c>
      <c r="AK109" s="3">
        <f>ROUND(SUMIF(AA86:AA107,"=26264148",X86:X107),2)</f>
        <v>2552.6</v>
      </c>
      <c r="AL109" s="3">
        <f>ROUND(SUMIF(AA86:AA107,"=26264148",Y86:Y107),2)</f>
        <v>1500.38</v>
      </c>
      <c r="AM109" s="3"/>
      <c r="AN109" s="3"/>
      <c r="AO109" s="3">
        <f t="shared" ref="AO109:AZ109" si="101">ROUND(BB109,2)</f>
        <v>0</v>
      </c>
      <c r="AP109" s="3">
        <f t="shared" si="101"/>
        <v>0</v>
      </c>
      <c r="AQ109" s="3">
        <f t="shared" si="101"/>
        <v>0</v>
      </c>
      <c r="AR109" s="3">
        <f t="shared" si="101"/>
        <v>67098.44</v>
      </c>
      <c r="AS109" s="3">
        <f t="shared" si="101"/>
        <v>21003.82</v>
      </c>
      <c r="AT109" s="3">
        <f t="shared" si="101"/>
        <v>46094.62</v>
      </c>
      <c r="AU109" s="3">
        <f t="shared" si="101"/>
        <v>0</v>
      </c>
      <c r="AV109" s="3">
        <f t="shared" si="101"/>
        <v>52228.87</v>
      </c>
      <c r="AW109" s="3">
        <f t="shared" si="101"/>
        <v>52228.87</v>
      </c>
      <c r="AX109" s="3">
        <f t="shared" si="101"/>
        <v>0</v>
      </c>
      <c r="AY109" s="3">
        <f t="shared" si="101"/>
        <v>52228.87</v>
      </c>
      <c r="AZ109" s="3">
        <f t="shared" si="101"/>
        <v>0</v>
      </c>
      <c r="BA109" s="3"/>
      <c r="BB109" s="3">
        <f>ROUND(SUMIF(AA86:AA107,"=26264148",FQ86:FQ107),2)</f>
        <v>0</v>
      </c>
      <c r="BC109" s="3">
        <f>ROUND(SUMIF(AA86:AA107,"=26264148",FR86:FR107),2)</f>
        <v>0</v>
      </c>
      <c r="BD109" s="3">
        <f>ROUND(SUMIF(AA86:AA107,"=26264148",GL86:GL107),2)</f>
        <v>0</v>
      </c>
      <c r="BE109" s="3">
        <f>ROUND(SUMIF(AA86:AA107,"=26264148",GM86:GM107),2)</f>
        <v>67098.44</v>
      </c>
      <c r="BF109" s="3">
        <f>ROUND(SUMIF(AA86:AA107,"=26264148",GN86:GN107),2)</f>
        <v>21003.82</v>
      </c>
      <c r="BG109" s="3">
        <f>ROUND(SUMIF(AA86:AA107,"=26264148",GO86:GO107),2)</f>
        <v>46094.62</v>
      </c>
      <c r="BH109" s="3">
        <f>ROUND(SUMIF(AA86:AA107,"=26264148",GP86:GP107),2)</f>
        <v>0</v>
      </c>
      <c r="BI109" s="3">
        <f>AC109-BB109</f>
        <v>52228.87</v>
      </c>
      <c r="BJ109" s="3">
        <f>AC109-BC109</f>
        <v>52228.87</v>
      </c>
      <c r="BK109" s="3">
        <f>BB109-BD109</f>
        <v>0</v>
      </c>
      <c r="BL109" s="3">
        <f>AC109-BB109-BC109+BD109</f>
        <v>52228.87</v>
      </c>
      <c r="BM109" s="3">
        <f>BC109-BD109</f>
        <v>0</v>
      </c>
      <c r="BN109" s="3"/>
      <c r="BO109" s="4">
        <f t="shared" ref="BO109:BT109" si="102">ROUND(CB109,2)</f>
        <v>402860.39</v>
      </c>
      <c r="BP109" s="4">
        <f t="shared" si="102"/>
        <v>333742.46000000002</v>
      </c>
      <c r="BQ109" s="4">
        <f t="shared" si="102"/>
        <v>58548.69</v>
      </c>
      <c r="BR109" s="4">
        <f t="shared" si="102"/>
        <v>5806.06</v>
      </c>
      <c r="BS109" s="4">
        <f t="shared" si="102"/>
        <v>10569.24</v>
      </c>
      <c r="BT109" s="4">
        <f t="shared" si="102"/>
        <v>0</v>
      </c>
      <c r="BU109" s="4">
        <f>CH109</f>
        <v>178.949545</v>
      </c>
      <c r="BV109" s="4">
        <f>CI109</f>
        <v>82.058249999999987</v>
      </c>
      <c r="BW109" s="4">
        <f>ROUND(CJ109,2)</f>
        <v>149.21</v>
      </c>
      <c r="BX109" s="4">
        <f>ROUND(CK109,2)</f>
        <v>16311.2</v>
      </c>
      <c r="BY109" s="4">
        <f>ROUND(CL109,2)</f>
        <v>9587.44</v>
      </c>
      <c r="BZ109" s="4"/>
      <c r="CA109" s="4"/>
      <c r="CB109" s="4">
        <f>ROUND(SUMIF(AA86:AA107,"=26264149",O86:O107),2)</f>
        <v>402860.39</v>
      </c>
      <c r="CC109" s="4">
        <f>ROUND(SUMIF(AA86:AA107,"=26264149",P86:P107),2)</f>
        <v>333742.46000000002</v>
      </c>
      <c r="CD109" s="4">
        <f>ROUND(SUMIF(AA86:AA107,"=26264149",Q86:Q107),2)</f>
        <v>58548.69</v>
      </c>
      <c r="CE109" s="4">
        <f>ROUND(SUMIF(AA86:AA107,"=26264149",R86:R107),2)</f>
        <v>5806.06</v>
      </c>
      <c r="CF109" s="4">
        <f>ROUND(SUMIF(AA86:AA107,"=26264149",S86:S107),2)</f>
        <v>10569.24</v>
      </c>
      <c r="CG109" s="4">
        <f>ROUND(SUMIF(AA86:AA107,"=26264149",T86:T107),2)</f>
        <v>0</v>
      </c>
      <c r="CH109" s="4">
        <f>SUMIF(AA86:AA107,"=26264149",U86:U107)</f>
        <v>178.949545</v>
      </c>
      <c r="CI109" s="4">
        <f>SUMIF(AA86:AA107,"=26264149",V86:V107)</f>
        <v>82.058249999999987</v>
      </c>
      <c r="CJ109" s="4">
        <f>ROUND(SUMIF(AA86:AA107,"=26264149",W86:W107),2)</f>
        <v>149.21</v>
      </c>
      <c r="CK109" s="4">
        <f>ROUND(SUMIF(AA86:AA107,"=26264149",X86:X107),2)</f>
        <v>16311.2</v>
      </c>
      <c r="CL109" s="4">
        <f>ROUND(SUMIF(AA86:AA107,"=26264149",Y86:Y107),2)</f>
        <v>9587.44</v>
      </c>
      <c r="CM109" s="4"/>
      <c r="CN109" s="4"/>
      <c r="CO109" s="4">
        <f t="shared" ref="CO109:CZ109" si="103">ROUND(DB109,2)</f>
        <v>0</v>
      </c>
      <c r="CP109" s="4">
        <f t="shared" si="103"/>
        <v>0</v>
      </c>
      <c r="CQ109" s="4">
        <f t="shared" si="103"/>
        <v>0</v>
      </c>
      <c r="CR109" s="4">
        <f t="shared" si="103"/>
        <v>428759.03</v>
      </c>
      <c r="CS109" s="4">
        <f t="shared" si="103"/>
        <v>134214.43</v>
      </c>
      <c r="CT109" s="4">
        <f t="shared" si="103"/>
        <v>294544.59999999998</v>
      </c>
      <c r="CU109" s="4">
        <f t="shared" si="103"/>
        <v>0</v>
      </c>
      <c r="CV109" s="4">
        <f t="shared" si="103"/>
        <v>333742.46000000002</v>
      </c>
      <c r="CW109" s="4">
        <f t="shared" si="103"/>
        <v>333742.46000000002</v>
      </c>
      <c r="CX109" s="4">
        <f t="shared" si="103"/>
        <v>0</v>
      </c>
      <c r="CY109" s="4">
        <f t="shared" si="103"/>
        <v>333742.46000000002</v>
      </c>
      <c r="CZ109" s="4">
        <f t="shared" si="103"/>
        <v>0</v>
      </c>
      <c r="DA109" s="4"/>
      <c r="DB109" s="4">
        <f>ROUND(SUMIF(AA86:AA107,"=26264149",FQ86:FQ107),2)</f>
        <v>0</v>
      </c>
      <c r="DC109" s="4">
        <f>ROUND(SUMIF(AA86:AA107,"=26264149",FR86:FR107),2)</f>
        <v>0</v>
      </c>
      <c r="DD109" s="4">
        <f>ROUND(SUMIF(AA86:AA107,"=26264149",GL86:GL107),2)</f>
        <v>0</v>
      </c>
      <c r="DE109" s="4">
        <f>ROUND(SUMIF(AA86:AA107,"=26264149",GM86:GM107),2)</f>
        <v>428759.03</v>
      </c>
      <c r="DF109" s="4">
        <f>ROUND(SUMIF(AA86:AA107,"=26264149",GN86:GN107),2)</f>
        <v>134214.43</v>
      </c>
      <c r="DG109" s="4">
        <f>ROUND(SUMIF(AA86:AA107,"=26264149",GO86:GO107),2)</f>
        <v>294544.59999999998</v>
      </c>
      <c r="DH109" s="4">
        <f>ROUND(SUMIF(AA86:AA107,"=26264149",GP86:GP107),2)</f>
        <v>0</v>
      </c>
      <c r="DI109" s="4">
        <f>CC109-DB109</f>
        <v>333742.46000000002</v>
      </c>
      <c r="DJ109" s="4">
        <f>CC109-DC109</f>
        <v>333742.46000000002</v>
      </c>
      <c r="DK109" s="4">
        <f>DB109-DD109</f>
        <v>0</v>
      </c>
      <c r="DL109" s="4">
        <f>CC109-DB109-DC109+DD109</f>
        <v>333742.46000000002</v>
      </c>
      <c r="DM109" s="4">
        <f>DC109-DD109</f>
        <v>0</v>
      </c>
      <c r="DN109" s="4">
        <v>0</v>
      </c>
    </row>
    <row r="111" spans="1:255">
      <c r="A111" s="5">
        <v>50</v>
      </c>
      <c r="B111" s="5">
        <v>0</v>
      </c>
      <c r="C111" s="5">
        <v>0</v>
      </c>
      <c r="D111" s="5">
        <v>1</v>
      </c>
      <c r="E111" s="5">
        <v>201</v>
      </c>
      <c r="F111" s="5">
        <f>ROUND(Source!O109,O111)</f>
        <v>63045.46</v>
      </c>
      <c r="G111" s="5" t="s">
        <v>91</v>
      </c>
      <c r="H111" s="5" t="s">
        <v>92</v>
      </c>
      <c r="I111" s="5"/>
      <c r="J111" s="5"/>
      <c r="K111" s="5">
        <v>201</v>
      </c>
      <c r="L111" s="5">
        <v>1</v>
      </c>
      <c r="M111" s="5">
        <v>3</v>
      </c>
      <c r="N111" s="5" t="s">
        <v>3</v>
      </c>
      <c r="O111" s="5">
        <v>2</v>
      </c>
      <c r="P111" s="5">
        <f>ROUND(Source!BO109,O111)</f>
        <v>402860.39</v>
      </c>
    </row>
    <row r="112" spans="1:255">
      <c r="A112" s="5">
        <v>50</v>
      </c>
      <c r="B112" s="5">
        <v>0</v>
      </c>
      <c r="C112" s="5">
        <v>0</v>
      </c>
      <c r="D112" s="5">
        <v>1</v>
      </c>
      <c r="E112" s="5">
        <v>202</v>
      </c>
      <c r="F112" s="5">
        <f>ROUND(Source!P109,O112)</f>
        <v>52228.87</v>
      </c>
      <c r="G112" s="5" t="s">
        <v>93</v>
      </c>
      <c r="H112" s="5" t="s">
        <v>94</v>
      </c>
      <c r="I112" s="5"/>
      <c r="J112" s="5"/>
      <c r="K112" s="5">
        <v>202</v>
      </c>
      <c r="L112" s="5">
        <v>2</v>
      </c>
      <c r="M112" s="5">
        <v>3</v>
      </c>
      <c r="N112" s="5" t="s">
        <v>3</v>
      </c>
      <c r="O112" s="5">
        <v>2</v>
      </c>
      <c r="P112" s="5">
        <f>ROUND(Source!BP109,O112)</f>
        <v>333742.46000000002</v>
      </c>
    </row>
    <row r="113" spans="1:16">
      <c r="A113" s="5">
        <v>50</v>
      </c>
      <c r="B113" s="5">
        <v>0</v>
      </c>
      <c r="C113" s="5">
        <v>0</v>
      </c>
      <c r="D113" s="5">
        <v>1</v>
      </c>
      <c r="E113" s="5">
        <v>222</v>
      </c>
      <c r="F113" s="5">
        <f>ROUND(Source!AO109,O113)</f>
        <v>0</v>
      </c>
      <c r="G113" s="5" t="s">
        <v>95</v>
      </c>
      <c r="H113" s="5" t="s">
        <v>96</v>
      </c>
      <c r="I113" s="5"/>
      <c r="J113" s="5"/>
      <c r="K113" s="5">
        <v>222</v>
      </c>
      <c r="L113" s="5">
        <v>3</v>
      </c>
      <c r="M113" s="5">
        <v>3</v>
      </c>
      <c r="N113" s="5" t="s">
        <v>3</v>
      </c>
      <c r="O113" s="5">
        <v>2</v>
      </c>
      <c r="P113" s="5">
        <f>ROUND(Source!CO109,O113)</f>
        <v>0</v>
      </c>
    </row>
    <row r="114" spans="1:16">
      <c r="A114" s="5">
        <v>50</v>
      </c>
      <c r="B114" s="5">
        <v>0</v>
      </c>
      <c r="C114" s="5">
        <v>0</v>
      </c>
      <c r="D114" s="5">
        <v>1</v>
      </c>
      <c r="E114" s="5">
        <v>225</v>
      </c>
      <c r="F114" s="5">
        <f>ROUND(Source!AV109,O114)</f>
        <v>52228.87</v>
      </c>
      <c r="G114" s="5" t="s">
        <v>97</v>
      </c>
      <c r="H114" s="5" t="s">
        <v>98</v>
      </c>
      <c r="I114" s="5"/>
      <c r="J114" s="5"/>
      <c r="K114" s="5">
        <v>225</v>
      </c>
      <c r="L114" s="5">
        <v>4</v>
      </c>
      <c r="M114" s="5">
        <v>3</v>
      </c>
      <c r="N114" s="5" t="s">
        <v>3</v>
      </c>
      <c r="O114" s="5">
        <v>2</v>
      </c>
      <c r="P114" s="5">
        <f>ROUND(Source!CV109,O114)</f>
        <v>333742.46000000002</v>
      </c>
    </row>
    <row r="115" spans="1:16">
      <c r="A115" s="5">
        <v>50</v>
      </c>
      <c r="B115" s="5">
        <v>0</v>
      </c>
      <c r="C115" s="5">
        <v>0</v>
      </c>
      <c r="D115" s="5">
        <v>1</v>
      </c>
      <c r="E115" s="5">
        <v>226</v>
      </c>
      <c r="F115" s="5">
        <f>ROUND(Source!AW109,O115)</f>
        <v>52228.87</v>
      </c>
      <c r="G115" s="5" t="s">
        <v>99</v>
      </c>
      <c r="H115" s="5" t="s">
        <v>100</v>
      </c>
      <c r="I115" s="5"/>
      <c r="J115" s="5"/>
      <c r="K115" s="5">
        <v>226</v>
      </c>
      <c r="L115" s="5">
        <v>5</v>
      </c>
      <c r="M115" s="5">
        <v>3</v>
      </c>
      <c r="N115" s="5" t="s">
        <v>3</v>
      </c>
      <c r="O115" s="5">
        <v>2</v>
      </c>
      <c r="P115" s="5">
        <f>ROUND(Source!CW109,O115)</f>
        <v>333742.46000000002</v>
      </c>
    </row>
    <row r="116" spans="1:16">
      <c r="A116" s="5">
        <v>50</v>
      </c>
      <c r="B116" s="5">
        <v>0</v>
      </c>
      <c r="C116" s="5">
        <v>0</v>
      </c>
      <c r="D116" s="5">
        <v>1</v>
      </c>
      <c r="E116" s="5">
        <v>227</v>
      </c>
      <c r="F116" s="5">
        <f>ROUND(Source!AX109,O116)</f>
        <v>0</v>
      </c>
      <c r="G116" s="5" t="s">
        <v>101</v>
      </c>
      <c r="H116" s="5" t="s">
        <v>102</v>
      </c>
      <c r="I116" s="5"/>
      <c r="J116" s="5"/>
      <c r="K116" s="5">
        <v>227</v>
      </c>
      <c r="L116" s="5">
        <v>6</v>
      </c>
      <c r="M116" s="5">
        <v>3</v>
      </c>
      <c r="N116" s="5" t="s">
        <v>3</v>
      </c>
      <c r="O116" s="5">
        <v>2</v>
      </c>
      <c r="P116" s="5">
        <f>ROUND(Source!CX109,O116)</f>
        <v>0</v>
      </c>
    </row>
    <row r="117" spans="1:16">
      <c r="A117" s="5">
        <v>50</v>
      </c>
      <c r="B117" s="5">
        <v>0</v>
      </c>
      <c r="C117" s="5">
        <v>0</v>
      </c>
      <c r="D117" s="5">
        <v>1</v>
      </c>
      <c r="E117" s="5">
        <v>228</v>
      </c>
      <c r="F117" s="5">
        <f>ROUND(Source!AY109,O117)</f>
        <v>52228.87</v>
      </c>
      <c r="G117" s="5" t="s">
        <v>103</v>
      </c>
      <c r="H117" s="5" t="s">
        <v>104</v>
      </c>
      <c r="I117" s="5"/>
      <c r="J117" s="5"/>
      <c r="K117" s="5">
        <v>228</v>
      </c>
      <c r="L117" s="5">
        <v>7</v>
      </c>
      <c r="M117" s="5">
        <v>3</v>
      </c>
      <c r="N117" s="5" t="s">
        <v>3</v>
      </c>
      <c r="O117" s="5">
        <v>2</v>
      </c>
      <c r="P117" s="5">
        <f>ROUND(Source!CY109,O117)</f>
        <v>333742.46000000002</v>
      </c>
    </row>
    <row r="118" spans="1:16">
      <c r="A118" s="5">
        <v>50</v>
      </c>
      <c r="B118" s="5">
        <v>0</v>
      </c>
      <c r="C118" s="5">
        <v>0</v>
      </c>
      <c r="D118" s="5">
        <v>1</v>
      </c>
      <c r="E118" s="5">
        <v>216</v>
      </c>
      <c r="F118" s="5">
        <f>ROUND(Source!AP109,O118)</f>
        <v>0</v>
      </c>
      <c r="G118" s="5" t="s">
        <v>105</v>
      </c>
      <c r="H118" s="5" t="s">
        <v>106</v>
      </c>
      <c r="I118" s="5"/>
      <c r="J118" s="5"/>
      <c r="K118" s="5">
        <v>216</v>
      </c>
      <c r="L118" s="5">
        <v>8</v>
      </c>
      <c r="M118" s="5">
        <v>3</v>
      </c>
      <c r="N118" s="5" t="s">
        <v>3</v>
      </c>
      <c r="O118" s="5">
        <v>2</v>
      </c>
      <c r="P118" s="5">
        <f>ROUND(Source!CP109,O118)</f>
        <v>0</v>
      </c>
    </row>
    <row r="119" spans="1:16">
      <c r="A119" s="5">
        <v>50</v>
      </c>
      <c r="B119" s="5">
        <v>0</v>
      </c>
      <c r="C119" s="5">
        <v>0</v>
      </c>
      <c r="D119" s="5">
        <v>1</v>
      </c>
      <c r="E119" s="5">
        <v>223</v>
      </c>
      <c r="F119" s="5">
        <f>ROUND(Source!AQ109,O119)</f>
        <v>0</v>
      </c>
      <c r="G119" s="5" t="s">
        <v>107</v>
      </c>
      <c r="H119" s="5" t="s">
        <v>108</v>
      </c>
      <c r="I119" s="5"/>
      <c r="J119" s="5"/>
      <c r="K119" s="5">
        <v>223</v>
      </c>
      <c r="L119" s="5">
        <v>9</v>
      </c>
      <c r="M119" s="5">
        <v>3</v>
      </c>
      <c r="N119" s="5" t="s">
        <v>3</v>
      </c>
      <c r="O119" s="5">
        <v>2</v>
      </c>
      <c r="P119" s="5">
        <f>ROUND(Source!CQ109,O119)</f>
        <v>0</v>
      </c>
    </row>
    <row r="120" spans="1:16">
      <c r="A120" s="5">
        <v>50</v>
      </c>
      <c r="B120" s="5">
        <v>0</v>
      </c>
      <c r="C120" s="5">
        <v>0</v>
      </c>
      <c r="D120" s="5">
        <v>1</v>
      </c>
      <c r="E120" s="5">
        <v>229</v>
      </c>
      <c r="F120" s="5">
        <f>ROUND(Source!AZ109,O120)</f>
        <v>0</v>
      </c>
      <c r="G120" s="5" t="s">
        <v>109</v>
      </c>
      <c r="H120" s="5" t="s">
        <v>110</v>
      </c>
      <c r="I120" s="5"/>
      <c r="J120" s="5"/>
      <c r="K120" s="5">
        <v>229</v>
      </c>
      <c r="L120" s="5">
        <v>10</v>
      </c>
      <c r="M120" s="5">
        <v>3</v>
      </c>
      <c r="N120" s="5" t="s">
        <v>3</v>
      </c>
      <c r="O120" s="5">
        <v>2</v>
      </c>
      <c r="P120" s="5">
        <f>ROUND(Source!CZ109,O120)</f>
        <v>0</v>
      </c>
    </row>
    <row r="121" spans="1:16">
      <c r="A121" s="5">
        <v>50</v>
      </c>
      <c r="B121" s="5">
        <v>0</v>
      </c>
      <c r="C121" s="5">
        <v>0</v>
      </c>
      <c r="D121" s="5">
        <v>1</v>
      </c>
      <c r="E121" s="5">
        <v>203</v>
      </c>
      <c r="F121" s="5">
        <f>ROUND(Source!Q109,O121)</f>
        <v>9162.56</v>
      </c>
      <c r="G121" s="5" t="s">
        <v>111</v>
      </c>
      <c r="H121" s="5" t="s">
        <v>112</v>
      </c>
      <c r="I121" s="5"/>
      <c r="J121" s="5"/>
      <c r="K121" s="5">
        <v>203</v>
      </c>
      <c r="L121" s="5">
        <v>11</v>
      </c>
      <c r="M121" s="5">
        <v>3</v>
      </c>
      <c r="N121" s="5" t="s">
        <v>3</v>
      </c>
      <c r="O121" s="5">
        <v>2</v>
      </c>
      <c r="P121" s="5">
        <f>ROUND(Source!BQ109,O121)</f>
        <v>58548.69</v>
      </c>
    </row>
    <row r="122" spans="1:16">
      <c r="A122" s="5">
        <v>50</v>
      </c>
      <c r="B122" s="5">
        <v>0</v>
      </c>
      <c r="C122" s="5">
        <v>0</v>
      </c>
      <c r="D122" s="5">
        <v>1</v>
      </c>
      <c r="E122" s="5">
        <v>204</v>
      </c>
      <c r="F122" s="5">
        <f>ROUND(Source!R109,O122)</f>
        <v>908.61</v>
      </c>
      <c r="G122" s="5" t="s">
        <v>113</v>
      </c>
      <c r="H122" s="5" t="s">
        <v>114</v>
      </c>
      <c r="I122" s="5"/>
      <c r="J122" s="5"/>
      <c r="K122" s="5">
        <v>204</v>
      </c>
      <c r="L122" s="5">
        <v>12</v>
      </c>
      <c r="M122" s="5">
        <v>3</v>
      </c>
      <c r="N122" s="5" t="s">
        <v>3</v>
      </c>
      <c r="O122" s="5">
        <v>2</v>
      </c>
      <c r="P122" s="5">
        <f>ROUND(Source!BR109,O122)</f>
        <v>5806.06</v>
      </c>
    </row>
    <row r="123" spans="1:16">
      <c r="A123" s="5">
        <v>50</v>
      </c>
      <c r="B123" s="5">
        <v>0</v>
      </c>
      <c r="C123" s="5">
        <v>0</v>
      </c>
      <c r="D123" s="5">
        <v>1</v>
      </c>
      <c r="E123" s="5">
        <v>205</v>
      </c>
      <c r="F123" s="5">
        <f>ROUND(Source!S109,O123)</f>
        <v>1654.03</v>
      </c>
      <c r="G123" s="5" t="s">
        <v>115</v>
      </c>
      <c r="H123" s="5" t="s">
        <v>116</v>
      </c>
      <c r="I123" s="5"/>
      <c r="J123" s="5"/>
      <c r="K123" s="5">
        <v>205</v>
      </c>
      <c r="L123" s="5">
        <v>13</v>
      </c>
      <c r="M123" s="5">
        <v>3</v>
      </c>
      <c r="N123" s="5" t="s">
        <v>3</v>
      </c>
      <c r="O123" s="5">
        <v>2</v>
      </c>
      <c r="P123" s="5">
        <f>ROUND(Source!BS109,O123)</f>
        <v>10569.24</v>
      </c>
    </row>
    <row r="124" spans="1:16">
      <c r="A124" s="5">
        <v>50</v>
      </c>
      <c r="B124" s="5">
        <v>0</v>
      </c>
      <c r="C124" s="5">
        <v>0</v>
      </c>
      <c r="D124" s="5">
        <v>1</v>
      </c>
      <c r="E124" s="5">
        <v>214</v>
      </c>
      <c r="F124" s="5">
        <f>ROUND(Source!AS109,O124)</f>
        <v>21003.82</v>
      </c>
      <c r="G124" s="5" t="s">
        <v>117</v>
      </c>
      <c r="H124" s="5" t="s">
        <v>118</v>
      </c>
      <c r="I124" s="5"/>
      <c r="J124" s="5"/>
      <c r="K124" s="5">
        <v>214</v>
      </c>
      <c r="L124" s="5">
        <v>14</v>
      </c>
      <c r="M124" s="5">
        <v>3</v>
      </c>
      <c r="N124" s="5" t="s">
        <v>3</v>
      </c>
      <c r="O124" s="5">
        <v>2</v>
      </c>
      <c r="P124" s="5">
        <f>ROUND(Source!CS109,O124)</f>
        <v>134214.43</v>
      </c>
    </row>
    <row r="125" spans="1:16">
      <c r="A125" s="5">
        <v>50</v>
      </c>
      <c r="B125" s="5">
        <v>0</v>
      </c>
      <c r="C125" s="5">
        <v>0</v>
      </c>
      <c r="D125" s="5">
        <v>1</v>
      </c>
      <c r="E125" s="5">
        <v>215</v>
      </c>
      <c r="F125" s="5">
        <f>ROUND(Source!AT109,O125)</f>
        <v>46094.62</v>
      </c>
      <c r="G125" s="5" t="s">
        <v>119</v>
      </c>
      <c r="H125" s="5" t="s">
        <v>120</v>
      </c>
      <c r="I125" s="5"/>
      <c r="J125" s="5"/>
      <c r="K125" s="5">
        <v>215</v>
      </c>
      <c r="L125" s="5">
        <v>15</v>
      </c>
      <c r="M125" s="5">
        <v>3</v>
      </c>
      <c r="N125" s="5" t="s">
        <v>3</v>
      </c>
      <c r="O125" s="5">
        <v>2</v>
      </c>
      <c r="P125" s="5">
        <f>ROUND(Source!CT109,O125)</f>
        <v>294544.59999999998</v>
      </c>
    </row>
    <row r="126" spans="1:16">
      <c r="A126" s="5">
        <v>50</v>
      </c>
      <c r="B126" s="5">
        <v>0</v>
      </c>
      <c r="C126" s="5">
        <v>0</v>
      </c>
      <c r="D126" s="5">
        <v>1</v>
      </c>
      <c r="E126" s="5">
        <v>217</v>
      </c>
      <c r="F126" s="5">
        <f>ROUND(Source!AU109,O126)</f>
        <v>0</v>
      </c>
      <c r="G126" s="5" t="s">
        <v>121</v>
      </c>
      <c r="H126" s="5" t="s">
        <v>122</v>
      </c>
      <c r="I126" s="5"/>
      <c r="J126" s="5"/>
      <c r="K126" s="5">
        <v>217</v>
      </c>
      <c r="L126" s="5">
        <v>16</v>
      </c>
      <c r="M126" s="5">
        <v>3</v>
      </c>
      <c r="N126" s="5" t="s">
        <v>3</v>
      </c>
      <c r="O126" s="5">
        <v>2</v>
      </c>
      <c r="P126" s="5">
        <f>ROUND(Source!CU109,O126)</f>
        <v>0</v>
      </c>
    </row>
    <row r="127" spans="1:16">
      <c r="A127" s="5">
        <v>50</v>
      </c>
      <c r="B127" s="5">
        <v>0</v>
      </c>
      <c r="C127" s="5">
        <v>0</v>
      </c>
      <c r="D127" s="5">
        <v>1</v>
      </c>
      <c r="E127" s="5">
        <v>206</v>
      </c>
      <c r="F127" s="5">
        <f>ROUND(Source!T109,O127)</f>
        <v>0</v>
      </c>
      <c r="G127" s="5" t="s">
        <v>123</v>
      </c>
      <c r="H127" s="5" t="s">
        <v>124</v>
      </c>
      <c r="I127" s="5"/>
      <c r="J127" s="5"/>
      <c r="K127" s="5">
        <v>206</v>
      </c>
      <c r="L127" s="5">
        <v>17</v>
      </c>
      <c r="M127" s="5">
        <v>3</v>
      </c>
      <c r="N127" s="5" t="s">
        <v>3</v>
      </c>
      <c r="O127" s="5">
        <v>2</v>
      </c>
      <c r="P127" s="5">
        <f>ROUND(Source!BT109,O127)</f>
        <v>0</v>
      </c>
    </row>
    <row r="128" spans="1:16">
      <c r="A128" s="5">
        <v>50</v>
      </c>
      <c r="B128" s="5">
        <v>0</v>
      </c>
      <c r="C128" s="5">
        <v>0</v>
      </c>
      <c r="D128" s="5">
        <v>1</v>
      </c>
      <c r="E128" s="5">
        <v>207</v>
      </c>
      <c r="F128" s="5">
        <f>Source!U109</f>
        <v>178.949545</v>
      </c>
      <c r="G128" s="5" t="s">
        <v>125</v>
      </c>
      <c r="H128" s="5" t="s">
        <v>126</v>
      </c>
      <c r="I128" s="5"/>
      <c r="J128" s="5"/>
      <c r="K128" s="5">
        <v>207</v>
      </c>
      <c r="L128" s="5">
        <v>18</v>
      </c>
      <c r="M128" s="5">
        <v>3</v>
      </c>
      <c r="N128" s="5" t="s">
        <v>3</v>
      </c>
      <c r="O128" s="5">
        <v>-1</v>
      </c>
      <c r="P128" s="5">
        <f>Source!BU109</f>
        <v>178.949545</v>
      </c>
    </row>
    <row r="129" spans="1:118">
      <c r="A129" s="5">
        <v>50</v>
      </c>
      <c r="B129" s="5">
        <v>0</v>
      </c>
      <c r="C129" s="5">
        <v>0</v>
      </c>
      <c r="D129" s="5">
        <v>1</v>
      </c>
      <c r="E129" s="5">
        <v>208</v>
      </c>
      <c r="F129" s="5">
        <f>Source!V109</f>
        <v>82.058249999999987</v>
      </c>
      <c r="G129" s="5" t="s">
        <v>127</v>
      </c>
      <c r="H129" s="5" t="s">
        <v>128</v>
      </c>
      <c r="I129" s="5"/>
      <c r="J129" s="5"/>
      <c r="K129" s="5">
        <v>208</v>
      </c>
      <c r="L129" s="5">
        <v>19</v>
      </c>
      <c r="M129" s="5">
        <v>3</v>
      </c>
      <c r="N129" s="5" t="s">
        <v>3</v>
      </c>
      <c r="O129" s="5">
        <v>-1</v>
      </c>
      <c r="P129" s="5">
        <f>Source!BV109</f>
        <v>82.058249999999987</v>
      </c>
    </row>
    <row r="130" spans="1:118">
      <c r="A130" s="5">
        <v>50</v>
      </c>
      <c r="B130" s="5">
        <v>0</v>
      </c>
      <c r="C130" s="5">
        <v>0</v>
      </c>
      <c r="D130" s="5">
        <v>1</v>
      </c>
      <c r="E130" s="5">
        <v>209</v>
      </c>
      <c r="F130" s="5">
        <f>ROUND(Source!W109,O130)</f>
        <v>149.21</v>
      </c>
      <c r="G130" s="5" t="s">
        <v>129</v>
      </c>
      <c r="H130" s="5" t="s">
        <v>130</v>
      </c>
      <c r="I130" s="5"/>
      <c r="J130" s="5"/>
      <c r="K130" s="5">
        <v>209</v>
      </c>
      <c r="L130" s="5">
        <v>20</v>
      </c>
      <c r="M130" s="5">
        <v>3</v>
      </c>
      <c r="N130" s="5" t="s">
        <v>3</v>
      </c>
      <c r="O130" s="5">
        <v>2</v>
      </c>
      <c r="P130" s="5">
        <f>ROUND(Source!BW109,O130)</f>
        <v>149.21</v>
      </c>
    </row>
    <row r="131" spans="1:118">
      <c r="A131" s="5">
        <v>50</v>
      </c>
      <c r="B131" s="5">
        <v>0</v>
      </c>
      <c r="C131" s="5">
        <v>0</v>
      </c>
      <c r="D131" s="5">
        <v>1</v>
      </c>
      <c r="E131" s="5">
        <v>210</v>
      </c>
      <c r="F131" s="5">
        <f>ROUND(Source!X109,O131)</f>
        <v>2552.6</v>
      </c>
      <c r="G131" s="5" t="s">
        <v>131</v>
      </c>
      <c r="H131" s="5" t="s">
        <v>132</v>
      </c>
      <c r="I131" s="5"/>
      <c r="J131" s="5"/>
      <c r="K131" s="5">
        <v>210</v>
      </c>
      <c r="L131" s="5">
        <v>21</v>
      </c>
      <c r="M131" s="5">
        <v>3</v>
      </c>
      <c r="N131" s="5" t="s">
        <v>3</v>
      </c>
      <c r="O131" s="5">
        <v>2</v>
      </c>
      <c r="P131" s="5">
        <f>ROUND(Source!BX109,O131)</f>
        <v>16311.2</v>
      </c>
    </row>
    <row r="132" spans="1:118">
      <c r="A132" s="5">
        <v>50</v>
      </c>
      <c r="B132" s="5">
        <v>0</v>
      </c>
      <c r="C132" s="5">
        <v>0</v>
      </c>
      <c r="D132" s="5">
        <v>1</v>
      </c>
      <c r="E132" s="5">
        <v>211</v>
      </c>
      <c r="F132" s="5">
        <f>ROUND(Source!Y109,O132)</f>
        <v>1500.38</v>
      </c>
      <c r="G132" s="5" t="s">
        <v>133</v>
      </c>
      <c r="H132" s="5" t="s">
        <v>134</v>
      </c>
      <c r="I132" s="5"/>
      <c r="J132" s="5"/>
      <c r="K132" s="5">
        <v>211</v>
      </c>
      <c r="L132" s="5">
        <v>22</v>
      </c>
      <c r="M132" s="5">
        <v>3</v>
      </c>
      <c r="N132" s="5" t="s">
        <v>3</v>
      </c>
      <c r="O132" s="5">
        <v>2</v>
      </c>
      <c r="P132" s="5">
        <f>ROUND(Source!BY109,O132)</f>
        <v>9587.44</v>
      </c>
    </row>
    <row r="133" spans="1:118">
      <c r="A133" s="5">
        <v>50</v>
      </c>
      <c r="B133" s="5">
        <v>0</v>
      </c>
      <c r="C133" s="5">
        <v>0</v>
      </c>
      <c r="D133" s="5">
        <v>1</v>
      </c>
      <c r="E133" s="5">
        <v>224</v>
      </c>
      <c r="F133" s="5">
        <f>ROUND(Source!AR109,O133)</f>
        <v>67098.44</v>
      </c>
      <c r="G133" s="5" t="s">
        <v>135</v>
      </c>
      <c r="H133" s="5" t="s">
        <v>136</v>
      </c>
      <c r="I133" s="5"/>
      <c r="J133" s="5"/>
      <c r="K133" s="5">
        <v>224</v>
      </c>
      <c r="L133" s="5">
        <v>23</v>
      </c>
      <c r="M133" s="5">
        <v>3</v>
      </c>
      <c r="N133" s="5" t="s">
        <v>3</v>
      </c>
      <c r="O133" s="5">
        <v>2</v>
      </c>
      <c r="P133" s="5">
        <f>ROUND(Source!CR109,O133)</f>
        <v>428759.03</v>
      </c>
    </row>
    <row r="134" spans="1:118">
      <c r="A134" s="5">
        <v>50</v>
      </c>
      <c r="B134" s="5">
        <v>1</v>
      </c>
      <c r="C134" s="5">
        <v>0</v>
      </c>
      <c r="D134" s="5">
        <v>2</v>
      </c>
      <c r="E134" s="5">
        <v>0</v>
      </c>
      <c r="F134" s="5">
        <f>ROUND(F123,O134)</f>
        <v>1654.03</v>
      </c>
      <c r="G134" s="5" t="s">
        <v>137</v>
      </c>
      <c r="H134" s="5" t="s">
        <v>138</v>
      </c>
      <c r="I134" s="5"/>
      <c r="J134" s="5"/>
      <c r="K134" s="5">
        <v>212</v>
      </c>
      <c r="L134" s="5">
        <v>24</v>
      </c>
      <c r="M134" s="5">
        <v>0</v>
      </c>
      <c r="N134" s="5" t="s">
        <v>3</v>
      </c>
      <c r="O134" s="5">
        <v>2</v>
      </c>
      <c r="P134" s="5">
        <f>ROUND(P123,O134)</f>
        <v>10569.24</v>
      </c>
    </row>
    <row r="135" spans="1:118">
      <c r="A135" s="5">
        <v>50</v>
      </c>
      <c r="B135" s="5">
        <v>1</v>
      </c>
      <c r="C135" s="5">
        <v>0</v>
      </c>
      <c r="D135" s="5">
        <v>2</v>
      </c>
      <c r="E135" s="5">
        <v>0</v>
      </c>
      <c r="F135" s="5">
        <f>ROUND(F121,O135)</f>
        <v>9162.56</v>
      </c>
      <c r="G135" s="5" t="s">
        <v>139</v>
      </c>
      <c r="H135" s="5" t="s">
        <v>140</v>
      </c>
      <c r="I135" s="5"/>
      <c r="J135" s="5"/>
      <c r="K135" s="5">
        <v>212</v>
      </c>
      <c r="L135" s="5">
        <v>25</v>
      </c>
      <c r="M135" s="5">
        <v>0</v>
      </c>
      <c r="N135" s="5" t="s">
        <v>3</v>
      </c>
      <c r="O135" s="5">
        <v>2</v>
      </c>
      <c r="P135" s="5">
        <f>ROUND(P121,O135)</f>
        <v>58548.69</v>
      </c>
    </row>
    <row r="136" spans="1:118">
      <c r="A136" s="5">
        <v>50</v>
      </c>
      <c r="B136" s="5">
        <v>1</v>
      </c>
      <c r="C136" s="5">
        <v>0</v>
      </c>
      <c r="D136" s="5">
        <v>2</v>
      </c>
      <c r="E136" s="5">
        <v>0</v>
      </c>
      <c r="F136" s="5">
        <f>ROUND(F115,O136)</f>
        <v>52228.87</v>
      </c>
      <c r="G136" s="5" t="s">
        <v>141</v>
      </c>
      <c r="H136" s="5" t="s">
        <v>142</v>
      </c>
      <c r="I136" s="5"/>
      <c r="J136" s="5"/>
      <c r="K136" s="5">
        <v>212</v>
      </c>
      <c r="L136" s="5">
        <v>26</v>
      </c>
      <c r="M136" s="5">
        <v>0</v>
      </c>
      <c r="N136" s="5" t="s">
        <v>3</v>
      </c>
      <c r="O136" s="5">
        <v>2</v>
      </c>
      <c r="P136" s="5">
        <f>ROUND(P115,O136)</f>
        <v>333742.46000000002</v>
      </c>
    </row>
    <row r="137" spans="1:118">
      <c r="A137" s="5">
        <v>50</v>
      </c>
      <c r="B137" s="5">
        <v>1</v>
      </c>
      <c r="C137" s="5">
        <v>0</v>
      </c>
      <c r="D137" s="5">
        <v>2</v>
      </c>
      <c r="E137" s="5">
        <v>0</v>
      </c>
      <c r="F137" s="5">
        <f>ROUND(F131+F132,O137)</f>
        <v>4052.98</v>
      </c>
      <c r="G137" s="5" t="s">
        <v>143</v>
      </c>
      <c r="H137" s="5" t="s">
        <v>144</v>
      </c>
      <c r="I137" s="5"/>
      <c r="J137" s="5"/>
      <c r="K137" s="5">
        <v>212</v>
      </c>
      <c r="L137" s="5">
        <v>27</v>
      </c>
      <c r="M137" s="5">
        <v>0</v>
      </c>
      <c r="N137" s="5" t="s">
        <v>3</v>
      </c>
      <c r="O137" s="5">
        <v>2</v>
      </c>
      <c r="P137" s="5">
        <f>ROUND(P131+P132,O137)</f>
        <v>25898.639999999999</v>
      </c>
    </row>
    <row r="138" spans="1:118">
      <c r="A138" s="5">
        <v>50</v>
      </c>
      <c r="B138" s="5">
        <v>1</v>
      </c>
      <c r="C138" s="5">
        <v>0</v>
      </c>
      <c r="D138" s="5">
        <v>2</v>
      </c>
      <c r="E138" s="5">
        <v>0</v>
      </c>
      <c r="F138" s="5">
        <f>ROUND(F133,O138)</f>
        <v>67098.44</v>
      </c>
      <c r="G138" s="5" t="s">
        <v>145</v>
      </c>
      <c r="H138" s="5" t="s">
        <v>145</v>
      </c>
      <c r="I138" s="5"/>
      <c r="J138" s="5"/>
      <c r="K138" s="5">
        <v>212</v>
      </c>
      <c r="L138" s="5">
        <v>28</v>
      </c>
      <c r="M138" s="5">
        <v>0</v>
      </c>
      <c r="N138" s="5" t="s">
        <v>3</v>
      </c>
      <c r="O138" s="5">
        <v>2</v>
      </c>
      <c r="P138" s="5">
        <f>ROUND(P133,O138)</f>
        <v>428759.03</v>
      </c>
    </row>
    <row r="140" spans="1:118">
      <c r="A140" s="3">
        <v>51</v>
      </c>
      <c r="B140" s="3">
        <f>B20</f>
        <v>1</v>
      </c>
      <c r="C140" s="3">
        <f>A20</f>
        <v>3</v>
      </c>
      <c r="D140" s="3">
        <f>ROW(A20)</f>
        <v>20</v>
      </c>
      <c r="E140" s="3"/>
      <c r="F140" s="3" t="str">
        <f>IF(F20&lt;&gt;"",F20,"")</f>
        <v>Новая локальная смета</v>
      </c>
      <c r="G140" s="3" t="str">
        <f>IF(G20&lt;&gt;"",G20,"")</f>
        <v>Текущий ремонт сетей наружного освещения</v>
      </c>
      <c r="H140" s="3"/>
      <c r="I140" s="3"/>
      <c r="J140" s="3"/>
      <c r="K140" s="3"/>
      <c r="L140" s="3"/>
      <c r="M140" s="3"/>
      <c r="N140" s="3"/>
      <c r="O140" s="3">
        <f t="shared" ref="O140:T140" si="104">ROUND(O51+O109+AB140,2)</f>
        <v>69130.28</v>
      </c>
      <c r="P140" s="3">
        <f t="shared" si="104"/>
        <v>52228.87</v>
      </c>
      <c r="Q140" s="3">
        <f t="shared" si="104"/>
        <v>14161.97</v>
      </c>
      <c r="R140" s="3">
        <f t="shared" si="104"/>
        <v>1341.25</v>
      </c>
      <c r="S140" s="3">
        <f t="shared" si="104"/>
        <v>2739.44</v>
      </c>
      <c r="T140" s="3">
        <f t="shared" si="104"/>
        <v>0</v>
      </c>
      <c r="U140" s="3">
        <f>U51+U109+AH140</f>
        <v>304.31454736640001</v>
      </c>
      <c r="V140" s="3">
        <f>V51+V109+AI140</f>
        <v>119.54869700959998</v>
      </c>
      <c r="W140" s="3">
        <f>ROUND(W51+W109+AJ140,2)</f>
        <v>149.21</v>
      </c>
      <c r="X140" s="3">
        <f>ROUND(X51+X109+AK140,2)</f>
        <v>4040</v>
      </c>
      <c r="Y140" s="3">
        <f>ROUND(Y51+Y109+AL140,2)</f>
        <v>2412.2199999999998</v>
      </c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>
        <f t="shared" ref="AO140:AZ140" si="105">ROUND(AO51+AO109+BB140,2)</f>
        <v>0</v>
      </c>
      <c r="AP140" s="3">
        <f t="shared" si="105"/>
        <v>0</v>
      </c>
      <c r="AQ140" s="3">
        <f t="shared" si="105"/>
        <v>0</v>
      </c>
      <c r="AR140" s="3">
        <f t="shared" si="105"/>
        <v>75582.5</v>
      </c>
      <c r="AS140" s="3">
        <f t="shared" si="105"/>
        <v>23329.43</v>
      </c>
      <c r="AT140" s="3">
        <f t="shared" si="105"/>
        <v>52253.07</v>
      </c>
      <c r="AU140" s="3">
        <f t="shared" si="105"/>
        <v>0</v>
      </c>
      <c r="AV140" s="3">
        <f t="shared" si="105"/>
        <v>52228.87</v>
      </c>
      <c r="AW140" s="3">
        <f t="shared" si="105"/>
        <v>52228.87</v>
      </c>
      <c r="AX140" s="3">
        <f t="shared" si="105"/>
        <v>0</v>
      </c>
      <c r="AY140" s="3">
        <f t="shared" si="105"/>
        <v>52228.87</v>
      </c>
      <c r="AZ140" s="3">
        <f t="shared" si="105"/>
        <v>0</v>
      </c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4">
        <f t="shared" ref="BO140:BT140" si="106">ROUND(BO51+BO109+CB140,2)</f>
        <v>441742.31</v>
      </c>
      <c r="BP140" s="4">
        <f t="shared" si="106"/>
        <v>333742.46000000002</v>
      </c>
      <c r="BQ140" s="4">
        <f t="shared" si="106"/>
        <v>90494.89</v>
      </c>
      <c r="BR140" s="4">
        <f t="shared" si="106"/>
        <v>8570.6</v>
      </c>
      <c r="BS140" s="4">
        <f t="shared" si="106"/>
        <v>17504.96</v>
      </c>
      <c r="BT140" s="4">
        <f t="shared" si="106"/>
        <v>0</v>
      </c>
      <c r="BU140" s="4">
        <f>BU51+BU109+CH140</f>
        <v>304.31454736640001</v>
      </c>
      <c r="BV140" s="4">
        <f>BV51+BV109+CI140</f>
        <v>119.54869700959998</v>
      </c>
      <c r="BW140" s="4">
        <f>ROUND(BW51+BW109+CJ140,2)</f>
        <v>149.21</v>
      </c>
      <c r="BX140" s="4">
        <f>ROUND(BX51+BX109+CK140,2)</f>
        <v>25815.48</v>
      </c>
      <c r="BY140" s="4">
        <f>ROUND(BY51+BY109+CL140,2)</f>
        <v>15413.97</v>
      </c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>
        <f t="shared" ref="CO140:CZ140" si="107">ROUND(CO51+CO109+DB140,2)</f>
        <v>0</v>
      </c>
      <c r="CP140" s="4">
        <f t="shared" si="107"/>
        <v>0</v>
      </c>
      <c r="CQ140" s="4">
        <f t="shared" si="107"/>
        <v>0</v>
      </c>
      <c r="CR140" s="4">
        <f t="shared" si="107"/>
        <v>482971.76</v>
      </c>
      <c r="CS140" s="4">
        <f t="shared" si="107"/>
        <v>149074.96</v>
      </c>
      <c r="CT140" s="4">
        <f t="shared" si="107"/>
        <v>333896.8</v>
      </c>
      <c r="CU140" s="4">
        <f t="shared" si="107"/>
        <v>0</v>
      </c>
      <c r="CV140" s="4">
        <f t="shared" si="107"/>
        <v>333742.46000000002</v>
      </c>
      <c r="CW140" s="4">
        <f t="shared" si="107"/>
        <v>333742.46000000002</v>
      </c>
      <c r="CX140" s="4">
        <f t="shared" si="107"/>
        <v>0</v>
      </c>
      <c r="CY140" s="4">
        <f t="shared" si="107"/>
        <v>333742.46000000002</v>
      </c>
      <c r="CZ140" s="4">
        <f t="shared" si="107"/>
        <v>0</v>
      </c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>
        <v>0</v>
      </c>
    </row>
    <row r="142" spans="1:118">
      <c r="A142" s="5">
        <v>50</v>
      </c>
      <c r="B142" s="5">
        <v>0</v>
      </c>
      <c r="C142" s="5">
        <v>0</v>
      </c>
      <c r="D142" s="5">
        <v>1</v>
      </c>
      <c r="E142" s="5">
        <v>201</v>
      </c>
      <c r="F142" s="5">
        <f>ROUND(Source!O140,O142)</f>
        <v>69130.28</v>
      </c>
      <c r="G142" s="5" t="s">
        <v>91</v>
      </c>
      <c r="H142" s="5" t="s">
        <v>92</v>
      </c>
      <c r="I142" s="5"/>
      <c r="J142" s="5"/>
      <c r="K142" s="5">
        <v>201</v>
      </c>
      <c r="L142" s="5">
        <v>1</v>
      </c>
      <c r="M142" s="5">
        <v>3</v>
      </c>
      <c r="N142" s="5" t="s">
        <v>3</v>
      </c>
      <c r="O142" s="5">
        <v>2</v>
      </c>
      <c r="P142" s="5">
        <f>ROUND(Source!BO140,O142)</f>
        <v>441742.31</v>
      </c>
    </row>
    <row r="143" spans="1:118">
      <c r="A143" s="5">
        <v>50</v>
      </c>
      <c r="B143" s="5">
        <v>0</v>
      </c>
      <c r="C143" s="5">
        <v>0</v>
      </c>
      <c r="D143" s="5">
        <v>1</v>
      </c>
      <c r="E143" s="5">
        <v>202</v>
      </c>
      <c r="F143" s="5">
        <f>ROUND(Source!P140,O143)</f>
        <v>52228.87</v>
      </c>
      <c r="G143" s="5" t="s">
        <v>93</v>
      </c>
      <c r="H143" s="5" t="s">
        <v>94</v>
      </c>
      <c r="I143" s="5"/>
      <c r="J143" s="5"/>
      <c r="K143" s="5">
        <v>202</v>
      </c>
      <c r="L143" s="5">
        <v>2</v>
      </c>
      <c r="M143" s="5">
        <v>3</v>
      </c>
      <c r="N143" s="5" t="s">
        <v>3</v>
      </c>
      <c r="O143" s="5">
        <v>2</v>
      </c>
      <c r="P143" s="5">
        <f>ROUND(Source!BP140,O143)</f>
        <v>333742.46000000002</v>
      </c>
    </row>
    <row r="144" spans="1:118">
      <c r="A144" s="5">
        <v>50</v>
      </c>
      <c r="B144" s="5">
        <v>0</v>
      </c>
      <c r="C144" s="5">
        <v>0</v>
      </c>
      <c r="D144" s="5">
        <v>1</v>
      </c>
      <c r="E144" s="5">
        <v>222</v>
      </c>
      <c r="F144" s="5">
        <f>ROUND(Source!AO140,O144)</f>
        <v>0</v>
      </c>
      <c r="G144" s="5" t="s">
        <v>95</v>
      </c>
      <c r="H144" s="5" t="s">
        <v>96</v>
      </c>
      <c r="I144" s="5"/>
      <c r="J144" s="5"/>
      <c r="K144" s="5">
        <v>222</v>
      </c>
      <c r="L144" s="5">
        <v>3</v>
      </c>
      <c r="M144" s="5">
        <v>3</v>
      </c>
      <c r="N144" s="5" t="s">
        <v>3</v>
      </c>
      <c r="O144" s="5">
        <v>2</v>
      </c>
      <c r="P144" s="5">
        <f>ROUND(Source!CO140,O144)</f>
        <v>0</v>
      </c>
    </row>
    <row r="145" spans="1:16">
      <c r="A145" s="5">
        <v>50</v>
      </c>
      <c r="B145" s="5">
        <v>0</v>
      </c>
      <c r="C145" s="5">
        <v>0</v>
      </c>
      <c r="D145" s="5">
        <v>1</v>
      </c>
      <c r="E145" s="5">
        <v>225</v>
      </c>
      <c r="F145" s="5">
        <f>ROUND(Source!AV140,O145)</f>
        <v>52228.87</v>
      </c>
      <c r="G145" s="5" t="s">
        <v>97</v>
      </c>
      <c r="H145" s="5" t="s">
        <v>98</v>
      </c>
      <c r="I145" s="5"/>
      <c r="J145" s="5"/>
      <c r="K145" s="5">
        <v>225</v>
      </c>
      <c r="L145" s="5">
        <v>4</v>
      </c>
      <c r="M145" s="5">
        <v>3</v>
      </c>
      <c r="N145" s="5" t="s">
        <v>3</v>
      </c>
      <c r="O145" s="5">
        <v>2</v>
      </c>
      <c r="P145" s="5">
        <f>ROUND(Source!CV140,O145)</f>
        <v>333742.46000000002</v>
      </c>
    </row>
    <row r="146" spans="1:16">
      <c r="A146" s="5">
        <v>50</v>
      </c>
      <c r="B146" s="5">
        <v>0</v>
      </c>
      <c r="C146" s="5">
        <v>0</v>
      </c>
      <c r="D146" s="5">
        <v>1</v>
      </c>
      <c r="E146" s="5">
        <v>226</v>
      </c>
      <c r="F146" s="5">
        <f>ROUND(Source!AW140,O146)</f>
        <v>52228.87</v>
      </c>
      <c r="G146" s="5" t="s">
        <v>99</v>
      </c>
      <c r="H146" s="5" t="s">
        <v>100</v>
      </c>
      <c r="I146" s="5"/>
      <c r="J146" s="5"/>
      <c r="K146" s="5">
        <v>226</v>
      </c>
      <c r="L146" s="5">
        <v>5</v>
      </c>
      <c r="M146" s="5">
        <v>3</v>
      </c>
      <c r="N146" s="5" t="s">
        <v>3</v>
      </c>
      <c r="O146" s="5">
        <v>2</v>
      </c>
      <c r="P146" s="5">
        <f>ROUND(Source!CW140,O146)</f>
        <v>333742.46000000002</v>
      </c>
    </row>
    <row r="147" spans="1:16">
      <c r="A147" s="5">
        <v>50</v>
      </c>
      <c r="B147" s="5">
        <v>0</v>
      </c>
      <c r="C147" s="5">
        <v>0</v>
      </c>
      <c r="D147" s="5">
        <v>1</v>
      </c>
      <c r="E147" s="5">
        <v>227</v>
      </c>
      <c r="F147" s="5">
        <f>ROUND(Source!AX140,O147)</f>
        <v>0</v>
      </c>
      <c r="G147" s="5" t="s">
        <v>101</v>
      </c>
      <c r="H147" s="5" t="s">
        <v>102</v>
      </c>
      <c r="I147" s="5"/>
      <c r="J147" s="5"/>
      <c r="K147" s="5">
        <v>227</v>
      </c>
      <c r="L147" s="5">
        <v>6</v>
      </c>
      <c r="M147" s="5">
        <v>3</v>
      </c>
      <c r="N147" s="5" t="s">
        <v>3</v>
      </c>
      <c r="O147" s="5">
        <v>2</v>
      </c>
      <c r="P147" s="5">
        <f>ROUND(Source!CX140,O147)</f>
        <v>0</v>
      </c>
    </row>
    <row r="148" spans="1:16">
      <c r="A148" s="5">
        <v>50</v>
      </c>
      <c r="B148" s="5">
        <v>0</v>
      </c>
      <c r="C148" s="5">
        <v>0</v>
      </c>
      <c r="D148" s="5">
        <v>1</v>
      </c>
      <c r="E148" s="5">
        <v>228</v>
      </c>
      <c r="F148" s="5">
        <f>ROUND(Source!AY140,O148)</f>
        <v>52228.87</v>
      </c>
      <c r="G148" s="5" t="s">
        <v>103</v>
      </c>
      <c r="H148" s="5" t="s">
        <v>104</v>
      </c>
      <c r="I148" s="5"/>
      <c r="J148" s="5"/>
      <c r="K148" s="5">
        <v>228</v>
      </c>
      <c r="L148" s="5">
        <v>7</v>
      </c>
      <c r="M148" s="5">
        <v>3</v>
      </c>
      <c r="N148" s="5" t="s">
        <v>3</v>
      </c>
      <c r="O148" s="5">
        <v>2</v>
      </c>
      <c r="P148" s="5">
        <f>ROUND(Source!CY140,O148)</f>
        <v>333742.46000000002</v>
      </c>
    </row>
    <row r="149" spans="1:16">
      <c r="A149" s="5">
        <v>50</v>
      </c>
      <c r="B149" s="5">
        <v>0</v>
      </c>
      <c r="C149" s="5">
        <v>0</v>
      </c>
      <c r="D149" s="5">
        <v>1</v>
      </c>
      <c r="E149" s="5">
        <v>216</v>
      </c>
      <c r="F149" s="5">
        <f>ROUND(Source!AP140,O149)</f>
        <v>0</v>
      </c>
      <c r="G149" s="5" t="s">
        <v>105</v>
      </c>
      <c r="H149" s="5" t="s">
        <v>106</v>
      </c>
      <c r="I149" s="5"/>
      <c r="J149" s="5"/>
      <c r="K149" s="5">
        <v>216</v>
      </c>
      <c r="L149" s="5">
        <v>8</v>
      </c>
      <c r="M149" s="5">
        <v>3</v>
      </c>
      <c r="N149" s="5" t="s">
        <v>3</v>
      </c>
      <c r="O149" s="5">
        <v>2</v>
      </c>
      <c r="P149" s="5">
        <f>ROUND(Source!CP140,O149)</f>
        <v>0</v>
      </c>
    </row>
    <row r="150" spans="1:16">
      <c r="A150" s="5">
        <v>50</v>
      </c>
      <c r="B150" s="5">
        <v>0</v>
      </c>
      <c r="C150" s="5">
        <v>0</v>
      </c>
      <c r="D150" s="5">
        <v>1</v>
      </c>
      <c r="E150" s="5">
        <v>223</v>
      </c>
      <c r="F150" s="5">
        <f>ROUND(Source!AQ140,O150)</f>
        <v>0</v>
      </c>
      <c r="G150" s="5" t="s">
        <v>107</v>
      </c>
      <c r="H150" s="5" t="s">
        <v>108</v>
      </c>
      <c r="I150" s="5"/>
      <c r="J150" s="5"/>
      <c r="K150" s="5">
        <v>223</v>
      </c>
      <c r="L150" s="5">
        <v>9</v>
      </c>
      <c r="M150" s="5">
        <v>3</v>
      </c>
      <c r="N150" s="5" t="s">
        <v>3</v>
      </c>
      <c r="O150" s="5">
        <v>2</v>
      </c>
      <c r="P150" s="5">
        <f>ROUND(Source!CQ140,O150)</f>
        <v>0</v>
      </c>
    </row>
    <row r="151" spans="1:16">
      <c r="A151" s="5">
        <v>50</v>
      </c>
      <c r="B151" s="5">
        <v>0</v>
      </c>
      <c r="C151" s="5">
        <v>0</v>
      </c>
      <c r="D151" s="5">
        <v>1</v>
      </c>
      <c r="E151" s="5">
        <v>229</v>
      </c>
      <c r="F151" s="5">
        <f>ROUND(Source!AZ140,O151)</f>
        <v>0</v>
      </c>
      <c r="G151" s="5" t="s">
        <v>109</v>
      </c>
      <c r="H151" s="5" t="s">
        <v>110</v>
      </c>
      <c r="I151" s="5"/>
      <c r="J151" s="5"/>
      <c r="K151" s="5">
        <v>229</v>
      </c>
      <c r="L151" s="5">
        <v>10</v>
      </c>
      <c r="M151" s="5">
        <v>3</v>
      </c>
      <c r="N151" s="5" t="s">
        <v>3</v>
      </c>
      <c r="O151" s="5">
        <v>2</v>
      </c>
      <c r="P151" s="5">
        <f>ROUND(Source!CZ140,O151)</f>
        <v>0</v>
      </c>
    </row>
    <row r="152" spans="1:16">
      <c r="A152" s="5">
        <v>50</v>
      </c>
      <c r="B152" s="5">
        <v>0</v>
      </c>
      <c r="C152" s="5">
        <v>0</v>
      </c>
      <c r="D152" s="5">
        <v>1</v>
      </c>
      <c r="E152" s="5">
        <v>203</v>
      </c>
      <c r="F152" s="5">
        <f>ROUND(Source!Q140,O152)</f>
        <v>14161.97</v>
      </c>
      <c r="G152" s="5" t="s">
        <v>111</v>
      </c>
      <c r="H152" s="5" t="s">
        <v>112</v>
      </c>
      <c r="I152" s="5"/>
      <c r="J152" s="5"/>
      <c r="K152" s="5">
        <v>203</v>
      </c>
      <c r="L152" s="5">
        <v>11</v>
      </c>
      <c r="M152" s="5">
        <v>3</v>
      </c>
      <c r="N152" s="5" t="s">
        <v>3</v>
      </c>
      <c r="O152" s="5">
        <v>2</v>
      </c>
      <c r="P152" s="5">
        <f>ROUND(Source!BQ140,O152)</f>
        <v>90494.89</v>
      </c>
    </row>
    <row r="153" spans="1:16">
      <c r="A153" s="5">
        <v>50</v>
      </c>
      <c r="B153" s="5">
        <v>0</v>
      </c>
      <c r="C153" s="5">
        <v>0</v>
      </c>
      <c r="D153" s="5">
        <v>1</v>
      </c>
      <c r="E153" s="5">
        <v>204</v>
      </c>
      <c r="F153" s="5">
        <f>ROUND(Source!R140,O153)</f>
        <v>1341.25</v>
      </c>
      <c r="G153" s="5" t="s">
        <v>113</v>
      </c>
      <c r="H153" s="5" t="s">
        <v>114</v>
      </c>
      <c r="I153" s="5"/>
      <c r="J153" s="5"/>
      <c r="K153" s="5">
        <v>204</v>
      </c>
      <c r="L153" s="5">
        <v>12</v>
      </c>
      <c r="M153" s="5">
        <v>3</v>
      </c>
      <c r="N153" s="5" t="s">
        <v>3</v>
      </c>
      <c r="O153" s="5">
        <v>2</v>
      </c>
      <c r="P153" s="5">
        <f>ROUND(Source!BR140,O153)</f>
        <v>8570.6</v>
      </c>
    </row>
    <row r="154" spans="1:16">
      <c r="A154" s="5">
        <v>50</v>
      </c>
      <c r="B154" s="5">
        <v>0</v>
      </c>
      <c r="C154" s="5">
        <v>0</v>
      </c>
      <c r="D154" s="5">
        <v>1</v>
      </c>
      <c r="E154" s="5">
        <v>205</v>
      </c>
      <c r="F154" s="5">
        <f>ROUND(Source!S140,O154)</f>
        <v>2739.44</v>
      </c>
      <c r="G154" s="5" t="s">
        <v>115</v>
      </c>
      <c r="H154" s="5" t="s">
        <v>116</v>
      </c>
      <c r="I154" s="5"/>
      <c r="J154" s="5"/>
      <c r="K154" s="5">
        <v>205</v>
      </c>
      <c r="L154" s="5">
        <v>13</v>
      </c>
      <c r="M154" s="5">
        <v>3</v>
      </c>
      <c r="N154" s="5" t="s">
        <v>3</v>
      </c>
      <c r="O154" s="5">
        <v>2</v>
      </c>
      <c r="P154" s="5">
        <f>ROUND(Source!BS140,O154)</f>
        <v>17504.96</v>
      </c>
    </row>
    <row r="155" spans="1:16">
      <c r="A155" s="5">
        <v>50</v>
      </c>
      <c r="B155" s="5">
        <v>0</v>
      </c>
      <c r="C155" s="5">
        <v>0</v>
      </c>
      <c r="D155" s="5">
        <v>1</v>
      </c>
      <c r="E155" s="5">
        <v>214</v>
      </c>
      <c r="F155" s="5">
        <f>ROUND(Source!AS140,O155)</f>
        <v>23329.43</v>
      </c>
      <c r="G155" s="5" t="s">
        <v>117</v>
      </c>
      <c r="H155" s="5" t="s">
        <v>118</v>
      </c>
      <c r="I155" s="5"/>
      <c r="J155" s="5"/>
      <c r="K155" s="5">
        <v>214</v>
      </c>
      <c r="L155" s="5">
        <v>14</v>
      </c>
      <c r="M155" s="5">
        <v>3</v>
      </c>
      <c r="N155" s="5" t="s">
        <v>3</v>
      </c>
      <c r="O155" s="5">
        <v>2</v>
      </c>
      <c r="P155" s="5">
        <f>ROUND(Source!CS140,O155)</f>
        <v>149074.96</v>
      </c>
    </row>
    <row r="156" spans="1:16">
      <c r="A156" s="5">
        <v>50</v>
      </c>
      <c r="B156" s="5">
        <v>0</v>
      </c>
      <c r="C156" s="5">
        <v>0</v>
      </c>
      <c r="D156" s="5">
        <v>1</v>
      </c>
      <c r="E156" s="5">
        <v>215</v>
      </c>
      <c r="F156" s="5">
        <f>ROUND(Source!AT140,O156)</f>
        <v>52253.07</v>
      </c>
      <c r="G156" s="5" t="s">
        <v>119</v>
      </c>
      <c r="H156" s="5" t="s">
        <v>120</v>
      </c>
      <c r="I156" s="5"/>
      <c r="J156" s="5"/>
      <c r="K156" s="5">
        <v>215</v>
      </c>
      <c r="L156" s="5">
        <v>15</v>
      </c>
      <c r="M156" s="5">
        <v>3</v>
      </c>
      <c r="N156" s="5" t="s">
        <v>3</v>
      </c>
      <c r="O156" s="5">
        <v>2</v>
      </c>
      <c r="P156" s="5">
        <f>ROUND(Source!CT140,O156)</f>
        <v>333896.8</v>
      </c>
    </row>
    <row r="157" spans="1:16">
      <c r="A157" s="5">
        <v>50</v>
      </c>
      <c r="B157" s="5">
        <v>0</v>
      </c>
      <c r="C157" s="5">
        <v>0</v>
      </c>
      <c r="D157" s="5">
        <v>1</v>
      </c>
      <c r="E157" s="5">
        <v>217</v>
      </c>
      <c r="F157" s="5">
        <f>ROUND(Source!AU140,O157)</f>
        <v>0</v>
      </c>
      <c r="G157" s="5" t="s">
        <v>121</v>
      </c>
      <c r="H157" s="5" t="s">
        <v>122</v>
      </c>
      <c r="I157" s="5"/>
      <c r="J157" s="5"/>
      <c r="K157" s="5">
        <v>217</v>
      </c>
      <c r="L157" s="5">
        <v>16</v>
      </c>
      <c r="M157" s="5">
        <v>3</v>
      </c>
      <c r="N157" s="5" t="s">
        <v>3</v>
      </c>
      <c r="O157" s="5">
        <v>2</v>
      </c>
      <c r="P157" s="5">
        <f>ROUND(Source!CU140,O157)</f>
        <v>0</v>
      </c>
    </row>
    <row r="158" spans="1:16">
      <c r="A158" s="5">
        <v>50</v>
      </c>
      <c r="B158" s="5">
        <v>0</v>
      </c>
      <c r="C158" s="5">
        <v>0</v>
      </c>
      <c r="D158" s="5">
        <v>1</v>
      </c>
      <c r="E158" s="5">
        <v>206</v>
      </c>
      <c r="F158" s="5">
        <f>ROUND(Source!T140,O158)</f>
        <v>0</v>
      </c>
      <c r="G158" s="5" t="s">
        <v>123</v>
      </c>
      <c r="H158" s="5" t="s">
        <v>124</v>
      </c>
      <c r="I158" s="5"/>
      <c r="J158" s="5"/>
      <c r="K158" s="5">
        <v>206</v>
      </c>
      <c r="L158" s="5">
        <v>17</v>
      </c>
      <c r="M158" s="5">
        <v>3</v>
      </c>
      <c r="N158" s="5" t="s">
        <v>3</v>
      </c>
      <c r="O158" s="5">
        <v>2</v>
      </c>
      <c r="P158" s="5">
        <f>ROUND(Source!BT140,O158)</f>
        <v>0</v>
      </c>
    </row>
    <row r="159" spans="1:16">
      <c r="A159" s="5">
        <v>50</v>
      </c>
      <c r="B159" s="5">
        <v>0</v>
      </c>
      <c r="C159" s="5">
        <v>0</v>
      </c>
      <c r="D159" s="5">
        <v>1</v>
      </c>
      <c r="E159" s="5">
        <v>207</v>
      </c>
      <c r="F159" s="5">
        <f>Source!U140</f>
        <v>304.31454736640001</v>
      </c>
      <c r="G159" s="5" t="s">
        <v>125</v>
      </c>
      <c r="H159" s="5" t="s">
        <v>126</v>
      </c>
      <c r="I159" s="5"/>
      <c r="J159" s="5"/>
      <c r="K159" s="5">
        <v>207</v>
      </c>
      <c r="L159" s="5">
        <v>18</v>
      </c>
      <c r="M159" s="5">
        <v>3</v>
      </c>
      <c r="N159" s="5" t="s">
        <v>3</v>
      </c>
      <c r="O159" s="5">
        <v>-1</v>
      </c>
      <c r="P159" s="5">
        <f>Source!BU140</f>
        <v>304.31454736640001</v>
      </c>
    </row>
    <row r="160" spans="1:16">
      <c r="A160" s="5">
        <v>50</v>
      </c>
      <c r="B160" s="5">
        <v>0</v>
      </c>
      <c r="C160" s="5">
        <v>0</v>
      </c>
      <c r="D160" s="5">
        <v>1</v>
      </c>
      <c r="E160" s="5">
        <v>208</v>
      </c>
      <c r="F160" s="5">
        <f>Source!V140</f>
        <v>119.54869700959998</v>
      </c>
      <c r="G160" s="5" t="s">
        <v>127</v>
      </c>
      <c r="H160" s="5" t="s">
        <v>128</v>
      </c>
      <c r="I160" s="5"/>
      <c r="J160" s="5"/>
      <c r="K160" s="5">
        <v>208</v>
      </c>
      <c r="L160" s="5">
        <v>19</v>
      </c>
      <c r="M160" s="5">
        <v>3</v>
      </c>
      <c r="N160" s="5" t="s">
        <v>3</v>
      </c>
      <c r="O160" s="5">
        <v>-1</v>
      </c>
      <c r="P160" s="5">
        <f>Source!BV140</f>
        <v>119.54869700959998</v>
      </c>
    </row>
    <row r="161" spans="1:118">
      <c r="A161" s="5">
        <v>50</v>
      </c>
      <c r="B161" s="5">
        <v>0</v>
      </c>
      <c r="C161" s="5">
        <v>0</v>
      </c>
      <c r="D161" s="5">
        <v>1</v>
      </c>
      <c r="E161" s="5">
        <v>209</v>
      </c>
      <c r="F161" s="5">
        <f>ROUND(Source!W140,O161)</f>
        <v>149.21</v>
      </c>
      <c r="G161" s="5" t="s">
        <v>129</v>
      </c>
      <c r="H161" s="5" t="s">
        <v>130</v>
      </c>
      <c r="I161" s="5"/>
      <c r="J161" s="5"/>
      <c r="K161" s="5">
        <v>209</v>
      </c>
      <c r="L161" s="5">
        <v>20</v>
      </c>
      <c r="M161" s="5">
        <v>3</v>
      </c>
      <c r="N161" s="5" t="s">
        <v>3</v>
      </c>
      <c r="O161" s="5">
        <v>2</v>
      </c>
      <c r="P161" s="5">
        <f>ROUND(Source!BW140,O161)</f>
        <v>149.21</v>
      </c>
    </row>
    <row r="162" spans="1:118">
      <c r="A162" s="5">
        <v>50</v>
      </c>
      <c r="B162" s="5">
        <v>0</v>
      </c>
      <c r="C162" s="5">
        <v>0</v>
      </c>
      <c r="D162" s="5">
        <v>1</v>
      </c>
      <c r="E162" s="5">
        <v>210</v>
      </c>
      <c r="F162" s="5">
        <f>ROUND(Source!X140,O162)</f>
        <v>4040</v>
      </c>
      <c r="G162" s="5" t="s">
        <v>131</v>
      </c>
      <c r="H162" s="5" t="s">
        <v>132</v>
      </c>
      <c r="I162" s="5"/>
      <c r="J162" s="5"/>
      <c r="K162" s="5">
        <v>210</v>
      </c>
      <c r="L162" s="5">
        <v>21</v>
      </c>
      <c r="M162" s="5">
        <v>3</v>
      </c>
      <c r="N162" s="5" t="s">
        <v>3</v>
      </c>
      <c r="O162" s="5">
        <v>2</v>
      </c>
      <c r="P162" s="5">
        <f>ROUND(Source!BX140,O162)</f>
        <v>25815.48</v>
      </c>
    </row>
    <row r="163" spans="1:118">
      <c r="A163" s="5">
        <v>50</v>
      </c>
      <c r="B163" s="5">
        <v>0</v>
      </c>
      <c r="C163" s="5">
        <v>0</v>
      </c>
      <c r="D163" s="5">
        <v>1</v>
      </c>
      <c r="E163" s="5">
        <v>211</v>
      </c>
      <c r="F163" s="5">
        <f>ROUND(Source!Y140,O163)</f>
        <v>2412.2199999999998</v>
      </c>
      <c r="G163" s="5" t="s">
        <v>133</v>
      </c>
      <c r="H163" s="5" t="s">
        <v>134</v>
      </c>
      <c r="I163" s="5"/>
      <c r="J163" s="5"/>
      <c r="K163" s="5">
        <v>211</v>
      </c>
      <c r="L163" s="5">
        <v>22</v>
      </c>
      <c r="M163" s="5">
        <v>3</v>
      </c>
      <c r="N163" s="5" t="s">
        <v>3</v>
      </c>
      <c r="O163" s="5">
        <v>2</v>
      </c>
      <c r="P163" s="5">
        <f>ROUND(Source!BY140,O163)</f>
        <v>15413.97</v>
      </c>
    </row>
    <row r="164" spans="1:118">
      <c r="A164" s="5">
        <v>50</v>
      </c>
      <c r="B164" s="5">
        <v>0</v>
      </c>
      <c r="C164" s="5">
        <v>0</v>
      </c>
      <c r="D164" s="5">
        <v>1</v>
      </c>
      <c r="E164" s="5">
        <v>224</v>
      </c>
      <c r="F164" s="5">
        <f>ROUND(Source!AR140,O164)</f>
        <v>75582.5</v>
      </c>
      <c r="G164" s="5" t="s">
        <v>135</v>
      </c>
      <c r="H164" s="5" t="s">
        <v>136</v>
      </c>
      <c r="I164" s="5"/>
      <c r="J164" s="5"/>
      <c r="K164" s="5">
        <v>224</v>
      </c>
      <c r="L164" s="5">
        <v>23</v>
      </c>
      <c r="M164" s="5">
        <v>3</v>
      </c>
      <c r="N164" s="5" t="s">
        <v>3</v>
      </c>
      <c r="O164" s="5">
        <v>2</v>
      </c>
      <c r="P164" s="5">
        <f>ROUND(Source!CR140,O164)</f>
        <v>482971.76</v>
      </c>
    </row>
    <row r="166" spans="1:118">
      <c r="A166" s="3">
        <v>51</v>
      </c>
      <c r="B166" s="3">
        <f>B12</f>
        <v>223</v>
      </c>
      <c r="C166" s="3">
        <f>A12</f>
        <v>1</v>
      </c>
      <c r="D166" s="3">
        <f>ROW(A12)</f>
        <v>12</v>
      </c>
      <c r="E166" s="3"/>
      <c r="F166" s="3" t="str">
        <f>IF(F12&lt;&gt;"",F12,"")</f>
        <v>2014</v>
      </c>
      <c r="G166" s="3" t="str">
        <f>IF(G12&lt;&gt;"",G12,"")</f>
        <v>Текущий ремонт сетей наружного освещения по пр.Гагарина</v>
      </c>
      <c r="H166" s="3"/>
      <c r="I166" s="3"/>
      <c r="J166" s="3"/>
      <c r="K166" s="3"/>
      <c r="L166" s="3"/>
      <c r="M166" s="3"/>
      <c r="N166" s="3"/>
      <c r="O166" s="3">
        <f t="shared" ref="O166:T166" si="108">ROUND(O140,2)</f>
        <v>69130.28</v>
      </c>
      <c r="P166" s="3">
        <f t="shared" si="108"/>
        <v>52228.87</v>
      </c>
      <c r="Q166" s="3">
        <f t="shared" si="108"/>
        <v>14161.97</v>
      </c>
      <c r="R166" s="3">
        <f t="shared" si="108"/>
        <v>1341.25</v>
      </c>
      <c r="S166" s="3">
        <f t="shared" si="108"/>
        <v>2739.44</v>
      </c>
      <c r="T166" s="3">
        <f t="shared" si="108"/>
        <v>0</v>
      </c>
      <c r="U166" s="3">
        <f>U140</f>
        <v>304.31454736640001</v>
      </c>
      <c r="V166" s="3">
        <f>V140</f>
        <v>119.54869700959998</v>
      </c>
      <c r="W166" s="3">
        <f>ROUND(W140,2)</f>
        <v>149.21</v>
      </c>
      <c r="X166" s="3">
        <f>ROUND(X140,2)</f>
        <v>4040</v>
      </c>
      <c r="Y166" s="3">
        <f>ROUND(Y140,2)</f>
        <v>2412.2199999999998</v>
      </c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>
        <f t="shared" ref="AO166:AZ166" si="109">ROUND(AO140,2)</f>
        <v>0</v>
      </c>
      <c r="AP166" s="3">
        <f t="shared" si="109"/>
        <v>0</v>
      </c>
      <c r="AQ166" s="3">
        <f t="shared" si="109"/>
        <v>0</v>
      </c>
      <c r="AR166" s="3">
        <f t="shared" si="109"/>
        <v>75582.5</v>
      </c>
      <c r="AS166" s="3">
        <f t="shared" si="109"/>
        <v>23329.43</v>
      </c>
      <c r="AT166" s="3">
        <f t="shared" si="109"/>
        <v>52253.07</v>
      </c>
      <c r="AU166" s="3">
        <f t="shared" si="109"/>
        <v>0</v>
      </c>
      <c r="AV166" s="3">
        <f t="shared" si="109"/>
        <v>52228.87</v>
      </c>
      <c r="AW166" s="3">
        <f t="shared" si="109"/>
        <v>52228.87</v>
      </c>
      <c r="AX166" s="3">
        <f t="shared" si="109"/>
        <v>0</v>
      </c>
      <c r="AY166" s="3">
        <f t="shared" si="109"/>
        <v>52228.87</v>
      </c>
      <c r="AZ166" s="3">
        <f t="shared" si="109"/>
        <v>0</v>
      </c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4">
        <f t="shared" ref="BO166:BT166" si="110">ROUND(BO140,2)</f>
        <v>441742.31</v>
      </c>
      <c r="BP166" s="4">
        <f t="shared" si="110"/>
        <v>333742.46000000002</v>
      </c>
      <c r="BQ166" s="4">
        <f t="shared" si="110"/>
        <v>90494.89</v>
      </c>
      <c r="BR166" s="4">
        <f t="shared" si="110"/>
        <v>8570.6</v>
      </c>
      <c r="BS166" s="4">
        <f t="shared" si="110"/>
        <v>17504.96</v>
      </c>
      <c r="BT166" s="4">
        <f t="shared" si="110"/>
        <v>0</v>
      </c>
      <c r="BU166" s="4">
        <f>BU140</f>
        <v>304.31454736640001</v>
      </c>
      <c r="BV166" s="4">
        <f>BV140</f>
        <v>119.54869700959998</v>
      </c>
      <c r="BW166" s="4">
        <f>ROUND(BW140,2)</f>
        <v>149.21</v>
      </c>
      <c r="BX166" s="4">
        <f>ROUND(BX140,2)</f>
        <v>25815.48</v>
      </c>
      <c r="BY166" s="4">
        <f>ROUND(BY140,2)</f>
        <v>15413.97</v>
      </c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>
        <f t="shared" ref="CO166:CZ166" si="111">ROUND(CO140,2)</f>
        <v>0</v>
      </c>
      <c r="CP166" s="4">
        <f t="shared" si="111"/>
        <v>0</v>
      </c>
      <c r="CQ166" s="4">
        <f t="shared" si="111"/>
        <v>0</v>
      </c>
      <c r="CR166" s="4">
        <f t="shared" si="111"/>
        <v>482971.76</v>
      </c>
      <c r="CS166" s="4">
        <f t="shared" si="111"/>
        <v>149074.96</v>
      </c>
      <c r="CT166" s="4">
        <f t="shared" si="111"/>
        <v>333896.8</v>
      </c>
      <c r="CU166" s="4">
        <f t="shared" si="111"/>
        <v>0</v>
      </c>
      <c r="CV166" s="4">
        <f t="shared" si="111"/>
        <v>333742.46000000002</v>
      </c>
      <c r="CW166" s="4">
        <f t="shared" si="111"/>
        <v>333742.46000000002</v>
      </c>
      <c r="CX166" s="4">
        <f t="shared" si="111"/>
        <v>0</v>
      </c>
      <c r="CY166" s="4">
        <f t="shared" si="111"/>
        <v>333742.46000000002</v>
      </c>
      <c r="CZ166" s="4">
        <f t="shared" si="111"/>
        <v>0</v>
      </c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>
        <v>0</v>
      </c>
    </row>
    <row r="168" spans="1:118">
      <c r="A168" s="5">
        <v>50</v>
      </c>
      <c r="B168" s="5">
        <v>0</v>
      </c>
      <c r="C168" s="5">
        <v>0</v>
      </c>
      <c r="D168" s="5">
        <v>1</v>
      </c>
      <c r="E168" s="5">
        <v>201</v>
      </c>
      <c r="F168" s="5">
        <f>ROUND(Source!O166,O168)</f>
        <v>69130.28</v>
      </c>
      <c r="G168" s="5" t="s">
        <v>91</v>
      </c>
      <c r="H168" s="5" t="s">
        <v>92</v>
      </c>
      <c r="I168" s="5"/>
      <c r="J168" s="5"/>
      <c r="K168" s="5">
        <v>201</v>
      </c>
      <c r="L168" s="5">
        <v>1</v>
      </c>
      <c r="M168" s="5">
        <v>3</v>
      </c>
      <c r="N168" s="5" t="s">
        <v>3</v>
      </c>
      <c r="O168" s="5">
        <v>2</v>
      </c>
      <c r="P168" s="5">
        <f>ROUND(Source!BO166,O168)</f>
        <v>441742.31</v>
      </c>
    </row>
    <row r="169" spans="1:118">
      <c r="A169" s="5">
        <v>50</v>
      </c>
      <c r="B169" s="5">
        <v>0</v>
      </c>
      <c r="C169" s="5">
        <v>0</v>
      </c>
      <c r="D169" s="5">
        <v>1</v>
      </c>
      <c r="E169" s="5">
        <v>202</v>
      </c>
      <c r="F169" s="5">
        <f>ROUND(Source!P166,O169)</f>
        <v>52228.87</v>
      </c>
      <c r="G169" s="5" t="s">
        <v>93</v>
      </c>
      <c r="H169" s="5" t="s">
        <v>94</v>
      </c>
      <c r="I169" s="5"/>
      <c r="J169" s="5"/>
      <c r="K169" s="5">
        <v>202</v>
      </c>
      <c r="L169" s="5">
        <v>2</v>
      </c>
      <c r="M169" s="5">
        <v>3</v>
      </c>
      <c r="N169" s="5" t="s">
        <v>3</v>
      </c>
      <c r="O169" s="5">
        <v>2</v>
      </c>
      <c r="P169" s="5">
        <f>ROUND(Source!BP166,O169)</f>
        <v>333742.46000000002</v>
      </c>
    </row>
    <row r="170" spans="1:118">
      <c r="A170" s="5">
        <v>50</v>
      </c>
      <c r="B170" s="5">
        <v>0</v>
      </c>
      <c r="C170" s="5">
        <v>0</v>
      </c>
      <c r="D170" s="5">
        <v>1</v>
      </c>
      <c r="E170" s="5">
        <v>222</v>
      </c>
      <c r="F170" s="5">
        <f>ROUND(Source!AO166,O170)</f>
        <v>0</v>
      </c>
      <c r="G170" s="5" t="s">
        <v>95</v>
      </c>
      <c r="H170" s="5" t="s">
        <v>96</v>
      </c>
      <c r="I170" s="5"/>
      <c r="J170" s="5"/>
      <c r="K170" s="5">
        <v>222</v>
      </c>
      <c r="L170" s="5">
        <v>3</v>
      </c>
      <c r="M170" s="5">
        <v>3</v>
      </c>
      <c r="N170" s="5" t="s">
        <v>3</v>
      </c>
      <c r="O170" s="5">
        <v>2</v>
      </c>
      <c r="P170" s="5">
        <f>ROUND(Source!CO166,O170)</f>
        <v>0</v>
      </c>
    </row>
    <row r="171" spans="1:118">
      <c r="A171" s="5">
        <v>50</v>
      </c>
      <c r="B171" s="5">
        <v>0</v>
      </c>
      <c r="C171" s="5">
        <v>0</v>
      </c>
      <c r="D171" s="5">
        <v>1</v>
      </c>
      <c r="E171" s="5">
        <v>225</v>
      </c>
      <c r="F171" s="5">
        <f>ROUND(Source!AV166,O171)</f>
        <v>52228.87</v>
      </c>
      <c r="G171" s="5" t="s">
        <v>97</v>
      </c>
      <c r="H171" s="5" t="s">
        <v>98</v>
      </c>
      <c r="I171" s="5"/>
      <c r="J171" s="5"/>
      <c r="K171" s="5">
        <v>225</v>
      </c>
      <c r="L171" s="5">
        <v>4</v>
      </c>
      <c r="M171" s="5">
        <v>3</v>
      </c>
      <c r="N171" s="5" t="s">
        <v>3</v>
      </c>
      <c r="O171" s="5">
        <v>2</v>
      </c>
      <c r="P171" s="5">
        <f>ROUND(Source!CV166,O171)</f>
        <v>333742.46000000002</v>
      </c>
    </row>
    <row r="172" spans="1:118">
      <c r="A172" s="5">
        <v>50</v>
      </c>
      <c r="B172" s="5">
        <v>0</v>
      </c>
      <c r="C172" s="5">
        <v>0</v>
      </c>
      <c r="D172" s="5">
        <v>1</v>
      </c>
      <c r="E172" s="5">
        <v>226</v>
      </c>
      <c r="F172" s="5">
        <f>ROUND(Source!AW166,O172)</f>
        <v>52228.87</v>
      </c>
      <c r="G172" s="5" t="s">
        <v>99</v>
      </c>
      <c r="H172" s="5" t="s">
        <v>100</v>
      </c>
      <c r="I172" s="5"/>
      <c r="J172" s="5"/>
      <c r="K172" s="5">
        <v>226</v>
      </c>
      <c r="L172" s="5">
        <v>5</v>
      </c>
      <c r="M172" s="5">
        <v>3</v>
      </c>
      <c r="N172" s="5" t="s">
        <v>3</v>
      </c>
      <c r="O172" s="5">
        <v>2</v>
      </c>
      <c r="P172" s="5">
        <f>ROUND(Source!CW166,O172)</f>
        <v>333742.46000000002</v>
      </c>
    </row>
    <row r="173" spans="1:118">
      <c r="A173" s="5">
        <v>50</v>
      </c>
      <c r="B173" s="5">
        <v>0</v>
      </c>
      <c r="C173" s="5">
        <v>0</v>
      </c>
      <c r="D173" s="5">
        <v>1</v>
      </c>
      <c r="E173" s="5">
        <v>227</v>
      </c>
      <c r="F173" s="5">
        <f>ROUND(Source!AX166,O173)</f>
        <v>0</v>
      </c>
      <c r="G173" s="5" t="s">
        <v>101</v>
      </c>
      <c r="H173" s="5" t="s">
        <v>102</v>
      </c>
      <c r="I173" s="5"/>
      <c r="J173" s="5"/>
      <c r="K173" s="5">
        <v>227</v>
      </c>
      <c r="L173" s="5">
        <v>6</v>
      </c>
      <c r="M173" s="5">
        <v>3</v>
      </c>
      <c r="N173" s="5" t="s">
        <v>3</v>
      </c>
      <c r="O173" s="5">
        <v>2</v>
      </c>
      <c r="P173" s="5">
        <f>ROUND(Source!CX166,O173)</f>
        <v>0</v>
      </c>
    </row>
    <row r="174" spans="1:118">
      <c r="A174" s="5">
        <v>50</v>
      </c>
      <c r="B174" s="5">
        <v>0</v>
      </c>
      <c r="C174" s="5">
        <v>0</v>
      </c>
      <c r="D174" s="5">
        <v>1</v>
      </c>
      <c r="E174" s="5">
        <v>228</v>
      </c>
      <c r="F174" s="5">
        <f>ROUND(Source!AY166,O174)</f>
        <v>52228.87</v>
      </c>
      <c r="G174" s="5" t="s">
        <v>103</v>
      </c>
      <c r="H174" s="5" t="s">
        <v>104</v>
      </c>
      <c r="I174" s="5"/>
      <c r="J174" s="5"/>
      <c r="K174" s="5">
        <v>228</v>
      </c>
      <c r="L174" s="5">
        <v>7</v>
      </c>
      <c r="M174" s="5">
        <v>3</v>
      </c>
      <c r="N174" s="5" t="s">
        <v>3</v>
      </c>
      <c r="O174" s="5">
        <v>2</v>
      </c>
      <c r="P174" s="5">
        <f>ROUND(Source!CY166,O174)</f>
        <v>333742.46000000002</v>
      </c>
    </row>
    <row r="175" spans="1:118">
      <c r="A175" s="5">
        <v>50</v>
      </c>
      <c r="B175" s="5">
        <v>0</v>
      </c>
      <c r="C175" s="5">
        <v>0</v>
      </c>
      <c r="D175" s="5">
        <v>1</v>
      </c>
      <c r="E175" s="5">
        <v>216</v>
      </c>
      <c r="F175" s="5">
        <f>ROUND(Source!AP166,O175)</f>
        <v>0</v>
      </c>
      <c r="G175" s="5" t="s">
        <v>105</v>
      </c>
      <c r="H175" s="5" t="s">
        <v>106</v>
      </c>
      <c r="I175" s="5"/>
      <c r="J175" s="5"/>
      <c r="K175" s="5">
        <v>216</v>
      </c>
      <c r="L175" s="5">
        <v>8</v>
      </c>
      <c r="M175" s="5">
        <v>3</v>
      </c>
      <c r="N175" s="5" t="s">
        <v>3</v>
      </c>
      <c r="O175" s="5">
        <v>2</v>
      </c>
      <c r="P175" s="5">
        <f>ROUND(Source!CP166,O175)</f>
        <v>0</v>
      </c>
    </row>
    <row r="176" spans="1:118">
      <c r="A176" s="5">
        <v>50</v>
      </c>
      <c r="B176" s="5">
        <v>0</v>
      </c>
      <c r="C176" s="5">
        <v>0</v>
      </c>
      <c r="D176" s="5">
        <v>1</v>
      </c>
      <c r="E176" s="5">
        <v>223</v>
      </c>
      <c r="F176" s="5">
        <f>ROUND(Source!AQ166,O176)</f>
        <v>0</v>
      </c>
      <c r="G176" s="5" t="s">
        <v>107</v>
      </c>
      <c r="H176" s="5" t="s">
        <v>108</v>
      </c>
      <c r="I176" s="5"/>
      <c r="J176" s="5"/>
      <c r="K176" s="5">
        <v>223</v>
      </c>
      <c r="L176" s="5">
        <v>9</v>
      </c>
      <c r="M176" s="5">
        <v>3</v>
      </c>
      <c r="N176" s="5" t="s">
        <v>3</v>
      </c>
      <c r="O176" s="5">
        <v>2</v>
      </c>
      <c r="P176" s="5">
        <f>ROUND(Source!CQ166,O176)</f>
        <v>0</v>
      </c>
    </row>
    <row r="177" spans="1:16">
      <c r="A177" s="5">
        <v>50</v>
      </c>
      <c r="B177" s="5">
        <v>0</v>
      </c>
      <c r="C177" s="5">
        <v>0</v>
      </c>
      <c r="D177" s="5">
        <v>1</v>
      </c>
      <c r="E177" s="5">
        <v>229</v>
      </c>
      <c r="F177" s="5">
        <f>ROUND(Source!AZ166,O177)</f>
        <v>0</v>
      </c>
      <c r="G177" s="5" t="s">
        <v>109</v>
      </c>
      <c r="H177" s="5" t="s">
        <v>110</v>
      </c>
      <c r="I177" s="5"/>
      <c r="J177" s="5"/>
      <c r="K177" s="5">
        <v>229</v>
      </c>
      <c r="L177" s="5">
        <v>10</v>
      </c>
      <c r="M177" s="5">
        <v>3</v>
      </c>
      <c r="N177" s="5" t="s">
        <v>3</v>
      </c>
      <c r="O177" s="5">
        <v>2</v>
      </c>
      <c r="P177" s="5">
        <f>ROUND(Source!CZ166,O177)</f>
        <v>0</v>
      </c>
    </row>
    <row r="178" spans="1:16">
      <c r="A178" s="5">
        <v>50</v>
      </c>
      <c r="B178" s="5">
        <v>0</v>
      </c>
      <c r="C178" s="5">
        <v>0</v>
      </c>
      <c r="D178" s="5">
        <v>1</v>
      </c>
      <c r="E178" s="5">
        <v>203</v>
      </c>
      <c r="F178" s="5">
        <f>ROUND(Source!Q166,O178)</f>
        <v>14161.97</v>
      </c>
      <c r="G178" s="5" t="s">
        <v>111</v>
      </c>
      <c r="H178" s="5" t="s">
        <v>112</v>
      </c>
      <c r="I178" s="5"/>
      <c r="J178" s="5"/>
      <c r="K178" s="5">
        <v>203</v>
      </c>
      <c r="L178" s="5">
        <v>11</v>
      </c>
      <c r="M178" s="5">
        <v>3</v>
      </c>
      <c r="N178" s="5" t="s">
        <v>3</v>
      </c>
      <c r="O178" s="5">
        <v>2</v>
      </c>
      <c r="P178" s="5">
        <f>ROUND(Source!BQ166,O178)</f>
        <v>90494.89</v>
      </c>
    </row>
    <row r="179" spans="1:16">
      <c r="A179" s="5">
        <v>50</v>
      </c>
      <c r="B179" s="5">
        <v>0</v>
      </c>
      <c r="C179" s="5">
        <v>0</v>
      </c>
      <c r="D179" s="5">
        <v>1</v>
      </c>
      <c r="E179" s="5">
        <v>204</v>
      </c>
      <c r="F179" s="5">
        <f>ROUND(Source!R166,O179)</f>
        <v>1341.25</v>
      </c>
      <c r="G179" s="5" t="s">
        <v>113</v>
      </c>
      <c r="H179" s="5" t="s">
        <v>114</v>
      </c>
      <c r="I179" s="5"/>
      <c r="J179" s="5"/>
      <c r="K179" s="5">
        <v>204</v>
      </c>
      <c r="L179" s="5">
        <v>12</v>
      </c>
      <c r="M179" s="5">
        <v>3</v>
      </c>
      <c r="N179" s="5" t="s">
        <v>3</v>
      </c>
      <c r="O179" s="5">
        <v>2</v>
      </c>
      <c r="P179" s="5">
        <f>ROUND(Source!BR166,O179)</f>
        <v>8570.6</v>
      </c>
    </row>
    <row r="180" spans="1:16">
      <c r="A180" s="5">
        <v>50</v>
      </c>
      <c r="B180" s="5">
        <v>0</v>
      </c>
      <c r="C180" s="5">
        <v>0</v>
      </c>
      <c r="D180" s="5">
        <v>1</v>
      </c>
      <c r="E180" s="5">
        <v>205</v>
      </c>
      <c r="F180" s="5">
        <f>ROUND(Source!S166,O180)</f>
        <v>2739.44</v>
      </c>
      <c r="G180" s="5" t="s">
        <v>115</v>
      </c>
      <c r="H180" s="5" t="s">
        <v>116</v>
      </c>
      <c r="I180" s="5"/>
      <c r="J180" s="5"/>
      <c r="K180" s="5">
        <v>205</v>
      </c>
      <c r="L180" s="5">
        <v>13</v>
      </c>
      <c r="M180" s="5">
        <v>3</v>
      </c>
      <c r="N180" s="5" t="s">
        <v>3</v>
      </c>
      <c r="O180" s="5">
        <v>2</v>
      </c>
      <c r="P180" s="5">
        <f>ROUND(Source!BS166,O180)</f>
        <v>17504.96</v>
      </c>
    </row>
    <row r="181" spans="1:16">
      <c r="A181" s="5">
        <v>50</v>
      </c>
      <c r="B181" s="5">
        <v>0</v>
      </c>
      <c r="C181" s="5">
        <v>0</v>
      </c>
      <c r="D181" s="5">
        <v>1</v>
      </c>
      <c r="E181" s="5">
        <v>214</v>
      </c>
      <c r="F181" s="5">
        <f>ROUND(Source!AS166,O181)</f>
        <v>23329.43</v>
      </c>
      <c r="G181" s="5" t="s">
        <v>117</v>
      </c>
      <c r="H181" s="5" t="s">
        <v>118</v>
      </c>
      <c r="I181" s="5"/>
      <c r="J181" s="5"/>
      <c r="K181" s="5">
        <v>214</v>
      </c>
      <c r="L181" s="5">
        <v>14</v>
      </c>
      <c r="M181" s="5">
        <v>3</v>
      </c>
      <c r="N181" s="5" t="s">
        <v>3</v>
      </c>
      <c r="O181" s="5">
        <v>2</v>
      </c>
      <c r="P181" s="5">
        <f>ROUND(Source!CS166,O181)</f>
        <v>149074.96</v>
      </c>
    </row>
    <row r="182" spans="1:16">
      <c r="A182" s="5">
        <v>50</v>
      </c>
      <c r="B182" s="5">
        <v>0</v>
      </c>
      <c r="C182" s="5">
        <v>0</v>
      </c>
      <c r="D182" s="5">
        <v>1</v>
      </c>
      <c r="E182" s="5">
        <v>215</v>
      </c>
      <c r="F182" s="5">
        <f>ROUND(Source!AT166,O182)</f>
        <v>52253.07</v>
      </c>
      <c r="G182" s="5" t="s">
        <v>119</v>
      </c>
      <c r="H182" s="5" t="s">
        <v>120</v>
      </c>
      <c r="I182" s="5"/>
      <c r="J182" s="5"/>
      <c r="K182" s="5">
        <v>215</v>
      </c>
      <c r="L182" s="5">
        <v>15</v>
      </c>
      <c r="M182" s="5">
        <v>3</v>
      </c>
      <c r="N182" s="5" t="s">
        <v>3</v>
      </c>
      <c r="O182" s="5">
        <v>2</v>
      </c>
      <c r="P182" s="5">
        <f>ROUND(Source!CT166,O182)</f>
        <v>333896.8</v>
      </c>
    </row>
    <row r="183" spans="1:16">
      <c r="A183" s="5">
        <v>50</v>
      </c>
      <c r="B183" s="5">
        <v>0</v>
      </c>
      <c r="C183" s="5">
        <v>0</v>
      </c>
      <c r="D183" s="5">
        <v>1</v>
      </c>
      <c r="E183" s="5">
        <v>217</v>
      </c>
      <c r="F183" s="5">
        <f>ROUND(Source!AU166,O183)</f>
        <v>0</v>
      </c>
      <c r="G183" s="5" t="s">
        <v>121</v>
      </c>
      <c r="H183" s="5" t="s">
        <v>122</v>
      </c>
      <c r="I183" s="5"/>
      <c r="J183" s="5"/>
      <c r="K183" s="5">
        <v>217</v>
      </c>
      <c r="L183" s="5">
        <v>16</v>
      </c>
      <c r="M183" s="5">
        <v>3</v>
      </c>
      <c r="N183" s="5" t="s">
        <v>3</v>
      </c>
      <c r="O183" s="5">
        <v>2</v>
      </c>
      <c r="P183" s="5">
        <f>ROUND(Source!CU166,O183)</f>
        <v>0</v>
      </c>
    </row>
    <row r="184" spans="1:16">
      <c r="A184" s="5">
        <v>50</v>
      </c>
      <c r="B184" s="5">
        <v>0</v>
      </c>
      <c r="C184" s="5">
        <v>0</v>
      </c>
      <c r="D184" s="5">
        <v>1</v>
      </c>
      <c r="E184" s="5">
        <v>206</v>
      </c>
      <c r="F184" s="5">
        <f>ROUND(Source!T166,O184)</f>
        <v>0</v>
      </c>
      <c r="G184" s="5" t="s">
        <v>123</v>
      </c>
      <c r="H184" s="5" t="s">
        <v>124</v>
      </c>
      <c r="I184" s="5"/>
      <c r="J184" s="5"/>
      <c r="K184" s="5">
        <v>206</v>
      </c>
      <c r="L184" s="5">
        <v>17</v>
      </c>
      <c r="M184" s="5">
        <v>3</v>
      </c>
      <c r="N184" s="5" t="s">
        <v>3</v>
      </c>
      <c r="O184" s="5">
        <v>2</v>
      </c>
      <c r="P184" s="5">
        <f>ROUND(Source!BT166,O184)</f>
        <v>0</v>
      </c>
    </row>
    <row r="185" spans="1:16">
      <c r="A185" s="5">
        <v>50</v>
      </c>
      <c r="B185" s="5">
        <v>0</v>
      </c>
      <c r="C185" s="5">
        <v>0</v>
      </c>
      <c r="D185" s="5">
        <v>1</v>
      </c>
      <c r="E185" s="5">
        <v>207</v>
      </c>
      <c r="F185" s="5">
        <f>Source!U166</f>
        <v>304.31454736640001</v>
      </c>
      <c r="G185" s="5" t="s">
        <v>125</v>
      </c>
      <c r="H185" s="5" t="s">
        <v>126</v>
      </c>
      <c r="I185" s="5"/>
      <c r="J185" s="5"/>
      <c r="K185" s="5">
        <v>207</v>
      </c>
      <c r="L185" s="5">
        <v>18</v>
      </c>
      <c r="M185" s="5">
        <v>3</v>
      </c>
      <c r="N185" s="5" t="s">
        <v>3</v>
      </c>
      <c r="O185" s="5">
        <v>-1</v>
      </c>
      <c r="P185" s="5">
        <f>Source!BU166</f>
        <v>304.31454736640001</v>
      </c>
    </row>
    <row r="186" spans="1:16">
      <c r="A186" s="5">
        <v>50</v>
      </c>
      <c r="B186" s="5">
        <v>0</v>
      </c>
      <c r="C186" s="5">
        <v>0</v>
      </c>
      <c r="D186" s="5">
        <v>1</v>
      </c>
      <c r="E186" s="5">
        <v>208</v>
      </c>
      <c r="F186" s="5">
        <f>Source!V166</f>
        <v>119.54869700959998</v>
      </c>
      <c r="G186" s="5" t="s">
        <v>127</v>
      </c>
      <c r="H186" s="5" t="s">
        <v>128</v>
      </c>
      <c r="I186" s="5"/>
      <c r="J186" s="5"/>
      <c r="K186" s="5">
        <v>208</v>
      </c>
      <c r="L186" s="5">
        <v>19</v>
      </c>
      <c r="M186" s="5">
        <v>3</v>
      </c>
      <c r="N186" s="5" t="s">
        <v>3</v>
      </c>
      <c r="O186" s="5">
        <v>-1</v>
      </c>
      <c r="P186" s="5">
        <f>Source!BV166</f>
        <v>119.54869700959998</v>
      </c>
    </row>
    <row r="187" spans="1:16">
      <c r="A187" s="5">
        <v>50</v>
      </c>
      <c r="B187" s="5">
        <v>0</v>
      </c>
      <c r="C187" s="5">
        <v>0</v>
      </c>
      <c r="D187" s="5">
        <v>1</v>
      </c>
      <c r="E187" s="5">
        <v>209</v>
      </c>
      <c r="F187" s="5">
        <f>ROUND(Source!W166,O187)</f>
        <v>149.21</v>
      </c>
      <c r="G187" s="5" t="s">
        <v>129</v>
      </c>
      <c r="H187" s="5" t="s">
        <v>130</v>
      </c>
      <c r="I187" s="5"/>
      <c r="J187" s="5"/>
      <c r="K187" s="5">
        <v>209</v>
      </c>
      <c r="L187" s="5">
        <v>20</v>
      </c>
      <c r="M187" s="5">
        <v>3</v>
      </c>
      <c r="N187" s="5" t="s">
        <v>3</v>
      </c>
      <c r="O187" s="5">
        <v>2</v>
      </c>
      <c r="P187" s="5">
        <f>ROUND(Source!BW166,O187)</f>
        <v>149.21</v>
      </c>
    </row>
    <row r="188" spans="1:16">
      <c r="A188" s="5">
        <v>50</v>
      </c>
      <c r="B188" s="5">
        <v>0</v>
      </c>
      <c r="C188" s="5">
        <v>0</v>
      </c>
      <c r="D188" s="5">
        <v>1</v>
      </c>
      <c r="E188" s="5">
        <v>210</v>
      </c>
      <c r="F188" s="5">
        <f>ROUND(Source!X166,O188)</f>
        <v>4040</v>
      </c>
      <c r="G188" s="5" t="s">
        <v>131</v>
      </c>
      <c r="H188" s="5" t="s">
        <v>132</v>
      </c>
      <c r="I188" s="5"/>
      <c r="J188" s="5"/>
      <c r="K188" s="5">
        <v>210</v>
      </c>
      <c r="L188" s="5">
        <v>21</v>
      </c>
      <c r="M188" s="5">
        <v>3</v>
      </c>
      <c r="N188" s="5" t="s">
        <v>3</v>
      </c>
      <c r="O188" s="5">
        <v>2</v>
      </c>
      <c r="P188" s="5">
        <f>ROUND(Source!BX166,O188)</f>
        <v>25815.48</v>
      </c>
    </row>
    <row r="189" spans="1:16">
      <c r="A189" s="5">
        <v>50</v>
      </c>
      <c r="B189" s="5">
        <v>0</v>
      </c>
      <c r="C189" s="5">
        <v>0</v>
      </c>
      <c r="D189" s="5">
        <v>1</v>
      </c>
      <c r="E189" s="5">
        <v>211</v>
      </c>
      <c r="F189" s="5">
        <f>ROUND(Source!Y166,O189)</f>
        <v>2412.2199999999998</v>
      </c>
      <c r="G189" s="5" t="s">
        <v>133</v>
      </c>
      <c r="H189" s="5" t="s">
        <v>134</v>
      </c>
      <c r="I189" s="5"/>
      <c r="J189" s="5"/>
      <c r="K189" s="5">
        <v>211</v>
      </c>
      <c r="L189" s="5">
        <v>22</v>
      </c>
      <c r="M189" s="5">
        <v>3</v>
      </c>
      <c r="N189" s="5" t="s">
        <v>3</v>
      </c>
      <c r="O189" s="5">
        <v>2</v>
      </c>
      <c r="P189" s="5">
        <f>ROUND(Source!BY166,O189)</f>
        <v>15413.97</v>
      </c>
    </row>
    <row r="190" spans="1:16">
      <c r="A190" s="5">
        <v>50</v>
      </c>
      <c r="B190" s="5">
        <v>0</v>
      </c>
      <c r="C190" s="5">
        <v>0</v>
      </c>
      <c r="D190" s="5">
        <v>1</v>
      </c>
      <c r="E190" s="5">
        <v>224</v>
      </c>
      <c r="F190" s="5">
        <f>ROUND(Source!AR166,O190)</f>
        <v>75582.5</v>
      </c>
      <c r="G190" s="5" t="s">
        <v>135</v>
      </c>
      <c r="H190" s="5" t="s">
        <v>136</v>
      </c>
      <c r="I190" s="5"/>
      <c r="J190" s="5"/>
      <c r="K190" s="5">
        <v>224</v>
      </c>
      <c r="L190" s="5">
        <v>23</v>
      </c>
      <c r="M190" s="5">
        <v>3</v>
      </c>
      <c r="N190" s="5" t="s">
        <v>3</v>
      </c>
      <c r="O190" s="5">
        <v>2</v>
      </c>
      <c r="P190" s="5">
        <f>ROUND(Source!CR166,O190)</f>
        <v>482971.76</v>
      </c>
    </row>
    <row r="191" spans="1:16">
      <c r="A191" s="5">
        <v>50</v>
      </c>
      <c r="B191" s="5">
        <v>1</v>
      </c>
      <c r="C191" s="5">
        <v>0</v>
      </c>
      <c r="D191" s="5">
        <v>2</v>
      </c>
      <c r="E191" s="5">
        <v>0</v>
      </c>
      <c r="F191" s="5">
        <f>ROUND(F188+F189,O191)</f>
        <v>6452.22</v>
      </c>
      <c r="G191" s="5" t="s">
        <v>16</v>
      </c>
      <c r="H191" s="5" t="s">
        <v>186</v>
      </c>
      <c r="I191" s="5"/>
      <c r="J191" s="5"/>
      <c r="K191" s="5">
        <v>212</v>
      </c>
      <c r="L191" s="5">
        <v>24</v>
      </c>
      <c r="M191" s="5">
        <v>0</v>
      </c>
      <c r="N191" s="5" t="s">
        <v>3</v>
      </c>
      <c r="O191" s="5">
        <v>2</v>
      </c>
      <c r="P191" s="5">
        <f>ROUND(P188+P189,O191)</f>
        <v>41229.449999999997</v>
      </c>
    </row>
    <row r="192" spans="1:16">
      <c r="A192" s="5">
        <v>50</v>
      </c>
      <c r="B192" s="5">
        <v>1</v>
      </c>
      <c r="C192" s="5">
        <v>0</v>
      </c>
      <c r="D192" s="5">
        <v>2</v>
      </c>
      <c r="E192" s="5">
        <v>0</v>
      </c>
      <c r="F192" s="5">
        <f>F168+F191</f>
        <v>75582.5</v>
      </c>
      <c r="G192" s="5" t="s">
        <v>29</v>
      </c>
      <c r="H192" s="5" t="s">
        <v>187</v>
      </c>
      <c r="I192" s="5"/>
      <c r="J192" s="5"/>
      <c r="K192" s="5">
        <v>212</v>
      </c>
      <c r="L192" s="5">
        <v>25</v>
      </c>
      <c r="M192" s="5">
        <v>0</v>
      </c>
      <c r="N192" s="5" t="s">
        <v>3</v>
      </c>
      <c r="O192" s="5">
        <v>-1</v>
      </c>
      <c r="P192" s="5">
        <f>P168+P191</f>
        <v>482971.76</v>
      </c>
    </row>
    <row r="193" spans="1:16">
      <c r="A193" s="5">
        <v>50</v>
      </c>
      <c r="B193" s="5">
        <v>1</v>
      </c>
      <c r="C193" s="5">
        <v>0</v>
      </c>
      <c r="D193" s="5">
        <v>2</v>
      </c>
      <c r="E193" s="5">
        <v>0</v>
      </c>
      <c r="F193" s="5">
        <f>ROUND(F190*1.18-F190,O193)</f>
        <v>13604.85</v>
      </c>
      <c r="G193" s="5" t="s">
        <v>188</v>
      </c>
      <c r="H193" s="5" t="s">
        <v>188</v>
      </c>
      <c r="I193" s="5"/>
      <c r="J193" s="5"/>
      <c r="K193" s="5">
        <v>212</v>
      </c>
      <c r="L193" s="5">
        <v>26</v>
      </c>
      <c r="M193" s="5">
        <v>0</v>
      </c>
      <c r="N193" s="5" t="s">
        <v>3</v>
      </c>
      <c r="O193" s="5">
        <v>2</v>
      </c>
      <c r="P193" s="5">
        <f>ROUND(P190*1.18-P190,O193)</f>
        <v>86934.92</v>
      </c>
    </row>
    <row r="194" spans="1:16">
      <c r="A194" s="5">
        <v>50</v>
      </c>
      <c r="B194" s="5">
        <v>1</v>
      </c>
      <c r="C194" s="5">
        <v>0</v>
      </c>
      <c r="D194" s="5">
        <v>2</v>
      </c>
      <c r="E194" s="5">
        <v>0</v>
      </c>
      <c r="F194" s="5">
        <f>ROUND(F190+F193,O194)</f>
        <v>89187.35</v>
      </c>
      <c r="G194" s="5" t="s">
        <v>189</v>
      </c>
      <c r="H194" s="5" t="s">
        <v>190</v>
      </c>
      <c r="I194" s="5"/>
      <c r="J194" s="5"/>
      <c r="K194" s="5">
        <v>212</v>
      </c>
      <c r="L194" s="5">
        <v>27</v>
      </c>
      <c r="M194" s="5">
        <v>0</v>
      </c>
      <c r="N194" s="5" t="s">
        <v>3</v>
      </c>
      <c r="O194" s="5">
        <v>2</v>
      </c>
      <c r="P194" s="5">
        <f>ROUND(P190+P193,O194)</f>
        <v>569906.68000000005</v>
      </c>
    </row>
    <row r="197" spans="1:16">
      <c r="A197">
        <v>70</v>
      </c>
      <c r="B197">
        <v>1</v>
      </c>
      <c r="D197">
        <v>1</v>
      </c>
      <c r="E197" t="s">
        <v>191</v>
      </c>
      <c r="F197" t="s">
        <v>192</v>
      </c>
      <c r="G197">
        <v>0</v>
      </c>
      <c r="H197">
        <v>0</v>
      </c>
      <c r="I197" t="s">
        <v>3</v>
      </c>
      <c r="J197">
        <v>1</v>
      </c>
      <c r="K197">
        <v>0</v>
      </c>
      <c r="L197" t="s">
        <v>3</v>
      </c>
      <c r="M197" t="s">
        <v>3</v>
      </c>
      <c r="N197">
        <v>0</v>
      </c>
      <c r="O197">
        <v>0</v>
      </c>
    </row>
    <row r="198" spans="1:16">
      <c r="A198">
        <v>70</v>
      </c>
      <c r="B198">
        <v>1</v>
      </c>
      <c r="D198">
        <v>2</v>
      </c>
      <c r="E198" t="s">
        <v>193</v>
      </c>
      <c r="F198" t="s">
        <v>194</v>
      </c>
      <c r="G198">
        <v>0</v>
      </c>
      <c r="H198">
        <v>0</v>
      </c>
      <c r="I198" t="s">
        <v>3</v>
      </c>
      <c r="J198">
        <v>1</v>
      </c>
      <c r="K198">
        <v>0</v>
      </c>
      <c r="L198" t="s">
        <v>3</v>
      </c>
      <c r="M198" t="s">
        <v>3</v>
      </c>
      <c r="N198">
        <v>0</v>
      </c>
      <c r="O198">
        <v>0</v>
      </c>
    </row>
    <row r="199" spans="1:16">
      <c r="A199">
        <v>70</v>
      </c>
      <c r="B199">
        <v>1</v>
      </c>
      <c r="D199">
        <v>3</v>
      </c>
      <c r="E199" t="s">
        <v>195</v>
      </c>
      <c r="F199" t="s">
        <v>196</v>
      </c>
      <c r="G199">
        <v>1</v>
      </c>
      <c r="H199">
        <v>0</v>
      </c>
      <c r="I199" t="s">
        <v>3</v>
      </c>
      <c r="J199">
        <v>1</v>
      </c>
      <c r="K199">
        <v>0</v>
      </c>
      <c r="L199" t="s">
        <v>3</v>
      </c>
      <c r="M199" t="s">
        <v>3</v>
      </c>
      <c r="N199">
        <v>0</v>
      </c>
      <c r="O199">
        <v>1</v>
      </c>
    </row>
    <row r="200" spans="1:16">
      <c r="A200">
        <v>70</v>
      </c>
      <c r="B200">
        <v>1</v>
      </c>
      <c r="D200">
        <v>4</v>
      </c>
      <c r="E200" t="s">
        <v>197</v>
      </c>
      <c r="F200" t="s">
        <v>198</v>
      </c>
      <c r="G200">
        <v>0</v>
      </c>
      <c r="H200">
        <v>0</v>
      </c>
      <c r="I200" t="s">
        <v>199</v>
      </c>
      <c r="J200">
        <v>0</v>
      </c>
      <c r="K200">
        <v>0</v>
      </c>
      <c r="L200" t="s">
        <v>3</v>
      </c>
      <c r="M200" t="s">
        <v>3</v>
      </c>
      <c r="N200">
        <v>0</v>
      </c>
      <c r="O200">
        <v>0</v>
      </c>
    </row>
    <row r="201" spans="1:16">
      <c r="A201">
        <v>70</v>
      </c>
      <c r="B201">
        <v>1</v>
      </c>
      <c r="D201">
        <v>5</v>
      </c>
      <c r="E201" t="s">
        <v>200</v>
      </c>
      <c r="F201" t="s">
        <v>201</v>
      </c>
      <c r="G201">
        <v>0</v>
      </c>
      <c r="H201">
        <v>0</v>
      </c>
      <c r="I201" t="s">
        <v>202</v>
      </c>
      <c r="J201">
        <v>0</v>
      </c>
      <c r="K201">
        <v>0</v>
      </c>
      <c r="L201" t="s">
        <v>3</v>
      </c>
      <c r="M201" t="s">
        <v>3</v>
      </c>
      <c r="N201">
        <v>0</v>
      </c>
      <c r="O201">
        <v>0</v>
      </c>
    </row>
    <row r="202" spans="1:16">
      <c r="A202">
        <v>70</v>
      </c>
      <c r="B202">
        <v>1</v>
      </c>
      <c r="D202">
        <v>6</v>
      </c>
      <c r="E202" t="s">
        <v>203</v>
      </c>
      <c r="F202" t="s">
        <v>204</v>
      </c>
      <c r="G202">
        <v>0</v>
      </c>
      <c r="H202">
        <v>0</v>
      </c>
      <c r="I202" t="s">
        <v>205</v>
      </c>
      <c r="J202">
        <v>0</v>
      </c>
      <c r="K202">
        <v>0</v>
      </c>
      <c r="L202" t="s">
        <v>3</v>
      </c>
      <c r="M202" t="s">
        <v>3</v>
      </c>
      <c r="N202">
        <v>0</v>
      </c>
      <c r="O202">
        <v>0</v>
      </c>
    </row>
    <row r="203" spans="1:16">
      <c r="A203">
        <v>70</v>
      </c>
      <c r="B203">
        <v>1</v>
      </c>
      <c r="D203">
        <v>7</v>
      </c>
      <c r="E203" t="s">
        <v>206</v>
      </c>
      <c r="F203" t="s">
        <v>207</v>
      </c>
      <c r="G203">
        <v>0</v>
      </c>
      <c r="H203">
        <v>0</v>
      </c>
      <c r="I203" t="s">
        <v>3</v>
      </c>
      <c r="J203">
        <v>0</v>
      </c>
      <c r="K203">
        <v>0</v>
      </c>
      <c r="L203" t="s">
        <v>3</v>
      </c>
      <c r="M203" t="s">
        <v>3</v>
      </c>
      <c r="N203">
        <v>0</v>
      </c>
      <c r="O203">
        <v>0</v>
      </c>
    </row>
    <row r="204" spans="1:16">
      <c r="A204">
        <v>70</v>
      </c>
      <c r="B204">
        <v>1</v>
      </c>
      <c r="D204">
        <v>8</v>
      </c>
      <c r="E204" t="s">
        <v>208</v>
      </c>
      <c r="F204" t="s">
        <v>209</v>
      </c>
      <c r="G204">
        <v>0</v>
      </c>
      <c r="H204">
        <v>0</v>
      </c>
      <c r="I204" t="s">
        <v>210</v>
      </c>
      <c r="J204">
        <v>0</v>
      </c>
      <c r="K204">
        <v>0</v>
      </c>
      <c r="L204" t="s">
        <v>3</v>
      </c>
      <c r="M204" t="s">
        <v>3</v>
      </c>
      <c r="N204">
        <v>0</v>
      </c>
      <c r="O204">
        <v>0</v>
      </c>
    </row>
    <row r="205" spans="1:16">
      <c r="A205">
        <v>70</v>
      </c>
      <c r="B205">
        <v>1</v>
      </c>
      <c r="D205">
        <v>9</v>
      </c>
      <c r="E205" t="s">
        <v>211</v>
      </c>
      <c r="F205" t="s">
        <v>212</v>
      </c>
      <c r="G205">
        <v>0</v>
      </c>
      <c r="H205">
        <v>0</v>
      </c>
      <c r="I205" t="s">
        <v>213</v>
      </c>
      <c r="J205">
        <v>0</v>
      </c>
      <c r="K205">
        <v>0</v>
      </c>
      <c r="L205" t="s">
        <v>3</v>
      </c>
      <c r="M205" t="s">
        <v>3</v>
      </c>
      <c r="N205">
        <v>0</v>
      </c>
      <c r="O205">
        <v>0</v>
      </c>
    </row>
    <row r="206" spans="1:16">
      <c r="A206">
        <v>70</v>
      </c>
      <c r="B206">
        <v>1</v>
      </c>
      <c r="D206">
        <v>10</v>
      </c>
      <c r="E206" t="s">
        <v>214</v>
      </c>
      <c r="F206" t="s">
        <v>215</v>
      </c>
      <c r="G206">
        <v>0</v>
      </c>
      <c r="H206">
        <v>0</v>
      </c>
      <c r="I206" t="s">
        <v>216</v>
      </c>
      <c r="J206">
        <v>0</v>
      </c>
      <c r="K206">
        <v>0</v>
      </c>
      <c r="L206" t="s">
        <v>3</v>
      </c>
      <c r="M206" t="s">
        <v>3</v>
      </c>
      <c r="N206">
        <v>0</v>
      </c>
      <c r="O206">
        <v>0</v>
      </c>
    </row>
    <row r="207" spans="1:16">
      <c r="A207">
        <v>70</v>
      </c>
      <c r="B207">
        <v>1</v>
      </c>
      <c r="D207">
        <v>11</v>
      </c>
      <c r="E207" t="s">
        <v>217</v>
      </c>
      <c r="F207" t="s">
        <v>218</v>
      </c>
      <c r="G207">
        <v>0</v>
      </c>
      <c r="H207">
        <v>0</v>
      </c>
      <c r="I207" t="s">
        <v>219</v>
      </c>
      <c r="J207">
        <v>0</v>
      </c>
      <c r="K207">
        <v>0</v>
      </c>
      <c r="L207" t="s">
        <v>3</v>
      </c>
      <c r="M207" t="s">
        <v>3</v>
      </c>
      <c r="N207">
        <v>0</v>
      </c>
      <c r="O207">
        <v>0</v>
      </c>
    </row>
    <row r="208" spans="1:16">
      <c r="A208">
        <v>70</v>
      </c>
      <c r="B208">
        <v>1</v>
      </c>
      <c r="D208">
        <v>1</v>
      </c>
      <c r="E208" t="s">
        <v>220</v>
      </c>
      <c r="F208" t="s">
        <v>221</v>
      </c>
      <c r="G208">
        <v>0.9</v>
      </c>
      <c r="H208">
        <v>1</v>
      </c>
      <c r="I208" t="s">
        <v>222</v>
      </c>
      <c r="J208">
        <v>0</v>
      </c>
      <c r="K208">
        <v>0</v>
      </c>
      <c r="L208" t="s">
        <v>3</v>
      </c>
      <c r="M208" t="s">
        <v>3</v>
      </c>
      <c r="N208">
        <v>0</v>
      </c>
      <c r="O208">
        <v>0.9</v>
      </c>
    </row>
    <row r="209" spans="1:15">
      <c r="A209">
        <v>70</v>
      </c>
      <c r="B209">
        <v>1</v>
      </c>
      <c r="D209">
        <v>2</v>
      </c>
      <c r="E209" t="s">
        <v>223</v>
      </c>
      <c r="F209" t="s">
        <v>224</v>
      </c>
      <c r="G209">
        <v>0.85</v>
      </c>
      <c r="H209">
        <v>1</v>
      </c>
      <c r="I209" t="s">
        <v>225</v>
      </c>
      <c r="J209">
        <v>0</v>
      </c>
      <c r="K209">
        <v>0</v>
      </c>
      <c r="L209" t="s">
        <v>3</v>
      </c>
      <c r="M209" t="s">
        <v>3</v>
      </c>
      <c r="N209">
        <v>0</v>
      </c>
      <c r="O209">
        <v>0.85</v>
      </c>
    </row>
    <row r="210" spans="1:15">
      <c r="A210">
        <v>70</v>
      </c>
      <c r="B210">
        <v>1</v>
      </c>
      <c r="D210">
        <v>3</v>
      </c>
      <c r="E210" t="s">
        <v>226</v>
      </c>
      <c r="F210" t="s">
        <v>227</v>
      </c>
      <c r="G210">
        <v>1</v>
      </c>
      <c r="H210">
        <v>0.85</v>
      </c>
      <c r="I210" t="s">
        <v>228</v>
      </c>
      <c r="J210">
        <v>0</v>
      </c>
      <c r="K210">
        <v>0</v>
      </c>
      <c r="L210" t="s">
        <v>3</v>
      </c>
      <c r="M210" t="s">
        <v>3</v>
      </c>
      <c r="N210">
        <v>0</v>
      </c>
      <c r="O210">
        <v>1</v>
      </c>
    </row>
    <row r="211" spans="1:15">
      <c r="A211">
        <v>70</v>
      </c>
      <c r="B211">
        <v>1</v>
      </c>
      <c r="D211">
        <v>4</v>
      </c>
      <c r="E211" t="s">
        <v>229</v>
      </c>
      <c r="F211" t="s">
        <v>230</v>
      </c>
      <c r="G211">
        <v>1</v>
      </c>
      <c r="H211">
        <v>0</v>
      </c>
      <c r="I211" t="s">
        <v>3</v>
      </c>
      <c r="J211">
        <v>0</v>
      </c>
      <c r="K211">
        <v>0</v>
      </c>
      <c r="L211" t="s">
        <v>3</v>
      </c>
      <c r="M211" t="s">
        <v>3</v>
      </c>
      <c r="N211">
        <v>0</v>
      </c>
      <c r="O211">
        <v>1</v>
      </c>
    </row>
    <row r="212" spans="1:15">
      <c r="A212">
        <v>70</v>
      </c>
      <c r="B212">
        <v>1</v>
      </c>
      <c r="D212">
        <v>5</v>
      </c>
      <c r="E212" t="s">
        <v>231</v>
      </c>
      <c r="F212" t="s">
        <v>232</v>
      </c>
      <c r="G212">
        <v>1</v>
      </c>
      <c r="H212">
        <v>0.8</v>
      </c>
      <c r="I212" t="s">
        <v>233</v>
      </c>
      <c r="J212">
        <v>0</v>
      </c>
      <c r="K212">
        <v>0</v>
      </c>
      <c r="L212" t="s">
        <v>3</v>
      </c>
      <c r="M212" t="s">
        <v>3</v>
      </c>
      <c r="N212">
        <v>0</v>
      </c>
      <c r="O212">
        <v>1</v>
      </c>
    </row>
    <row r="213" spans="1:15">
      <c r="A213">
        <v>70</v>
      </c>
      <c r="B213">
        <v>1</v>
      </c>
      <c r="D213">
        <v>6</v>
      </c>
      <c r="E213" t="s">
        <v>234</v>
      </c>
      <c r="F213" t="s">
        <v>235</v>
      </c>
      <c r="G213">
        <v>1</v>
      </c>
      <c r="H213">
        <v>0</v>
      </c>
      <c r="I213" t="s">
        <v>3</v>
      </c>
      <c r="J213">
        <v>0</v>
      </c>
      <c r="K213">
        <v>0</v>
      </c>
      <c r="L213" t="s">
        <v>3</v>
      </c>
      <c r="M213" t="s">
        <v>3</v>
      </c>
      <c r="N213">
        <v>0</v>
      </c>
      <c r="O213">
        <v>0.85</v>
      </c>
    </row>
    <row r="214" spans="1:15">
      <c r="A214">
        <v>70</v>
      </c>
      <c r="B214">
        <v>1</v>
      </c>
      <c r="D214">
        <v>7</v>
      </c>
      <c r="E214" t="s">
        <v>236</v>
      </c>
      <c r="F214" t="s">
        <v>237</v>
      </c>
      <c r="G214">
        <v>1</v>
      </c>
      <c r="H214">
        <v>0</v>
      </c>
      <c r="I214" t="s">
        <v>3</v>
      </c>
      <c r="J214">
        <v>0</v>
      </c>
      <c r="K214">
        <v>0</v>
      </c>
      <c r="L214" t="s">
        <v>3</v>
      </c>
      <c r="M214" t="s">
        <v>3</v>
      </c>
      <c r="N214">
        <v>0</v>
      </c>
      <c r="O214">
        <v>0.8</v>
      </c>
    </row>
    <row r="215" spans="1:15">
      <c r="A215">
        <v>70</v>
      </c>
      <c r="B215">
        <v>1</v>
      </c>
      <c r="D215">
        <v>8</v>
      </c>
      <c r="E215" t="s">
        <v>238</v>
      </c>
      <c r="F215" t="s">
        <v>239</v>
      </c>
      <c r="G215">
        <v>0.7</v>
      </c>
      <c r="H215">
        <v>0</v>
      </c>
      <c r="I215" t="s">
        <v>3</v>
      </c>
      <c r="J215">
        <v>0</v>
      </c>
      <c r="K215">
        <v>0</v>
      </c>
      <c r="L215" t="s">
        <v>3</v>
      </c>
      <c r="M215" t="s">
        <v>3</v>
      </c>
      <c r="N215">
        <v>0</v>
      </c>
      <c r="O215">
        <v>0.94</v>
      </c>
    </row>
    <row r="216" spans="1:15">
      <c r="A216">
        <v>70</v>
      </c>
      <c r="B216">
        <v>1</v>
      </c>
      <c r="D216">
        <v>9</v>
      </c>
      <c r="E216" t="s">
        <v>240</v>
      </c>
      <c r="F216" t="s">
        <v>241</v>
      </c>
      <c r="G216">
        <v>0.9</v>
      </c>
      <c r="H216">
        <v>0</v>
      </c>
      <c r="I216" t="s">
        <v>3</v>
      </c>
      <c r="J216">
        <v>0</v>
      </c>
      <c r="K216">
        <v>0</v>
      </c>
      <c r="L216" t="s">
        <v>3</v>
      </c>
      <c r="M216" t="s">
        <v>3</v>
      </c>
      <c r="N216">
        <v>0</v>
      </c>
      <c r="O216">
        <v>0.9</v>
      </c>
    </row>
    <row r="217" spans="1:15">
      <c r="A217">
        <v>70</v>
      </c>
      <c r="B217">
        <v>1</v>
      </c>
      <c r="D217">
        <v>10</v>
      </c>
      <c r="E217" t="s">
        <v>242</v>
      </c>
      <c r="F217" t="s">
        <v>243</v>
      </c>
      <c r="G217">
        <v>0.6</v>
      </c>
      <c r="H217">
        <v>0</v>
      </c>
      <c r="I217" t="s">
        <v>3</v>
      </c>
      <c r="J217">
        <v>0</v>
      </c>
      <c r="K217">
        <v>0</v>
      </c>
      <c r="L217" t="s">
        <v>3</v>
      </c>
      <c r="M217" t="s">
        <v>3</v>
      </c>
      <c r="N217">
        <v>0</v>
      </c>
      <c r="O217">
        <v>0.6</v>
      </c>
    </row>
    <row r="218" spans="1:15">
      <c r="A218">
        <v>70</v>
      </c>
      <c r="B218">
        <v>1</v>
      </c>
      <c r="D218">
        <v>11</v>
      </c>
      <c r="E218" t="s">
        <v>244</v>
      </c>
      <c r="F218" t="s">
        <v>245</v>
      </c>
      <c r="G218">
        <v>1.2</v>
      </c>
      <c r="H218">
        <v>0</v>
      </c>
      <c r="I218" t="s">
        <v>3</v>
      </c>
      <c r="J218">
        <v>0</v>
      </c>
      <c r="K218">
        <v>0</v>
      </c>
      <c r="L218" t="s">
        <v>3</v>
      </c>
      <c r="M218" t="s">
        <v>3</v>
      </c>
      <c r="N218">
        <v>0</v>
      </c>
      <c r="O218">
        <v>1.2</v>
      </c>
    </row>
    <row r="219" spans="1:15">
      <c r="A219">
        <v>70</v>
      </c>
      <c r="B219">
        <v>1</v>
      </c>
      <c r="D219">
        <v>12</v>
      </c>
      <c r="E219" t="s">
        <v>246</v>
      </c>
      <c r="F219" t="s">
        <v>247</v>
      </c>
      <c r="G219">
        <v>0</v>
      </c>
      <c r="H219">
        <v>0</v>
      </c>
      <c r="I219" t="s">
        <v>3</v>
      </c>
      <c r="J219">
        <v>0</v>
      </c>
      <c r="K219">
        <v>0</v>
      </c>
      <c r="L219" t="s">
        <v>3</v>
      </c>
      <c r="M219" t="s">
        <v>3</v>
      </c>
      <c r="N219">
        <v>0</v>
      </c>
      <c r="O219">
        <v>0</v>
      </c>
    </row>
    <row r="221" spans="1:15">
      <c r="A221">
        <v>-1</v>
      </c>
    </row>
    <row r="223" spans="1:15">
      <c r="A223" s="4">
        <v>75</v>
      </c>
      <c r="B223" s="4" t="s">
        <v>248</v>
      </c>
      <c r="C223" s="4">
        <v>2000</v>
      </c>
      <c r="D223" s="4">
        <v>0</v>
      </c>
      <c r="E223" s="4">
        <v>1</v>
      </c>
      <c r="F223" s="4">
        <v>0</v>
      </c>
      <c r="G223" s="4">
        <v>0</v>
      </c>
      <c r="H223" s="4">
        <v>1</v>
      </c>
      <c r="I223" s="4">
        <v>0</v>
      </c>
      <c r="J223" s="4">
        <v>3</v>
      </c>
      <c r="K223" s="4">
        <v>0</v>
      </c>
      <c r="L223" s="4">
        <v>0</v>
      </c>
      <c r="M223" s="4">
        <v>0</v>
      </c>
      <c r="N223" s="4">
        <v>26264148</v>
      </c>
      <c r="O223" s="4">
        <v>1</v>
      </c>
    </row>
    <row r="224" spans="1:15">
      <c r="A224" s="4">
        <v>75</v>
      </c>
      <c r="B224" s="4" t="s">
        <v>249</v>
      </c>
      <c r="C224" s="4">
        <v>2014</v>
      </c>
      <c r="D224" s="4">
        <v>4</v>
      </c>
      <c r="E224" s="4">
        <v>0</v>
      </c>
      <c r="F224" s="4">
        <v>0</v>
      </c>
      <c r="G224" s="4">
        <v>0</v>
      </c>
      <c r="H224" s="4">
        <v>1</v>
      </c>
      <c r="I224" s="4">
        <v>0</v>
      </c>
      <c r="J224" s="4">
        <v>3</v>
      </c>
      <c r="K224" s="4">
        <v>0</v>
      </c>
      <c r="L224" s="4">
        <v>0</v>
      </c>
      <c r="M224" s="4">
        <v>1</v>
      </c>
      <c r="N224" s="4">
        <v>26264149</v>
      </c>
      <c r="O224" s="4">
        <v>2</v>
      </c>
    </row>
    <row r="225" spans="1:34">
      <c r="A225" s="6">
        <v>3</v>
      </c>
      <c r="B225" s="6" t="s">
        <v>250</v>
      </c>
      <c r="C225" s="6">
        <v>6.39</v>
      </c>
      <c r="D225" s="6">
        <v>1</v>
      </c>
      <c r="E225" s="6">
        <v>1</v>
      </c>
      <c r="F225" s="6">
        <v>1</v>
      </c>
      <c r="G225" s="6">
        <v>1</v>
      </c>
      <c r="H225" s="6">
        <v>1</v>
      </c>
      <c r="I225" s="6">
        <v>1</v>
      </c>
      <c r="J225" s="6">
        <v>1</v>
      </c>
      <c r="K225" s="6">
        <v>1</v>
      </c>
      <c r="L225" s="6">
        <v>6.39</v>
      </c>
      <c r="M225" s="6">
        <v>6.39</v>
      </c>
      <c r="N225" s="6">
        <v>1</v>
      </c>
      <c r="O225" s="6">
        <v>1</v>
      </c>
      <c r="P225" s="6">
        <v>1</v>
      </c>
      <c r="Q225" s="6">
        <v>1</v>
      </c>
      <c r="R225" s="6">
        <v>6.39</v>
      </c>
      <c r="S225" s="6" t="s">
        <v>28</v>
      </c>
      <c r="T225" s="6" t="s">
        <v>3</v>
      </c>
      <c r="U225" s="6" t="s">
        <v>3</v>
      </c>
      <c r="V225" s="6" t="s">
        <v>3</v>
      </c>
      <c r="W225" s="6" t="s">
        <v>3</v>
      </c>
      <c r="X225" s="6" t="s">
        <v>3</v>
      </c>
      <c r="Y225" s="6" t="s">
        <v>3</v>
      </c>
      <c r="Z225" s="6" t="s">
        <v>3</v>
      </c>
      <c r="AA225" s="6" t="s">
        <v>3</v>
      </c>
      <c r="AB225" s="6" t="s">
        <v>3</v>
      </c>
      <c r="AC225" s="6" t="s">
        <v>3</v>
      </c>
      <c r="AD225" s="6" t="s">
        <v>3</v>
      </c>
      <c r="AE225" s="6" t="s">
        <v>3</v>
      </c>
      <c r="AF225" s="6" t="s">
        <v>3</v>
      </c>
      <c r="AG225" s="6" t="s">
        <v>3</v>
      </c>
      <c r="AH225" s="6" t="s">
        <v>3</v>
      </c>
    </row>
    <row r="229" spans="1:34">
      <c r="A229">
        <v>65</v>
      </c>
      <c r="C229">
        <v>1</v>
      </c>
      <c r="D229">
        <v>0</v>
      </c>
      <c r="E229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3"/>
  <sheetViews>
    <sheetView workbookViewId="0"/>
  </sheetViews>
  <sheetFormatPr defaultRowHeight="12.75"/>
  <sheetData>
    <row r="1" spans="1:133">
      <c r="A1">
        <v>0</v>
      </c>
      <c r="B1" t="s">
        <v>0</v>
      </c>
      <c r="D1" t="s">
        <v>251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52269</v>
      </c>
    </row>
    <row r="12" spans="1:133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/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0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26264148</v>
      </c>
      <c r="E14" s="1">
        <v>26264149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7">
        <v>3</v>
      </c>
      <c r="B16" s="7">
        <v>1</v>
      </c>
      <c r="C16" s="7" t="s">
        <v>11</v>
      </c>
      <c r="D16" s="7" t="s">
        <v>12</v>
      </c>
      <c r="E16" s="8">
        <v>23.33</v>
      </c>
      <c r="F16" s="8">
        <v>52.25</v>
      </c>
      <c r="G16" s="8">
        <v>0</v>
      </c>
      <c r="H16" s="8">
        <v>0</v>
      </c>
      <c r="I16" s="8">
        <v>75.58</v>
      </c>
      <c r="J16" s="8">
        <v>2.74</v>
      </c>
      <c r="T16" s="9">
        <v>149.07</v>
      </c>
      <c r="U16" s="9">
        <v>333.9</v>
      </c>
      <c r="V16" s="9">
        <v>0</v>
      </c>
      <c r="W16" s="9">
        <v>0</v>
      </c>
      <c r="X16" s="9">
        <v>482.97</v>
      </c>
      <c r="Y16" s="9">
        <v>17.5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69130.28</v>
      </c>
      <c r="AU16" s="8">
        <v>52228.87</v>
      </c>
      <c r="AV16" s="8">
        <v>0</v>
      </c>
      <c r="AW16" s="8">
        <v>0</v>
      </c>
      <c r="AX16" s="8">
        <v>0</v>
      </c>
      <c r="AY16" s="8">
        <v>14161.97</v>
      </c>
      <c r="AZ16" s="8">
        <v>1341.25</v>
      </c>
      <c r="BA16" s="8">
        <v>2739.44</v>
      </c>
      <c r="BB16" s="8">
        <v>23329.43</v>
      </c>
      <c r="BC16" s="8">
        <v>52253.07</v>
      </c>
      <c r="BD16" s="8">
        <v>0</v>
      </c>
      <c r="BE16" s="8">
        <v>0</v>
      </c>
      <c r="BF16" s="8">
        <v>304.31454736639995</v>
      </c>
      <c r="BG16" s="8">
        <v>119.54869700959999</v>
      </c>
      <c r="BH16" s="8">
        <v>149.21</v>
      </c>
      <c r="BI16" s="8">
        <v>4040</v>
      </c>
      <c r="BJ16" s="8">
        <v>2412.2199999999998</v>
      </c>
      <c r="BK16" s="8">
        <v>75582.5</v>
      </c>
      <c r="BR16" s="9">
        <v>441742.31</v>
      </c>
      <c r="BS16" s="9">
        <v>333742.46000000002</v>
      </c>
      <c r="BT16" s="9">
        <v>0</v>
      </c>
      <c r="BU16" s="9">
        <v>0</v>
      </c>
      <c r="BV16" s="9">
        <v>0</v>
      </c>
      <c r="BW16" s="9">
        <v>90494.89</v>
      </c>
      <c r="BX16" s="9">
        <v>8570.6</v>
      </c>
      <c r="BY16" s="9">
        <v>17504.96</v>
      </c>
      <c r="BZ16" s="9">
        <v>149074.96</v>
      </c>
      <c r="CA16" s="9">
        <v>333896.8</v>
      </c>
      <c r="CB16" s="9">
        <v>0</v>
      </c>
      <c r="CC16" s="9">
        <v>0</v>
      </c>
      <c r="CD16" s="9">
        <v>304.31454736639995</v>
      </c>
      <c r="CE16" s="9">
        <v>119.54869700959999</v>
      </c>
      <c r="CF16" s="9">
        <v>149.21</v>
      </c>
      <c r="CG16" s="9">
        <v>25815.48</v>
      </c>
      <c r="CH16" s="9">
        <v>15413.97</v>
      </c>
      <c r="CI16" s="9">
        <v>482971.76</v>
      </c>
    </row>
    <row r="18" spans="1:40">
      <c r="A18">
        <v>51</v>
      </c>
      <c r="E18" s="10">
        <v>23.33</v>
      </c>
      <c r="F18" s="10">
        <v>52.25</v>
      </c>
      <c r="G18" s="10">
        <v>0</v>
      </c>
      <c r="H18" s="10">
        <v>0</v>
      </c>
      <c r="I18" s="10">
        <v>75.58</v>
      </c>
      <c r="J18" s="10">
        <v>2.74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v>149.07</v>
      </c>
      <c r="U18" s="3">
        <v>333.9</v>
      </c>
      <c r="V18" s="3">
        <v>0</v>
      </c>
      <c r="W18" s="3">
        <v>0</v>
      </c>
      <c r="X18" s="3">
        <v>482.97</v>
      </c>
      <c r="Y18" s="3">
        <v>17.5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69130.28</v>
      </c>
      <c r="G20" s="5" t="s">
        <v>91</v>
      </c>
      <c r="H20" s="5" t="s">
        <v>92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2</v>
      </c>
      <c r="P20" s="5">
        <v>441742.31</v>
      </c>
    </row>
    <row r="21" spans="1:40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52228.87</v>
      </c>
      <c r="G21" s="5" t="s">
        <v>93</v>
      </c>
      <c r="H21" s="5" t="s">
        <v>94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2</v>
      </c>
      <c r="P21" s="5">
        <v>333742.46000000002</v>
      </c>
    </row>
    <row r="22" spans="1:40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95</v>
      </c>
      <c r="H22" s="5" t="s">
        <v>96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52228.87</v>
      </c>
      <c r="G23" s="5" t="s">
        <v>97</v>
      </c>
      <c r="H23" s="5" t="s">
        <v>98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333742.46000000002</v>
      </c>
    </row>
    <row r="24" spans="1:40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52228.87</v>
      </c>
      <c r="G24" s="5" t="s">
        <v>99</v>
      </c>
      <c r="H24" s="5" t="s">
        <v>100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333742.46000000002</v>
      </c>
    </row>
    <row r="25" spans="1:40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101</v>
      </c>
      <c r="H25" s="5" t="s">
        <v>102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52228.87</v>
      </c>
      <c r="G26" s="5" t="s">
        <v>103</v>
      </c>
      <c r="H26" s="5" t="s">
        <v>104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333742.46000000002</v>
      </c>
    </row>
    <row r="27" spans="1:40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105</v>
      </c>
      <c r="H27" s="5" t="s">
        <v>106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0</v>
      </c>
    </row>
    <row r="28" spans="1:40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107</v>
      </c>
      <c r="H28" s="5" t="s">
        <v>108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109</v>
      </c>
      <c r="H29" s="5" t="s">
        <v>110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0</v>
      </c>
    </row>
    <row r="30" spans="1:40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14161.97</v>
      </c>
      <c r="G30" s="5" t="s">
        <v>111</v>
      </c>
      <c r="H30" s="5" t="s">
        <v>112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90494.89</v>
      </c>
    </row>
    <row r="31" spans="1:40">
      <c r="A31" s="5">
        <v>50</v>
      </c>
      <c r="B31" s="5">
        <v>0</v>
      </c>
      <c r="C31" s="5">
        <v>0</v>
      </c>
      <c r="D31" s="5">
        <v>1</v>
      </c>
      <c r="E31" s="5">
        <v>204</v>
      </c>
      <c r="F31" s="5">
        <v>1341.25</v>
      </c>
      <c r="G31" s="5" t="s">
        <v>113</v>
      </c>
      <c r="H31" s="5" t="s">
        <v>114</v>
      </c>
      <c r="I31" s="5"/>
      <c r="J31" s="5"/>
      <c r="K31" s="5">
        <v>204</v>
      </c>
      <c r="L31" s="5">
        <v>12</v>
      </c>
      <c r="M31" s="5">
        <v>3</v>
      </c>
      <c r="N31" s="5" t="s">
        <v>3</v>
      </c>
      <c r="O31" s="5">
        <v>2</v>
      </c>
      <c r="P31" s="5">
        <v>8570.6</v>
      </c>
    </row>
    <row r="32" spans="1:40">
      <c r="A32" s="5">
        <v>50</v>
      </c>
      <c r="B32" s="5">
        <v>0</v>
      </c>
      <c r="C32" s="5">
        <v>0</v>
      </c>
      <c r="D32" s="5">
        <v>1</v>
      </c>
      <c r="E32" s="5">
        <v>205</v>
      </c>
      <c r="F32" s="5">
        <v>2739.44</v>
      </c>
      <c r="G32" s="5" t="s">
        <v>115</v>
      </c>
      <c r="H32" s="5" t="s">
        <v>116</v>
      </c>
      <c r="I32" s="5"/>
      <c r="J32" s="5"/>
      <c r="K32" s="5">
        <v>205</v>
      </c>
      <c r="L32" s="5">
        <v>13</v>
      </c>
      <c r="M32" s="5">
        <v>3</v>
      </c>
      <c r="N32" s="5" t="s">
        <v>3</v>
      </c>
      <c r="O32" s="5">
        <v>2</v>
      </c>
      <c r="P32" s="5">
        <v>17504.96</v>
      </c>
    </row>
    <row r="33" spans="1:16">
      <c r="A33" s="5">
        <v>50</v>
      </c>
      <c r="B33" s="5">
        <v>0</v>
      </c>
      <c r="C33" s="5">
        <v>0</v>
      </c>
      <c r="D33" s="5">
        <v>1</v>
      </c>
      <c r="E33" s="5">
        <v>214</v>
      </c>
      <c r="F33" s="5">
        <v>23329.43</v>
      </c>
      <c r="G33" s="5" t="s">
        <v>117</v>
      </c>
      <c r="H33" s="5" t="s">
        <v>118</v>
      </c>
      <c r="I33" s="5"/>
      <c r="J33" s="5"/>
      <c r="K33" s="5">
        <v>214</v>
      </c>
      <c r="L33" s="5">
        <v>14</v>
      </c>
      <c r="M33" s="5">
        <v>3</v>
      </c>
      <c r="N33" s="5" t="s">
        <v>3</v>
      </c>
      <c r="O33" s="5">
        <v>2</v>
      </c>
      <c r="P33" s="5">
        <v>149074.96</v>
      </c>
    </row>
    <row r="34" spans="1:16">
      <c r="A34" s="5">
        <v>50</v>
      </c>
      <c r="B34" s="5">
        <v>0</v>
      </c>
      <c r="C34" s="5">
        <v>0</v>
      </c>
      <c r="D34" s="5">
        <v>1</v>
      </c>
      <c r="E34" s="5">
        <v>215</v>
      </c>
      <c r="F34" s="5">
        <v>52253.07</v>
      </c>
      <c r="G34" s="5" t="s">
        <v>119</v>
      </c>
      <c r="H34" s="5" t="s">
        <v>120</v>
      </c>
      <c r="I34" s="5"/>
      <c r="J34" s="5"/>
      <c r="K34" s="5">
        <v>215</v>
      </c>
      <c r="L34" s="5">
        <v>15</v>
      </c>
      <c r="M34" s="5">
        <v>3</v>
      </c>
      <c r="N34" s="5" t="s">
        <v>3</v>
      </c>
      <c r="O34" s="5">
        <v>2</v>
      </c>
      <c r="P34" s="5">
        <v>333896.8</v>
      </c>
    </row>
    <row r="35" spans="1:16">
      <c r="A35" s="5">
        <v>50</v>
      </c>
      <c r="B35" s="5">
        <v>0</v>
      </c>
      <c r="C35" s="5">
        <v>0</v>
      </c>
      <c r="D35" s="5">
        <v>1</v>
      </c>
      <c r="E35" s="5">
        <v>217</v>
      </c>
      <c r="F35" s="5">
        <v>0</v>
      </c>
      <c r="G35" s="5" t="s">
        <v>121</v>
      </c>
      <c r="H35" s="5" t="s">
        <v>122</v>
      </c>
      <c r="I35" s="5"/>
      <c r="J35" s="5"/>
      <c r="K35" s="5">
        <v>217</v>
      </c>
      <c r="L35" s="5">
        <v>16</v>
      </c>
      <c r="M35" s="5">
        <v>3</v>
      </c>
      <c r="N35" s="5" t="s">
        <v>3</v>
      </c>
      <c r="O35" s="5">
        <v>2</v>
      </c>
      <c r="P35" s="5">
        <v>0</v>
      </c>
    </row>
    <row r="36" spans="1:16">
      <c r="A36" s="5">
        <v>50</v>
      </c>
      <c r="B36" s="5">
        <v>0</v>
      </c>
      <c r="C36" s="5">
        <v>0</v>
      </c>
      <c r="D36" s="5">
        <v>1</v>
      </c>
      <c r="E36" s="5">
        <v>206</v>
      </c>
      <c r="F36" s="5">
        <v>0</v>
      </c>
      <c r="G36" s="5" t="s">
        <v>123</v>
      </c>
      <c r="H36" s="5" t="s">
        <v>124</v>
      </c>
      <c r="I36" s="5"/>
      <c r="J36" s="5"/>
      <c r="K36" s="5">
        <v>206</v>
      </c>
      <c r="L36" s="5">
        <v>17</v>
      </c>
      <c r="M36" s="5">
        <v>3</v>
      </c>
      <c r="N36" s="5" t="s">
        <v>3</v>
      </c>
      <c r="O36" s="5">
        <v>2</v>
      </c>
      <c r="P36" s="5">
        <v>0</v>
      </c>
    </row>
    <row r="37" spans="1:16">
      <c r="A37" s="5">
        <v>50</v>
      </c>
      <c r="B37" s="5">
        <v>0</v>
      </c>
      <c r="C37" s="5">
        <v>0</v>
      </c>
      <c r="D37" s="5">
        <v>1</v>
      </c>
      <c r="E37" s="5">
        <v>207</v>
      </c>
      <c r="F37" s="5">
        <v>304.31454736639995</v>
      </c>
      <c r="G37" s="5" t="s">
        <v>125</v>
      </c>
      <c r="H37" s="5" t="s">
        <v>126</v>
      </c>
      <c r="I37" s="5"/>
      <c r="J37" s="5"/>
      <c r="K37" s="5">
        <v>207</v>
      </c>
      <c r="L37" s="5">
        <v>18</v>
      </c>
      <c r="M37" s="5">
        <v>3</v>
      </c>
      <c r="N37" s="5" t="s">
        <v>3</v>
      </c>
      <c r="O37" s="5">
        <v>-1</v>
      </c>
      <c r="P37" s="5">
        <v>304.31454736639995</v>
      </c>
    </row>
    <row r="38" spans="1:16">
      <c r="A38" s="5">
        <v>50</v>
      </c>
      <c r="B38" s="5">
        <v>0</v>
      </c>
      <c r="C38" s="5">
        <v>0</v>
      </c>
      <c r="D38" s="5">
        <v>1</v>
      </c>
      <c r="E38" s="5">
        <v>208</v>
      </c>
      <c r="F38" s="5">
        <v>119.54869700959999</v>
      </c>
      <c r="G38" s="5" t="s">
        <v>127</v>
      </c>
      <c r="H38" s="5" t="s">
        <v>128</v>
      </c>
      <c r="I38" s="5"/>
      <c r="J38" s="5"/>
      <c r="K38" s="5">
        <v>208</v>
      </c>
      <c r="L38" s="5">
        <v>19</v>
      </c>
      <c r="M38" s="5">
        <v>3</v>
      </c>
      <c r="N38" s="5" t="s">
        <v>3</v>
      </c>
      <c r="O38" s="5">
        <v>-1</v>
      </c>
      <c r="P38" s="5">
        <v>119.54869700959999</v>
      </c>
    </row>
    <row r="39" spans="1:16">
      <c r="A39" s="5">
        <v>50</v>
      </c>
      <c r="B39" s="5">
        <v>0</v>
      </c>
      <c r="C39" s="5">
        <v>0</v>
      </c>
      <c r="D39" s="5">
        <v>1</v>
      </c>
      <c r="E39" s="5">
        <v>209</v>
      </c>
      <c r="F39" s="5">
        <v>149.21</v>
      </c>
      <c r="G39" s="5" t="s">
        <v>129</v>
      </c>
      <c r="H39" s="5" t="s">
        <v>130</v>
      </c>
      <c r="I39" s="5"/>
      <c r="J39" s="5"/>
      <c r="K39" s="5">
        <v>209</v>
      </c>
      <c r="L39" s="5">
        <v>20</v>
      </c>
      <c r="M39" s="5">
        <v>3</v>
      </c>
      <c r="N39" s="5" t="s">
        <v>3</v>
      </c>
      <c r="O39" s="5">
        <v>2</v>
      </c>
      <c r="P39" s="5">
        <v>149.21</v>
      </c>
    </row>
    <row r="40" spans="1:16">
      <c r="A40" s="5">
        <v>50</v>
      </c>
      <c r="B40" s="5">
        <v>0</v>
      </c>
      <c r="C40" s="5">
        <v>0</v>
      </c>
      <c r="D40" s="5">
        <v>1</v>
      </c>
      <c r="E40" s="5">
        <v>210</v>
      </c>
      <c r="F40" s="5">
        <v>4040</v>
      </c>
      <c r="G40" s="5" t="s">
        <v>131</v>
      </c>
      <c r="H40" s="5" t="s">
        <v>132</v>
      </c>
      <c r="I40" s="5"/>
      <c r="J40" s="5"/>
      <c r="K40" s="5">
        <v>210</v>
      </c>
      <c r="L40" s="5">
        <v>21</v>
      </c>
      <c r="M40" s="5">
        <v>3</v>
      </c>
      <c r="N40" s="5" t="s">
        <v>3</v>
      </c>
      <c r="O40" s="5">
        <v>2</v>
      </c>
      <c r="P40" s="5">
        <v>25815.48</v>
      </c>
    </row>
    <row r="41" spans="1:16">
      <c r="A41" s="5">
        <v>50</v>
      </c>
      <c r="B41" s="5">
        <v>0</v>
      </c>
      <c r="C41" s="5">
        <v>0</v>
      </c>
      <c r="D41" s="5">
        <v>1</v>
      </c>
      <c r="E41" s="5">
        <v>211</v>
      </c>
      <c r="F41" s="5">
        <v>2412.2199999999998</v>
      </c>
      <c r="G41" s="5" t="s">
        <v>133</v>
      </c>
      <c r="H41" s="5" t="s">
        <v>134</v>
      </c>
      <c r="I41" s="5"/>
      <c r="J41" s="5"/>
      <c r="K41" s="5">
        <v>211</v>
      </c>
      <c r="L41" s="5">
        <v>22</v>
      </c>
      <c r="M41" s="5">
        <v>3</v>
      </c>
      <c r="N41" s="5" t="s">
        <v>3</v>
      </c>
      <c r="O41" s="5">
        <v>2</v>
      </c>
      <c r="P41" s="5">
        <v>15413.97</v>
      </c>
    </row>
    <row r="42" spans="1:16">
      <c r="A42" s="5">
        <v>50</v>
      </c>
      <c r="B42" s="5">
        <v>0</v>
      </c>
      <c r="C42" s="5">
        <v>0</v>
      </c>
      <c r="D42" s="5">
        <v>1</v>
      </c>
      <c r="E42" s="5">
        <v>224</v>
      </c>
      <c r="F42" s="5">
        <v>75582.5</v>
      </c>
      <c r="G42" s="5" t="s">
        <v>135</v>
      </c>
      <c r="H42" s="5" t="s">
        <v>136</v>
      </c>
      <c r="I42" s="5"/>
      <c r="J42" s="5"/>
      <c r="K42" s="5">
        <v>224</v>
      </c>
      <c r="L42" s="5">
        <v>23</v>
      </c>
      <c r="M42" s="5">
        <v>3</v>
      </c>
      <c r="N42" s="5" t="s">
        <v>3</v>
      </c>
      <c r="O42" s="5">
        <v>2</v>
      </c>
      <c r="P42" s="5">
        <v>482971.76</v>
      </c>
    </row>
    <row r="43" spans="1:16">
      <c r="A43" s="5">
        <v>50</v>
      </c>
      <c r="B43" s="5">
        <v>1</v>
      </c>
      <c r="C43" s="5">
        <v>0</v>
      </c>
      <c r="D43" s="5">
        <v>2</v>
      </c>
      <c r="E43" s="5">
        <v>0</v>
      </c>
      <c r="F43" s="5">
        <v>6452.22</v>
      </c>
      <c r="G43" s="5" t="s">
        <v>16</v>
      </c>
      <c r="H43" s="5" t="s">
        <v>186</v>
      </c>
      <c r="I43" s="5"/>
      <c r="J43" s="5"/>
      <c r="K43" s="5">
        <v>212</v>
      </c>
      <c r="L43" s="5">
        <v>24</v>
      </c>
      <c r="M43" s="5">
        <v>0</v>
      </c>
      <c r="N43" s="5" t="s">
        <v>3</v>
      </c>
      <c r="O43" s="5">
        <v>2</v>
      </c>
      <c r="P43" s="5">
        <v>41229.449999999997</v>
      </c>
    </row>
    <row r="44" spans="1:16">
      <c r="A44" s="5">
        <v>50</v>
      </c>
      <c r="B44" s="5">
        <v>1</v>
      </c>
      <c r="C44" s="5">
        <v>0</v>
      </c>
      <c r="D44" s="5">
        <v>2</v>
      </c>
      <c r="E44" s="5">
        <v>0</v>
      </c>
      <c r="F44" s="5">
        <v>75582.5</v>
      </c>
      <c r="G44" s="5" t="s">
        <v>29</v>
      </c>
      <c r="H44" s="5" t="s">
        <v>187</v>
      </c>
      <c r="I44" s="5"/>
      <c r="J44" s="5"/>
      <c r="K44" s="5">
        <v>212</v>
      </c>
      <c r="L44" s="5">
        <v>25</v>
      </c>
      <c r="M44" s="5">
        <v>0</v>
      </c>
      <c r="N44" s="5" t="s">
        <v>3</v>
      </c>
      <c r="O44" s="5">
        <v>-1</v>
      </c>
      <c r="P44" s="5">
        <v>482971.76</v>
      </c>
    </row>
    <row r="45" spans="1:16">
      <c r="A45" s="5">
        <v>50</v>
      </c>
      <c r="B45" s="5">
        <v>1</v>
      </c>
      <c r="C45" s="5">
        <v>0</v>
      </c>
      <c r="D45" s="5">
        <v>2</v>
      </c>
      <c r="E45" s="5">
        <v>0</v>
      </c>
      <c r="F45" s="5">
        <v>13604.85</v>
      </c>
      <c r="G45" s="5" t="s">
        <v>188</v>
      </c>
      <c r="H45" s="5" t="s">
        <v>188</v>
      </c>
      <c r="I45" s="5"/>
      <c r="J45" s="5"/>
      <c r="K45" s="5">
        <v>212</v>
      </c>
      <c r="L45" s="5">
        <v>26</v>
      </c>
      <c r="M45" s="5">
        <v>0</v>
      </c>
      <c r="N45" s="5" t="s">
        <v>3</v>
      </c>
      <c r="O45" s="5">
        <v>2</v>
      </c>
      <c r="P45" s="5">
        <v>86934.92</v>
      </c>
    </row>
    <row r="46" spans="1:16">
      <c r="A46" s="5">
        <v>50</v>
      </c>
      <c r="B46" s="5">
        <v>1</v>
      </c>
      <c r="C46" s="5">
        <v>0</v>
      </c>
      <c r="D46" s="5">
        <v>2</v>
      </c>
      <c r="E46" s="5">
        <v>0</v>
      </c>
      <c r="F46" s="5">
        <v>89187.35</v>
      </c>
      <c r="G46" s="5" t="s">
        <v>189</v>
      </c>
      <c r="H46" s="5" t="s">
        <v>190</v>
      </c>
      <c r="I46" s="5"/>
      <c r="J46" s="5"/>
      <c r="K46" s="5">
        <v>212</v>
      </c>
      <c r="L46" s="5">
        <v>27</v>
      </c>
      <c r="M46" s="5">
        <v>0</v>
      </c>
      <c r="N46" s="5" t="s">
        <v>3</v>
      </c>
      <c r="O46" s="5">
        <v>2</v>
      </c>
      <c r="P46" s="5">
        <v>569906.68000000005</v>
      </c>
    </row>
    <row r="48" spans="1:16">
      <c r="A48">
        <v>-1</v>
      </c>
    </row>
    <row r="51" spans="1:34">
      <c r="A51" s="4">
        <v>75</v>
      </c>
      <c r="B51" s="4" t="s">
        <v>248</v>
      </c>
      <c r="C51" s="4">
        <v>2000</v>
      </c>
      <c r="D51" s="4">
        <v>0</v>
      </c>
      <c r="E51" s="4">
        <v>1</v>
      </c>
      <c r="F51" s="4">
        <v>0</v>
      </c>
      <c r="G51" s="4">
        <v>0</v>
      </c>
      <c r="H51" s="4">
        <v>1</v>
      </c>
      <c r="I51" s="4">
        <v>0</v>
      </c>
      <c r="J51" s="4">
        <v>3</v>
      </c>
      <c r="K51" s="4">
        <v>0</v>
      </c>
      <c r="L51" s="4">
        <v>0</v>
      </c>
      <c r="M51" s="4">
        <v>0</v>
      </c>
      <c r="N51" s="4">
        <v>26264148</v>
      </c>
      <c r="O51" s="4">
        <v>1</v>
      </c>
    </row>
    <row r="52" spans="1:34">
      <c r="A52" s="4">
        <v>75</v>
      </c>
      <c r="B52" s="4" t="s">
        <v>249</v>
      </c>
      <c r="C52" s="4">
        <v>2014</v>
      </c>
      <c r="D52" s="4">
        <v>4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26264149</v>
      </c>
      <c r="O52" s="4">
        <v>2</v>
      </c>
    </row>
    <row r="53" spans="1:34">
      <c r="A53" s="6">
        <v>3</v>
      </c>
      <c r="B53" s="6" t="s">
        <v>250</v>
      </c>
      <c r="C53" s="6">
        <v>6.39</v>
      </c>
      <c r="D53" s="6">
        <v>1</v>
      </c>
      <c r="E53" s="6">
        <v>1</v>
      </c>
      <c r="F53" s="6">
        <v>1</v>
      </c>
      <c r="G53" s="6">
        <v>1</v>
      </c>
      <c r="H53" s="6">
        <v>1</v>
      </c>
      <c r="I53" s="6">
        <v>1</v>
      </c>
      <c r="J53" s="6">
        <v>1</v>
      </c>
      <c r="K53" s="6">
        <v>1</v>
      </c>
      <c r="L53" s="6">
        <v>6.39</v>
      </c>
      <c r="M53" s="6">
        <v>6.39</v>
      </c>
      <c r="N53" s="6">
        <v>1</v>
      </c>
      <c r="O53" s="6">
        <v>1</v>
      </c>
      <c r="P53" s="6">
        <v>1</v>
      </c>
      <c r="Q53" s="6">
        <v>1</v>
      </c>
      <c r="R53" s="6">
        <v>6.39</v>
      </c>
      <c r="S53" s="6" t="s">
        <v>28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 t="s">
        <v>3</v>
      </c>
      <c r="AC53" s="6" t="s">
        <v>3</v>
      </c>
      <c r="AD53" s="6" t="s">
        <v>3</v>
      </c>
      <c r="AE53" s="6" t="s">
        <v>3</v>
      </c>
      <c r="AF53" s="6" t="s">
        <v>3</v>
      </c>
      <c r="AG53" s="6" t="s">
        <v>3</v>
      </c>
      <c r="AH53" s="6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B240"/>
  <sheetViews>
    <sheetView workbookViewId="0"/>
  </sheetViews>
  <sheetFormatPr defaultRowHeight="12.75"/>
  <sheetData>
    <row r="1" spans="1:106">
      <c r="A1">
        <f>ROW(Source!A28)</f>
        <v>28</v>
      </c>
      <c r="B1">
        <v>26264148</v>
      </c>
      <c r="C1">
        <v>26265737</v>
      </c>
      <c r="D1">
        <v>25778787</v>
      </c>
      <c r="E1">
        <v>1</v>
      </c>
      <c r="F1">
        <v>1</v>
      </c>
      <c r="G1">
        <v>1</v>
      </c>
      <c r="H1">
        <v>1</v>
      </c>
      <c r="I1" t="s">
        <v>252</v>
      </c>
      <c r="J1" t="s">
        <v>3</v>
      </c>
      <c r="K1" t="s">
        <v>253</v>
      </c>
      <c r="L1">
        <v>1369</v>
      </c>
      <c r="N1">
        <v>1013</v>
      </c>
      <c r="O1" t="s">
        <v>254</v>
      </c>
      <c r="P1" t="s">
        <v>254</v>
      </c>
      <c r="Q1">
        <v>1</v>
      </c>
      <c r="W1">
        <v>0</v>
      </c>
      <c r="X1">
        <v>-1925205397</v>
      </c>
      <c r="Y1">
        <v>14.179844999999998</v>
      </c>
      <c r="AA1">
        <v>0</v>
      </c>
      <c r="AB1">
        <v>0</v>
      </c>
      <c r="AC1">
        <v>0</v>
      </c>
      <c r="AD1">
        <v>8.1999999999999993</v>
      </c>
      <c r="AE1">
        <v>0</v>
      </c>
      <c r="AF1">
        <v>0</v>
      </c>
      <c r="AG1">
        <v>0</v>
      </c>
      <c r="AH1">
        <v>8.1999999999999993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17.87</v>
      </c>
      <c r="AU1" t="s">
        <v>23</v>
      </c>
      <c r="AV1">
        <v>1</v>
      </c>
      <c r="AW1">
        <v>2</v>
      </c>
      <c r="AX1">
        <v>26265749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44.241116399999996</v>
      </c>
      <c r="CY1">
        <f>AD1</f>
        <v>8.1999999999999993</v>
      </c>
      <c r="CZ1">
        <f>AH1</f>
        <v>8.1999999999999993</v>
      </c>
      <c r="DA1">
        <f>AL1</f>
        <v>1</v>
      </c>
      <c r="DB1">
        <v>0</v>
      </c>
    </row>
    <row r="2" spans="1:106">
      <c r="A2">
        <f>ROW(Source!A28)</f>
        <v>28</v>
      </c>
      <c r="B2">
        <v>26264148</v>
      </c>
      <c r="C2">
        <v>26265737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29</v>
      </c>
      <c r="J2" t="s">
        <v>3</v>
      </c>
      <c r="K2" t="s">
        <v>255</v>
      </c>
      <c r="L2">
        <v>608254</v>
      </c>
      <c r="N2">
        <v>1013</v>
      </c>
      <c r="O2" t="s">
        <v>256</v>
      </c>
      <c r="P2" t="s">
        <v>256</v>
      </c>
      <c r="Q2">
        <v>1</v>
      </c>
      <c r="W2">
        <v>0</v>
      </c>
      <c r="X2">
        <v>-1172148719</v>
      </c>
      <c r="Y2">
        <v>3.4068749999999999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3.95</v>
      </c>
      <c r="AU2" t="s">
        <v>22</v>
      </c>
      <c r="AV2">
        <v>2</v>
      </c>
      <c r="AW2">
        <v>2</v>
      </c>
      <c r="AX2">
        <v>26265750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10.62945</v>
      </c>
      <c r="CY2">
        <f>AD2</f>
        <v>0</v>
      </c>
      <c r="CZ2">
        <f>AH2</f>
        <v>0</v>
      </c>
      <c r="DA2">
        <f>AL2</f>
        <v>1</v>
      </c>
      <c r="DB2">
        <v>0</v>
      </c>
    </row>
    <row r="3" spans="1:106">
      <c r="A3">
        <f>ROW(Source!A28)</f>
        <v>28</v>
      </c>
      <c r="B3">
        <v>26264148</v>
      </c>
      <c r="C3">
        <v>26265737</v>
      </c>
      <c r="D3">
        <v>25703097</v>
      </c>
      <c r="E3">
        <v>1</v>
      </c>
      <c r="F3">
        <v>1</v>
      </c>
      <c r="G3">
        <v>1</v>
      </c>
      <c r="H3">
        <v>2</v>
      </c>
      <c r="I3" t="s">
        <v>257</v>
      </c>
      <c r="J3" t="s">
        <v>258</v>
      </c>
      <c r="K3" t="s">
        <v>259</v>
      </c>
      <c r="L3">
        <v>1368</v>
      </c>
      <c r="N3">
        <v>1011</v>
      </c>
      <c r="O3" t="s">
        <v>260</v>
      </c>
      <c r="P3" t="s">
        <v>260</v>
      </c>
      <c r="Q3">
        <v>1</v>
      </c>
      <c r="W3">
        <v>0</v>
      </c>
      <c r="X3">
        <v>1084871428</v>
      </c>
      <c r="Y3">
        <v>2.2511249999999996</v>
      </c>
      <c r="AA3">
        <v>0</v>
      </c>
      <c r="AB3">
        <v>75.2</v>
      </c>
      <c r="AC3">
        <v>11.84</v>
      </c>
      <c r="AD3">
        <v>0</v>
      </c>
      <c r="AE3">
        <v>0</v>
      </c>
      <c r="AF3">
        <v>75.2</v>
      </c>
      <c r="AG3">
        <v>11.84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2.61</v>
      </c>
      <c r="AU3" t="s">
        <v>22</v>
      </c>
      <c r="AV3">
        <v>0</v>
      </c>
      <c r="AW3">
        <v>2</v>
      </c>
      <c r="AX3">
        <v>26265751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7.023509999999999</v>
      </c>
      <c r="CY3">
        <f>AB3</f>
        <v>75.2</v>
      </c>
      <c r="CZ3">
        <f>AF3</f>
        <v>75.2</v>
      </c>
      <c r="DA3">
        <f>AJ3</f>
        <v>1</v>
      </c>
      <c r="DB3">
        <v>0</v>
      </c>
    </row>
    <row r="4" spans="1:106">
      <c r="A4">
        <f>ROW(Source!A28)</f>
        <v>28</v>
      </c>
      <c r="B4">
        <v>26264148</v>
      </c>
      <c r="C4">
        <v>26265737</v>
      </c>
      <c r="D4">
        <v>25703280</v>
      </c>
      <c r="E4">
        <v>1</v>
      </c>
      <c r="F4">
        <v>1</v>
      </c>
      <c r="G4">
        <v>1</v>
      </c>
      <c r="H4">
        <v>2</v>
      </c>
      <c r="I4" t="s">
        <v>261</v>
      </c>
      <c r="J4" t="s">
        <v>262</v>
      </c>
      <c r="K4" t="s">
        <v>263</v>
      </c>
      <c r="L4">
        <v>1368</v>
      </c>
      <c r="N4">
        <v>1011</v>
      </c>
      <c r="O4" t="s">
        <v>260</v>
      </c>
      <c r="P4" t="s">
        <v>260</v>
      </c>
      <c r="Q4">
        <v>1</v>
      </c>
      <c r="W4">
        <v>0</v>
      </c>
      <c r="X4">
        <v>-1605089484</v>
      </c>
      <c r="Y4">
        <v>1.1557500000000001</v>
      </c>
      <c r="AA4">
        <v>0</v>
      </c>
      <c r="AB4">
        <v>85.68</v>
      </c>
      <c r="AC4">
        <v>8.82</v>
      </c>
      <c r="AD4">
        <v>0</v>
      </c>
      <c r="AE4">
        <v>0</v>
      </c>
      <c r="AF4">
        <v>85.68</v>
      </c>
      <c r="AG4">
        <v>8.82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1.34</v>
      </c>
      <c r="AU4" t="s">
        <v>22</v>
      </c>
      <c r="AV4">
        <v>0</v>
      </c>
      <c r="AW4">
        <v>2</v>
      </c>
      <c r="AX4">
        <v>26265752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3.6059400000000004</v>
      </c>
      <c r="CY4">
        <f>AB4</f>
        <v>85.68</v>
      </c>
      <c r="CZ4">
        <f>AF4</f>
        <v>85.68</v>
      </c>
      <c r="DA4">
        <f>AJ4</f>
        <v>1</v>
      </c>
      <c r="DB4">
        <v>0</v>
      </c>
    </row>
    <row r="5" spans="1:106">
      <c r="A5">
        <f>ROW(Source!A28)</f>
        <v>28</v>
      </c>
      <c r="B5">
        <v>26264148</v>
      </c>
      <c r="C5">
        <v>26265737</v>
      </c>
      <c r="D5">
        <v>25704562</v>
      </c>
      <c r="E5">
        <v>1</v>
      </c>
      <c r="F5">
        <v>1</v>
      </c>
      <c r="G5">
        <v>1</v>
      </c>
      <c r="H5">
        <v>2</v>
      </c>
      <c r="I5" t="s">
        <v>264</v>
      </c>
      <c r="J5" t="s">
        <v>265</v>
      </c>
      <c r="K5" t="s">
        <v>266</v>
      </c>
      <c r="L5">
        <v>1368</v>
      </c>
      <c r="N5">
        <v>1011</v>
      </c>
      <c r="O5" t="s">
        <v>260</v>
      </c>
      <c r="P5" t="s">
        <v>260</v>
      </c>
      <c r="Q5">
        <v>1</v>
      </c>
      <c r="W5">
        <v>0</v>
      </c>
      <c r="X5">
        <v>-1512863134</v>
      </c>
      <c r="Y5">
        <v>0.76762499999999989</v>
      </c>
      <c r="AA5">
        <v>0</v>
      </c>
      <c r="AB5">
        <v>86.79</v>
      </c>
      <c r="AC5">
        <v>10.130000000000001</v>
      </c>
      <c r="AD5">
        <v>0</v>
      </c>
      <c r="AE5">
        <v>0</v>
      </c>
      <c r="AF5">
        <v>86.79</v>
      </c>
      <c r="AG5">
        <v>10.130000000000001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0.89</v>
      </c>
      <c r="AU5" t="s">
        <v>22</v>
      </c>
      <c r="AV5">
        <v>0</v>
      </c>
      <c r="AW5">
        <v>2</v>
      </c>
      <c r="AX5">
        <v>26265753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2.39499</v>
      </c>
      <c r="CY5">
        <f>AB5</f>
        <v>86.79</v>
      </c>
      <c r="CZ5">
        <f>AF5</f>
        <v>86.79</v>
      </c>
      <c r="DA5">
        <f>AJ5</f>
        <v>1</v>
      </c>
      <c r="DB5">
        <v>0</v>
      </c>
    </row>
    <row r="6" spans="1:106">
      <c r="A6">
        <f>ROW(Source!A28)</f>
        <v>28</v>
      </c>
      <c r="B6">
        <v>26264148</v>
      </c>
      <c r="C6">
        <v>26265737</v>
      </c>
      <c r="D6">
        <v>25695510</v>
      </c>
      <c r="E6">
        <v>1</v>
      </c>
      <c r="F6">
        <v>1</v>
      </c>
      <c r="G6">
        <v>1</v>
      </c>
      <c r="H6">
        <v>3</v>
      </c>
      <c r="I6" t="s">
        <v>267</v>
      </c>
      <c r="J6" t="s">
        <v>268</v>
      </c>
      <c r="K6" t="s">
        <v>269</v>
      </c>
      <c r="L6">
        <v>1348</v>
      </c>
      <c r="N6">
        <v>1009</v>
      </c>
      <c r="O6" t="s">
        <v>270</v>
      </c>
      <c r="P6" t="s">
        <v>270</v>
      </c>
      <c r="Q6">
        <v>1000</v>
      </c>
      <c r="W6">
        <v>0</v>
      </c>
      <c r="X6">
        <v>-93490140</v>
      </c>
      <c r="Y6">
        <v>0</v>
      </c>
      <c r="AA6">
        <v>6300.12</v>
      </c>
      <c r="AB6">
        <v>0</v>
      </c>
      <c r="AC6">
        <v>0</v>
      </c>
      <c r="AD6">
        <v>0</v>
      </c>
      <c r="AE6">
        <v>6300.12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2.0000000000000002E-5</v>
      </c>
      <c r="AU6" t="s">
        <v>21</v>
      </c>
      <c r="AV6">
        <v>0</v>
      </c>
      <c r="AW6">
        <v>2</v>
      </c>
      <c r="AX6">
        <v>26265754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0</v>
      </c>
      <c r="CY6">
        <f t="shared" ref="CY6:CY11" si="0">AA6</f>
        <v>6300.12</v>
      </c>
      <c r="CZ6">
        <f t="shared" ref="CZ6:CZ11" si="1">AE6</f>
        <v>6300.12</v>
      </c>
      <c r="DA6">
        <f t="shared" ref="DA6:DA11" si="2">AI6</f>
        <v>1</v>
      </c>
      <c r="DB6">
        <v>0</v>
      </c>
    </row>
    <row r="7" spans="1:106">
      <c r="A7">
        <f>ROW(Source!A28)</f>
        <v>28</v>
      </c>
      <c r="B7">
        <v>26264148</v>
      </c>
      <c r="C7">
        <v>26265737</v>
      </c>
      <c r="D7">
        <v>25695646</v>
      </c>
      <c r="E7">
        <v>1</v>
      </c>
      <c r="F7">
        <v>1</v>
      </c>
      <c r="G7">
        <v>1</v>
      </c>
      <c r="H7">
        <v>3</v>
      </c>
      <c r="I7" t="s">
        <v>271</v>
      </c>
      <c r="J7" t="s">
        <v>272</v>
      </c>
      <c r="K7" t="s">
        <v>273</v>
      </c>
      <c r="L7">
        <v>1346</v>
      </c>
      <c r="N7">
        <v>1009</v>
      </c>
      <c r="O7" t="s">
        <v>274</v>
      </c>
      <c r="P7" t="s">
        <v>274</v>
      </c>
      <c r="Q7">
        <v>1</v>
      </c>
      <c r="W7">
        <v>0</v>
      </c>
      <c r="X7">
        <v>1046766059</v>
      </c>
      <c r="Y7">
        <v>0</v>
      </c>
      <c r="AA7">
        <v>1.74</v>
      </c>
      <c r="AB7">
        <v>0</v>
      </c>
      <c r="AC7">
        <v>0</v>
      </c>
      <c r="AD7">
        <v>0</v>
      </c>
      <c r="AE7">
        <v>1.74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0.02</v>
      </c>
      <c r="AU7" t="s">
        <v>21</v>
      </c>
      <c r="AV7">
        <v>0</v>
      </c>
      <c r="AW7">
        <v>2</v>
      </c>
      <c r="AX7">
        <v>26265755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0</v>
      </c>
      <c r="CY7">
        <f t="shared" si="0"/>
        <v>1.74</v>
      </c>
      <c r="CZ7">
        <f t="shared" si="1"/>
        <v>1.74</v>
      </c>
      <c r="DA7">
        <f t="shared" si="2"/>
        <v>1</v>
      </c>
      <c r="DB7">
        <v>0</v>
      </c>
    </row>
    <row r="8" spans="1:106">
      <c r="A8">
        <f>ROW(Source!A28)</f>
        <v>28</v>
      </c>
      <c r="B8">
        <v>26264148</v>
      </c>
      <c r="C8">
        <v>26265737</v>
      </c>
      <c r="D8">
        <v>25695608</v>
      </c>
      <c r="E8">
        <v>1</v>
      </c>
      <c r="F8">
        <v>1</v>
      </c>
      <c r="G8">
        <v>1</v>
      </c>
      <c r="H8">
        <v>3</v>
      </c>
      <c r="I8" t="s">
        <v>275</v>
      </c>
      <c r="J8" t="s">
        <v>276</v>
      </c>
      <c r="K8" t="s">
        <v>277</v>
      </c>
      <c r="L8">
        <v>1346</v>
      </c>
      <c r="N8">
        <v>1009</v>
      </c>
      <c r="O8" t="s">
        <v>274</v>
      </c>
      <c r="P8" t="s">
        <v>274</v>
      </c>
      <c r="Q8">
        <v>1</v>
      </c>
      <c r="W8">
        <v>0</v>
      </c>
      <c r="X8">
        <v>1081794245</v>
      </c>
      <c r="Y8">
        <v>0</v>
      </c>
      <c r="AA8">
        <v>17.27</v>
      </c>
      <c r="AB8">
        <v>0</v>
      </c>
      <c r="AC8">
        <v>0</v>
      </c>
      <c r="AD8">
        <v>0</v>
      </c>
      <c r="AE8">
        <v>17.27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0.1</v>
      </c>
      <c r="AU8" t="s">
        <v>21</v>
      </c>
      <c r="AV8">
        <v>0</v>
      </c>
      <c r="AW8">
        <v>2</v>
      </c>
      <c r="AX8">
        <v>26265756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Y8*Source!I28</f>
        <v>0</v>
      </c>
      <c r="CY8">
        <f t="shared" si="0"/>
        <v>17.27</v>
      </c>
      <c r="CZ8">
        <f t="shared" si="1"/>
        <v>17.27</v>
      </c>
      <c r="DA8">
        <f t="shared" si="2"/>
        <v>1</v>
      </c>
      <c r="DB8">
        <v>0</v>
      </c>
    </row>
    <row r="9" spans="1:106">
      <c r="A9">
        <f>ROW(Source!A28)</f>
        <v>28</v>
      </c>
      <c r="B9">
        <v>26264148</v>
      </c>
      <c r="C9">
        <v>26265737</v>
      </c>
      <c r="D9">
        <v>25701780</v>
      </c>
      <c r="E9">
        <v>1</v>
      </c>
      <c r="F9">
        <v>1</v>
      </c>
      <c r="G9">
        <v>1</v>
      </c>
      <c r="H9">
        <v>3</v>
      </c>
      <c r="I9" t="s">
        <v>278</v>
      </c>
      <c r="J9" t="s">
        <v>279</v>
      </c>
      <c r="K9" t="s">
        <v>280</v>
      </c>
      <c r="L9">
        <v>1348</v>
      </c>
      <c r="N9">
        <v>1009</v>
      </c>
      <c r="O9" t="s">
        <v>270</v>
      </c>
      <c r="P9" t="s">
        <v>270</v>
      </c>
      <c r="Q9">
        <v>1000</v>
      </c>
      <c r="W9">
        <v>0</v>
      </c>
      <c r="X9">
        <v>1138601185</v>
      </c>
      <c r="Y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1</v>
      </c>
      <c r="AO9">
        <v>0</v>
      </c>
      <c r="AP9">
        <v>1</v>
      </c>
      <c r="AQ9">
        <v>0</v>
      </c>
      <c r="AR9">
        <v>0</v>
      </c>
      <c r="AS9" t="s">
        <v>3</v>
      </c>
      <c r="AT9">
        <v>0</v>
      </c>
      <c r="AU9" t="s">
        <v>21</v>
      </c>
      <c r="AV9">
        <v>0</v>
      </c>
      <c r="AW9">
        <v>2</v>
      </c>
      <c r="AX9">
        <v>26265757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Y9*Source!I28</f>
        <v>0</v>
      </c>
      <c r="CY9">
        <f t="shared" si="0"/>
        <v>0</v>
      </c>
      <c r="CZ9">
        <f t="shared" si="1"/>
        <v>0</v>
      </c>
      <c r="DA9">
        <f t="shared" si="2"/>
        <v>1</v>
      </c>
      <c r="DB9">
        <v>0</v>
      </c>
    </row>
    <row r="10" spans="1:106">
      <c r="A10">
        <f>ROW(Source!A28)</f>
        <v>28</v>
      </c>
      <c r="B10">
        <v>26264148</v>
      </c>
      <c r="C10">
        <v>26265737</v>
      </c>
      <c r="D10">
        <v>25701950</v>
      </c>
      <c r="E10">
        <v>1</v>
      </c>
      <c r="F10">
        <v>1</v>
      </c>
      <c r="G10">
        <v>1</v>
      </c>
      <c r="H10">
        <v>3</v>
      </c>
      <c r="I10" t="s">
        <v>281</v>
      </c>
      <c r="J10" t="s">
        <v>282</v>
      </c>
      <c r="K10" t="s">
        <v>283</v>
      </c>
      <c r="L10">
        <v>1348</v>
      </c>
      <c r="N10">
        <v>1009</v>
      </c>
      <c r="O10" t="s">
        <v>270</v>
      </c>
      <c r="P10" t="s">
        <v>270</v>
      </c>
      <c r="Q10">
        <v>1000</v>
      </c>
      <c r="W10">
        <v>0</v>
      </c>
      <c r="X10">
        <v>17368911</v>
      </c>
      <c r="Y10">
        <v>0</v>
      </c>
      <c r="AA10">
        <v>35192.480000000003</v>
      </c>
      <c r="AB10">
        <v>0</v>
      </c>
      <c r="AC10">
        <v>0</v>
      </c>
      <c r="AD10">
        <v>0</v>
      </c>
      <c r="AE10">
        <v>35192.480000000003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4.0000000000000002E-4</v>
      </c>
      <c r="AU10" t="s">
        <v>21</v>
      </c>
      <c r="AV10">
        <v>0</v>
      </c>
      <c r="AW10">
        <v>2</v>
      </c>
      <c r="AX10">
        <v>26265758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Y10*Source!I28</f>
        <v>0</v>
      </c>
      <c r="CY10">
        <f t="shared" si="0"/>
        <v>35192.480000000003</v>
      </c>
      <c r="CZ10">
        <f t="shared" si="1"/>
        <v>35192.480000000003</v>
      </c>
      <c r="DA10">
        <f t="shared" si="2"/>
        <v>1</v>
      </c>
      <c r="DB10">
        <v>0</v>
      </c>
    </row>
    <row r="11" spans="1:106">
      <c r="A11">
        <f>ROW(Source!A28)</f>
        <v>28</v>
      </c>
      <c r="B11">
        <v>26264148</v>
      </c>
      <c r="C11">
        <v>26265737</v>
      </c>
      <c r="D11">
        <v>25702505</v>
      </c>
      <c r="E11">
        <v>1</v>
      </c>
      <c r="F11">
        <v>1</v>
      </c>
      <c r="G11">
        <v>1</v>
      </c>
      <c r="H11">
        <v>3</v>
      </c>
      <c r="I11" t="s">
        <v>284</v>
      </c>
      <c r="J11" t="s">
        <v>285</v>
      </c>
      <c r="K11" t="s">
        <v>286</v>
      </c>
      <c r="L11">
        <v>1354</v>
      </c>
      <c r="N11">
        <v>1010</v>
      </c>
      <c r="O11" t="s">
        <v>150</v>
      </c>
      <c r="P11" t="s">
        <v>150</v>
      </c>
      <c r="Q11">
        <v>1</v>
      </c>
      <c r="W11">
        <v>0</v>
      </c>
      <c r="X11">
        <v>650695083</v>
      </c>
      <c r="Y11">
        <v>0</v>
      </c>
      <c r="AA11">
        <v>72.22</v>
      </c>
      <c r="AB11">
        <v>0</v>
      </c>
      <c r="AC11">
        <v>0</v>
      </c>
      <c r="AD11">
        <v>0</v>
      </c>
      <c r="AE11">
        <v>72.22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2.1</v>
      </c>
      <c r="AU11" t="s">
        <v>21</v>
      </c>
      <c r="AV11">
        <v>0</v>
      </c>
      <c r="AW11">
        <v>2</v>
      </c>
      <c r="AX11">
        <v>26265759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Y11*Source!I28</f>
        <v>0</v>
      </c>
      <c r="CY11">
        <f t="shared" si="0"/>
        <v>72.22</v>
      </c>
      <c r="CZ11">
        <f t="shared" si="1"/>
        <v>72.22</v>
      </c>
      <c r="DA11">
        <f t="shared" si="2"/>
        <v>1</v>
      </c>
      <c r="DB11">
        <v>0</v>
      </c>
    </row>
    <row r="12" spans="1:106">
      <c r="A12">
        <f>ROW(Source!A29)</f>
        <v>29</v>
      </c>
      <c r="B12">
        <v>26264149</v>
      </c>
      <c r="C12">
        <v>26265737</v>
      </c>
      <c r="D12">
        <v>25778787</v>
      </c>
      <c r="E12">
        <v>1</v>
      </c>
      <c r="F12">
        <v>1</v>
      </c>
      <c r="G12">
        <v>1</v>
      </c>
      <c r="H12">
        <v>1</v>
      </c>
      <c r="I12" t="s">
        <v>252</v>
      </c>
      <c r="J12" t="s">
        <v>3</v>
      </c>
      <c r="K12" t="s">
        <v>253</v>
      </c>
      <c r="L12">
        <v>1369</v>
      </c>
      <c r="N12">
        <v>1013</v>
      </c>
      <c r="O12" t="s">
        <v>254</v>
      </c>
      <c r="P12" t="s">
        <v>254</v>
      </c>
      <c r="Q12">
        <v>1</v>
      </c>
      <c r="W12">
        <v>0</v>
      </c>
      <c r="X12">
        <v>-1925205397</v>
      </c>
      <c r="Y12">
        <v>14.179844999999998</v>
      </c>
      <c r="AA12">
        <v>0</v>
      </c>
      <c r="AB12">
        <v>0</v>
      </c>
      <c r="AC12">
        <v>0</v>
      </c>
      <c r="AD12">
        <v>52.4</v>
      </c>
      <c r="AE12">
        <v>0</v>
      </c>
      <c r="AF12">
        <v>0</v>
      </c>
      <c r="AG12">
        <v>0</v>
      </c>
      <c r="AH12">
        <v>8.1999999999999993</v>
      </c>
      <c r="AI12">
        <v>1</v>
      </c>
      <c r="AJ12">
        <v>1</v>
      </c>
      <c r="AK12">
        <v>1</v>
      </c>
      <c r="AL12">
        <v>6.39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17.87</v>
      </c>
      <c r="AU12" t="s">
        <v>23</v>
      </c>
      <c r="AV12">
        <v>1</v>
      </c>
      <c r="AW12">
        <v>2</v>
      </c>
      <c r="AX12">
        <v>26265749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44.241116399999996</v>
      </c>
      <c r="CY12">
        <f>AD12</f>
        <v>52.4</v>
      </c>
      <c r="CZ12">
        <f>AH12</f>
        <v>8.1999999999999993</v>
      </c>
      <c r="DA12">
        <f>AL12</f>
        <v>6.39</v>
      </c>
      <c r="DB12">
        <v>0</v>
      </c>
    </row>
    <row r="13" spans="1:106">
      <c r="A13">
        <f>ROW(Source!A29)</f>
        <v>29</v>
      </c>
      <c r="B13">
        <v>26264149</v>
      </c>
      <c r="C13">
        <v>26265737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29</v>
      </c>
      <c r="J13" t="s">
        <v>3</v>
      </c>
      <c r="K13" t="s">
        <v>255</v>
      </c>
      <c r="L13">
        <v>608254</v>
      </c>
      <c r="N13">
        <v>1013</v>
      </c>
      <c r="O13" t="s">
        <v>256</v>
      </c>
      <c r="P13" t="s">
        <v>256</v>
      </c>
      <c r="Q13">
        <v>1</v>
      </c>
      <c r="W13">
        <v>0</v>
      </c>
      <c r="X13">
        <v>-1172148719</v>
      </c>
      <c r="Y13">
        <v>3.4068749999999999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6.39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3.95</v>
      </c>
      <c r="AU13" t="s">
        <v>22</v>
      </c>
      <c r="AV13">
        <v>2</v>
      </c>
      <c r="AW13">
        <v>2</v>
      </c>
      <c r="AX13">
        <v>26265750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10.62945</v>
      </c>
      <c r="CY13">
        <f>AD13</f>
        <v>0</v>
      </c>
      <c r="CZ13">
        <f>AH13</f>
        <v>0</v>
      </c>
      <c r="DA13">
        <f>AL13</f>
        <v>1</v>
      </c>
      <c r="DB13">
        <v>0</v>
      </c>
    </row>
    <row r="14" spans="1:106">
      <c r="A14">
        <f>ROW(Source!A29)</f>
        <v>29</v>
      </c>
      <c r="B14">
        <v>26264149</v>
      </c>
      <c r="C14">
        <v>26265737</v>
      </c>
      <c r="D14">
        <v>25703097</v>
      </c>
      <c r="E14">
        <v>1</v>
      </c>
      <c r="F14">
        <v>1</v>
      </c>
      <c r="G14">
        <v>1</v>
      </c>
      <c r="H14">
        <v>2</v>
      </c>
      <c r="I14" t="s">
        <v>257</v>
      </c>
      <c r="J14" t="s">
        <v>258</v>
      </c>
      <c r="K14" t="s">
        <v>259</v>
      </c>
      <c r="L14">
        <v>1368</v>
      </c>
      <c r="N14">
        <v>1011</v>
      </c>
      <c r="O14" t="s">
        <v>260</v>
      </c>
      <c r="P14" t="s">
        <v>260</v>
      </c>
      <c r="Q14">
        <v>1</v>
      </c>
      <c r="W14">
        <v>0</v>
      </c>
      <c r="X14">
        <v>1084871428</v>
      </c>
      <c r="Y14">
        <v>2.2511249999999996</v>
      </c>
      <c r="AA14">
        <v>0</v>
      </c>
      <c r="AB14">
        <v>480.53</v>
      </c>
      <c r="AC14">
        <v>11.84</v>
      </c>
      <c r="AD14">
        <v>0</v>
      </c>
      <c r="AE14">
        <v>0</v>
      </c>
      <c r="AF14">
        <v>75.2</v>
      </c>
      <c r="AG14">
        <v>11.84</v>
      </c>
      <c r="AH14">
        <v>0</v>
      </c>
      <c r="AI14">
        <v>1</v>
      </c>
      <c r="AJ14">
        <v>6.39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2.61</v>
      </c>
      <c r="AU14" t="s">
        <v>22</v>
      </c>
      <c r="AV14">
        <v>0</v>
      </c>
      <c r="AW14">
        <v>2</v>
      </c>
      <c r="AX14">
        <v>26265751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7.023509999999999</v>
      </c>
      <c r="CY14">
        <f>AB14</f>
        <v>480.53</v>
      </c>
      <c r="CZ14">
        <f>AF14</f>
        <v>75.2</v>
      </c>
      <c r="DA14">
        <f>AJ14</f>
        <v>6.39</v>
      </c>
      <c r="DB14">
        <v>0</v>
      </c>
    </row>
    <row r="15" spans="1:106">
      <c r="A15">
        <f>ROW(Source!A29)</f>
        <v>29</v>
      </c>
      <c r="B15">
        <v>26264149</v>
      </c>
      <c r="C15">
        <v>26265737</v>
      </c>
      <c r="D15">
        <v>25703280</v>
      </c>
      <c r="E15">
        <v>1</v>
      </c>
      <c r="F15">
        <v>1</v>
      </c>
      <c r="G15">
        <v>1</v>
      </c>
      <c r="H15">
        <v>2</v>
      </c>
      <c r="I15" t="s">
        <v>261</v>
      </c>
      <c r="J15" t="s">
        <v>262</v>
      </c>
      <c r="K15" t="s">
        <v>263</v>
      </c>
      <c r="L15">
        <v>1368</v>
      </c>
      <c r="N15">
        <v>1011</v>
      </c>
      <c r="O15" t="s">
        <v>260</v>
      </c>
      <c r="P15" t="s">
        <v>260</v>
      </c>
      <c r="Q15">
        <v>1</v>
      </c>
      <c r="W15">
        <v>0</v>
      </c>
      <c r="X15">
        <v>-1605089484</v>
      </c>
      <c r="Y15">
        <v>1.1557500000000001</v>
      </c>
      <c r="AA15">
        <v>0</v>
      </c>
      <c r="AB15">
        <v>547.5</v>
      </c>
      <c r="AC15">
        <v>8.82</v>
      </c>
      <c r="AD15">
        <v>0</v>
      </c>
      <c r="AE15">
        <v>0</v>
      </c>
      <c r="AF15">
        <v>85.68</v>
      </c>
      <c r="AG15">
        <v>8.82</v>
      </c>
      <c r="AH15">
        <v>0</v>
      </c>
      <c r="AI15">
        <v>1</v>
      </c>
      <c r="AJ15">
        <v>6.39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1.34</v>
      </c>
      <c r="AU15" t="s">
        <v>22</v>
      </c>
      <c r="AV15">
        <v>0</v>
      </c>
      <c r="AW15">
        <v>2</v>
      </c>
      <c r="AX15">
        <v>26265752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Y15*Source!I29</f>
        <v>3.6059400000000004</v>
      </c>
      <c r="CY15">
        <f>AB15</f>
        <v>547.5</v>
      </c>
      <c r="CZ15">
        <f>AF15</f>
        <v>85.68</v>
      </c>
      <c r="DA15">
        <f>AJ15</f>
        <v>6.39</v>
      </c>
      <c r="DB15">
        <v>0</v>
      </c>
    </row>
    <row r="16" spans="1:106">
      <c r="A16">
        <f>ROW(Source!A29)</f>
        <v>29</v>
      </c>
      <c r="B16">
        <v>26264149</v>
      </c>
      <c r="C16">
        <v>26265737</v>
      </c>
      <c r="D16">
        <v>25704562</v>
      </c>
      <c r="E16">
        <v>1</v>
      </c>
      <c r="F16">
        <v>1</v>
      </c>
      <c r="G16">
        <v>1</v>
      </c>
      <c r="H16">
        <v>2</v>
      </c>
      <c r="I16" t="s">
        <v>264</v>
      </c>
      <c r="J16" t="s">
        <v>265</v>
      </c>
      <c r="K16" t="s">
        <v>266</v>
      </c>
      <c r="L16">
        <v>1368</v>
      </c>
      <c r="N16">
        <v>1011</v>
      </c>
      <c r="O16" t="s">
        <v>260</v>
      </c>
      <c r="P16" t="s">
        <v>260</v>
      </c>
      <c r="Q16">
        <v>1</v>
      </c>
      <c r="W16">
        <v>0</v>
      </c>
      <c r="X16">
        <v>-1512863134</v>
      </c>
      <c r="Y16">
        <v>0.76762499999999989</v>
      </c>
      <c r="AA16">
        <v>0</v>
      </c>
      <c r="AB16">
        <v>554.59</v>
      </c>
      <c r="AC16">
        <v>10.130000000000001</v>
      </c>
      <c r="AD16">
        <v>0</v>
      </c>
      <c r="AE16">
        <v>0</v>
      </c>
      <c r="AF16">
        <v>86.79</v>
      </c>
      <c r="AG16">
        <v>10.130000000000001</v>
      </c>
      <c r="AH16">
        <v>0</v>
      </c>
      <c r="AI16">
        <v>1</v>
      </c>
      <c r="AJ16">
        <v>6.39</v>
      </c>
      <c r="AK16">
        <v>1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0.89</v>
      </c>
      <c r="AU16" t="s">
        <v>22</v>
      </c>
      <c r="AV16">
        <v>0</v>
      </c>
      <c r="AW16">
        <v>2</v>
      </c>
      <c r="AX16">
        <v>26265753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Y16*Source!I29</f>
        <v>2.39499</v>
      </c>
      <c r="CY16">
        <f>AB16</f>
        <v>554.59</v>
      </c>
      <c r="CZ16">
        <f>AF16</f>
        <v>86.79</v>
      </c>
      <c r="DA16">
        <f>AJ16</f>
        <v>6.39</v>
      </c>
      <c r="DB16">
        <v>0</v>
      </c>
    </row>
    <row r="17" spans="1:106">
      <c r="A17">
        <f>ROW(Source!A29)</f>
        <v>29</v>
      </c>
      <c r="B17">
        <v>26264149</v>
      </c>
      <c r="C17">
        <v>26265737</v>
      </c>
      <c r="D17">
        <v>25695510</v>
      </c>
      <c r="E17">
        <v>1</v>
      </c>
      <c r="F17">
        <v>1</v>
      </c>
      <c r="G17">
        <v>1</v>
      </c>
      <c r="H17">
        <v>3</v>
      </c>
      <c r="I17" t="s">
        <v>267</v>
      </c>
      <c r="J17" t="s">
        <v>268</v>
      </c>
      <c r="K17" t="s">
        <v>269</v>
      </c>
      <c r="L17">
        <v>1348</v>
      </c>
      <c r="N17">
        <v>1009</v>
      </c>
      <c r="O17" t="s">
        <v>270</v>
      </c>
      <c r="P17" t="s">
        <v>270</v>
      </c>
      <c r="Q17">
        <v>1000</v>
      </c>
      <c r="W17">
        <v>0</v>
      </c>
      <c r="X17">
        <v>-93490140</v>
      </c>
      <c r="Y17">
        <v>0</v>
      </c>
      <c r="AA17">
        <v>40257.769999999997</v>
      </c>
      <c r="AB17">
        <v>0</v>
      </c>
      <c r="AC17">
        <v>0</v>
      </c>
      <c r="AD17">
        <v>0</v>
      </c>
      <c r="AE17">
        <v>6300.12</v>
      </c>
      <c r="AF17">
        <v>0</v>
      </c>
      <c r="AG17">
        <v>0</v>
      </c>
      <c r="AH17">
        <v>0</v>
      </c>
      <c r="AI17">
        <v>6.39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2.0000000000000002E-5</v>
      </c>
      <c r="AU17" t="s">
        <v>21</v>
      </c>
      <c r="AV17">
        <v>0</v>
      </c>
      <c r="AW17">
        <v>2</v>
      </c>
      <c r="AX17">
        <v>26265754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0</v>
      </c>
      <c r="CY17">
        <f t="shared" ref="CY17:CY22" si="3">AA17</f>
        <v>40257.769999999997</v>
      </c>
      <c r="CZ17">
        <f t="shared" ref="CZ17:CZ22" si="4">AE17</f>
        <v>6300.12</v>
      </c>
      <c r="DA17">
        <f t="shared" ref="DA17:DA22" si="5">AI17</f>
        <v>6.39</v>
      </c>
      <c r="DB17">
        <v>0</v>
      </c>
    </row>
    <row r="18" spans="1:106">
      <c r="A18">
        <f>ROW(Source!A29)</f>
        <v>29</v>
      </c>
      <c r="B18">
        <v>26264149</v>
      </c>
      <c r="C18">
        <v>26265737</v>
      </c>
      <c r="D18">
        <v>25695646</v>
      </c>
      <c r="E18">
        <v>1</v>
      </c>
      <c r="F18">
        <v>1</v>
      </c>
      <c r="G18">
        <v>1</v>
      </c>
      <c r="H18">
        <v>3</v>
      </c>
      <c r="I18" t="s">
        <v>271</v>
      </c>
      <c r="J18" t="s">
        <v>272</v>
      </c>
      <c r="K18" t="s">
        <v>273</v>
      </c>
      <c r="L18">
        <v>1346</v>
      </c>
      <c r="N18">
        <v>1009</v>
      </c>
      <c r="O18" t="s">
        <v>274</v>
      </c>
      <c r="P18" t="s">
        <v>274</v>
      </c>
      <c r="Q18">
        <v>1</v>
      </c>
      <c r="W18">
        <v>0</v>
      </c>
      <c r="X18">
        <v>1046766059</v>
      </c>
      <c r="Y18">
        <v>0</v>
      </c>
      <c r="AA18">
        <v>11.12</v>
      </c>
      <c r="AB18">
        <v>0</v>
      </c>
      <c r="AC18">
        <v>0</v>
      </c>
      <c r="AD18">
        <v>0</v>
      </c>
      <c r="AE18">
        <v>1.74</v>
      </c>
      <c r="AF18">
        <v>0</v>
      </c>
      <c r="AG18">
        <v>0</v>
      </c>
      <c r="AH18">
        <v>0</v>
      </c>
      <c r="AI18">
        <v>6.39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0.02</v>
      </c>
      <c r="AU18" t="s">
        <v>21</v>
      </c>
      <c r="AV18">
        <v>0</v>
      </c>
      <c r="AW18">
        <v>2</v>
      </c>
      <c r="AX18">
        <v>26265755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Y18*Source!I29</f>
        <v>0</v>
      </c>
      <c r="CY18">
        <f t="shared" si="3"/>
        <v>11.12</v>
      </c>
      <c r="CZ18">
        <f t="shared" si="4"/>
        <v>1.74</v>
      </c>
      <c r="DA18">
        <f t="shared" si="5"/>
        <v>6.39</v>
      </c>
      <c r="DB18">
        <v>0</v>
      </c>
    </row>
    <row r="19" spans="1:106">
      <c r="A19">
        <f>ROW(Source!A29)</f>
        <v>29</v>
      </c>
      <c r="B19">
        <v>26264149</v>
      </c>
      <c r="C19">
        <v>26265737</v>
      </c>
      <c r="D19">
        <v>25695608</v>
      </c>
      <c r="E19">
        <v>1</v>
      </c>
      <c r="F19">
        <v>1</v>
      </c>
      <c r="G19">
        <v>1</v>
      </c>
      <c r="H19">
        <v>3</v>
      </c>
      <c r="I19" t="s">
        <v>275</v>
      </c>
      <c r="J19" t="s">
        <v>276</v>
      </c>
      <c r="K19" t="s">
        <v>277</v>
      </c>
      <c r="L19">
        <v>1346</v>
      </c>
      <c r="N19">
        <v>1009</v>
      </c>
      <c r="O19" t="s">
        <v>274</v>
      </c>
      <c r="P19" t="s">
        <v>274</v>
      </c>
      <c r="Q19">
        <v>1</v>
      </c>
      <c r="W19">
        <v>0</v>
      </c>
      <c r="X19">
        <v>1081794245</v>
      </c>
      <c r="Y19">
        <v>0</v>
      </c>
      <c r="AA19">
        <v>110.36</v>
      </c>
      <c r="AB19">
        <v>0</v>
      </c>
      <c r="AC19">
        <v>0</v>
      </c>
      <c r="AD19">
        <v>0</v>
      </c>
      <c r="AE19">
        <v>17.27</v>
      </c>
      <c r="AF19">
        <v>0</v>
      </c>
      <c r="AG19">
        <v>0</v>
      </c>
      <c r="AH19">
        <v>0</v>
      </c>
      <c r="AI19">
        <v>6.39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0.1</v>
      </c>
      <c r="AU19" t="s">
        <v>21</v>
      </c>
      <c r="AV19">
        <v>0</v>
      </c>
      <c r="AW19">
        <v>2</v>
      </c>
      <c r="AX19">
        <v>26265756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Y19*Source!I29</f>
        <v>0</v>
      </c>
      <c r="CY19">
        <f t="shared" si="3"/>
        <v>110.36</v>
      </c>
      <c r="CZ19">
        <f t="shared" si="4"/>
        <v>17.27</v>
      </c>
      <c r="DA19">
        <f t="shared" si="5"/>
        <v>6.39</v>
      </c>
      <c r="DB19">
        <v>0</v>
      </c>
    </row>
    <row r="20" spans="1:106">
      <c r="A20">
        <f>ROW(Source!A29)</f>
        <v>29</v>
      </c>
      <c r="B20">
        <v>26264149</v>
      </c>
      <c r="C20">
        <v>26265737</v>
      </c>
      <c r="D20">
        <v>25701780</v>
      </c>
      <c r="E20">
        <v>1</v>
      </c>
      <c r="F20">
        <v>1</v>
      </c>
      <c r="G20">
        <v>1</v>
      </c>
      <c r="H20">
        <v>3</v>
      </c>
      <c r="I20" t="s">
        <v>278</v>
      </c>
      <c r="J20" t="s">
        <v>279</v>
      </c>
      <c r="K20" t="s">
        <v>280</v>
      </c>
      <c r="L20">
        <v>1348</v>
      </c>
      <c r="N20">
        <v>1009</v>
      </c>
      <c r="O20" t="s">
        <v>270</v>
      </c>
      <c r="P20" t="s">
        <v>270</v>
      </c>
      <c r="Q20">
        <v>1000</v>
      </c>
      <c r="W20">
        <v>0</v>
      </c>
      <c r="X20">
        <v>1138601185</v>
      </c>
      <c r="Y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6.39</v>
      </c>
      <c r="AJ20">
        <v>1</v>
      </c>
      <c r="AK20">
        <v>1</v>
      </c>
      <c r="AL20">
        <v>1</v>
      </c>
      <c r="AN20">
        <v>1</v>
      </c>
      <c r="AO20">
        <v>0</v>
      </c>
      <c r="AP20">
        <v>1</v>
      </c>
      <c r="AQ20">
        <v>0</v>
      </c>
      <c r="AR20">
        <v>0</v>
      </c>
      <c r="AS20" t="s">
        <v>3</v>
      </c>
      <c r="AT20">
        <v>0</v>
      </c>
      <c r="AU20" t="s">
        <v>21</v>
      </c>
      <c r="AV20">
        <v>0</v>
      </c>
      <c r="AW20">
        <v>2</v>
      </c>
      <c r="AX20">
        <v>26265757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Y20*Source!I29</f>
        <v>0</v>
      </c>
      <c r="CY20">
        <f t="shared" si="3"/>
        <v>0</v>
      </c>
      <c r="CZ20">
        <f t="shared" si="4"/>
        <v>0</v>
      </c>
      <c r="DA20">
        <f t="shared" si="5"/>
        <v>6.39</v>
      </c>
      <c r="DB20">
        <v>0</v>
      </c>
    </row>
    <row r="21" spans="1:106">
      <c r="A21">
        <f>ROW(Source!A29)</f>
        <v>29</v>
      </c>
      <c r="B21">
        <v>26264149</v>
      </c>
      <c r="C21">
        <v>26265737</v>
      </c>
      <c r="D21">
        <v>25701950</v>
      </c>
      <c r="E21">
        <v>1</v>
      </c>
      <c r="F21">
        <v>1</v>
      </c>
      <c r="G21">
        <v>1</v>
      </c>
      <c r="H21">
        <v>3</v>
      </c>
      <c r="I21" t="s">
        <v>281</v>
      </c>
      <c r="J21" t="s">
        <v>282</v>
      </c>
      <c r="K21" t="s">
        <v>283</v>
      </c>
      <c r="L21">
        <v>1348</v>
      </c>
      <c r="N21">
        <v>1009</v>
      </c>
      <c r="O21" t="s">
        <v>270</v>
      </c>
      <c r="P21" t="s">
        <v>270</v>
      </c>
      <c r="Q21">
        <v>1000</v>
      </c>
      <c r="W21">
        <v>0</v>
      </c>
      <c r="X21">
        <v>17368911</v>
      </c>
      <c r="Y21">
        <v>0</v>
      </c>
      <c r="AA21">
        <v>224879.95</v>
      </c>
      <c r="AB21">
        <v>0</v>
      </c>
      <c r="AC21">
        <v>0</v>
      </c>
      <c r="AD21">
        <v>0</v>
      </c>
      <c r="AE21">
        <v>35192.480000000003</v>
      </c>
      <c r="AF21">
        <v>0</v>
      </c>
      <c r="AG21">
        <v>0</v>
      </c>
      <c r="AH21">
        <v>0</v>
      </c>
      <c r="AI21">
        <v>6.39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4.0000000000000002E-4</v>
      </c>
      <c r="AU21" t="s">
        <v>21</v>
      </c>
      <c r="AV21">
        <v>0</v>
      </c>
      <c r="AW21">
        <v>2</v>
      </c>
      <c r="AX21">
        <v>26265758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Y21*Source!I29</f>
        <v>0</v>
      </c>
      <c r="CY21">
        <f t="shared" si="3"/>
        <v>224879.95</v>
      </c>
      <c r="CZ21">
        <f t="shared" si="4"/>
        <v>35192.480000000003</v>
      </c>
      <c r="DA21">
        <f t="shared" si="5"/>
        <v>6.39</v>
      </c>
      <c r="DB21">
        <v>0</v>
      </c>
    </row>
    <row r="22" spans="1:106">
      <c r="A22">
        <f>ROW(Source!A29)</f>
        <v>29</v>
      </c>
      <c r="B22">
        <v>26264149</v>
      </c>
      <c r="C22">
        <v>26265737</v>
      </c>
      <c r="D22">
        <v>25702505</v>
      </c>
      <c r="E22">
        <v>1</v>
      </c>
      <c r="F22">
        <v>1</v>
      </c>
      <c r="G22">
        <v>1</v>
      </c>
      <c r="H22">
        <v>3</v>
      </c>
      <c r="I22" t="s">
        <v>284</v>
      </c>
      <c r="J22" t="s">
        <v>285</v>
      </c>
      <c r="K22" t="s">
        <v>286</v>
      </c>
      <c r="L22">
        <v>1354</v>
      </c>
      <c r="N22">
        <v>1010</v>
      </c>
      <c r="O22" t="s">
        <v>150</v>
      </c>
      <c r="P22" t="s">
        <v>150</v>
      </c>
      <c r="Q22">
        <v>1</v>
      </c>
      <c r="W22">
        <v>0</v>
      </c>
      <c r="X22">
        <v>650695083</v>
      </c>
      <c r="Y22">
        <v>0</v>
      </c>
      <c r="AA22">
        <v>461.49</v>
      </c>
      <c r="AB22">
        <v>0</v>
      </c>
      <c r="AC22">
        <v>0</v>
      </c>
      <c r="AD22">
        <v>0</v>
      </c>
      <c r="AE22">
        <v>72.22</v>
      </c>
      <c r="AF22">
        <v>0</v>
      </c>
      <c r="AG22">
        <v>0</v>
      </c>
      <c r="AH22">
        <v>0</v>
      </c>
      <c r="AI22">
        <v>6.39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2.1</v>
      </c>
      <c r="AU22" t="s">
        <v>21</v>
      </c>
      <c r="AV22">
        <v>0</v>
      </c>
      <c r="AW22">
        <v>2</v>
      </c>
      <c r="AX22">
        <v>26265759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Y22*Source!I29</f>
        <v>0</v>
      </c>
      <c r="CY22">
        <f t="shared" si="3"/>
        <v>461.49</v>
      </c>
      <c r="CZ22">
        <f t="shared" si="4"/>
        <v>72.22</v>
      </c>
      <c r="DA22">
        <f t="shared" si="5"/>
        <v>6.39</v>
      </c>
      <c r="DB22">
        <v>0</v>
      </c>
    </row>
    <row r="23" spans="1:106">
      <c r="A23">
        <f>ROW(Source!A30)</f>
        <v>30</v>
      </c>
      <c r="B23">
        <v>26264148</v>
      </c>
      <c r="C23">
        <v>26265760</v>
      </c>
      <c r="D23">
        <v>25776156</v>
      </c>
      <c r="E23">
        <v>1</v>
      </c>
      <c r="F23">
        <v>1</v>
      </c>
      <c r="G23">
        <v>1</v>
      </c>
      <c r="H23">
        <v>1</v>
      </c>
      <c r="I23" t="s">
        <v>287</v>
      </c>
      <c r="J23" t="s">
        <v>3</v>
      </c>
      <c r="K23" t="s">
        <v>288</v>
      </c>
      <c r="L23">
        <v>1369</v>
      </c>
      <c r="N23">
        <v>1013</v>
      </c>
      <c r="O23" t="s">
        <v>254</v>
      </c>
      <c r="P23" t="s">
        <v>254</v>
      </c>
      <c r="Q23">
        <v>1</v>
      </c>
      <c r="W23">
        <v>0</v>
      </c>
      <c r="X23">
        <v>1363066371</v>
      </c>
      <c r="Y23">
        <v>0.30946499999999993</v>
      </c>
      <c r="AA23">
        <v>0</v>
      </c>
      <c r="AB23">
        <v>0</v>
      </c>
      <c r="AC23">
        <v>0</v>
      </c>
      <c r="AD23">
        <v>8.01</v>
      </c>
      <c r="AE23">
        <v>0</v>
      </c>
      <c r="AF23">
        <v>0</v>
      </c>
      <c r="AG23">
        <v>0</v>
      </c>
      <c r="AH23">
        <v>8.01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0.39</v>
      </c>
      <c r="AU23" t="s">
        <v>35</v>
      </c>
      <c r="AV23">
        <v>1</v>
      </c>
      <c r="AW23">
        <v>2</v>
      </c>
      <c r="AX23">
        <v>26265770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Y23*Source!I30</f>
        <v>3.0946499999999992</v>
      </c>
      <c r="CY23">
        <f>AD23</f>
        <v>8.01</v>
      </c>
      <c r="CZ23">
        <f>AH23</f>
        <v>8.01</v>
      </c>
      <c r="DA23">
        <f>AL23</f>
        <v>1</v>
      </c>
      <c r="DB23">
        <v>0</v>
      </c>
    </row>
    <row r="24" spans="1:106">
      <c r="A24">
        <f>ROW(Source!A30)</f>
        <v>30</v>
      </c>
      <c r="B24">
        <v>26264148</v>
      </c>
      <c r="C24">
        <v>26265760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29</v>
      </c>
      <c r="J24" t="s">
        <v>3</v>
      </c>
      <c r="K24" t="s">
        <v>255</v>
      </c>
      <c r="L24">
        <v>608254</v>
      </c>
      <c r="N24">
        <v>1013</v>
      </c>
      <c r="O24" t="s">
        <v>256</v>
      </c>
      <c r="P24" t="s">
        <v>256</v>
      </c>
      <c r="Q24">
        <v>1</v>
      </c>
      <c r="W24">
        <v>0</v>
      </c>
      <c r="X24">
        <v>-1172148719</v>
      </c>
      <c r="Y24">
        <v>6.0375000000000005E-2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7.0000000000000007E-2</v>
      </c>
      <c r="AU24" t="s">
        <v>34</v>
      </c>
      <c r="AV24">
        <v>2</v>
      </c>
      <c r="AW24">
        <v>2</v>
      </c>
      <c r="AX24">
        <v>26265771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Y24*Source!I30</f>
        <v>0.60375000000000001</v>
      </c>
      <c r="CY24">
        <f>AD24</f>
        <v>0</v>
      </c>
      <c r="CZ24">
        <f>AH24</f>
        <v>0</v>
      </c>
      <c r="DA24">
        <f>AL24</f>
        <v>1</v>
      </c>
      <c r="DB24">
        <v>0</v>
      </c>
    </row>
    <row r="25" spans="1:106">
      <c r="A25">
        <f>ROW(Source!A30)</f>
        <v>30</v>
      </c>
      <c r="B25">
        <v>26264148</v>
      </c>
      <c r="C25">
        <v>26265760</v>
      </c>
      <c r="D25">
        <v>25703280</v>
      </c>
      <c r="E25">
        <v>1</v>
      </c>
      <c r="F25">
        <v>1</v>
      </c>
      <c r="G25">
        <v>1</v>
      </c>
      <c r="H25">
        <v>2</v>
      </c>
      <c r="I25" t="s">
        <v>261</v>
      </c>
      <c r="J25" t="s">
        <v>262</v>
      </c>
      <c r="K25" t="s">
        <v>263</v>
      </c>
      <c r="L25">
        <v>1368</v>
      </c>
      <c r="N25">
        <v>1011</v>
      </c>
      <c r="O25" t="s">
        <v>260</v>
      </c>
      <c r="P25" t="s">
        <v>260</v>
      </c>
      <c r="Q25">
        <v>1</v>
      </c>
      <c r="W25">
        <v>0</v>
      </c>
      <c r="X25">
        <v>-1605089484</v>
      </c>
      <c r="Y25">
        <v>6.0375000000000005E-2</v>
      </c>
      <c r="AA25">
        <v>0</v>
      </c>
      <c r="AB25">
        <v>85.68</v>
      </c>
      <c r="AC25">
        <v>8.82</v>
      </c>
      <c r="AD25">
        <v>0</v>
      </c>
      <c r="AE25">
        <v>0</v>
      </c>
      <c r="AF25">
        <v>85.68</v>
      </c>
      <c r="AG25">
        <v>8.82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7.0000000000000007E-2</v>
      </c>
      <c r="AU25" t="s">
        <v>34</v>
      </c>
      <c r="AV25">
        <v>0</v>
      </c>
      <c r="AW25">
        <v>2</v>
      </c>
      <c r="AX25">
        <v>26265772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Y25*Source!I30</f>
        <v>0.60375000000000001</v>
      </c>
      <c r="CY25">
        <f>AB25</f>
        <v>85.68</v>
      </c>
      <c r="CZ25">
        <f>AF25</f>
        <v>85.68</v>
      </c>
      <c r="DA25">
        <f>AJ25</f>
        <v>1</v>
      </c>
      <c r="DB25">
        <v>0</v>
      </c>
    </row>
    <row r="26" spans="1:106">
      <c r="A26">
        <f>ROW(Source!A30)</f>
        <v>30</v>
      </c>
      <c r="B26">
        <v>26264148</v>
      </c>
      <c r="C26">
        <v>26265760</v>
      </c>
      <c r="D26">
        <v>25704562</v>
      </c>
      <c r="E26">
        <v>1</v>
      </c>
      <c r="F26">
        <v>1</v>
      </c>
      <c r="G26">
        <v>1</v>
      </c>
      <c r="H26">
        <v>2</v>
      </c>
      <c r="I26" t="s">
        <v>264</v>
      </c>
      <c r="J26" t="s">
        <v>265</v>
      </c>
      <c r="K26" t="s">
        <v>266</v>
      </c>
      <c r="L26">
        <v>1368</v>
      </c>
      <c r="N26">
        <v>1011</v>
      </c>
      <c r="O26" t="s">
        <v>260</v>
      </c>
      <c r="P26" t="s">
        <v>260</v>
      </c>
      <c r="Q26">
        <v>1</v>
      </c>
      <c r="W26">
        <v>0</v>
      </c>
      <c r="X26">
        <v>-1512863134</v>
      </c>
      <c r="Y26">
        <v>1.7250000000000001E-2</v>
      </c>
      <c r="AA26">
        <v>0</v>
      </c>
      <c r="AB26">
        <v>86.79</v>
      </c>
      <c r="AC26">
        <v>10.130000000000001</v>
      </c>
      <c r="AD26">
        <v>0</v>
      </c>
      <c r="AE26">
        <v>0</v>
      </c>
      <c r="AF26">
        <v>86.79</v>
      </c>
      <c r="AG26">
        <v>10.130000000000001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0.02</v>
      </c>
      <c r="AU26" t="s">
        <v>34</v>
      </c>
      <c r="AV26">
        <v>0</v>
      </c>
      <c r="AW26">
        <v>2</v>
      </c>
      <c r="AX26">
        <v>26265773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Y26*Source!I30</f>
        <v>0.17250000000000001</v>
      </c>
      <c r="CY26">
        <f>AB26</f>
        <v>86.79</v>
      </c>
      <c r="CZ26">
        <f>AF26</f>
        <v>86.79</v>
      </c>
      <c r="DA26">
        <f>AJ26</f>
        <v>1</v>
      </c>
      <c r="DB26">
        <v>0</v>
      </c>
    </row>
    <row r="27" spans="1:106">
      <c r="A27">
        <f>ROW(Source!A30)</f>
        <v>30</v>
      </c>
      <c r="B27">
        <v>26264148</v>
      </c>
      <c r="C27">
        <v>26265760</v>
      </c>
      <c r="D27">
        <v>25695510</v>
      </c>
      <c r="E27">
        <v>1</v>
      </c>
      <c r="F27">
        <v>1</v>
      </c>
      <c r="G27">
        <v>1</v>
      </c>
      <c r="H27">
        <v>3</v>
      </c>
      <c r="I27" t="s">
        <v>267</v>
      </c>
      <c r="J27" t="s">
        <v>268</v>
      </c>
      <c r="K27" t="s">
        <v>269</v>
      </c>
      <c r="L27">
        <v>1348</v>
      </c>
      <c r="N27">
        <v>1009</v>
      </c>
      <c r="O27" t="s">
        <v>270</v>
      </c>
      <c r="P27" t="s">
        <v>270</v>
      </c>
      <c r="Q27">
        <v>1000</v>
      </c>
      <c r="W27">
        <v>0</v>
      </c>
      <c r="X27">
        <v>-93490140</v>
      </c>
      <c r="Y27">
        <v>0</v>
      </c>
      <c r="AA27">
        <v>6300.12</v>
      </c>
      <c r="AB27">
        <v>0</v>
      </c>
      <c r="AC27">
        <v>0</v>
      </c>
      <c r="AD27">
        <v>0</v>
      </c>
      <c r="AE27">
        <v>6300.12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2.0000000000000002E-5</v>
      </c>
      <c r="AU27" t="s">
        <v>21</v>
      </c>
      <c r="AV27">
        <v>0</v>
      </c>
      <c r="AW27">
        <v>2</v>
      </c>
      <c r="AX27">
        <v>26265774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Y27*Source!I30</f>
        <v>0</v>
      </c>
      <c r="CY27">
        <f>AA27</f>
        <v>6300.12</v>
      </c>
      <c r="CZ27">
        <f>AE27</f>
        <v>6300.12</v>
      </c>
      <c r="DA27">
        <f>AI27</f>
        <v>1</v>
      </c>
      <c r="DB27">
        <v>0</v>
      </c>
    </row>
    <row r="28" spans="1:106">
      <c r="A28">
        <f>ROW(Source!A30)</f>
        <v>30</v>
      </c>
      <c r="B28">
        <v>26264148</v>
      </c>
      <c r="C28">
        <v>26265760</v>
      </c>
      <c r="D28">
        <v>25695646</v>
      </c>
      <c r="E28">
        <v>1</v>
      </c>
      <c r="F28">
        <v>1</v>
      </c>
      <c r="G28">
        <v>1</v>
      </c>
      <c r="H28">
        <v>3</v>
      </c>
      <c r="I28" t="s">
        <v>271</v>
      </c>
      <c r="J28" t="s">
        <v>272</v>
      </c>
      <c r="K28" t="s">
        <v>273</v>
      </c>
      <c r="L28">
        <v>1346</v>
      </c>
      <c r="N28">
        <v>1009</v>
      </c>
      <c r="O28" t="s">
        <v>274</v>
      </c>
      <c r="P28" t="s">
        <v>274</v>
      </c>
      <c r="Q28">
        <v>1</v>
      </c>
      <c r="W28">
        <v>0</v>
      </c>
      <c r="X28">
        <v>1046766059</v>
      </c>
      <c r="Y28">
        <v>0</v>
      </c>
      <c r="AA28">
        <v>1.74</v>
      </c>
      <c r="AB28">
        <v>0</v>
      </c>
      <c r="AC28">
        <v>0</v>
      </c>
      <c r="AD28">
        <v>0</v>
      </c>
      <c r="AE28">
        <v>1.74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0.02</v>
      </c>
      <c r="AU28" t="s">
        <v>21</v>
      </c>
      <c r="AV28">
        <v>0</v>
      </c>
      <c r="AW28">
        <v>2</v>
      </c>
      <c r="AX28">
        <v>26265775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Y28*Source!I30</f>
        <v>0</v>
      </c>
      <c r="CY28">
        <f>AA28</f>
        <v>1.74</v>
      </c>
      <c r="CZ28">
        <f>AE28</f>
        <v>1.74</v>
      </c>
      <c r="DA28">
        <f>AI28</f>
        <v>1</v>
      </c>
      <c r="DB28">
        <v>0</v>
      </c>
    </row>
    <row r="29" spans="1:106">
      <c r="A29">
        <f>ROW(Source!A30)</f>
        <v>30</v>
      </c>
      <c r="B29">
        <v>26264148</v>
      </c>
      <c r="C29">
        <v>26265760</v>
      </c>
      <c r="D29">
        <v>25695608</v>
      </c>
      <c r="E29">
        <v>1</v>
      </c>
      <c r="F29">
        <v>1</v>
      </c>
      <c r="G29">
        <v>1</v>
      </c>
      <c r="H29">
        <v>3</v>
      </c>
      <c r="I29" t="s">
        <v>275</v>
      </c>
      <c r="J29" t="s">
        <v>276</v>
      </c>
      <c r="K29" t="s">
        <v>277</v>
      </c>
      <c r="L29">
        <v>1346</v>
      </c>
      <c r="N29">
        <v>1009</v>
      </c>
      <c r="O29" t="s">
        <v>274</v>
      </c>
      <c r="P29" t="s">
        <v>274</v>
      </c>
      <c r="Q29">
        <v>1</v>
      </c>
      <c r="W29">
        <v>0</v>
      </c>
      <c r="X29">
        <v>1081794245</v>
      </c>
      <c r="Y29">
        <v>0</v>
      </c>
      <c r="AA29">
        <v>17.27</v>
      </c>
      <c r="AB29">
        <v>0</v>
      </c>
      <c r="AC29">
        <v>0</v>
      </c>
      <c r="AD29">
        <v>0</v>
      </c>
      <c r="AE29">
        <v>17.27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0.1</v>
      </c>
      <c r="AU29" t="s">
        <v>21</v>
      </c>
      <c r="AV29">
        <v>0</v>
      </c>
      <c r="AW29">
        <v>2</v>
      </c>
      <c r="AX29">
        <v>26265776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Y29*Source!I30</f>
        <v>0</v>
      </c>
      <c r="CY29">
        <f>AA29</f>
        <v>17.27</v>
      </c>
      <c r="CZ29">
        <f>AE29</f>
        <v>17.27</v>
      </c>
      <c r="DA29">
        <f>AI29</f>
        <v>1</v>
      </c>
      <c r="DB29">
        <v>0</v>
      </c>
    </row>
    <row r="30" spans="1:106">
      <c r="A30">
        <f>ROW(Source!A30)</f>
        <v>30</v>
      </c>
      <c r="B30">
        <v>26264148</v>
      </c>
      <c r="C30">
        <v>26265760</v>
      </c>
      <c r="D30">
        <v>25701950</v>
      </c>
      <c r="E30">
        <v>1</v>
      </c>
      <c r="F30">
        <v>1</v>
      </c>
      <c r="G30">
        <v>1</v>
      </c>
      <c r="H30">
        <v>3</v>
      </c>
      <c r="I30" t="s">
        <v>281</v>
      </c>
      <c r="J30" t="s">
        <v>282</v>
      </c>
      <c r="K30" t="s">
        <v>283</v>
      </c>
      <c r="L30">
        <v>1348</v>
      </c>
      <c r="N30">
        <v>1009</v>
      </c>
      <c r="O30" t="s">
        <v>270</v>
      </c>
      <c r="P30" t="s">
        <v>270</v>
      </c>
      <c r="Q30">
        <v>1000</v>
      </c>
      <c r="W30">
        <v>0</v>
      </c>
      <c r="X30">
        <v>17368911</v>
      </c>
      <c r="Y30">
        <v>0</v>
      </c>
      <c r="AA30">
        <v>35192.480000000003</v>
      </c>
      <c r="AB30">
        <v>0</v>
      </c>
      <c r="AC30">
        <v>0</v>
      </c>
      <c r="AD30">
        <v>0</v>
      </c>
      <c r="AE30">
        <v>35192.480000000003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2.0000000000000002E-5</v>
      </c>
      <c r="AU30" t="s">
        <v>21</v>
      </c>
      <c r="AV30">
        <v>0</v>
      </c>
      <c r="AW30">
        <v>2</v>
      </c>
      <c r="AX30">
        <v>26265777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Y30*Source!I30</f>
        <v>0</v>
      </c>
      <c r="CY30">
        <f>AA30</f>
        <v>35192.480000000003</v>
      </c>
      <c r="CZ30">
        <f>AE30</f>
        <v>35192.480000000003</v>
      </c>
      <c r="DA30">
        <f>AI30</f>
        <v>1</v>
      </c>
      <c r="DB30">
        <v>0</v>
      </c>
    </row>
    <row r="31" spans="1:106">
      <c r="A31">
        <f>ROW(Source!A30)</f>
        <v>30</v>
      </c>
      <c r="B31">
        <v>26264148</v>
      </c>
      <c r="C31">
        <v>26265760</v>
      </c>
      <c r="D31">
        <v>25702505</v>
      </c>
      <c r="E31">
        <v>1</v>
      </c>
      <c r="F31">
        <v>1</v>
      </c>
      <c r="G31">
        <v>1</v>
      </c>
      <c r="H31">
        <v>3</v>
      </c>
      <c r="I31" t="s">
        <v>284</v>
      </c>
      <c r="J31" t="s">
        <v>285</v>
      </c>
      <c r="K31" t="s">
        <v>286</v>
      </c>
      <c r="L31">
        <v>1354</v>
      </c>
      <c r="N31">
        <v>1010</v>
      </c>
      <c r="O31" t="s">
        <v>150</v>
      </c>
      <c r="P31" t="s">
        <v>150</v>
      </c>
      <c r="Q31">
        <v>1</v>
      </c>
      <c r="W31">
        <v>0</v>
      </c>
      <c r="X31">
        <v>650695083</v>
      </c>
      <c r="Y31">
        <v>0</v>
      </c>
      <c r="AA31">
        <v>72.22</v>
      </c>
      <c r="AB31">
        <v>0</v>
      </c>
      <c r="AC31">
        <v>0</v>
      </c>
      <c r="AD31">
        <v>0</v>
      </c>
      <c r="AE31">
        <v>72.22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2.1</v>
      </c>
      <c r="AU31" t="s">
        <v>21</v>
      </c>
      <c r="AV31">
        <v>0</v>
      </c>
      <c r="AW31">
        <v>2</v>
      </c>
      <c r="AX31">
        <v>26265778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Y31*Source!I30</f>
        <v>0</v>
      </c>
      <c r="CY31">
        <f>AA31</f>
        <v>72.22</v>
      </c>
      <c r="CZ31">
        <f>AE31</f>
        <v>72.22</v>
      </c>
      <c r="DA31">
        <f>AI31</f>
        <v>1</v>
      </c>
      <c r="DB31">
        <v>0</v>
      </c>
    </row>
    <row r="32" spans="1:106">
      <c r="A32">
        <f>ROW(Source!A31)</f>
        <v>31</v>
      </c>
      <c r="B32">
        <v>26264149</v>
      </c>
      <c r="C32">
        <v>26265760</v>
      </c>
      <c r="D32">
        <v>25776156</v>
      </c>
      <c r="E32">
        <v>1</v>
      </c>
      <c r="F32">
        <v>1</v>
      </c>
      <c r="G32">
        <v>1</v>
      </c>
      <c r="H32">
        <v>1</v>
      </c>
      <c r="I32" t="s">
        <v>287</v>
      </c>
      <c r="J32" t="s">
        <v>3</v>
      </c>
      <c r="K32" t="s">
        <v>288</v>
      </c>
      <c r="L32">
        <v>1369</v>
      </c>
      <c r="N32">
        <v>1013</v>
      </c>
      <c r="O32" t="s">
        <v>254</v>
      </c>
      <c r="P32" t="s">
        <v>254</v>
      </c>
      <c r="Q32">
        <v>1</v>
      </c>
      <c r="W32">
        <v>0</v>
      </c>
      <c r="X32">
        <v>1363066371</v>
      </c>
      <c r="Y32">
        <v>0.30946499999999993</v>
      </c>
      <c r="AA32">
        <v>0</v>
      </c>
      <c r="AB32">
        <v>0</v>
      </c>
      <c r="AC32">
        <v>0</v>
      </c>
      <c r="AD32">
        <v>51.18</v>
      </c>
      <c r="AE32">
        <v>0</v>
      </c>
      <c r="AF32">
        <v>0</v>
      </c>
      <c r="AG32">
        <v>0</v>
      </c>
      <c r="AH32">
        <v>8.01</v>
      </c>
      <c r="AI32">
        <v>1</v>
      </c>
      <c r="AJ32">
        <v>1</v>
      </c>
      <c r="AK32">
        <v>1</v>
      </c>
      <c r="AL32">
        <v>6.39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0.39</v>
      </c>
      <c r="AU32" t="s">
        <v>35</v>
      </c>
      <c r="AV32">
        <v>1</v>
      </c>
      <c r="AW32">
        <v>2</v>
      </c>
      <c r="AX32">
        <v>26265770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Y32*Source!I31</f>
        <v>3.0946499999999992</v>
      </c>
      <c r="CY32">
        <f>AD32</f>
        <v>51.18</v>
      </c>
      <c r="CZ32">
        <f>AH32</f>
        <v>8.01</v>
      </c>
      <c r="DA32">
        <f>AL32</f>
        <v>6.39</v>
      </c>
      <c r="DB32">
        <v>0</v>
      </c>
    </row>
    <row r="33" spans="1:106">
      <c r="A33">
        <f>ROW(Source!A31)</f>
        <v>31</v>
      </c>
      <c r="B33">
        <v>26264149</v>
      </c>
      <c r="C33">
        <v>26265760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29</v>
      </c>
      <c r="J33" t="s">
        <v>3</v>
      </c>
      <c r="K33" t="s">
        <v>255</v>
      </c>
      <c r="L33">
        <v>608254</v>
      </c>
      <c r="N33">
        <v>1013</v>
      </c>
      <c r="O33" t="s">
        <v>256</v>
      </c>
      <c r="P33" t="s">
        <v>256</v>
      </c>
      <c r="Q33">
        <v>1</v>
      </c>
      <c r="W33">
        <v>0</v>
      </c>
      <c r="X33">
        <v>-1172148719</v>
      </c>
      <c r="Y33">
        <v>6.0375000000000005E-2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6.39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7.0000000000000007E-2</v>
      </c>
      <c r="AU33" t="s">
        <v>34</v>
      </c>
      <c r="AV33">
        <v>2</v>
      </c>
      <c r="AW33">
        <v>2</v>
      </c>
      <c r="AX33">
        <v>26265771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Y33*Source!I31</f>
        <v>0.60375000000000001</v>
      </c>
      <c r="CY33">
        <f>AD33</f>
        <v>0</v>
      </c>
      <c r="CZ33">
        <f>AH33</f>
        <v>0</v>
      </c>
      <c r="DA33">
        <f>AL33</f>
        <v>1</v>
      </c>
      <c r="DB33">
        <v>0</v>
      </c>
    </row>
    <row r="34" spans="1:106">
      <c r="A34">
        <f>ROW(Source!A31)</f>
        <v>31</v>
      </c>
      <c r="B34">
        <v>26264149</v>
      </c>
      <c r="C34">
        <v>26265760</v>
      </c>
      <c r="D34">
        <v>25703280</v>
      </c>
      <c r="E34">
        <v>1</v>
      </c>
      <c r="F34">
        <v>1</v>
      </c>
      <c r="G34">
        <v>1</v>
      </c>
      <c r="H34">
        <v>2</v>
      </c>
      <c r="I34" t="s">
        <v>261</v>
      </c>
      <c r="J34" t="s">
        <v>262</v>
      </c>
      <c r="K34" t="s">
        <v>263</v>
      </c>
      <c r="L34">
        <v>1368</v>
      </c>
      <c r="N34">
        <v>1011</v>
      </c>
      <c r="O34" t="s">
        <v>260</v>
      </c>
      <c r="P34" t="s">
        <v>260</v>
      </c>
      <c r="Q34">
        <v>1</v>
      </c>
      <c r="W34">
        <v>0</v>
      </c>
      <c r="X34">
        <v>-1605089484</v>
      </c>
      <c r="Y34">
        <v>6.0375000000000005E-2</v>
      </c>
      <c r="AA34">
        <v>0</v>
      </c>
      <c r="AB34">
        <v>547.5</v>
      </c>
      <c r="AC34">
        <v>8.82</v>
      </c>
      <c r="AD34">
        <v>0</v>
      </c>
      <c r="AE34">
        <v>0</v>
      </c>
      <c r="AF34">
        <v>85.68</v>
      </c>
      <c r="AG34">
        <v>8.82</v>
      </c>
      <c r="AH34">
        <v>0</v>
      </c>
      <c r="AI34">
        <v>1</v>
      </c>
      <c r="AJ34">
        <v>6.39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7.0000000000000007E-2</v>
      </c>
      <c r="AU34" t="s">
        <v>34</v>
      </c>
      <c r="AV34">
        <v>0</v>
      </c>
      <c r="AW34">
        <v>2</v>
      </c>
      <c r="AX34">
        <v>26265772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Y34*Source!I31</f>
        <v>0.60375000000000001</v>
      </c>
      <c r="CY34">
        <f>AB34</f>
        <v>547.5</v>
      </c>
      <c r="CZ34">
        <f>AF34</f>
        <v>85.68</v>
      </c>
      <c r="DA34">
        <f>AJ34</f>
        <v>6.39</v>
      </c>
      <c r="DB34">
        <v>0</v>
      </c>
    </row>
    <row r="35" spans="1:106">
      <c r="A35">
        <f>ROW(Source!A31)</f>
        <v>31</v>
      </c>
      <c r="B35">
        <v>26264149</v>
      </c>
      <c r="C35">
        <v>26265760</v>
      </c>
      <c r="D35">
        <v>25704562</v>
      </c>
      <c r="E35">
        <v>1</v>
      </c>
      <c r="F35">
        <v>1</v>
      </c>
      <c r="G35">
        <v>1</v>
      </c>
      <c r="H35">
        <v>2</v>
      </c>
      <c r="I35" t="s">
        <v>264</v>
      </c>
      <c r="J35" t="s">
        <v>265</v>
      </c>
      <c r="K35" t="s">
        <v>266</v>
      </c>
      <c r="L35">
        <v>1368</v>
      </c>
      <c r="N35">
        <v>1011</v>
      </c>
      <c r="O35" t="s">
        <v>260</v>
      </c>
      <c r="P35" t="s">
        <v>260</v>
      </c>
      <c r="Q35">
        <v>1</v>
      </c>
      <c r="W35">
        <v>0</v>
      </c>
      <c r="X35">
        <v>-1512863134</v>
      </c>
      <c r="Y35">
        <v>1.7250000000000001E-2</v>
      </c>
      <c r="AA35">
        <v>0</v>
      </c>
      <c r="AB35">
        <v>554.59</v>
      </c>
      <c r="AC35">
        <v>10.130000000000001</v>
      </c>
      <c r="AD35">
        <v>0</v>
      </c>
      <c r="AE35">
        <v>0</v>
      </c>
      <c r="AF35">
        <v>86.79</v>
      </c>
      <c r="AG35">
        <v>10.130000000000001</v>
      </c>
      <c r="AH35">
        <v>0</v>
      </c>
      <c r="AI35">
        <v>1</v>
      </c>
      <c r="AJ35">
        <v>6.39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0.02</v>
      </c>
      <c r="AU35" t="s">
        <v>34</v>
      </c>
      <c r="AV35">
        <v>0</v>
      </c>
      <c r="AW35">
        <v>2</v>
      </c>
      <c r="AX35">
        <v>26265773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Y35*Source!I31</f>
        <v>0.17250000000000001</v>
      </c>
      <c r="CY35">
        <f>AB35</f>
        <v>554.59</v>
      </c>
      <c r="CZ35">
        <f>AF35</f>
        <v>86.79</v>
      </c>
      <c r="DA35">
        <f>AJ35</f>
        <v>6.39</v>
      </c>
      <c r="DB35">
        <v>0</v>
      </c>
    </row>
    <row r="36" spans="1:106">
      <c r="A36">
        <f>ROW(Source!A31)</f>
        <v>31</v>
      </c>
      <c r="B36">
        <v>26264149</v>
      </c>
      <c r="C36">
        <v>26265760</v>
      </c>
      <c r="D36">
        <v>25695510</v>
      </c>
      <c r="E36">
        <v>1</v>
      </c>
      <c r="F36">
        <v>1</v>
      </c>
      <c r="G36">
        <v>1</v>
      </c>
      <c r="H36">
        <v>3</v>
      </c>
      <c r="I36" t="s">
        <v>267</v>
      </c>
      <c r="J36" t="s">
        <v>268</v>
      </c>
      <c r="K36" t="s">
        <v>269</v>
      </c>
      <c r="L36">
        <v>1348</v>
      </c>
      <c r="N36">
        <v>1009</v>
      </c>
      <c r="O36" t="s">
        <v>270</v>
      </c>
      <c r="P36" t="s">
        <v>270</v>
      </c>
      <c r="Q36">
        <v>1000</v>
      </c>
      <c r="W36">
        <v>0</v>
      </c>
      <c r="X36">
        <v>-93490140</v>
      </c>
      <c r="Y36">
        <v>0</v>
      </c>
      <c r="AA36">
        <v>40257.769999999997</v>
      </c>
      <c r="AB36">
        <v>0</v>
      </c>
      <c r="AC36">
        <v>0</v>
      </c>
      <c r="AD36">
        <v>0</v>
      </c>
      <c r="AE36">
        <v>6300.12</v>
      </c>
      <c r="AF36">
        <v>0</v>
      </c>
      <c r="AG36">
        <v>0</v>
      </c>
      <c r="AH36">
        <v>0</v>
      </c>
      <c r="AI36">
        <v>6.39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2.0000000000000002E-5</v>
      </c>
      <c r="AU36" t="s">
        <v>21</v>
      </c>
      <c r="AV36">
        <v>0</v>
      </c>
      <c r="AW36">
        <v>2</v>
      </c>
      <c r="AX36">
        <v>26265774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Y36*Source!I31</f>
        <v>0</v>
      </c>
      <c r="CY36">
        <f>AA36</f>
        <v>40257.769999999997</v>
      </c>
      <c r="CZ36">
        <f>AE36</f>
        <v>6300.12</v>
      </c>
      <c r="DA36">
        <f>AI36</f>
        <v>6.39</v>
      </c>
      <c r="DB36">
        <v>0</v>
      </c>
    </row>
    <row r="37" spans="1:106">
      <c r="A37">
        <f>ROW(Source!A31)</f>
        <v>31</v>
      </c>
      <c r="B37">
        <v>26264149</v>
      </c>
      <c r="C37">
        <v>26265760</v>
      </c>
      <c r="D37">
        <v>25695646</v>
      </c>
      <c r="E37">
        <v>1</v>
      </c>
      <c r="F37">
        <v>1</v>
      </c>
      <c r="G37">
        <v>1</v>
      </c>
      <c r="H37">
        <v>3</v>
      </c>
      <c r="I37" t="s">
        <v>271</v>
      </c>
      <c r="J37" t="s">
        <v>272</v>
      </c>
      <c r="K37" t="s">
        <v>273</v>
      </c>
      <c r="L37">
        <v>1346</v>
      </c>
      <c r="N37">
        <v>1009</v>
      </c>
      <c r="O37" t="s">
        <v>274</v>
      </c>
      <c r="P37" t="s">
        <v>274</v>
      </c>
      <c r="Q37">
        <v>1</v>
      </c>
      <c r="W37">
        <v>0</v>
      </c>
      <c r="X37">
        <v>1046766059</v>
      </c>
      <c r="Y37">
        <v>0</v>
      </c>
      <c r="AA37">
        <v>11.12</v>
      </c>
      <c r="AB37">
        <v>0</v>
      </c>
      <c r="AC37">
        <v>0</v>
      </c>
      <c r="AD37">
        <v>0</v>
      </c>
      <c r="AE37">
        <v>1.74</v>
      </c>
      <c r="AF37">
        <v>0</v>
      </c>
      <c r="AG37">
        <v>0</v>
      </c>
      <c r="AH37">
        <v>0</v>
      </c>
      <c r="AI37">
        <v>6.39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0.02</v>
      </c>
      <c r="AU37" t="s">
        <v>21</v>
      </c>
      <c r="AV37">
        <v>0</v>
      </c>
      <c r="AW37">
        <v>2</v>
      </c>
      <c r="AX37">
        <v>26265775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Y37*Source!I31</f>
        <v>0</v>
      </c>
      <c r="CY37">
        <f>AA37</f>
        <v>11.12</v>
      </c>
      <c r="CZ37">
        <f>AE37</f>
        <v>1.74</v>
      </c>
      <c r="DA37">
        <f>AI37</f>
        <v>6.39</v>
      </c>
      <c r="DB37">
        <v>0</v>
      </c>
    </row>
    <row r="38" spans="1:106">
      <c r="A38">
        <f>ROW(Source!A31)</f>
        <v>31</v>
      </c>
      <c r="B38">
        <v>26264149</v>
      </c>
      <c r="C38">
        <v>26265760</v>
      </c>
      <c r="D38">
        <v>25695608</v>
      </c>
      <c r="E38">
        <v>1</v>
      </c>
      <c r="F38">
        <v>1</v>
      </c>
      <c r="G38">
        <v>1</v>
      </c>
      <c r="H38">
        <v>3</v>
      </c>
      <c r="I38" t="s">
        <v>275</v>
      </c>
      <c r="J38" t="s">
        <v>276</v>
      </c>
      <c r="K38" t="s">
        <v>277</v>
      </c>
      <c r="L38">
        <v>1346</v>
      </c>
      <c r="N38">
        <v>1009</v>
      </c>
      <c r="O38" t="s">
        <v>274</v>
      </c>
      <c r="P38" t="s">
        <v>274</v>
      </c>
      <c r="Q38">
        <v>1</v>
      </c>
      <c r="W38">
        <v>0</v>
      </c>
      <c r="X38">
        <v>1081794245</v>
      </c>
      <c r="Y38">
        <v>0</v>
      </c>
      <c r="AA38">
        <v>110.36</v>
      </c>
      <c r="AB38">
        <v>0</v>
      </c>
      <c r="AC38">
        <v>0</v>
      </c>
      <c r="AD38">
        <v>0</v>
      </c>
      <c r="AE38">
        <v>17.27</v>
      </c>
      <c r="AF38">
        <v>0</v>
      </c>
      <c r="AG38">
        <v>0</v>
      </c>
      <c r="AH38">
        <v>0</v>
      </c>
      <c r="AI38">
        <v>6.39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0.1</v>
      </c>
      <c r="AU38" t="s">
        <v>21</v>
      </c>
      <c r="AV38">
        <v>0</v>
      </c>
      <c r="AW38">
        <v>2</v>
      </c>
      <c r="AX38">
        <v>26265776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Y38*Source!I31</f>
        <v>0</v>
      </c>
      <c r="CY38">
        <f>AA38</f>
        <v>110.36</v>
      </c>
      <c r="CZ38">
        <f>AE38</f>
        <v>17.27</v>
      </c>
      <c r="DA38">
        <f>AI38</f>
        <v>6.39</v>
      </c>
      <c r="DB38">
        <v>0</v>
      </c>
    </row>
    <row r="39" spans="1:106">
      <c r="A39">
        <f>ROW(Source!A31)</f>
        <v>31</v>
      </c>
      <c r="B39">
        <v>26264149</v>
      </c>
      <c r="C39">
        <v>26265760</v>
      </c>
      <c r="D39">
        <v>25701950</v>
      </c>
      <c r="E39">
        <v>1</v>
      </c>
      <c r="F39">
        <v>1</v>
      </c>
      <c r="G39">
        <v>1</v>
      </c>
      <c r="H39">
        <v>3</v>
      </c>
      <c r="I39" t="s">
        <v>281</v>
      </c>
      <c r="J39" t="s">
        <v>282</v>
      </c>
      <c r="K39" t="s">
        <v>283</v>
      </c>
      <c r="L39">
        <v>1348</v>
      </c>
      <c r="N39">
        <v>1009</v>
      </c>
      <c r="O39" t="s">
        <v>270</v>
      </c>
      <c r="P39" t="s">
        <v>270</v>
      </c>
      <c r="Q39">
        <v>1000</v>
      </c>
      <c r="W39">
        <v>0</v>
      </c>
      <c r="X39">
        <v>17368911</v>
      </c>
      <c r="Y39">
        <v>0</v>
      </c>
      <c r="AA39">
        <v>224879.95</v>
      </c>
      <c r="AB39">
        <v>0</v>
      </c>
      <c r="AC39">
        <v>0</v>
      </c>
      <c r="AD39">
        <v>0</v>
      </c>
      <c r="AE39">
        <v>35192.480000000003</v>
      </c>
      <c r="AF39">
        <v>0</v>
      </c>
      <c r="AG39">
        <v>0</v>
      </c>
      <c r="AH39">
        <v>0</v>
      </c>
      <c r="AI39">
        <v>6.39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2.0000000000000002E-5</v>
      </c>
      <c r="AU39" t="s">
        <v>21</v>
      </c>
      <c r="AV39">
        <v>0</v>
      </c>
      <c r="AW39">
        <v>2</v>
      </c>
      <c r="AX39">
        <v>26265777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Y39*Source!I31</f>
        <v>0</v>
      </c>
      <c r="CY39">
        <f>AA39</f>
        <v>224879.95</v>
      </c>
      <c r="CZ39">
        <f>AE39</f>
        <v>35192.480000000003</v>
      </c>
      <c r="DA39">
        <f>AI39</f>
        <v>6.39</v>
      </c>
      <c r="DB39">
        <v>0</v>
      </c>
    </row>
    <row r="40" spans="1:106">
      <c r="A40">
        <f>ROW(Source!A31)</f>
        <v>31</v>
      </c>
      <c r="B40">
        <v>26264149</v>
      </c>
      <c r="C40">
        <v>26265760</v>
      </c>
      <c r="D40">
        <v>25702505</v>
      </c>
      <c r="E40">
        <v>1</v>
      </c>
      <c r="F40">
        <v>1</v>
      </c>
      <c r="G40">
        <v>1</v>
      </c>
      <c r="H40">
        <v>3</v>
      </c>
      <c r="I40" t="s">
        <v>284</v>
      </c>
      <c r="J40" t="s">
        <v>285</v>
      </c>
      <c r="K40" t="s">
        <v>286</v>
      </c>
      <c r="L40">
        <v>1354</v>
      </c>
      <c r="N40">
        <v>1010</v>
      </c>
      <c r="O40" t="s">
        <v>150</v>
      </c>
      <c r="P40" t="s">
        <v>150</v>
      </c>
      <c r="Q40">
        <v>1</v>
      </c>
      <c r="W40">
        <v>0</v>
      </c>
      <c r="X40">
        <v>650695083</v>
      </c>
      <c r="Y40">
        <v>0</v>
      </c>
      <c r="AA40">
        <v>461.49</v>
      </c>
      <c r="AB40">
        <v>0</v>
      </c>
      <c r="AC40">
        <v>0</v>
      </c>
      <c r="AD40">
        <v>0</v>
      </c>
      <c r="AE40">
        <v>72.22</v>
      </c>
      <c r="AF40">
        <v>0</v>
      </c>
      <c r="AG40">
        <v>0</v>
      </c>
      <c r="AH40">
        <v>0</v>
      </c>
      <c r="AI40">
        <v>6.39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2.1</v>
      </c>
      <c r="AU40" t="s">
        <v>21</v>
      </c>
      <c r="AV40">
        <v>0</v>
      </c>
      <c r="AW40">
        <v>2</v>
      </c>
      <c r="AX40">
        <v>26265778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Y40*Source!I31</f>
        <v>0</v>
      </c>
      <c r="CY40">
        <f>AA40</f>
        <v>461.49</v>
      </c>
      <c r="CZ40">
        <f>AE40</f>
        <v>72.22</v>
      </c>
      <c r="DA40">
        <f>AI40</f>
        <v>6.39</v>
      </c>
      <c r="DB40">
        <v>0</v>
      </c>
    </row>
    <row r="41" spans="1:106">
      <c r="A41">
        <f>ROW(Source!A32)</f>
        <v>32</v>
      </c>
      <c r="B41">
        <v>26264148</v>
      </c>
      <c r="C41">
        <v>26265779</v>
      </c>
      <c r="D41">
        <v>26005534</v>
      </c>
      <c r="E41">
        <v>1</v>
      </c>
      <c r="F41">
        <v>1</v>
      </c>
      <c r="G41">
        <v>1</v>
      </c>
      <c r="H41">
        <v>1</v>
      </c>
      <c r="I41" t="s">
        <v>289</v>
      </c>
      <c r="J41" t="s">
        <v>3</v>
      </c>
      <c r="K41" t="s">
        <v>290</v>
      </c>
      <c r="L41">
        <v>1369</v>
      </c>
      <c r="N41">
        <v>1013</v>
      </c>
      <c r="O41" t="s">
        <v>254</v>
      </c>
      <c r="P41" t="s">
        <v>254</v>
      </c>
      <c r="Q41">
        <v>1</v>
      </c>
      <c r="W41">
        <v>0</v>
      </c>
      <c r="X41">
        <v>-1029585555</v>
      </c>
      <c r="Y41">
        <v>0.25932499999999997</v>
      </c>
      <c r="AA41">
        <v>0</v>
      </c>
      <c r="AB41">
        <v>0</v>
      </c>
      <c r="AC41">
        <v>0</v>
      </c>
      <c r="AD41">
        <v>8.1999999999999993</v>
      </c>
      <c r="AE41">
        <v>0</v>
      </c>
      <c r="AF41">
        <v>0</v>
      </c>
      <c r="AG41">
        <v>0</v>
      </c>
      <c r="AH41">
        <v>8.1999999999999993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0.41</v>
      </c>
      <c r="AU41" t="s">
        <v>44</v>
      </c>
      <c r="AV41">
        <v>1</v>
      </c>
      <c r="AW41">
        <v>2</v>
      </c>
      <c r="AX41">
        <v>26265784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6.7424499999999989</v>
      </c>
      <c r="CY41">
        <f>AD41</f>
        <v>8.1999999999999993</v>
      </c>
      <c r="CZ41">
        <f>AH41</f>
        <v>8.1999999999999993</v>
      </c>
      <c r="DA41">
        <f>AL41</f>
        <v>1</v>
      </c>
      <c r="DB41">
        <v>0</v>
      </c>
    </row>
    <row r="42" spans="1:106">
      <c r="A42">
        <f>ROW(Source!A32)</f>
        <v>32</v>
      </c>
      <c r="B42">
        <v>26264148</v>
      </c>
      <c r="C42">
        <v>26265779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29</v>
      </c>
      <c r="J42" t="s">
        <v>3</v>
      </c>
      <c r="K42" t="s">
        <v>255</v>
      </c>
      <c r="L42">
        <v>608254</v>
      </c>
      <c r="N42">
        <v>1013</v>
      </c>
      <c r="O42" t="s">
        <v>256</v>
      </c>
      <c r="P42" t="s">
        <v>256</v>
      </c>
      <c r="Q42">
        <v>1</v>
      </c>
      <c r="W42">
        <v>0</v>
      </c>
      <c r="X42">
        <v>-1172148719</v>
      </c>
      <c r="Y42">
        <v>8.6249999999999993E-2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0.15</v>
      </c>
      <c r="AU42" t="s">
        <v>43</v>
      </c>
      <c r="AV42">
        <v>2</v>
      </c>
      <c r="AW42">
        <v>2</v>
      </c>
      <c r="AX42">
        <v>26265785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2.2424999999999997</v>
      </c>
      <c r="CY42">
        <f>AD42</f>
        <v>0</v>
      </c>
      <c r="CZ42">
        <f>AH42</f>
        <v>0</v>
      </c>
      <c r="DA42">
        <f>AL42</f>
        <v>1</v>
      </c>
      <c r="DB42">
        <v>0</v>
      </c>
    </row>
    <row r="43" spans="1:106">
      <c r="A43">
        <f>ROW(Source!A32)</f>
        <v>32</v>
      </c>
      <c r="B43">
        <v>26264148</v>
      </c>
      <c r="C43">
        <v>26265779</v>
      </c>
      <c r="D43">
        <v>25703166</v>
      </c>
      <c r="E43">
        <v>1</v>
      </c>
      <c r="F43">
        <v>1</v>
      </c>
      <c r="G43">
        <v>1</v>
      </c>
      <c r="H43">
        <v>2</v>
      </c>
      <c r="I43" t="s">
        <v>291</v>
      </c>
      <c r="J43" t="s">
        <v>292</v>
      </c>
      <c r="K43" t="s">
        <v>293</v>
      </c>
      <c r="L43">
        <v>1368</v>
      </c>
      <c r="N43">
        <v>1011</v>
      </c>
      <c r="O43" t="s">
        <v>260</v>
      </c>
      <c r="P43" t="s">
        <v>260</v>
      </c>
      <c r="Q43">
        <v>1</v>
      </c>
      <c r="W43">
        <v>0</v>
      </c>
      <c r="X43">
        <v>381011191</v>
      </c>
      <c r="Y43">
        <v>8.6249999999999993E-2</v>
      </c>
      <c r="AA43">
        <v>0</v>
      </c>
      <c r="AB43">
        <v>135.43</v>
      </c>
      <c r="AC43">
        <v>11.84</v>
      </c>
      <c r="AD43">
        <v>0</v>
      </c>
      <c r="AE43">
        <v>0</v>
      </c>
      <c r="AF43">
        <v>135.43</v>
      </c>
      <c r="AG43">
        <v>11.84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0.15</v>
      </c>
      <c r="AU43" t="s">
        <v>43</v>
      </c>
      <c r="AV43">
        <v>0</v>
      </c>
      <c r="AW43">
        <v>2</v>
      </c>
      <c r="AX43">
        <v>26265786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2.2424999999999997</v>
      </c>
      <c r="CY43">
        <f>AB43</f>
        <v>135.43</v>
      </c>
      <c r="CZ43">
        <f>AF43</f>
        <v>135.43</v>
      </c>
      <c r="DA43">
        <f>AJ43</f>
        <v>1</v>
      </c>
      <c r="DB43">
        <v>0</v>
      </c>
    </row>
    <row r="44" spans="1:106">
      <c r="A44">
        <f>ROW(Source!A32)</f>
        <v>32</v>
      </c>
      <c r="B44">
        <v>26264148</v>
      </c>
      <c r="C44">
        <v>26265779</v>
      </c>
      <c r="D44">
        <v>25702730</v>
      </c>
      <c r="E44">
        <v>1</v>
      </c>
      <c r="F44">
        <v>1</v>
      </c>
      <c r="G44">
        <v>1</v>
      </c>
      <c r="H44">
        <v>3</v>
      </c>
      <c r="I44" t="s">
        <v>294</v>
      </c>
      <c r="J44" t="s">
        <v>295</v>
      </c>
      <c r="K44" t="s">
        <v>296</v>
      </c>
      <c r="L44">
        <v>1374</v>
      </c>
      <c r="N44">
        <v>1013</v>
      </c>
      <c r="O44" t="s">
        <v>297</v>
      </c>
      <c r="P44" t="s">
        <v>297</v>
      </c>
      <c r="Q44">
        <v>1</v>
      </c>
      <c r="W44">
        <v>0</v>
      </c>
      <c r="X44">
        <v>-2140119551</v>
      </c>
      <c r="Y44">
        <v>0</v>
      </c>
      <c r="AA44">
        <v>1</v>
      </c>
      <c r="AB44">
        <v>0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7.0000000000000007E-2</v>
      </c>
      <c r="AU44" t="s">
        <v>21</v>
      </c>
      <c r="AV44">
        <v>0</v>
      </c>
      <c r="AW44">
        <v>2</v>
      </c>
      <c r="AX44">
        <v>26265787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0</v>
      </c>
      <c r="CY44">
        <f>AA44</f>
        <v>1</v>
      </c>
      <c r="CZ44">
        <f>AE44</f>
        <v>1</v>
      </c>
      <c r="DA44">
        <f>AI44</f>
        <v>1</v>
      </c>
      <c r="DB44">
        <v>0</v>
      </c>
    </row>
    <row r="45" spans="1:106">
      <c r="A45">
        <f>ROW(Source!A33)</f>
        <v>33</v>
      </c>
      <c r="B45">
        <v>26264149</v>
      </c>
      <c r="C45">
        <v>26265779</v>
      </c>
      <c r="D45">
        <v>26005534</v>
      </c>
      <c r="E45">
        <v>1</v>
      </c>
      <c r="F45">
        <v>1</v>
      </c>
      <c r="G45">
        <v>1</v>
      </c>
      <c r="H45">
        <v>1</v>
      </c>
      <c r="I45" t="s">
        <v>289</v>
      </c>
      <c r="J45" t="s">
        <v>3</v>
      </c>
      <c r="K45" t="s">
        <v>290</v>
      </c>
      <c r="L45">
        <v>1369</v>
      </c>
      <c r="N45">
        <v>1013</v>
      </c>
      <c r="O45" t="s">
        <v>254</v>
      </c>
      <c r="P45" t="s">
        <v>254</v>
      </c>
      <c r="Q45">
        <v>1</v>
      </c>
      <c r="W45">
        <v>0</v>
      </c>
      <c r="X45">
        <v>-1029585555</v>
      </c>
      <c r="Y45">
        <v>0.25932499999999997</v>
      </c>
      <c r="AA45">
        <v>0</v>
      </c>
      <c r="AB45">
        <v>0</v>
      </c>
      <c r="AC45">
        <v>0</v>
      </c>
      <c r="AD45">
        <v>52.4</v>
      </c>
      <c r="AE45">
        <v>0</v>
      </c>
      <c r="AF45">
        <v>0</v>
      </c>
      <c r="AG45">
        <v>0</v>
      </c>
      <c r="AH45">
        <v>8.1999999999999993</v>
      </c>
      <c r="AI45">
        <v>1</v>
      </c>
      <c r="AJ45">
        <v>1</v>
      </c>
      <c r="AK45">
        <v>1</v>
      </c>
      <c r="AL45">
        <v>6.39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0.41</v>
      </c>
      <c r="AU45" t="s">
        <v>44</v>
      </c>
      <c r="AV45">
        <v>1</v>
      </c>
      <c r="AW45">
        <v>2</v>
      </c>
      <c r="AX45">
        <v>26265784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Y45*Source!I33</f>
        <v>6.7424499999999989</v>
      </c>
      <c r="CY45">
        <f>AD45</f>
        <v>52.4</v>
      </c>
      <c r="CZ45">
        <f>AH45</f>
        <v>8.1999999999999993</v>
      </c>
      <c r="DA45">
        <f>AL45</f>
        <v>6.39</v>
      </c>
      <c r="DB45">
        <v>0</v>
      </c>
    </row>
    <row r="46" spans="1:106">
      <c r="A46">
        <f>ROW(Source!A33)</f>
        <v>33</v>
      </c>
      <c r="B46">
        <v>26264149</v>
      </c>
      <c r="C46">
        <v>26265779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29</v>
      </c>
      <c r="J46" t="s">
        <v>3</v>
      </c>
      <c r="K46" t="s">
        <v>255</v>
      </c>
      <c r="L46">
        <v>608254</v>
      </c>
      <c r="N46">
        <v>1013</v>
      </c>
      <c r="O46" t="s">
        <v>256</v>
      </c>
      <c r="P46" t="s">
        <v>256</v>
      </c>
      <c r="Q46">
        <v>1</v>
      </c>
      <c r="W46">
        <v>0</v>
      </c>
      <c r="X46">
        <v>-1172148719</v>
      </c>
      <c r="Y46">
        <v>8.6249999999999993E-2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6.39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0.15</v>
      </c>
      <c r="AU46" t="s">
        <v>43</v>
      </c>
      <c r="AV46">
        <v>2</v>
      </c>
      <c r="AW46">
        <v>2</v>
      </c>
      <c r="AX46">
        <v>26265785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Y46*Source!I33</f>
        <v>2.2424999999999997</v>
      </c>
      <c r="CY46">
        <f>AD46</f>
        <v>0</v>
      </c>
      <c r="CZ46">
        <f>AH46</f>
        <v>0</v>
      </c>
      <c r="DA46">
        <f>AL46</f>
        <v>1</v>
      </c>
      <c r="DB46">
        <v>0</v>
      </c>
    </row>
    <row r="47" spans="1:106">
      <c r="A47">
        <f>ROW(Source!A33)</f>
        <v>33</v>
      </c>
      <c r="B47">
        <v>26264149</v>
      </c>
      <c r="C47">
        <v>26265779</v>
      </c>
      <c r="D47">
        <v>25703166</v>
      </c>
      <c r="E47">
        <v>1</v>
      </c>
      <c r="F47">
        <v>1</v>
      </c>
      <c r="G47">
        <v>1</v>
      </c>
      <c r="H47">
        <v>2</v>
      </c>
      <c r="I47" t="s">
        <v>291</v>
      </c>
      <c r="J47" t="s">
        <v>292</v>
      </c>
      <c r="K47" t="s">
        <v>293</v>
      </c>
      <c r="L47">
        <v>1368</v>
      </c>
      <c r="N47">
        <v>1011</v>
      </c>
      <c r="O47" t="s">
        <v>260</v>
      </c>
      <c r="P47" t="s">
        <v>260</v>
      </c>
      <c r="Q47">
        <v>1</v>
      </c>
      <c r="W47">
        <v>0</v>
      </c>
      <c r="X47">
        <v>381011191</v>
      </c>
      <c r="Y47">
        <v>8.6249999999999993E-2</v>
      </c>
      <c r="AA47">
        <v>0</v>
      </c>
      <c r="AB47">
        <v>865.4</v>
      </c>
      <c r="AC47">
        <v>11.84</v>
      </c>
      <c r="AD47">
        <v>0</v>
      </c>
      <c r="AE47">
        <v>0</v>
      </c>
      <c r="AF47">
        <v>135.43</v>
      </c>
      <c r="AG47">
        <v>11.84</v>
      </c>
      <c r="AH47">
        <v>0</v>
      </c>
      <c r="AI47">
        <v>1</v>
      </c>
      <c r="AJ47">
        <v>6.39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0.15</v>
      </c>
      <c r="AU47" t="s">
        <v>43</v>
      </c>
      <c r="AV47">
        <v>0</v>
      </c>
      <c r="AW47">
        <v>2</v>
      </c>
      <c r="AX47">
        <v>26265786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Y47*Source!I33</f>
        <v>2.2424999999999997</v>
      </c>
      <c r="CY47">
        <f>AB47</f>
        <v>865.4</v>
      </c>
      <c r="CZ47">
        <f>AF47</f>
        <v>135.43</v>
      </c>
      <c r="DA47">
        <f>AJ47</f>
        <v>6.39</v>
      </c>
      <c r="DB47">
        <v>0</v>
      </c>
    </row>
    <row r="48" spans="1:106">
      <c r="A48">
        <f>ROW(Source!A33)</f>
        <v>33</v>
      </c>
      <c r="B48">
        <v>26264149</v>
      </c>
      <c r="C48">
        <v>26265779</v>
      </c>
      <c r="D48">
        <v>25702730</v>
      </c>
      <c r="E48">
        <v>1</v>
      </c>
      <c r="F48">
        <v>1</v>
      </c>
      <c r="G48">
        <v>1</v>
      </c>
      <c r="H48">
        <v>3</v>
      </c>
      <c r="I48" t="s">
        <v>294</v>
      </c>
      <c r="J48" t="s">
        <v>295</v>
      </c>
      <c r="K48" t="s">
        <v>296</v>
      </c>
      <c r="L48">
        <v>1374</v>
      </c>
      <c r="N48">
        <v>1013</v>
      </c>
      <c r="O48" t="s">
        <v>297</v>
      </c>
      <c r="P48" t="s">
        <v>297</v>
      </c>
      <c r="Q48">
        <v>1</v>
      </c>
      <c r="W48">
        <v>0</v>
      </c>
      <c r="X48">
        <v>-2140119551</v>
      </c>
      <c r="Y48">
        <v>0</v>
      </c>
      <c r="AA48">
        <v>6.39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6.39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7.0000000000000007E-2</v>
      </c>
      <c r="AU48" t="s">
        <v>21</v>
      </c>
      <c r="AV48">
        <v>0</v>
      </c>
      <c r="AW48">
        <v>2</v>
      </c>
      <c r="AX48">
        <v>26265787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Y48*Source!I33</f>
        <v>0</v>
      </c>
      <c r="CY48">
        <f>AA48</f>
        <v>6.39</v>
      </c>
      <c r="CZ48">
        <f>AE48</f>
        <v>1</v>
      </c>
      <c r="DA48">
        <f>AI48</f>
        <v>6.39</v>
      </c>
      <c r="DB48">
        <v>0</v>
      </c>
    </row>
    <row r="49" spans="1:106">
      <c r="A49">
        <f>ROW(Source!A34)</f>
        <v>34</v>
      </c>
      <c r="B49">
        <v>26264148</v>
      </c>
      <c r="C49">
        <v>26266569</v>
      </c>
      <c r="D49">
        <v>26005427</v>
      </c>
      <c r="E49">
        <v>1</v>
      </c>
      <c r="F49">
        <v>1</v>
      </c>
      <c r="G49">
        <v>1</v>
      </c>
      <c r="H49">
        <v>1</v>
      </c>
      <c r="I49" t="s">
        <v>298</v>
      </c>
      <c r="J49" t="s">
        <v>3</v>
      </c>
      <c r="K49" t="s">
        <v>299</v>
      </c>
      <c r="L49">
        <v>1369</v>
      </c>
      <c r="N49">
        <v>1013</v>
      </c>
      <c r="O49" t="s">
        <v>254</v>
      </c>
      <c r="P49" t="s">
        <v>254</v>
      </c>
      <c r="Q49">
        <v>1</v>
      </c>
      <c r="W49">
        <v>0</v>
      </c>
      <c r="X49">
        <v>-440976425</v>
      </c>
      <c r="Y49">
        <v>0.59455000000000002</v>
      </c>
      <c r="AA49">
        <v>0</v>
      </c>
      <c r="AB49">
        <v>0</v>
      </c>
      <c r="AC49">
        <v>0</v>
      </c>
      <c r="AD49">
        <v>8.7200000000000006</v>
      </c>
      <c r="AE49">
        <v>0</v>
      </c>
      <c r="AF49">
        <v>0</v>
      </c>
      <c r="AG49">
        <v>0</v>
      </c>
      <c r="AH49">
        <v>8.7200000000000006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0.94</v>
      </c>
      <c r="AU49" t="s">
        <v>44</v>
      </c>
      <c r="AV49">
        <v>1</v>
      </c>
      <c r="AW49">
        <v>2</v>
      </c>
      <c r="AX49">
        <v>26266576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Y49*Source!I34</f>
        <v>15.458300000000001</v>
      </c>
      <c r="CY49">
        <f>AD49</f>
        <v>8.7200000000000006</v>
      </c>
      <c r="CZ49">
        <f>AH49</f>
        <v>8.7200000000000006</v>
      </c>
      <c r="DA49">
        <f>AL49</f>
        <v>1</v>
      </c>
      <c r="DB49">
        <v>0</v>
      </c>
    </row>
    <row r="50" spans="1:106">
      <c r="A50">
        <f>ROW(Source!A34)</f>
        <v>34</v>
      </c>
      <c r="B50">
        <v>26264148</v>
      </c>
      <c r="C50">
        <v>26266569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29</v>
      </c>
      <c r="J50" t="s">
        <v>3</v>
      </c>
      <c r="K50" t="s">
        <v>255</v>
      </c>
      <c r="L50">
        <v>608254</v>
      </c>
      <c r="N50">
        <v>1013</v>
      </c>
      <c r="O50" t="s">
        <v>256</v>
      </c>
      <c r="P50" t="s">
        <v>256</v>
      </c>
      <c r="Q50">
        <v>1</v>
      </c>
      <c r="W50">
        <v>0</v>
      </c>
      <c r="X50">
        <v>-1172148719</v>
      </c>
      <c r="Y50">
        <v>0.23574999999999996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0.41</v>
      </c>
      <c r="AU50" t="s">
        <v>43</v>
      </c>
      <c r="AV50">
        <v>2</v>
      </c>
      <c r="AW50">
        <v>2</v>
      </c>
      <c r="AX50">
        <v>26266577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Y50*Source!I34</f>
        <v>6.1294999999999993</v>
      </c>
      <c r="CY50">
        <f>AD50</f>
        <v>0</v>
      </c>
      <c r="CZ50">
        <f>AH50</f>
        <v>0</v>
      </c>
      <c r="DA50">
        <f>AL50</f>
        <v>1</v>
      </c>
      <c r="DB50">
        <v>0</v>
      </c>
    </row>
    <row r="51" spans="1:106">
      <c r="A51">
        <f>ROW(Source!A34)</f>
        <v>34</v>
      </c>
      <c r="B51">
        <v>26264148</v>
      </c>
      <c r="C51">
        <v>26266569</v>
      </c>
      <c r="D51">
        <v>25703166</v>
      </c>
      <c r="E51">
        <v>1</v>
      </c>
      <c r="F51">
        <v>1</v>
      </c>
      <c r="G51">
        <v>1</v>
      </c>
      <c r="H51">
        <v>2</v>
      </c>
      <c r="I51" t="s">
        <v>291</v>
      </c>
      <c r="J51" t="s">
        <v>292</v>
      </c>
      <c r="K51" t="s">
        <v>293</v>
      </c>
      <c r="L51">
        <v>1368</v>
      </c>
      <c r="N51">
        <v>1011</v>
      </c>
      <c r="O51" t="s">
        <v>260</v>
      </c>
      <c r="P51" t="s">
        <v>260</v>
      </c>
      <c r="Q51">
        <v>1</v>
      </c>
      <c r="W51">
        <v>0</v>
      </c>
      <c r="X51">
        <v>381011191</v>
      </c>
      <c r="Y51">
        <v>5.7499999999999999E-3</v>
      </c>
      <c r="AA51">
        <v>0</v>
      </c>
      <c r="AB51">
        <v>135.43</v>
      </c>
      <c r="AC51">
        <v>11.84</v>
      </c>
      <c r="AD51">
        <v>0</v>
      </c>
      <c r="AE51">
        <v>0</v>
      </c>
      <c r="AF51">
        <v>135.43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0.01</v>
      </c>
      <c r="AU51" t="s">
        <v>43</v>
      </c>
      <c r="AV51">
        <v>0</v>
      </c>
      <c r="AW51">
        <v>2</v>
      </c>
      <c r="AX51">
        <v>26266578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Y51*Source!I34</f>
        <v>0.14949999999999999</v>
      </c>
      <c r="CY51">
        <f>AB51</f>
        <v>135.43</v>
      </c>
      <c r="CZ51">
        <f>AF51</f>
        <v>135.43</v>
      </c>
      <c r="DA51">
        <f>AJ51</f>
        <v>1</v>
      </c>
      <c r="DB51">
        <v>0</v>
      </c>
    </row>
    <row r="52" spans="1:106">
      <c r="A52">
        <f>ROW(Source!A34)</f>
        <v>34</v>
      </c>
      <c r="B52">
        <v>26264148</v>
      </c>
      <c r="C52">
        <v>26266569</v>
      </c>
      <c r="D52">
        <v>25703285</v>
      </c>
      <c r="E52">
        <v>1</v>
      </c>
      <c r="F52">
        <v>1</v>
      </c>
      <c r="G52">
        <v>1</v>
      </c>
      <c r="H52">
        <v>2</v>
      </c>
      <c r="I52" t="s">
        <v>300</v>
      </c>
      <c r="J52" t="s">
        <v>301</v>
      </c>
      <c r="K52" t="s">
        <v>302</v>
      </c>
      <c r="L52">
        <v>1368</v>
      </c>
      <c r="N52">
        <v>1011</v>
      </c>
      <c r="O52" t="s">
        <v>260</v>
      </c>
      <c r="P52" t="s">
        <v>260</v>
      </c>
      <c r="Q52">
        <v>1</v>
      </c>
      <c r="W52">
        <v>0</v>
      </c>
      <c r="X52">
        <v>-1147422193</v>
      </c>
      <c r="Y52">
        <v>0.22999999999999998</v>
      </c>
      <c r="AA52">
        <v>0</v>
      </c>
      <c r="AB52">
        <v>146.56</v>
      </c>
      <c r="AC52">
        <v>11.84</v>
      </c>
      <c r="AD52">
        <v>0</v>
      </c>
      <c r="AE52">
        <v>0</v>
      </c>
      <c r="AF52">
        <v>146.56</v>
      </c>
      <c r="AG52">
        <v>11.84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0.4</v>
      </c>
      <c r="AU52" t="s">
        <v>43</v>
      </c>
      <c r="AV52">
        <v>0</v>
      </c>
      <c r="AW52">
        <v>2</v>
      </c>
      <c r="AX52">
        <v>26266579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Y52*Source!I34</f>
        <v>5.9799999999999995</v>
      </c>
      <c r="CY52">
        <f>AB52</f>
        <v>146.56</v>
      </c>
      <c r="CZ52">
        <f>AF52</f>
        <v>146.56</v>
      </c>
      <c r="DA52">
        <f>AJ52</f>
        <v>1</v>
      </c>
      <c r="DB52">
        <v>0</v>
      </c>
    </row>
    <row r="53" spans="1:106">
      <c r="A53">
        <f>ROW(Source!A34)</f>
        <v>34</v>
      </c>
      <c r="B53">
        <v>26264148</v>
      </c>
      <c r="C53">
        <v>26266569</v>
      </c>
      <c r="D53">
        <v>25704562</v>
      </c>
      <c r="E53">
        <v>1</v>
      </c>
      <c r="F53">
        <v>1</v>
      </c>
      <c r="G53">
        <v>1</v>
      </c>
      <c r="H53">
        <v>2</v>
      </c>
      <c r="I53" t="s">
        <v>264</v>
      </c>
      <c r="J53" t="s">
        <v>265</v>
      </c>
      <c r="K53" t="s">
        <v>266</v>
      </c>
      <c r="L53">
        <v>1368</v>
      </c>
      <c r="N53">
        <v>1011</v>
      </c>
      <c r="O53" t="s">
        <v>260</v>
      </c>
      <c r="P53" t="s">
        <v>260</v>
      </c>
      <c r="Q53">
        <v>1</v>
      </c>
      <c r="W53">
        <v>0</v>
      </c>
      <c r="X53">
        <v>-1512863134</v>
      </c>
      <c r="Y53">
        <v>5.7499999999999999E-3</v>
      </c>
      <c r="AA53">
        <v>0</v>
      </c>
      <c r="AB53">
        <v>86.79</v>
      </c>
      <c r="AC53">
        <v>10.130000000000001</v>
      </c>
      <c r="AD53">
        <v>0</v>
      </c>
      <c r="AE53">
        <v>0</v>
      </c>
      <c r="AF53">
        <v>86.79</v>
      </c>
      <c r="AG53">
        <v>10.130000000000001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0.01</v>
      </c>
      <c r="AU53" t="s">
        <v>43</v>
      </c>
      <c r="AV53">
        <v>0</v>
      </c>
      <c r="AW53">
        <v>2</v>
      </c>
      <c r="AX53">
        <v>26266580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Y53*Source!I34</f>
        <v>0.14949999999999999</v>
      </c>
      <c r="CY53">
        <f>AB53</f>
        <v>86.79</v>
      </c>
      <c r="CZ53">
        <f>AF53</f>
        <v>86.79</v>
      </c>
      <c r="DA53">
        <f>AJ53</f>
        <v>1</v>
      </c>
      <c r="DB53">
        <v>0</v>
      </c>
    </row>
    <row r="54" spans="1:106">
      <c r="A54">
        <f>ROW(Source!A34)</f>
        <v>34</v>
      </c>
      <c r="B54">
        <v>26264148</v>
      </c>
      <c r="C54">
        <v>26266569</v>
      </c>
      <c r="D54">
        <v>25702730</v>
      </c>
      <c r="E54">
        <v>1</v>
      </c>
      <c r="F54">
        <v>1</v>
      </c>
      <c r="G54">
        <v>1</v>
      </c>
      <c r="H54">
        <v>3</v>
      </c>
      <c r="I54" t="s">
        <v>294</v>
      </c>
      <c r="J54" t="s">
        <v>295</v>
      </c>
      <c r="K54" t="s">
        <v>296</v>
      </c>
      <c r="L54">
        <v>1374</v>
      </c>
      <c r="N54">
        <v>1013</v>
      </c>
      <c r="O54" t="s">
        <v>297</v>
      </c>
      <c r="P54" t="s">
        <v>297</v>
      </c>
      <c r="Q54">
        <v>1</v>
      </c>
      <c r="W54">
        <v>0</v>
      </c>
      <c r="X54">
        <v>-2140119551</v>
      </c>
      <c r="Y54">
        <v>0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0.16</v>
      </c>
      <c r="AU54" t="s">
        <v>21</v>
      </c>
      <c r="AV54">
        <v>0</v>
      </c>
      <c r="AW54">
        <v>2</v>
      </c>
      <c r="AX54">
        <v>26266581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Y54*Source!I34</f>
        <v>0</v>
      </c>
      <c r="CY54">
        <f>AA54</f>
        <v>1</v>
      </c>
      <c r="CZ54">
        <f>AE54</f>
        <v>1</v>
      </c>
      <c r="DA54">
        <f>AI54</f>
        <v>1</v>
      </c>
      <c r="DB54">
        <v>0</v>
      </c>
    </row>
    <row r="55" spans="1:106">
      <c r="A55">
        <f>ROW(Source!A35)</f>
        <v>35</v>
      </c>
      <c r="B55">
        <v>26264149</v>
      </c>
      <c r="C55">
        <v>26266569</v>
      </c>
      <c r="D55">
        <v>26005427</v>
      </c>
      <c r="E55">
        <v>1</v>
      </c>
      <c r="F55">
        <v>1</v>
      </c>
      <c r="G55">
        <v>1</v>
      </c>
      <c r="H55">
        <v>1</v>
      </c>
      <c r="I55" t="s">
        <v>298</v>
      </c>
      <c r="J55" t="s">
        <v>3</v>
      </c>
      <c r="K55" t="s">
        <v>299</v>
      </c>
      <c r="L55">
        <v>1369</v>
      </c>
      <c r="N55">
        <v>1013</v>
      </c>
      <c r="O55" t="s">
        <v>254</v>
      </c>
      <c r="P55" t="s">
        <v>254</v>
      </c>
      <c r="Q55">
        <v>1</v>
      </c>
      <c r="W55">
        <v>0</v>
      </c>
      <c r="X55">
        <v>-440976425</v>
      </c>
      <c r="Y55">
        <v>0.59455000000000002</v>
      </c>
      <c r="AA55">
        <v>0</v>
      </c>
      <c r="AB55">
        <v>0</v>
      </c>
      <c r="AC55">
        <v>0</v>
      </c>
      <c r="AD55">
        <v>55.72</v>
      </c>
      <c r="AE55">
        <v>0</v>
      </c>
      <c r="AF55">
        <v>0</v>
      </c>
      <c r="AG55">
        <v>0</v>
      </c>
      <c r="AH55">
        <v>8.7200000000000006</v>
      </c>
      <c r="AI55">
        <v>1</v>
      </c>
      <c r="AJ55">
        <v>1</v>
      </c>
      <c r="AK55">
        <v>1</v>
      </c>
      <c r="AL55">
        <v>6.39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0.94</v>
      </c>
      <c r="AU55" t="s">
        <v>44</v>
      </c>
      <c r="AV55">
        <v>1</v>
      </c>
      <c r="AW55">
        <v>2</v>
      </c>
      <c r="AX55">
        <v>26266576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Y55*Source!I35</f>
        <v>15.458300000000001</v>
      </c>
      <c r="CY55">
        <f>AD55</f>
        <v>55.72</v>
      </c>
      <c r="CZ55">
        <f>AH55</f>
        <v>8.7200000000000006</v>
      </c>
      <c r="DA55">
        <f>AL55</f>
        <v>6.39</v>
      </c>
      <c r="DB55">
        <v>0</v>
      </c>
    </row>
    <row r="56" spans="1:106">
      <c r="A56">
        <f>ROW(Source!A35)</f>
        <v>35</v>
      </c>
      <c r="B56">
        <v>26264149</v>
      </c>
      <c r="C56">
        <v>26266569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29</v>
      </c>
      <c r="J56" t="s">
        <v>3</v>
      </c>
      <c r="K56" t="s">
        <v>255</v>
      </c>
      <c r="L56">
        <v>608254</v>
      </c>
      <c r="N56">
        <v>1013</v>
      </c>
      <c r="O56" t="s">
        <v>256</v>
      </c>
      <c r="P56" t="s">
        <v>256</v>
      </c>
      <c r="Q56">
        <v>1</v>
      </c>
      <c r="W56">
        <v>0</v>
      </c>
      <c r="X56">
        <v>-1172148719</v>
      </c>
      <c r="Y56">
        <v>0.23574999999999996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6.39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0.41</v>
      </c>
      <c r="AU56" t="s">
        <v>43</v>
      </c>
      <c r="AV56">
        <v>2</v>
      </c>
      <c r="AW56">
        <v>2</v>
      </c>
      <c r="AX56">
        <v>26266577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Y56*Source!I35</f>
        <v>6.1294999999999993</v>
      </c>
      <c r="CY56">
        <f>AD56</f>
        <v>0</v>
      </c>
      <c r="CZ56">
        <f>AH56</f>
        <v>0</v>
      </c>
      <c r="DA56">
        <f>AL56</f>
        <v>1</v>
      </c>
      <c r="DB56">
        <v>0</v>
      </c>
    </row>
    <row r="57" spans="1:106">
      <c r="A57">
        <f>ROW(Source!A35)</f>
        <v>35</v>
      </c>
      <c r="B57">
        <v>26264149</v>
      </c>
      <c r="C57">
        <v>26266569</v>
      </c>
      <c r="D57">
        <v>25703166</v>
      </c>
      <c r="E57">
        <v>1</v>
      </c>
      <c r="F57">
        <v>1</v>
      </c>
      <c r="G57">
        <v>1</v>
      </c>
      <c r="H57">
        <v>2</v>
      </c>
      <c r="I57" t="s">
        <v>291</v>
      </c>
      <c r="J57" t="s">
        <v>292</v>
      </c>
      <c r="K57" t="s">
        <v>293</v>
      </c>
      <c r="L57">
        <v>1368</v>
      </c>
      <c r="N57">
        <v>1011</v>
      </c>
      <c r="O57" t="s">
        <v>260</v>
      </c>
      <c r="P57" t="s">
        <v>260</v>
      </c>
      <c r="Q57">
        <v>1</v>
      </c>
      <c r="W57">
        <v>0</v>
      </c>
      <c r="X57">
        <v>381011191</v>
      </c>
      <c r="Y57">
        <v>5.7499999999999999E-3</v>
      </c>
      <c r="AA57">
        <v>0</v>
      </c>
      <c r="AB57">
        <v>865.4</v>
      </c>
      <c r="AC57">
        <v>11.84</v>
      </c>
      <c r="AD57">
        <v>0</v>
      </c>
      <c r="AE57">
        <v>0</v>
      </c>
      <c r="AF57">
        <v>135.43</v>
      </c>
      <c r="AG57">
        <v>11.84</v>
      </c>
      <c r="AH57">
        <v>0</v>
      </c>
      <c r="AI57">
        <v>1</v>
      </c>
      <c r="AJ57">
        <v>6.39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0.01</v>
      </c>
      <c r="AU57" t="s">
        <v>43</v>
      </c>
      <c r="AV57">
        <v>0</v>
      </c>
      <c r="AW57">
        <v>2</v>
      </c>
      <c r="AX57">
        <v>26266578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Y57*Source!I35</f>
        <v>0.14949999999999999</v>
      </c>
      <c r="CY57">
        <f>AB57</f>
        <v>865.4</v>
      </c>
      <c r="CZ57">
        <f>AF57</f>
        <v>135.43</v>
      </c>
      <c r="DA57">
        <f>AJ57</f>
        <v>6.39</v>
      </c>
      <c r="DB57">
        <v>0</v>
      </c>
    </row>
    <row r="58" spans="1:106">
      <c r="A58">
        <f>ROW(Source!A35)</f>
        <v>35</v>
      </c>
      <c r="B58">
        <v>26264149</v>
      </c>
      <c r="C58">
        <v>26266569</v>
      </c>
      <c r="D58">
        <v>25703285</v>
      </c>
      <c r="E58">
        <v>1</v>
      </c>
      <c r="F58">
        <v>1</v>
      </c>
      <c r="G58">
        <v>1</v>
      </c>
      <c r="H58">
        <v>2</v>
      </c>
      <c r="I58" t="s">
        <v>300</v>
      </c>
      <c r="J58" t="s">
        <v>301</v>
      </c>
      <c r="K58" t="s">
        <v>302</v>
      </c>
      <c r="L58">
        <v>1368</v>
      </c>
      <c r="N58">
        <v>1011</v>
      </c>
      <c r="O58" t="s">
        <v>260</v>
      </c>
      <c r="P58" t="s">
        <v>260</v>
      </c>
      <c r="Q58">
        <v>1</v>
      </c>
      <c r="W58">
        <v>0</v>
      </c>
      <c r="X58">
        <v>-1147422193</v>
      </c>
      <c r="Y58">
        <v>0.22999999999999998</v>
      </c>
      <c r="AA58">
        <v>0</v>
      </c>
      <c r="AB58">
        <v>936.52</v>
      </c>
      <c r="AC58">
        <v>11.84</v>
      </c>
      <c r="AD58">
        <v>0</v>
      </c>
      <c r="AE58">
        <v>0</v>
      </c>
      <c r="AF58">
        <v>146.56</v>
      </c>
      <c r="AG58">
        <v>11.84</v>
      </c>
      <c r="AH58">
        <v>0</v>
      </c>
      <c r="AI58">
        <v>1</v>
      </c>
      <c r="AJ58">
        <v>6.39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0.4</v>
      </c>
      <c r="AU58" t="s">
        <v>43</v>
      </c>
      <c r="AV58">
        <v>0</v>
      </c>
      <c r="AW58">
        <v>2</v>
      </c>
      <c r="AX58">
        <v>26266579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Y58*Source!I35</f>
        <v>5.9799999999999995</v>
      </c>
      <c r="CY58">
        <f>AB58</f>
        <v>936.52</v>
      </c>
      <c r="CZ58">
        <f>AF58</f>
        <v>146.56</v>
      </c>
      <c r="DA58">
        <f>AJ58</f>
        <v>6.39</v>
      </c>
      <c r="DB58">
        <v>0</v>
      </c>
    </row>
    <row r="59" spans="1:106">
      <c r="A59">
        <f>ROW(Source!A35)</f>
        <v>35</v>
      </c>
      <c r="B59">
        <v>26264149</v>
      </c>
      <c r="C59">
        <v>26266569</v>
      </c>
      <c r="D59">
        <v>25704562</v>
      </c>
      <c r="E59">
        <v>1</v>
      </c>
      <c r="F59">
        <v>1</v>
      </c>
      <c r="G59">
        <v>1</v>
      </c>
      <c r="H59">
        <v>2</v>
      </c>
      <c r="I59" t="s">
        <v>264</v>
      </c>
      <c r="J59" t="s">
        <v>265</v>
      </c>
      <c r="K59" t="s">
        <v>266</v>
      </c>
      <c r="L59">
        <v>1368</v>
      </c>
      <c r="N59">
        <v>1011</v>
      </c>
      <c r="O59" t="s">
        <v>260</v>
      </c>
      <c r="P59" t="s">
        <v>260</v>
      </c>
      <c r="Q59">
        <v>1</v>
      </c>
      <c r="W59">
        <v>0</v>
      </c>
      <c r="X59">
        <v>-1512863134</v>
      </c>
      <c r="Y59">
        <v>5.7499999999999999E-3</v>
      </c>
      <c r="AA59">
        <v>0</v>
      </c>
      <c r="AB59">
        <v>554.59</v>
      </c>
      <c r="AC59">
        <v>10.130000000000001</v>
      </c>
      <c r="AD59">
        <v>0</v>
      </c>
      <c r="AE59">
        <v>0</v>
      </c>
      <c r="AF59">
        <v>86.79</v>
      </c>
      <c r="AG59">
        <v>10.130000000000001</v>
      </c>
      <c r="AH59">
        <v>0</v>
      </c>
      <c r="AI59">
        <v>1</v>
      </c>
      <c r="AJ59">
        <v>6.39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0.01</v>
      </c>
      <c r="AU59" t="s">
        <v>43</v>
      </c>
      <c r="AV59">
        <v>0</v>
      </c>
      <c r="AW59">
        <v>2</v>
      </c>
      <c r="AX59">
        <v>26266580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Y59*Source!I35</f>
        <v>0.14949999999999999</v>
      </c>
      <c r="CY59">
        <f>AB59</f>
        <v>554.59</v>
      </c>
      <c r="CZ59">
        <f>AF59</f>
        <v>86.79</v>
      </c>
      <c r="DA59">
        <f>AJ59</f>
        <v>6.39</v>
      </c>
      <c r="DB59">
        <v>0</v>
      </c>
    </row>
    <row r="60" spans="1:106">
      <c r="A60">
        <f>ROW(Source!A35)</f>
        <v>35</v>
      </c>
      <c r="B60">
        <v>26264149</v>
      </c>
      <c r="C60">
        <v>26266569</v>
      </c>
      <c r="D60">
        <v>25702730</v>
      </c>
      <c r="E60">
        <v>1</v>
      </c>
      <c r="F60">
        <v>1</v>
      </c>
      <c r="G60">
        <v>1</v>
      </c>
      <c r="H60">
        <v>3</v>
      </c>
      <c r="I60" t="s">
        <v>294</v>
      </c>
      <c r="J60" t="s">
        <v>295</v>
      </c>
      <c r="K60" t="s">
        <v>296</v>
      </c>
      <c r="L60">
        <v>1374</v>
      </c>
      <c r="N60">
        <v>1013</v>
      </c>
      <c r="O60" t="s">
        <v>297</v>
      </c>
      <c r="P60" t="s">
        <v>297</v>
      </c>
      <c r="Q60">
        <v>1</v>
      </c>
      <c r="W60">
        <v>0</v>
      </c>
      <c r="X60">
        <v>-2140119551</v>
      </c>
      <c r="Y60">
        <v>0</v>
      </c>
      <c r="AA60">
        <v>6.39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6.39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0.16</v>
      </c>
      <c r="AU60" t="s">
        <v>21</v>
      </c>
      <c r="AV60">
        <v>0</v>
      </c>
      <c r="AW60">
        <v>2</v>
      </c>
      <c r="AX60">
        <v>26266581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Y60*Source!I35</f>
        <v>0</v>
      </c>
      <c r="CY60">
        <f>AA60</f>
        <v>6.39</v>
      </c>
      <c r="CZ60">
        <f>AE60</f>
        <v>1</v>
      </c>
      <c r="DA60">
        <f>AI60</f>
        <v>6.39</v>
      </c>
      <c r="DB60">
        <v>0</v>
      </c>
    </row>
    <row r="61" spans="1:106">
      <c r="A61">
        <f>ROW(Source!A36)</f>
        <v>36</v>
      </c>
      <c r="B61">
        <v>26264148</v>
      </c>
      <c r="C61">
        <v>26265810</v>
      </c>
      <c r="D61">
        <v>26010401</v>
      </c>
      <c r="E61">
        <v>1</v>
      </c>
      <c r="F61">
        <v>1</v>
      </c>
      <c r="G61">
        <v>1</v>
      </c>
      <c r="H61">
        <v>1</v>
      </c>
      <c r="I61" t="s">
        <v>303</v>
      </c>
      <c r="J61" t="s">
        <v>3</v>
      </c>
      <c r="K61" t="s">
        <v>304</v>
      </c>
      <c r="L61">
        <v>1369</v>
      </c>
      <c r="N61">
        <v>1013</v>
      </c>
      <c r="O61" t="s">
        <v>254</v>
      </c>
      <c r="P61" t="s">
        <v>254</v>
      </c>
      <c r="Q61">
        <v>1</v>
      </c>
      <c r="W61">
        <v>0</v>
      </c>
      <c r="X61">
        <v>885370650</v>
      </c>
      <c r="Y61">
        <v>1.1827750000000001</v>
      </c>
      <c r="AA61">
        <v>0</v>
      </c>
      <c r="AB61">
        <v>0</v>
      </c>
      <c r="AC61">
        <v>0</v>
      </c>
      <c r="AD61">
        <v>9.3699999999999992</v>
      </c>
      <c r="AE61">
        <v>0</v>
      </c>
      <c r="AF61">
        <v>0</v>
      </c>
      <c r="AG61">
        <v>0</v>
      </c>
      <c r="AH61">
        <v>9.3699999999999992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1.87</v>
      </c>
      <c r="AU61" t="s">
        <v>44</v>
      </c>
      <c r="AV61">
        <v>1</v>
      </c>
      <c r="AW61">
        <v>2</v>
      </c>
      <c r="AX61">
        <v>26265811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Y61*Source!I36</f>
        <v>30.752150000000004</v>
      </c>
      <c r="CY61">
        <f>AD61</f>
        <v>9.3699999999999992</v>
      </c>
      <c r="CZ61">
        <f>AH61</f>
        <v>9.3699999999999992</v>
      </c>
      <c r="DA61">
        <f>AL61</f>
        <v>1</v>
      </c>
      <c r="DB61">
        <v>0</v>
      </c>
    </row>
    <row r="62" spans="1:106">
      <c r="A62">
        <f>ROW(Source!A36)</f>
        <v>36</v>
      </c>
      <c r="B62">
        <v>26264148</v>
      </c>
      <c r="C62">
        <v>26265810</v>
      </c>
      <c r="D62">
        <v>121548</v>
      </c>
      <c r="E62">
        <v>1</v>
      </c>
      <c r="F62">
        <v>1</v>
      </c>
      <c r="G62">
        <v>1</v>
      </c>
      <c r="H62">
        <v>1</v>
      </c>
      <c r="I62" t="s">
        <v>29</v>
      </c>
      <c r="J62" t="s">
        <v>3</v>
      </c>
      <c r="K62" t="s">
        <v>255</v>
      </c>
      <c r="L62">
        <v>608254</v>
      </c>
      <c r="N62">
        <v>1013</v>
      </c>
      <c r="O62" t="s">
        <v>256</v>
      </c>
      <c r="P62" t="s">
        <v>256</v>
      </c>
      <c r="Q62">
        <v>1</v>
      </c>
      <c r="W62">
        <v>0</v>
      </c>
      <c r="X62">
        <v>-1172148719</v>
      </c>
      <c r="Y62">
        <v>0.39674999999999994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0.69</v>
      </c>
      <c r="AU62" t="s">
        <v>43</v>
      </c>
      <c r="AV62">
        <v>2</v>
      </c>
      <c r="AW62">
        <v>2</v>
      </c>
      <c r="AX62">
        <v>26265812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Y62*Source!I36</f>
        <v>10.315499999999998</v>
      </c>
      <c r="CY62">
        <f>AD62</f>
        <v>0</v>
      </c>
      <c r="CZ62">
        <f>AH62</f>
        <v>0</v>
      </c>
      <c r="DA62">
        <f>AL62</f>
        <v>1</v>
      </c>
      <c r="DB62">
        <v>0</v>
      </c>
    </row>
    <row r="63" spans="1:106">
      <c r="A63">
        <f>ROW(Source!A36)</f>
        <v>36</v>
      </c>
      <c r="B63">
        <v>26264148</v>
      </c>
      <c r="C63">
        <v>26265810</v>
      </c>
      <c r="D63">
        <v>25703166</v>
      </c>
      <c r="E63">
        <v>1</v>
      </c>
      <c r="F63">
        <v>1</v>
      </c>
      <c r="G63">
        <v>1</v>
      </c>
      <c r="H63">
        <v>2</v>
      </c>
      <c r="I63" t="s">
        <v>291</v>
      </c>
      <c r="J63" t="s">
        <v>292</v>
      </c>
      <c r="K63" t="s">
        <v>293</v>
      </c>
      <c r="L63">
        <v>1368</v>
      </c>
      <c r="N63">
        <v>1011</v>
      </c>
      <c r="O63" t="s">
        <v>260</v>
      </c>
      <c r="P63" t="s">
        <v>260</v>
      </c>
      <c r="Q63">
        <v>1</v>
      </c>
      <c r="W63">
        <v>0</v>
      </c>
      <c r="X63">
        <v>381011191</v>
      </c>
      <c r="Y63">
        <v>1.15E-2</v>
      </c>
      <c r="AA63">
        <v>0</v>
      </c>
      <c r="AB63">
        <v>135.43</v>
      </c>
      <c r="AC63">
        <v>11.84</v>
      </c>
      <c r="AD63">
        <v>0</v>
      </c>
      <c r="AE63">
        <v>0</v>
      </c>
      <c r="AF63">
        <v>135.43</v>
      </c>
      <c r="AG63">
        <v>11.84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0.02</v>
      </c>
      <c r="AU63" t="s">
        <v>43</v>
      </c>
      <c r="AV63">
        <v>0</v>
      </c>
      <c r="AW63">
        <v>2</v>
      </c>
      <c r="AX63">
        <v>26265813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Y63*Source!I36</f>
        <v>0.29899999999999999</v>
      </c>
      <c r="CY63">
        <f>AB63</f>
        <v>135.43</v>
      </c>
      <c r="CZ63">
        <f>AF63</f>
        <v>135.43</v>
      </c>
      <c r="DA63">
        <f>AJ63</f>
        <v>1</v>
      </c>
      <c r="DB63">
        <v>0</v>
      </c>
    </row>
    <row r="64" spans="1:106">
      <c r="A64">
        <f>ROW(Source!A36)</f>
        <v>36</v>
      </c>
      <c r="B64">
        <v>26264148</v>
      </c>
      <c r="C64">
        <v>26265810</v>
      </c>
      <c r="D64">
        <v>25703285</v>
      </c>
      <c r="E64">
        <v>1</v>
      </c>
      <c r="F64">
        <v>1</v>
      </c>
      <c r="G64">
        <v>1</v>
      </c>
      <c r="H64">
        <v>2</v>
      </c>
      <c r="I64" t="s">
        <v>300</v>
      </c>
      <c r="J64" t="s">
        <v>301</v>
      </c>
      <c r="K64" t="s">
        <v>302</v>
      </c>
      <c r="L64">
        <v>1368</v>
      </c>
      <c r="N64">
        <v>1011</v>
      </c>
      <c r="O64" t="s">
        <v>260</v>
      </c>
      <c r="P64" t="s">
        <v>260</v>
      </c>
      <c r="Q64">
        <v>1</v>
      </c>
      <c r="W64">
        <v>0</v>
      </c>
      <c r="X64">
        <v>-1147422193</v>
      </c>
      <c r="Y64">
        <v>0.38524999999999998</v>
      </c>
      <c r="AA64">
        <v>0</v>
      </c>
      <c r="AB64">
        <v>146.56</v>
      </c>
      <c r="AC64">
        <v>11.84</v>
      </c>
      <c r="AD64">
        <v>0</v>
      </c>
      <c r="AE64">
        <v>0</v>
      </c>
      <c r="AF64">
        <v>146.56</v>
      </c>
      <c r="AG64">
        <v>11.84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0.67</v>
      </c>
      <c r="AU64" t="s">
        <v>43</v>
      </c>
      <c r="AV64">
        <v>0</v>
      </c>
      <c r="AW64">
        <v>2</v>
      </c>
      <c r="AX64">
        <v>26265814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Y64*Source!I36</f>
        <v>10.016499999999999</v>
      </c>
      <c r="CY64">
        <f>AB64</f>
        <v>146.56</v>
      </c>
      <c r="CZ64">
        <f>AF64</f>
        <v>146.56</v>
      </c>
      <c r="DA64">
        <f>AJ64</f>
        <v>1</v>
      </c>
      <c r="DB64">
        <v>0</v>
      </c>
    </row>
    <row r="65" spans="1:106">
      <c r="A65">
        <f>ROW(Source!A36)</f>
        <v>36</v>
      </c>
      <c r="B65">
        <v>26264148</v>
      </c>
      <c r="C65">
        <v>26265810</v>
      </c>
      <c r="D65">
        <v>25704562</v>
      </c>
      <c r="E65">
        <v>1</v>
      </c>
      <c r="F65">
        <v>1</v>
      </c>
      <c r="G65">
        <v>1</v>
      </c>
      <c r="H65">
        <v>2</v>
      </c>
      <c r="I65" t="s">
        <v>264</v>
      </c>
      <c r="J65" t="s">
        <v>265</v>
      </c>
      <c r="K65" t="s">
        <v>266</v>
      </c>
      <c r="L65">
        <v>1368</v>
      </c>
      <c r="N65">
        <v>1011</v>
      </c>
      <c r="O65" t="s">
        <v>260</v>
      </c>
      <c r="P65" t="s">
        <v>260</v>
      </c>
      <c r="Q65">
        <v>1</v>
      </c>
      <c r="W65">
        <v>0</v>
      </c>
      <c r="X65">
        <v>-1512863134</v>
      </c>
      <c r="Y65">
        <v>1.15E-2</v>
      </c>
      <c r="AA65">
        <v>0</v>
      </c>
      <c r="AB65">
        <v>86.79</v>
      </c>
      <c r="AC65">
        <v>10.130000000000001</v>
      </c>
      <c r="AD65">
        <v>0</v>
      </c>
      <c r="AE65">
        <v>0</v>
      </c>
      <c r="AF65">
        <v>86.79</v>
      </c>
      <c r="AG65">
        <v>10.130000000000001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0.02</v>
      </c>
      <c r="AU65" t="s">
        <v>43</v>
      </c>
      <c r="AV65">
        <v>0</v>
      </c>
      <c r="AW65">
        <v>2</v>
      </c>
      <c r="AX65">
        <v>26265815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Y65*Source!I36</f>
        <v>0.29899999999999999</v>
      </c>
      <c r="CY65">
        <f>AB65</f>
        <v>86.79</v>
      </c>
      <c r="CZ65">
        <f>AF65</f>
        <v>86.79</v>
      </c>
      <c r="DA65">
        <f>AJ65</f>
        <v>1</v>
      </c>
      <c r="DB65">
        <v>0</v>
      </c>
    </row>
    <row r="66" spans="1:106">
      <c r="A66">
        <f>ROW(Source!A36)</f>
        <v>36</v>
      </c>
      <c r="B66">
        <v>26264148</v>
      </c>
      <c r="C66">
        <v>26265810</v>
      </c>
      <c r="D66">
        <v>25696248</v>
      </c>
      <c r="E66">
        <v>1</v>
      </c>
      <c r="F66">
        <v>1</v>
      </c>
      <c r="G66">
        <v>1</v>
      </c>
      <c r="H66">
        <v>3</v>
      </c>
      <c r="I66" t="s">
        <v>305</v>
      </c>
      <c r="J66" t="s">
        <v>306</v>
      </c>
      <c r="K66" t="s">
        <v>307</v>
      </c>
      <c r="L66">
        <v>1346</v>
      </c>
      <c r="N66">
        <v>1009</v>
      </c>
      <c r="O66" t="s">
        <v>274</v>
      </c>
      <c r="P66" t="s">
        <v>274</v>
      </c>
      <c r="Q66">
        <v>1</v>
      </c>
      <c r="W66">
        <v>0</v>
      </c>
      <c r="X66">
        <v>1007433716</v>
      </c>
      <c r="Y66">
        <v>0</v>
      </c>
      <c r="AA66">
        <v>25.61</v>
      </c>
      <c r="AB66">
        <v>0</v>
      </c>
      <c r="AC66">
        <v>0</v>
      </c>
      <c r="AD66">
        <v>0</v>
      </c>
      <c r="AE66">
        <v>25.61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1.2E-2</v>
      </c>
      <c r="AU66" t="s">
        <v>21</v>
      </c>
      <c r="AV66">
        <v>0</v>
      </c>
      <c r="AW66">
        <v>2</v>
      </c>
      <c r="AX66">
        <v>26265816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Y66*Source!I36</f>
        <v>0</v>
      </c>
      <c r="CY66">
        <f>AA66</f>
        <v>25.61</v>
      </c>
      <c r="CZ66">
        <f>AE66</f>
        <v>25.61</v>
      </c>
      <c r="DA66">
        <f>AI66</f>
        <v>1</v>
      </c>
      <c r="DB66">
        <v>0</v>
      </c>
    </row>
    <row r="67" spans="1:106">
      <c r="A67">
        <f>ROW(Source!A36)</f>
        <v>36</v>
      </c>
      <c r="B67">
        <v>26264148</v>
      </c>
      <c r="C67">
        <v>26265810</v>
      </c>
      <c r="D67">
        <v>25696275</v>
      </c>
      <c r="E67">
        <v>1</v>
      </c>
      <c r="F67">
        <v>1</v>
      </c>
      <c r="G67">
        <v>1</v>
      </c>
      <c r="H67">
        <v>3</v>
      </c>
      <c r="I67" t="s">
        <v>308</v>
      </c>
      <c r="J67" t="s">
        <v>309</v>
      </c>
      <c r="K67" t="s">
        <v>310</v>
      </c>
      <c r="L67">
        <v>1346</v>
      </c>
      <c r="N67">
        <v>1009</v>
      </c>
      <c r="O67" t="s">
        <v>274</v>
      </c>
      <c r="P67" t="s">
        <v>274</v>
      </c>
      <c r="Q67">
        <v>1</v>
      </c>
      <c r="W67">
        <v>0</v>
      </c>
      <c r="X67">
        <v>1881377246</v>
      </c>
      <c r="Y67">
        <v>0</v>
      </c>
      <c r="AA67">
        <v>31.38</v>
      </c>
      <c r="AB67">
        <v>0</v>
      </c>
      <c r="AC67">
        <v>0</v>
      </c>
      <c r="AD67">
        <v>0</v>
      </c>
      <c r="AE67">
        <v>31.38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0.01</v>
      </c>
      <c r="AU67" t="s">
        <v>21</v>
      </c>
      <c r="AV67">
        <v>0</v>
      </c>
      <c r="AW67">
        <v>2</v>
      </c>
      <c r="AX67">
        <v>26265817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Y67*Source!I36</f>
        <v>0</v>
      </c>
      <c r="CY67">
        <f>AA67</f>
        <v>31.38</v>
      </c>
      <c r="CZ67">
        <f>AE67</f>
        <v>31.38</v>
      </c>
      <c r="DA67">
        <f>AI67</f>
        <v>1</v>
      </c>
      <c r="DB67">
        <v>0</v>
      </c>
    </row>
    <row r="68" spans="1:106">
      <c r="A68">
        <f>ROW(Source!A36)</f>
        <v>36</v>
      </c>
      <c r="B68">
        <v>26264148</v>
      </c>
      <c r="C68">
        <v>26265810</v>
      </c>
      <c r="D68">
        <v>25701761</v>
      </c>
      <c r="E68">
        <v>1</v>
      </c>
      <c r="F68">
        <v>1</v>
      </c>
      <c r="G68">
        <v>1</v>
      </c>
      <c r="H68">
        <v>3</v>
      </c>
      <c r="I68" t="s">
        <v>311</v>
      </c>
      <c r="J68" t="s">
        <v>312</v>
      </c>
      <c r="K68" t="s">
        <v>313</v>
      </c>
      <c r="L68">
        <v>1348</v>
      </c>
      <c r="N68">
        <v>1009</v>
      </c>
      <c r="O68" t="s">
        <v>270</v>
      </c>
      <c r="P68" t="s">
        <v>270</v>
      </c>
      <c r="Q68">
        <v>1000</v>
      </c>
      <c r="W68">
        <v>0</v>
      </c>
      <c r="X68">
        <v>1887974426</v>
      </c>
      <c r="Y68">
        <v>0</v>
      </c>
      <c r="AA68">
        <v>93882.97</v>
      </c>
      <c r="AB68">
        <v>0</v>
      </c>
      <c r="AC68">
        <v>0</v>
      </c>
      <c r="AD68">
        <v>0</v>
      </c>
      <c r="AE68">
        <v>93882.97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5.0000000000000001E-4</v>
      </c>
      <c r="AU68" t="s">
        <v>21</v>
      </c>
      <c r="AV68">
        <v>0</v>
      </c>
      <c r="AW68">
        <v>2</v>
      </c>
      <c r="AX68">
        <v>26265818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Y68*Source!I36</f>
        <v>0</v>
      </c>
      <c r="CY68">
        <f>AA68</f>
        <v>93882.97</v>
      </c>
      <c r="CZ68">
        <f>AE68</f>
        <v>93882.97</v>
      </c>
      <c r="DA68">
        <f>AI68</f>
        <v>1</v>
      </c>
      <c r="DB68">
        <v>0</v>
      </c>
    </row>
    <row r="69" spans="1:106">
      <c r="A69">
        <f>ROW(Source!A36)</f>
        <v>36</v>
      </c>
      <c r="B69">
        <v>26264148</v>
      </c>
      <c r="C69">
        <v>26265810</v>
      </c>
      <c r="D69">
        <v>25702046</v>
      </c>
      <c r="E69">
        <v>1</v>
      </c>
      <c r="F69">
        <v>1</v>
      </c>
      <c r="G69">
        <v>1</v>
      </c>
      <c r="H69">
        <v>3</v>
      </c>
      <c r="I69" t="s">
        <v>314</v>
      </c>
      <c r="J69" t="s">
        <v>315</v>
      </c>
      <c r="K69" t="s">
        <v>316</v>
      </c>
      <c r="L69">
        <v>1346</v>
      </c>
      <c r="N69">
        <v>1009</v>
      </c>
      <c r="O69" t="s">
        <v>274</v>
      </c>
      <c r="P69" t="s">
        <v>274</v>
      </c>
      <c r="Q69">
        <v>1</v>
      </c>
      <c r="W69">
        <v>0</v>
      </c>
      <c r="X69">
        <v>-1580749046</v>
      </c>
      <c r="Y69">
        <v>0</v>
      </c>
      <c r="AA69">
        <v>39.19</v>
      </c>
      <c r="AB69">
        <v>0</v>
      </c>
      <c r="AC69">
        <v>0</v>
      </c>
      <c r="AD69">
        <v>0</v>
      </c>
      <c r="AE69">
        <v>39.19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0.01</v>
      </c>
      <c r="AU69" t="s">
        <v>21</v>
      </c>
      <c r="AV69">
        <v>0</v>
      </c>
      <c r="AW69">
        <v>2</v>
      </c>
      <c r="AX69">
        <v>26265819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Y69*Source!I36</f>
        <v>0</v>
      </c>
      <c r="CY69">
        <f>AA69</f>
        <v>39.19</v>
      </c>
      <c r="CZ69">
        <f>AE69</f>
        <v>39.19</v>
      </c>
      <c r="DA69">
        <f>AI69</f>
        <v>1</v>
      </c>
      <c r="DB69">
        <v>0</v>
      </c>
    </row>
    <row r="70" spans="1:106">
      <c r="A70">
        <f>ROW(Source!A36)</f>
        <v>36</v>
      </c>
      <c r="B70">
        <v>26264148</v>
      </c>
      <c r="C70">
        <v>26265810</v>
      </c>
      <c r="D70">
        <v>25702730</v>
      </c>
      <c r="E70">
        <v>1</v>
      </c>
      <c r="F70">
        <v>1</v>
      </c>
      <c r="G70">
        <v>1</v>
      </c>
      <c r="H70">
        <v>3</v>
      </c>
      <c r="I70" t="s">
        <v>294</v>
      </c>
      <c r="J70" t="s">
        <v>295</v>
      </c>
      <c r="K70" t="s">
        <v>296</v>
      </c>
      <c r="L70">
        <v>1374</v>
      </c>
      <c r="N70">
        <v>1013</v>
      </c>
      <c r="O70" t="s">
        <v>297</v>
      </c>
      <c r="P70" t="s">
        <v>297</v>
      </c>
      <c r="Q70">
        <v>1</v>
      </c>
      <c r="W70">
        <v>0</v>
      </c>
      <c r="X70">
        <v>-2140119551</v>
      </c>
      <c r="Y70">
        <v>0</v>
      </c>
      <c r="AA70">
        <v>1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0.35</v>
      </c>
      <c r="AU70" t="s">
        <v>21</v>
      </c>
      <c r="AV70">
        <v>0</v>
      </c>
      <c r="AW70">
        <v>2</v>
      </c>
      <c r="AX70">
        <v>26265820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Y70*Source!I36</f>
        <v>0</v>
      </c>
      <c r="CY70">
        <f>AA70</f>
        <v>1</v>
      </c>
      <c r="CZ70">
        <f>AE70</f>
        <v>1</v>
      </c>
      <c r="DA70">
        <f>AI70</f>
        <v>1</v>
      </c>
      <c r="DB70">
        <v>0</v>
      </c>
    </row>
    <row r="71" spans="1:106">
      <c r="A71">
        <f>ROW(Source!A37)</f>
        <v>37</v>
      </c>
      <c r="B71">
        <v>26264149</v>
      </c>
      <c r="C71">
        <v>26265810</v>
      </c>
      <c r="D71">
        <v>26010401</v>
      </c>
      <c r="E71">
        <v>1</v>
      </c>
      <c r="F71">
        <v>1</v>
      </c>
      <c r="G71">
        <v>1</v>
      </c>
      <c r="H71">
        <v>1</v>
      </c>
      <c r="I71" t="s">
        <v>303</v>
      </c>
      <c r="J71" t="s">
        <v>3</v>
      </c>
      <c r="K71" t="s">
        <v>304</v>
      </c>
      <c r="L71">
        <v>1369</v>
      </c>
      <c r="N71">
        <v>1013</v>
      </c>
      <c r="O71" t="s">
        <v>254</v>
      </c>
      <c r="P71" t="s">
        <v>254</v>
      </c>
      <c r="Q71">
        <v>1</v>
      </c>
      <c r="W71">
        <v>0</v>
      </c>
      <c r="X71">
        <v>885370650</v>
      </c>
      <c r="Y71">
        <v>1.1827750000000001</v>
      </c>
      <c r="AA71">
        <v>0</v>
      </c>
      <c r="AB71">
        <v>0</v>
      </c>
      <c r="AC71">
        <v>0</v>
      </c>
      <c r="AD71">
        <v>59.87</v>
      </c>
      <c r="AE71">
        <v>0</v>
      </c>
      <c r="AF71">
        <v>0</v>
      </c>
      <c r="AG71">
        <v>0</v>
      </c>
      <c r="AH71">
        <v>9.3699999999999992</v>
      </c>
      <c r="AI71">
        <v>1</v>
      </c>
      <c r="AJ71">
        <v>1</v>
      </c>
      <c r="AK71">
        <v>1</v>
      </c>
      <c r="AL71">
        <v>6.39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1.87</v>
      </c>
      <c r="AU71" t="s">
        <v>44</v>
      </c>
      <c r="AV71">
        <v>1</v>
      </c>
      <c r="AW71">
        <v>2</v>
      </c>
      <c r="AX71">
        <v>26265811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Y71*Source!I37</f>
        <v>30.752150000000004</v>
      </c>
      <c r="CY71">
        <f>AD71</f>
        <v>59.87</v>
      </c>
      <c r="CZ71">
        <f>AH71</f>
        <v>9.3699999999999992</v>
      </c>
      <c r="DA71">
        <f>AL71</f>
        <v>6.39</v>
      </c>
      <c r="DB71">
        <v>0</v>
      </c>
    </row>
    <row r="72" spans="1:106">
      <c r="A72">
        <f>ROW(Source!A37)</f>
        <v>37</v>
      </c>
      <c r="B72">
        <v>26264149</v>
      </c>
      <c r="C72">
        <v>26265810</v>
      </c>
      <c r="D72">
        <v>121548</v>
      </c>
      <c r="E72">
        <v>1</v>
      </c>
      <c r="F72">
        <v>1</v>
      </c>
      <c r="G72">
        <v>1</v>
      </c>
      <c r="H72">
        <v>1</v>
      </c>
      <c r="I72" t="s">
        <v>29</v>
      </c>
      <c r="J72" t="s">
        <v>3</v>
      </c>
      <c r="K72" t="s">
        <v>255</v>
      </c>
      <c r="L72">
        <v>608254</v>
      </c>
      <c r="N72">
        <v>1013</v>
      </c>
      <c r="O72" t="s">
        <v>256</v>
      </c>
      <c r="P72" t="s">
        <v>256</v>
      </c>
      <c r="Q72">
        <v>1</v>
      </c>
      <c r="W72">
        <v>0</v>
      </c>
      <c r="X72">
        <v>-1172148719</v>
      </c>
      <c r="Y72">
        <v>0.39674999999999994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6.39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0.69</v>
      </c>
      <c r="AU72" t="s">
        <v>43</v>
      </c>
      <c r="AV72">
        <v>2</v>
      </c>
      <c r="AW72">
        <v>2</v>
      </c>
      <c r="AX72">
        <v>26265812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Y72*Source!I37</f>
        <v>10.315499999999998</v>
      </c>
      <c r="CY72">
        <f>AD72</f>
        <v>0</v>
      </c>
      <c r="CZ72">
        <f>AH72</f>
        <v>0</v>
      </c>
      <c r="DA72">
        <f>AL72</f>
        <v>1</v>
      </c>
      <c r="DB72">
        <v>0</v>
      </c>
    </row>
    <row r="73" spans="1:106">
      <c r="A73">
        <f>ROW(Source!A37)</f>
        <v>37</v>
      </c>
      <c r="B73">
        <v>26264149</v>
      </c>
      <c r="C73">
        <v>26265810</v>
      </c>
      <c r="D73">
        <v>25703166</v>
      </c>
      <c r="E73">
        <v>1</v>
      </c>
      <c r="F73">
        <v>1</v>
      </c>
      <c r="G73">
        <v>1</v>
      </c>
      <c r="H73">
        <v>2</v>
      </c>
      <c r="I73" t="s">
        <v>291</v>
      </c>
      <c r="J73" t="s">
        <v>292</v>
      </c>
      <c r="K73" t="s">
        <v>293</v>
      </c>
      <c r="L73">
        <v>1368</v>
      </c>
      <c r="N73">
        <v>1011</v>
      </c>
      <c r="O73" t="s">
        <v>260</v>
      </c>
      <c r="P73" t="s">
        <v>260</v>
      </c>
      <c r="Q73">
        <v>1</v>
      </c>
      <c r="W73">
        <v>0</v>
      </c>
      <c r="X73">
        <v>381011191</v>
      </c>
      <c r="Y73">
        <v>1.15E-2</v>
      </c>
      <c r="AA73">
        <v>0</v>
      </c>
      <c r="AB73">
        <v>865.4</v>
      </c>
      <c r="AC73">
        <v>11.84</v>
      </c>
      <c r="AD73">
        <v>0</v>
      </c>
      <c r="AE73">
        <v>0</v>
      </c>
      <c r="AF73">
        <v>135.43</v>
      </c>
      <c r="AG73">
        <v>11.84</v>
      </c>
      <c r="AH73">
        <v>0</v>
      </c>
      <c r="AI73">
        <v>1</v>
      </c>
      <c r="AJ73">
        <v>6.39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0.02</v>
      </c>
      <c r="AU73" t="s">
        <v>43</v>
      </c>
      <c r="AV73">
        <v>0</v>
      </c>
      <c r="AW73">
        <v>2</v>
      </c>
      <c r="AX73">
        <v>26265813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Y73*Source!I37</f>
        <v>0.29899999999999999</v>
      </c>
      <c r="CY73">
        <f>AB73</f>
        <v>865.4</v>
      </c>
      <c r="CZ73">
        <f>AF73</f>
        <v>135.43</v>
      </c>
      <c r="DA73">
        <f>AJ73</f>
        <v>6.39</v>
      </c>
      <c r="DB73">
        <v>0</v>
      </c>
    </row>
    <row r="74" spans="1:106">
      <c r="A74">
        <f>ROW(Source!A37)</f>
        <v>37</v>
      </c>
      <c r="B74">
        <v>26264149</v>
      </c>
      <c r="C74">
        <v>26265810</v>
      </c>
      <c r="D74">
        <v>25703285</v>
      </c>
      <c r="E74">
        <v>1</v>
      </c>
      <c r="F74">
        <v>1</v>
      </c>
      <c r="G74">
        <v>1</v>
      </c>
      <c r="H74">
        <v>2</v>
      </c>
      <c r="I74" t="s">
        <v>300</v>
      </c>
      <c r="J74" t="s">
        <v>301</v>
      </c>
      <c r="K74" t="s">
        <v>302</v>
      </c>
      <c r="L74">
        <v>1368</v>
      </c>
      <c r="N74">
        <v>1011</v>
      </c>
      <c r="O74" t="s">
        <v>260</v>
      </c>
      <c r="P74" t="s">
        <v>260</v>
      </c>
      <c r="Q74">
        <v>1</v>
      </c>
      <c r="W74">
        <v>0</v>
      </c>
      <c r="X74">
        <v>-1147422193</v>
      </c>
      <c r="Y74">
        <v>0.38524999999999998</v>
      </c>
      <c r="AA74">
        <v>0</v>
      </c>
      <c r="AB74">
        <v>936.52</v>
      </c>
      <c r="AC74">
        <v>11.84</v>
      </c>
      <c r="AD74">
        <v>0</v>
      </c>
      <c r="AE74">
        <v>0</v>
      </c>
      <c r="AF74">
        <v>146.56</v>
      </c>
      <c r="AG74">
        <v>11.84</v>
      </c>
      <c r="AH74">
        <v>0</v>
      </c>
      <c r="AI74">
        <v>1</v>
      </c>
      <c r="AJ74">
        <v>6.39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0.67</v>
      </c>
      <c r="AU74" t="s">
        <v>43</v>
      </c>
      <c r="AV74">
        <v>0</v>
      </c>
      <c r="AW74">
        <v>2</v>
      </c>
      <c r="AX74">
        <v>26265814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Y74*Source!I37</f>
        <v>10.016499999999999</v>
      </c>
      <c r="CY74">
        <f>AB74</f>
        <v>936.52</v>
      </c>
      <c r="CZ74">
        <f>AF74</f>
        <v>146.56</v>
      </c>
      <c r="DA74">
        <f>AJ74</f>
        <v>6.39</v>
      </c>
      <c r="DB74">
        <v>0</v>
      </c>
    </row>
    <row r="75" spans="1:106">
      <c r="A75">
        <f>ROW(Source!A37)</f>
        <v>37</v>
      </c>
      <c r="B75">
        <v>26264149</v>
      </c>
      <c r="C75">
        <v>26265810</v>
      </c>
      <c r="D75">
        <v>25704562</v>
      </c>
      <c r="E75">
        <v>1</v>
      </c>
      <c r="F75">
        <v>1</v>
      </c>
      <c r="G75">
        <v>1</v>
      </c>
      <c r="H75">
        <v>2</v>
      </c>
      <c r="I75" t="s">
        <v>264</v>
      </c>
      <c r="J75" t="s">
        <v>265</v>
      </c>
      <c r="K75" t="s">
        <v>266</v>
      </c>
      <c r="L75">
        <v>1368</v>
      </c>
      <c r="N75">
        <v>1011</v>
      </c>
      <c r="O75" t="s">
        <v>260</v>
      </c>
      <c r="P75" t="s">
        <v>260</v>
      </c>
      <c r="Q75">
        <v>1</v>
      </c>
      <c r="W75">
        <v>0</v>
      </c>
      <c r="X75">
        <v>-1512863134</v>
      </c>
      <c r="Y75">
        <v>1.15E-2</v>
      </c>
      <c r="AA75">
        <v>0</v>
      </c>
      <c r="AB75">
        <v>554.59</v>
      </c>
      <c r="AC75">
        <v>10.130000000000001</v>
      </c>
      <c r="AD75">
        <v>0</v>
      </c>
      <c r="AE75">
        <v>0</v>
      </c>
      <c r="AF75">
        <v>86.79</v>
      </c>
      <c r="AG75">
        <v>10.130000000000001</v>
      </c>
      <c r="AH75">
        <v>0</v>
      </c>
      <c r="AI75">
        <v>1</v>
      </c>
      <c r="AJ75">
        <v>6.39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0.02</v>
      </c>
      <c r="AU75" t="s">
        <v>43</v>
      </c>
      <c r="AV75">
        <v>0</v>
      </c>
      <c r="AW75">
        <v>2</v>
      </c>
      <c r="AX75">
        <v>26265815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Y75*Source!I37</f>
        <v>0.29899999999999999</v>
      </c>
      <c r="CY75">
        <f>AB75</f>
        <v>554.59</v>
      </c>
      <c r="CZ75">
        <f>AF75</f>
        <v>86.79</v>
      </c>
      <c r="DA75">
        <f>AJ75</f>
        <v>6.39</v>
      </c>
      <c r="DB75">
        <v>0</v>
      </c>
    </row>
    <row r="76" spans="1:106">
      <c r="A76">
        <f>ROW(Source!A37)</f>
        <v>37</v>
      </c>
      <c r="B76">
        <v>26264149</v>
      </c>
      <c r="C76">
        <v>26265810</v>
      </c>
      <c r="D76">
        <v>25696248</v>
      </c>
      <c r="E76">
        <v>1</v>
      </c>
      <c r="F76">
        <v>1</v>
      </c>
      <c r="G76">
        <v>1</v>
      </c>
      <c r="H76">
        <v>3</v>
      </c>
      <c r="I76" t="s">
        <v>305</v>
      </c>
      <c r="J76" t="s">
        <v>306</v>
      </c>
      <c r="K76" t="s">
        <v>307</v>
      </c>
      <c r="L76">
        <v>1346</v>
      </c>
      <c r="N76">
        <v>1009</v>
      </c>
      <c r="O76" t="s">
        <v>274</v>
      </c>
      <c r="P76" t="s">
        <v>274</v>
      </c>
      <c r="Q76">
        <v>1</v>
      </c>
      <c r="W76">
        <v>0</v>
      </c>
      <c r="X76">
        <v>1007433716</v>
      </c>
      <c r="Y76">
        <v>0</v>
      </c>
      <c r="AA76">
        <v>163.65</v>
      </c>
      <c r="AB76">
        <v>0</v>
      </c>
      <c r="AC76">
        <v>0</v>
      </c>
      <c r="AD76">
        <v>0</v>
      </c>
      <c r="AE76">
        <v>25.61</v>
      </c>
      <c r="AF76">
        <v>0</v>
      </c>
      <c r="AG76">
        <v>0</v>
      </c>
      <c r="AH76">
        <v>0</v>
      </c>
      <c r="AI76">
        <v>6.39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1.2E-2</v>
      </c>
      <c r="AU76" t="s">
        <v>21</v>
      </c>
      <c r="AV76">
        <v>0</v>
      </c>
      <c r="AW76">
        <v>2</v>
      </c>
      <c r="AX76">
        <v>26265816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Y76*Source!I37</f>
        <v>0</v>
      </c>
      <c r="CY76">
        <f>AA76</f>
        <v>163.65</v>
      </c>
      <c r="CZ76">
        <f>AE76</f>
        <v>25.61</v>
      </c>
      <c r="DA76">
        <f>AI76</f>
        <v>6.39</v>
      </c>
      <c r="DB76">
        <v>0</v>
      </c>
    </row>
    <row r="77" spans="1:106">
      <c r="A77">
        <f>ROW(Source!A37)</f>
        <v>37</v>
      </c>
      <c r="B77">
        <v>26264149</v>
      </c>
      <c r="C77">
        <v>26265810</v>
      </c>
      <c r="D77">
        <v>25696275</v>
      </c>
      <c r="E77">
        <v>1</v>
      </c>
      <c r="F77">
        <v>1</v>
      </c>
      <c r="G77">
        <v>1</v>
      </c>
      <c r="H77">
        <v>3</v>
      </c>
      <c r="I77" t="s">
        <v>308</v>
      </c>
      <c r="J77" t="s">
        <v>309</v>
      </c>
      <c r="K77" t="s">
        <v>310</v>
      </c>
      <c r="L77">
        <v>1346</v>
      </c>
      <c r="N77">
        <v>1009</v>
      </c>
      <c r="O77" t="s">
        <v>274</v>
      </c>
      <c r="P77" t="s">
        <v>274</v>
      </c>
      <c r="Q77">
        <v>1</v>
      </c>
      <c r="W77">
        <v>0</v>
      </c>
      <c r="X77">
        <v>1881377246</v>
      </c>
      <c r="Y77">
        <v>0</v>
      </c>
      <c r="AA77">
        <v>200.52</v>
      </c>
      <c r="AB77">
        <v>0</v>
      </c>
      <c r="AC77">
        <v>0</v>
      </c>
      <c r="AD77">
        <v>0</v>
      </c>
      <c r="AE77">
        <v>31.38</v>
      </c>
      <c r="AF77">
        <v>0</v>
      </c>
      <c r="AG77">
        <v>0</v>
      </c>
      <c r="AH77">
        <v>0</v>
      </c>
      <c r="AI77">
        <v>6.39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0.01</v>
      </c>
      <c r="AU77" t="s">
        <v>21</v>
      </c>
      <c r="AV77">
        <v>0</v>
      </c>
      <c r="AW77">
        <v>2</v>
      </c>
      <c r="AX77">
        <v>26265817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Y77*Source!I37</f>
        <v>0</v>
      </c>
      <c r="CY77">
        <f>AA77</f>
        <v>200.52</v>
      </c>
      <c r="CZ77">
        <f>AE77</f>
        <v>31.38</v>
      </c>
      <c r="DA77">
        <f>AI77</f>
        <v>6.39</v>
      </c>
      <c r="DB77">
        <v>0</v>
      </c>
    </row>
    <row r="78" spans="1:106">
      <c r="A78">
        <f>ROW(Source!A37)</f>
        <v>37</v>
      </c>
      <c r="B78">
        <v>26264149</v>
      </c>
      <c r="C78">
        <v>26265810</v>
      </c>
      <c r="D78">
        <v>25701761</v>
      </c>
      <c r="E78">
        <v>1</v>
      </c>
      <c r="F78">
        <v>1</v>
      </c>
      <c r="G78">
        <v>1</v>
      </c>
      <c r="H78">
        <v>3</v>
      </c>
      <c r="I78" t="s">
        <v>311</v>
      </c>
      <c r="J78" t="s">
        <v>312</v>
      </c>
      <c r="K78" t="s">
        <v>313</v>
      </c>
      <c r="L78">
        <v>1348</v>
      </c>
      <c r="N78">
        <v>1009</v>
      </c>
      <c r="O78" t="s">
        <v>270</v>
      </c>
      <c r="P78" t="s">
        <v>270</v>
      </c>
      <c r="Q78">
        <v>1000</v>
      </c>
      <c r="W78">
        <v>0</v>
      </c>
      <c r="X78">
        <v>1887974426</v>
      </c>
      <c r="Y78">
        <v>0</v>
      </c>
      <c r="AA78">
        <v>599912.18000000005</v>
      </c>
      <c r="AB78">
        <v>0</v>
      </c>
      <c r="AC78">
        <v>0</v>
      </c>
      <c r="AD78">
        <v>0</v>
      </c>
      <c r="AE78">
        <v>93882.97</v>
      </c>
      <c r="AF78">
        <v>0</v>
      </c>
      <c r="AG78">
        <v>0</v>
      </c>
      <c r="AH78">
        <v>0</v>
      </c>
      <c r="AI78">
        <v>6.39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5.0000000000000001E-4</v>
      </c>
      <c r="AU78" t="s">
        <v>21</v>
      </c>
      <c r="AV78">
        <v>0</v>
      </c>
      <c r="AW78">
        <v>2</v>
      </c>
      <c r="AX78">
        <v>26265818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Y78*Source!I37</f>
        <v>0</v>
      </c>
      <c r="CY78">
        <f>AA78</f>
        <v>599912.18000000005</v>
      </c>
      <c r="CZ78">
        <f>AE78</f>
        <v>93882.97</v>
      </c>
      <c r="DA78">
        <f>AI78</f>
        <v>6.39</v>
      </c>
      <c r="DB78">
        <v>0</v>
      </c>
    </row>
    <row r="79" spans="1:106">
      <c r="A79">
        <f>ROW(Source!A37)</f>
        <v>37</v>
      </c>
      <c r="B79">
        <v>26264149</v>
      </c>
      <c r="C79">
        <v>26265810</v>
      </c>
      <c r="D79">
        <v>25702046</v>
      </c>
      <c r="E79">
        <v>1</v>
      </c>
      <c r="F79">
        <v>1</v>
      </c>
      <c r="G79">
        <v>1</v>
      </c>
      <c r="H79">
        <v>3</v>
      </c>
      <c r="I79" t="s">
        <v>314</v>
      </c>
      <c r="J79" t="s">
        <v>315</v>
      </c>
      <c r="K79" t="s">
        <v>316</v>
      </c>
      <c r="L79">
        <v>1346</v>
      </c>
      <c r="N79">
        <v>1009</v>
      </c>
      <c r="O79" t="s">
        <v>274</v>
      </c>
      <c r="P79" t="s">
        <v>274</v>
      </c>
      <c r="Q79">
        <v>1</v>
      </c>
      <c r="W79">
        <v>0</v>
      </c>
      <c r="X79">
        <v>-1580749046</v>
      </c>
      <c r="Y79">
        <v>0</v>
      </c>
      <c r="AA79">
        <v>250.42</v>
      </c>
      <c r="AB79">
        <v>0</v>
      </c>
      <c r="AC79">
        <v>0</v>
      </c>
      <c r="AD79">
        <v>0</v>
      </c>
      <c r="AE79">
        <v>39.19</v>
      </c>
      <c r="AF79">
        <v>0</v>
      </c>
      <c r="AG79">
        <v>0</v>
      </c>
      <c r="AH79">
        <v>0</v>
      </c>
      <c r="AI79">
        <v>6.39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0.01</v>
      </c>
      <c r="AU79" t="s">
        <v>21</v>
      </c>
      <c r="AV79">
        <v>0</v>
      </c>
      <c r="AW79">
        <v>2</v>
      </c>
      <c r="AX79">
        <v>26265819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Y79*Source!I37</f>
        <v>0</v>
      </c>
      <c r="CY79">
        <f>AA79</f>
        <v>250.42</v>
      </c>
      <c r="CZ79">
        <f>AE79</f>
        <v>39.19</v>
      </c>
      <c r="DA79">
        <f>AI79</f>
        <v>6.39</v>
      </c>
      <c r="DB79">
        <v>0</v>
      </c>
    </row>
    <row r="80" spans="1:106">
      <c r="A80">
        <f>ROW(Source!A37)</f>
        <v>37</v>
      </c>
      <c r="B80">
        <v>26264149</v>
      </c>
      <c r="C80">
        <v>26265810</v>
      </c>
      <c r="D80">
        <v>25702730</v>
      </c>
      <c r="E80">
        <v>1</v>
      </c>
      <c r="F80">
        <v>1</v>
      </c>
      <c r="G80">
        <v>1</v>
      </c>
      <c r="H80">
        <v>3</v>
      </c>
      <c r="I80" t="s">
        <v>294</v>
      </c>
      <c r="J80" t="s">
        <v>295</v>
      </c>
      <c r="K80" t="s">
        <v>296</v>
      </c>
      <c r="L80">
        <v>1374</v>
      </c>
      <c r="N80">
        <v>1013</v>
      </c>
      <c r="O80" t="s">
        <v>297</v>
      </c>
      <c r="P80" t="s">
        <v>297</v>
      </c>
      <c r="Q80">
        <v>1</v>
      </c>
      <c r="W80">
        <v>0</v>
      </c>
      <c r="X80">
        <v>-2140119551</v>
      </c>
      <c r="Y80">
        <v>0</v>
      </c>
      <c r="AA80">
        <v>6.39</v>
      </c>
      <c r="AB80">
        <v>0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0</v>
      </c>
      <c r="AI80">
        <v>6.39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0.35</v>
      </c>
      <c r="AU80" t="s">
        <v>21</v>
      </c>
      <c r="AV80">
        <v>0</v>
      </c>
      <c r="AW80">
        <v>2</v>
      </c>
      <c r="AX80">
        <v>26265820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Y80*Source!I37</f>
        <v>0</v>
      </c>
      <c r="CY80">
        <f>AA80</f>
        <v>6.39</v>
      </c>
      <c r="CZ80">
        <f>AE80</f>
        <v>1</v>
      </c>
      <c r="DA80">
        <f>AI80</f>
        <v>6.39</v>
      </c>
      <c r="DB80">
        <v>0</v>
      </c>
    </row>
    <row r="81" spans="1:106">
      <c r="A81">
        <f>ROW(Source!A38)</f>
        <v>38</v>
      </c>
      <c r="B81">
        <v>26264148</v>
      </c>
      <c r="C81">
        <v>26265833</v>
      </c>
      <c r="D81">
        <v>26005377</v>
      </c>
      <c r="E81">
        <v>1</v>
      </c>
      <c r="F81">
        <v>1</v>
      </c>
      <c r="G81">
        <v>1</v>
      </c>
      <c r="H81">
        <v>1</v>
      </c>
      <c r="I81" t="s">
        <v>317</v>
      </c>
      <c r="J81" t="s">
        <v>3</v>
      </c>
      <c r="K81" t="s">
        <v>318</v>
      </c>
      <c r="L81">
        <v>1369</v>
      </c>
      <c r="N81">
        <v>1013</v>
      </c>
      <c r="O81" t="s">
        <v>254</v>
      </c>
      <c r="P81" t="s">
        <v>254</v>
      </c>
      <c r="Q81">
        <v>1</v>
      </c>
      <c r="W81">
        <v>0</v>
      </c>
      <c r="X81">
        <v>1239878588</v>
      </c>
      <c r="Y81">
        <v>6.0720000000000001</v>
      </c>
      <c r="AA81">
        <v>0</v>
      </c>
      <c r="AB81">
        <v>0</v>
      </c>
      <c r="AC81">
        <v>0</v>
      </c>
      <c r="AD81">
        <v>8.59</v>
      </c>
      <c r="AE81">
        <v>0</v>
      </c>
      <c r="AF81">
        <v>0</v>
      </c>
      <c r="AG81">
        <v>0</v>
      </c>
      <c r="AH81">
        <v>8.59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9.6</v>
      </c>
      <c r="AU81" t="s">
        <v>44</v>
      </c>
      <c r="AV81">
        <v>1</v>
      </c>
      <c r="AW81">
        <v>2</v>
      </c>
      <c r="AX81">
        <v>26265834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Y81*Source!I38</f>
        <v>4.7361599999999999</v>
      </c>
      <c r="CY81">
        <f>AD81</f>
        <v>8.59</v>
      </c>
      <c r="CZ81">
        <f>AH81</f>
        <v>8.59</v>
      </c>
      <c r="DA81">
        <f>AL81</f>
        <v>1</v>
      </c>
      <c r="DB81">
        <v>0</v>
      </c>
    </row>
    <row r="82" spans="1:106">
      <c r="A82">
        <f>ROW(Source!A38)</f>
        <v>38</v>
      </c>
      <c r="B82">
        <v>26264148</v>
      </c>
      <c r="C82">
        <v>26265833</v>
      </c>
      <c r="D82">
        <v>25702730</v>
      </c>
      <c r="E82">
        <v>1</v>
      </c>
      <c r="F82">
        <v>1</v>
      </c>
      <c r="G82">
        <v>1</v>
      </c>
      <c r="H82">
        <v>3</v>
      </c>
      <c r="I82" t="s">
        <v>294</v>
      </c>
      <c r="J82" t="s">
        <v>295</v>
      </c>
      <c r="K82" t="s">
        <v>296</v>
      </c>
      <c r="L82">
        <v>1374</v>
      </c>
      <c r="N82">
        <v>1013</v>
      </c>
      <c r="O82" t="s">
        <v>297</v>
      </c>
      <c r="P82" t="s">
        <v>297</v>
      </c>
      <c r="Q82">
        <v>1</v>
      </c>
      <c r="W82">
        <v>0</v>
      </c>
      <c r="X82">
        <v>-2140119551</v>
      </c>
      <c r="Y82">
        <v>0</v>
      </c>
      <c r="AA82">
        <v>1</v>
      </c>
      <c r="AB82">
        <v>0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1.65</v>
      </c>
      <c r="AU82" t="s">
        <v>21</v>
      </c>
      <c r="AV82">
        <v>0</v>
      </c>
      <c r="AW82">
        <v>2</v>
      </c>
      <c r="AX82">
        <v>26265835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Y82*Source!I38</f>
        <v>0</v>
      </c>
      <c r="CY82">
        <f>AA82</f>
        <v>1</v>
      </c>
      <c r="CZ82">
        <f>AE82</f>
        <v>1</v>
      </c>
      <c r="DA82">
        <f>AI82</f>
        <v>1</v>
      </c>
      <c r="DB82">
        <v>0</v>
      </c>
    </row>
    <row r="83" spans="1:106">
      <c r="A83">
        <f>ROW(Source!A39)</f>
        <v>39</v>
      </c>
      <c r="B83">
        <v>26264149</v>
      </c>
      <c r="C83">
        <v>26265833</v>
      </c>
      <c r="D83">
        <v>26005377</v>
      </c>
      <c r="E83">
        <v>1</v>
      </c>
      <c r="F83">
        <v>1</v>
      </c>
      <c r="G83">
        <v>1</v>
      </c>
      <c r="H83">
        <v>1</v>
      </c>
      <c r="I83" t="s">
        <v>317</v>
      </c>
      <c r="J83" t="s">
        <v>3</v>
      </c>
      <c r="K83" t="s">
        <v>318</v>
      </c>
      <c r="L83">
        <v>1369</v>
      </c>
      <c r="N83">
        <v>1013</v>
      </c>
      <c r="O83" t="s">
        <v>254</v>
      </c>
      <c r="P83" t="s">
        <v>254</v>
      </c>
      <c r="Q83">
        <v>1</v>
      </c>
      <c r="W83">
        <v>0</v>
      </c>
      <c r="X83">
        <v>1239878588</v>
      </c>
      <c r="Y83">
        <v>6.0720000000000001</v>
      </c>
      <c r="AA83">
        <v>0</v>
      </c>
      <c r="AB83">
        <v>0</v>
      </c>
      <c r="AC83">
        <v>0</v>
      </c>
      <c r="AD83">
        <v>54.89</v>
      </c>
      <c r="AE83">
        <v>0</v>
      </c>
      <c r="AF83">
        <v>0</v>
      </c>
      <c r="AG83">
        <v>0</v>
      </c>
      <c r="AH83">
        <v>8.59</v>
      </c>
      <c r="AI83">
        <v>1</v>
      </c>
      <c r="AJ83">
        <v>1</v>
      </c>
      <c r="AK83">
        <v>1</v>
      </c>
      <c r="AL83">
        <v>6.39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9.6</v>
      </c>
      <c r="AU83" t="s">
        <v>44</v>
      </c>
      <c r="AV83">
        <v>1</v>
      </c>
      <c r="AW83">
        <v>2</v>
      </c>
      <c r="AX83">
        <v>26265834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Y83*Source!I39</f>
        <v>4.7361599999999999</v>
      </c>
      <c r="CY83">
        <f>AD83</f>
        <v>54.89</v>
      </c>
      <c r="CZ83">
        <f>AH83</f>
        <v>8.59</v>
      </c>
      <c r="DA83">
        <f>AL83</f>
        <v>6.39</v>
      </c>
      <c r="DB83">
        <v>0</v>
      </c>
    </row>
    <row r="84" spans="1:106">
      <c r="A84">
        <f>ROW(Source!A39)</f>
        <v>39</v>
      </c>
      <c r="B84">
        <v>26264149</v>
      </c>
      <c r="C84">
        <v>26265833</v>
      </c>
      <c r="D84">
        <v>25702730</v>
      </c>
      <c r="E84">
        <v>1</v>
      </c>
      <c r="F84">
        <v>1</v>
      </c>
      <c r="G84">
        <v>1</v>
      </c>
      <c r="H84">
        <v>3</v>
      </c>
      <c r="I84" t="s">
        <v>294</v>
      </c>
      <c r="J84" t="s">
        <v>295</v>
      </c>
      <c r="K84" t="s">
        <v>296</v>
      </c>
      <c r="L84">
        <v>1374</v>
      </c>
      <c r="N84">
        <v>1013</v>
      </c>
      <c r="O84" t="s">
        <v>297</v>
      </c>
      <c r="P84" t="s">
        <v>297</v>
      </c>
      <c r="Q84">
        <v>1</v>
      </c>
      <c r="W84">
        <v>0</v>
      </c>
      <c r="X84">
        <v>-2140119551</v>
      </c>
      <c r="Y84">
        <v>0</v>
      </c>
      <c r="AA84">
        <v>6.39</v>
      </c>
      <c r="AB84">
        <v>0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6.39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1.65</v>
      </c>
      <c r="AU84" t="s">
        <v>21</v>
      </c>
      <c r="AV84">
        <v>0</v>
      </c>
      <c r="AW84">
        <v>2</v>
      </c>
      <c r="AX84">
        <v>26265835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Y84*Source!I39</f>
        <v>0</v>
      </c>
      <c r="CY84">
        <f>AA84</f>
        <v>6.39</v>
      </c>
      <c r="CZ84">
        <f>AE84</f>
        <v>1</v>
      </c>
      <c r="DA84">
        <f>AI84</f>
        <v>6.39</v>
      </c>
      <c r="DB84">
        <v>0</v>
      </c>
    </row>
    <row r="85" spans="1:106">
      <c r="A85">
        <f>ROW(Source!A40)</f>
        <v>40</v>
      </c>
      <c r="B85">
        <v>26264148</v>
      </c>
      <c r="C85">
        <v>26265836</v>
      </c>
      <c r="D85">
        <v>26005377</v>
      </c>
      <c r="E85">
        <v>1</v>
      </c>
      <c r="F85">
        <v>1</v>
      </c>
      <c r="G85">
        <v>1</v>
      </c>
      <c r="H85">
        <v>1</v>
      </c>
      <c r="I85" t="s">
        <v>317</v>
      </c>
      <c r="J85" t="s">
        <v>3</v>
      </c>
      <c r="K85" t="s">
        <v>318</v>
      </c>
      <c r="L85">
        <v>1369</v>
      </c>
      <c r="N85">
        <v>1013</v>
      </c>
      <c r="O85" t="s">
        <v>254</v>
      </c>
      <c r="P85" t="s">
        <v>254</v>
      </c>
      <c r="Q85">
        <v>1</v>
      </c>
      <c r="W85">
        <v>0</v>
      </c>
      <c r="X85">
        <v>1239878588</v>
      </c>
      <c r="Y85">
        <v>6.2744</v>
      </c>
      <c r="AA85">
        <v>0</v>
      </c>
      <c r="AB85">
        <v>0</v>
      </c>
      <c r="AC85">
        <v>0</v>
      </c>
      <c r="AD85">
        <v>8.59</v>
      </c>
      <c r="AE85">
        <v>0</v>
      </c>
      <c r="AF85">
        <v>0</v>
      </c>
      <c r="AG85">
        <v>0</v>
      </c>
      <c r="AH85">
        <v>8.59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9.92</v>
      </c>
      <c r="AU85" t="s">
        <v>67</v>
      </c>
      <c r="AV85">
        <v>1</v>
      </c>
      <c r="AW85">
        <v>2</v>
      </c>
      <c r="AX85">
        <v>26265837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Y85*Source!I40</f>
        <v>1.3176239999999999</v>
      </c>
      <c r="CY85">
        <f>AD85</f>
        <v>8.59</v>
      </c>
      <c r="CZ85">
        <f>AH85</f>
        <v>8.59</v>
      </c>
      <c r="DA85">
        <f>AL85</f>
        <v>1</v>
      </c>
      <c r="DB85">
        <v>0</v>
      </c>
    </row>
    <row r="86" spans="1:106">
      <c r="A86">
        <f>ROW(Source!A40)</f>
        <v>40</v>
      </c>
      <c r="B86">
        <v>26264148</v>
      </c>
      <c r="C86">
        <v>26265836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29</v>
      </c>
      <c r="J86" t="s">
        <v>3</v>
      </c>
      <c r="K86" t="s">
        <v>255</v>
      </c>
      <c r="L86">
        <v>608254</v>
      </c>
      <c r="N86">
        <v>1013</v>
      </c>
      <c r="O86" t="s">
        <v>256</v>
      </c>
      <c r="P86" t="s">
        <v>256</v>
      </c>
      <c r="Q86">
        <v>1</v>
      </c>
      <c r="W86">
        <v>0</v>
      </c>
      <c r="X86">
        <v>-1172148719</v>
      </c>
      <c r="Y86">
        <v>0.11499999999999999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0.2</v>
      </c>
      <c r="AU86" t="s">
        <v>43</v>
      </c>
      <c r="AV86">
        <v>2</v>
      </c>
      <c r="AW86">
        <v>2</v>
      </c>
      <c r="AX86">
        <v>26265838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Y86*Source!I40</f>
        <v>2.4149999999999998E-2</v>
      </c>
      <c r="CY86">
        <f>AD86</f>
        <v>0</v>
      </c>
      <c r="CZ86">
        <f>AH86</f>
        <v>0</v>
      </c>
      <c r="DA86">
        <f>AL86</f>
        <v>1</v>
      </c>
      <c r="DB86">
        <v>0</v>
      </c>
    </row>
    <row r="87" spans="1:106">
      <c r="A87">
        <f>ROW(Source!A40)</f>
        <v>40</v>
      </c>
      <c r="B87">
        <v>26264148</v>
      </c>
      <c r="C87">
        <v>26265836</v>
      </c>
      <c r="D87">
        <v>25703166</v>
      </c>
      <c r="E87">
        <v>1</v>
      </c>
      <c r="F87">
        <v>1</v>
      </c>
      <c r="G87">
        <v>1</v>
      </c>
      <c r="H87">
        <v>2</v>
      </c>
      <c r="I87" t="s">
        <v>291</v>
      </c>
      <c r="J87" t="s">
        <v>292</v>
      </c>
      <c r="K87" t="s">
        <v>293</v>
      </c>
      <c r="L87">
        <v>1368</v>
      </c>
      <c r="N87">
        <v>1011</v>
      </c>
      <c r="O87" t="s">
        <v>260</v>
      </c>
      <c r="P87" t="s">
        <v>260</v>
      </c>
      <c r="Q87">
        <v>1</v>
      </c>
      <c r="W87">
        <v>0</v>
      </c>
      <c r="X87">
        <v>381011191</v>
      </c>
      <c r="Y87">
        <v>0.11499999999999999</v>
      </c>
      <c r="AA87">
        <v>0</v>
      </c>
      <c r="AB87">
        <v>135.43</v>
      </c>
      <c r="AC87">
        <v>11.84</v>
      </c>
      <c r="AD87">
        <v>0</v>
      </c>
      <c r="AE87">
        <v>0</v>
      </c>
      <c r="AF87">
        <v>135.43</v>
      </c>
      <c r="AG87">
        <v>11.84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0.2</v>
      </c>
      <c r="AU87" t="s">
        <v>43</v>
      </c>
      <c r="AV87">
        <v>0</v>
      </c>
      <c r="AW87">
        <v>2</v>
      </c>
      <c r="AX87">
        <v>26265839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Y87*Source!I40</f>
        <v>2.4149999999999998E-2</v>
      </c>
      <c r="CY87">
        <f>AB87</f>
        <v>135.43</v>
      </c>
      <c r="CZ87">
        <f>AF87</f>
        <v>135.43</v>
      </c>
      <c r="DA87">
        <f>AJ87</f>
        <v>1</v>
      </c>
      <c r="DB87">
        <v>0</v>
      </c>
    </row>
    <row r="88" spans="1:106">
      <c r="A88">
        <f>ROW(Source!A40)</f>
        <v>40</v>
      </c>
      <c r="B88">
        <v>26264148</v>
      </c>
      <c r="C88">
        <v>26265836</v>
      </c>
      <c r="D88">
        <v>25703240</v>
      </c>
      <c r="E88">
        <v>1</v>
      </c>
      <c r="F88">
        <v>1</v>
      </c>
      <c r="G88">
        <v>1</v>
      </c>
      <c r="H88">
        <v>2</v>
      </c>
      <c r="I88" t="s">
        <v>319</v>
      </c>
      <c r="J88" t="s">
        <v>320</v>
      </c>
      <c r="K88" t="s">
        <v>321</v>
      </c>
      <c r="L88">
        <v>1368</v>
      </c>
      <c r="N88">
        <v>1011</v>
      </c>
      <c r="O88" t="s">
        <v>260</v>
      </c>
      <c r="P88" t="s">
        <v>260</v>
      </c>
      <c r="Q88">
        <v>1</v>
      </c>
      <c r="W88">
        <v>0</v>
      </c>
      <c r="X88">
        <v>356241787</v>
      </c>
      <c r="Y88">
        <v>1.38</v>
      </c>
      <c r="AA88">
        <v>0</v>
      </c>
      <c r="AB88">
        <v>0.83</v>
      </c>
      <c r="AC88">
        <v>0</v>
      </c>
      <c r="AD88">
        <v>0</v>
      </c>
      <c r="AE88">
        <v>0</v>
      </c>
      <c r="AF88">
        <v>0.83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2.4</v>
      </c>
      <c r="AU88" t="s">
        <v>43</v>
      </c>
      <c r="AV88">
        <v>0</v>
      </c>
      <c r="AW88">
        <v>2</v>
      </c>
      <c r="AX88">
        <v>26265840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Y88*Source!I40</f>
        <v>0.28979999999999995</v>
      </c>
      <c r="CY88">
        <f>AB88</f>
        <v>0.83</v>
      </c>
      <c r="CZ88">
        <f>AF88</f>
        <v>0.83</v>
      </c>
      <c r="DA88">
        <f>AJ88</f>
        <v>1</v>
      </c>
      <c r="DB88">
        <v>0</v>
      </c>
    </row>
    <row r="89" spans="1:106">
      <c r="A89">
        <f>ROW(Source!A40)</f>
        <v>40</v>
      </c>
      <c r="B89">
        <v>26264148</v>
      </c>
      <c r="C89">
        <v>26265836</v>
      </c>
      <c r="D89">
        <v>25703252</v>
      </c>
      <c r="E89">
        <v>1</v>
      </c>
      <c r="F89">
        <v>1</v>
      </c>
      <c r="G89">
        <v>1</v>
      </c>
      <c r="H89">
        <v>2</v>
      </c>
      <c r="I89" t="s">
        <v>322</v>
      </c>
      <c r="J89" t="s">
        <v>323</v>
      </c>
      <c r="K89" t="s">
        <v>324</v>
      </c>
      <c r="L89">
        <v>1368</v>
      </c>
      <c r="N89">
        <v>1011</v>
      </c>
      <c r="O89" t="s">
        <v>260</v>
      </c>
      <c r="P89" t="s">
        <v>260</v>
      </c>
      <c r="Q89">
        <v>1</v>
      </c>
      <c r="W89">
        <v>0</v>
      </c>
      <c r="X89">
        <v>156502235</v>
      </c>
      <c r="Y89">
        <v>1.38</v>
      </c>
      <c r="AA89">
        <v>0</v>
      </c>
      <c r="AB89">
        <v>3.35</v>
      </c>
      <c r="AC89">
        <v>0</v>
      </c>
      <c r="AD89">
        <v>0</v>
      </c>
      <c r="AE89">
        <v>0</v>
      </c>
      <c r="AF89">
        <v>3.35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2.4</v>
      </c>
      <c r="AU89" t="s">
        <v>43</v>
      </c>
      <c r="AV89">
        <v>0</v>
      </c>
      <c r="AW89">
        <v>2</v>
      </c>
      <c r="AX89">
        <v>26265841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Y89*Source!I40</f>
        <v>0.28979999999999995</v>
      </c>
      <c r="CY89">
        <f>AB89</f>
        <v>3.35</v>
      </c>
      <c r="CZ89">
        <f>AF89</f>
        <v>3.35</v>
      </c>
      <c r="DA89">
        <f>AJ89</f>
        <v>1</v>
      </c>
      <c r="DB89">
        <v>0</v>
      </c>
    </row>
    <row r="90" spans="1:106">
      <c r="A90">
        <f>ROW(Source!A40)</f>
        <v>40</v>
      </c>
      <c r="B90">
        <v>26264148</v>
      </c>
      <c r="C90">
        <v>26265836</v>
      </c>
      <c r="D90">
        <v>25704562</v>
      </c>
      <c r="E90">
        <v>1</v>
      </c>
      <c r="F90">
        <v>1</v>
      </c>
      <c r="G90">
        <v>1</v>
      </c>
      <c r="H90">
        <v>2</v>
      </c>
      <c r="I90" t="s">
        <v>264</v>
      </c>
      <c r="J90" t="s">
        <v>265</v>
      </c>
      <c r="K90" t="s">
        <v>266</v>
      </c>
      <c r="L90">
        <v>1368</v>
      </c>
      <c r="N90">
        <v>1011</v>
      </c>
      <c r="O90" t="s">
        <v>260</v>
      </c>
      <c r="P90" t="s">
        <v>260</v>
      </c>
      <c r="Q90">
        <v>1</v>
      </c>
      <c r="W90">
        <v>0</v>
      </c>
      <c r="X90">
        <v>-1512863134</v>
      </c>
      <c r="Y90">
        <v>0.11499999999999999</v>
      </c>
      <c r="AA90">
        <v>0</v>
      </c>
      <c r="AB90">
        <v>86.79</v>
      </c>
      <c r="AC90">
        <v>10.130000000000001</v>
      </c>
      <c r="AD90">
        <v>0</v>
      </c>
      <c r="AE90">
        <v>0</v>
      </c>
      <c r="AF90">
        <v>86.79</v>
      </c>
      <c r="AG90">
        <v>10.130000000000001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0.2</v>
      </c>
      <c r="AU90" t="s">
        <v>43</v>
      </c>
      <c r="AV90">
        <v>0</v>
      </c>
      <c r="AW90">
        <v>2</v>
      </c>
      <c r="AX90">
        <v>26265842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Y90*Source!I40</f>
        <v>2.4149999999999998E-2</v>
      </c>
      <c r="CY90">
        <f>AB90</f>
        <v>86.79</v>
      </c>
      <c r="CZ90">
        <f>AF90</f>
        <v>86.79</v>
      </c>
      <c r="DA90">
        <f>AJ90</f>
        <v>1</v>
      </c>
      <c r="DB90">
        <v>0</v>
      </c>
    </row>
    <row r="91" spans="1:106">
      <c r="A91">
        <f>ROW(Source!A40)</f>
        <v>40</v>
      </c>
      <c r="B91">
        <v>26264148</v>
      </c>
      <c r="C91">
        <v>26265836</v>
      </c>
      <c r="D91">
        <v>25696249</v>
      </c>
      <c r="E91">
        <v>1</v>
      </c>
      <c r="F91">
        <v>1</v>
      </c>
      <c r="G91">
        <v>1</v>
      </c>
      <c r="H91">
        <v>3</v>
      </c>
      <c r="I91" t="s">
        <v>325</v>
      </c>
      <c r="J91" t="s">
        <v>326</v>
      </c>
      <c r="K91" t="s">
        <v>327</v>
      </c>
      <c r="L91">
        <v>1308</v>
      </c>
      <c r="N91">
        <v>1003</v>
      </c>
      <c r="O91" t="s">
        <v>328</v>
      </c>
      <c r="P91" t="s">
        <v>328</v>
      </c>
      <c r="Q91">
        <v>100</v>
      </c>
      <c r="W91">
        <v>0</v>
      </c>
      <c r="X91">
        <v>-926179901</v>
      </c>
      <c r="Y91">
        <v>0</v>
      </c>
      <c r="AA91">
        <v>128.76</v>
      </c>
      <c r="AB91">
        <v>0</v>
      </c>
      <c r="AC91">
        <v>0</v>
      </c>
      <c r="AD91">
        <v>0</v>
      </c>
      <c r="AE91">
        <v>128.76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9.5999999999999992E-3</v>
      </c>
      <c r="AU91" t="s">
        <v>21</v>
      </c>
      <c r="AV91">
        <v>0</v>
      </c>
      <c r="AW91">
        <v>2</v>
      </c>
      <c r="AX91">
        <v>26265843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Y91*Source!I40</f>
        <v>0</v>
      </c>
      <c r="CY91">
        <f>AA91</f>
        <v>128.76</v>
      </c>
      <c r="CZ91">
        <f>AE91</f>
        <v>128.76</v>
      </c>
      <c r="DA91">
        <f>AI91</f>
        <v>1</v>
      </c>
      <c r="DB91">
        <v>0</v>
      </c>
    </row>
    <row r="92" spans="1:106">
      <c r="A92">
        <f>ROW(Source!A40)</f>
        <v>40</v>
      </c>
      <c r="B92">
        <v>26264148</v>
      </c>
      <c r="C92">
        <v>26265836</v>
      </c>
      <c r="D92">
        <v>25698618</v>
      </c>
      <c r="E92">
        <v>1</v>
      </c>
      <c r="F92">
        <v>1</v>
      </c>
      <c r="G92">
        <v>1</v>
      </c>
      <c r="H92">
        <v>3</v>
      </c>
      <c r="I92" t="s">
        <v>329</v>
      </c>
      <c r="J92" t="s">
        <v>330</v>
      </c>
      <c r="K92" t="s">
        <v>331</v>
      </c>
      <c r="L92">
        <v>1348</v>
      </c>
      <c r="N92">
        <v>1009</v>
      </c>
      <c r="O92" t="s">
        <v>270</v>
      </c>
      <c r="P92" t="s">
        <v>270</v>
      </c>
      <c r="Q92">
        <v>1000</v>
      </c>
      <c r="W92">
        <v>0</v>
      </c>
      <c r="X92">
        <v>-7693346</v>
      </c>
      <c r="Y92">
        <v>0</v>
      </c>
      <c r="AA92">
        <v>8132.32</v>
      </c>
      <c r="AB92">
        <v>0</v>
      </c>
      <c r="AC92">
        <v>0</v>
      </c>
      <c r="AD92">
        <v>0</v>
      </c>
      <c r="AE92">
        <v>8132.32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6.0000000000000002E-5</v>
      </c>
      <c r="AU92" t="s">
        <v>21</v>
      </c>
      <c r="AV92">
        <v>0</v>
      </c>
      <c r="AW92">
        <v>2</v>
      </c>
      <c r="AX92">
        <v>26265844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Y92*Source!I40</f>
        <v>0</v>
      </c>
      <c r="CY92">
        <f>AA92</f>
        <v>8132.32</v>
      </c>
      <c r="CZ92">
        <f>AE92</f>
        <v>8132.32</v>
      </c>
      <c r="DA92">
        <f>AI92</f>
        <v>1</v>
      </c>
      <c r="DB92">
        <v>0</v>
      </c>
    </row>
    <row r="93" spans="1:106">
      <c r="A93">
        <f>ROW(Source!A40)</f>
        <v>40</v>
      </c>
      <c r="B93">
        <v>26264148</v>
      </c>
      <c r="C93">
        <v>26265836</v>
      </c>
      <c r="D93">
        <v>25701986</v>
      </c>
      <c r="E93">
        <v>1</v>
      </c>
      <c r="F93">
        <v>1</v>
      </c>
      <c r="G93">
        <v>1</v>
      </c>
      <c r="H93">
        <v>3</v>
      </c>
      <c r="I93" t="s">
        <v>332</v>
      </c>
      <c r="J93" t="s">
        <v>333</v>
      </c>
      <c r="K93" t="s">
        <v>334</v>
      </c>
      <c r="L93">
        <v>1346</v>
      </c>
      <c r="N93">
        <v>1009</v>
      </c>
      <c r="O93" t="s">
        <v>274</v>
      </c>
      <c r="P93" t="s">
        <v>274</v>
      </c>
      <c r="Q93">
        <v>1</v>
      </c>
      <c r="W93">
        <v>0</v>
      </c>
      <c r="X93">
        <v>-881571524</v>
      </c>
      <c r="Y93">
        <v>0</v>
      </c>
      <c r="AA93">
        <v>68.5</v>
      </c>
      <c r="AB93">
        <v>0</v>
      </c>
      <c r="AC93">
        <v>0</v>
      </c>
      <c r="AD93">
        <v>0</v>
      </c>
      <c r="AE93">
        <v>68.5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0.5</v>
      </c>
      <c r="AU93" t="s">
        <v>21</v>
      </c>
      <c r="AV93">
        <v>0</v>
      </c>
      <c r="AW93">
        <v>2</v>
      </c>
      <c r="AX93">
        <v>26265845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Y93*Source!I40</f>
        <v>0</v>
      </c>
      <c r="CY93">
        <f>AA93</f>
        <v>68.5</v>
      </c>
      <c r="CZ93">
        <f>AE93</f>
        <v>68.5</v>
      </c>
      <c r="DA93">
        <f>AI93</f>
        <v>1</v>
      </c>
      <c r="DB93">
        <v>0</v>
      </c>
    </row>
    <row r="94" spans="1:106">
      <c r="A94">
        <f>ROW(Source!A40)</f>
        <v>40</v>
      </c>
      <c r="B94">
        <v>26264148</v>
      </c>
      <c r="C94">
        <v>26265836</v>
      </c>
      <c r="D94">
        <v>25702730</v>
      </c>
      <c r="E94">
        <v>1</v>
      </c>
      <c r="F94">
        <v>1</v>
      </c>
      <c r="G94">
        <v>1</v>
      </c>
      <c r="H94">
        <v>3</v>
      </c>
      <c r="I94" t="s">
        <v>294</v>
      </c>
      <c r="J94" t="s">
        <v>295</v>
      </c>
      <c r="K94" t="s">
        <v>296</v>
      </c>
      <c r="L94">
        <v>1374</v>
      </c>
      <c r="N94">
        <v>1013</v>
      </c>
      <c r="O94" t="s">
        <v>297</v>
      </c>
      <c r="P94" t="s">
        <v>297</v>
      </c>
      <c r="Q94">
        <v>1</v>
      </c>
      <c r="W94">
        <v>0</v>
      </c>
      <c r="X94">
        <v>-2140119551</v>
      </c>
      <c r="Y94">
        <v>0</v>
      </c>
      <c r="AA94">
        <v>1</v>
      </c>
      <c r="AB94">
        <v>0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1.7</v>
      </c>
      <c r="AU94" t="s">
        <v>21</v>
      </c>
      <c r="AV94">
        <v>0</v>
      </c>
      <c r="AW94">
        <v>2</v>
      </c>
      <c r="AX94">
        <v>26265846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Y94*Source!I40</f>
        <v>0</v>
      </c>
      <c r="CY94">
        <f>AA94</f>
        <v>1</v>
      </c>
      <c r="CZ94">
        <f>AE94</f>
        <v>1</v>
      </c>
      <c r="DA94">
        <f>AI94</f>
        <v>1</v>
      </c>
      <c r="DB94">
        <v>0</v>
      </c>
    </row>
    <row r="95" spans="1:106">
      <c r="A95">
        <f>ROW(Source!A41)</f>
        <v>41</v>
      </c>
      <c r="B95">
        <v>26264149</v>
      </c>
      <c r="C95">
        <v>26265836</v>
      </c>
      <c r="D95">
        <v>26005377</v>
      </c>
      <c r="E95">
        <v>1</v>
      </c>
      <c r="F95">
        <v>1</v>
      </c>
      <c r="G95">
        <v>1</v>
      </c>
      <c r="H95">
        <v>1</v>
      </c>
      <c r="I95" t="s">
        <v>317</v>
      </c>
      <c r="J95" t="s">
        <v>3</v>
      </c>
      <c r="K95" t="s">
        <v>318</v>
      </c>
      <c r="L95">
        <v>1369</v>
      </c>
      <c r="N95">
        <v>1013</v>
      </c>
      <c r="O95" t="s">
        <v>254</v>
      </c>
      <c r="P95" t="s">
        <v>254</v>
      </c>
      <c r="Q95">
        <v>1</v>
      </c>
      <c r="W95">
        <v>0</v>
      </c>
      <c r="X95">
        <v>1239878588</v>
      </c>
      <c r="Y95">
        <v>6.2744</v>
      </c>
      <c r="AA95">
        <v>0</v>
      </c>
      <c r="AB95">
        <v>0</v>
      </c>
      <c r="AC95">
        <v>0</v>
      </c>
      <c r="AD95">
        <v>54.89</v>
      </c>
      <c r="AE95">
        <v>0</v>
      </c>
      <c r="AF95">
        <v>0</v>
      </c>
      <c r="AG95">
        <v>0</v>
      </c>
      <c r="AH95">
        <v>8.59</v>
      </c>
      <c r="AI95">
        <v>1</v>
      </c>
      <c r="AJ95">
        <v>1</v>
      </c>
      <c r="AK95">
        <v>1</v>
      </c>
      <c r="AL95">
        <v>6.39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9.92</v>
      </c>
      <c r="AU95" t="s">
        <v>67</v>
      </c>
      <c r="AV95">
        <v>1</v>
      </c>
      <c r="AW95">
        <v>2</v>
      </c>
      <c r="AX95">
        <v>26265837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Y95*Source!I41</f>
        <v>1.3176239999999999</v>
      </c>
      <c r="CY95">
        <f>AD95</f>
        <v>54.89</v>
      </c>
      <c r="CZ95">
        <f>AH95</f>
        <v>8.59</v>
      </c>
      <c r="DA95">
        <f>AL95</f>
        <v>6.39</v>
      </c>
      <c r="DB95">
        <v>0</v>
      </c>
    </row>
    <row r="96" spans="1:106">
      <c r="A96">
        <f>ROW(Source!A41)</f>
        <v>41</v>
      </c>
      <c r="B96">
        <v>26264149</v>
      </c>
      <c r="C96">
        <v>26265836</v>
      </c>
      <c r="D96">
        <v>121548</v>
      </c>
      <c r="E96">
        <v>1</v>
      </c>
      <c r="F96">
        <v>1</v>
      </c>
      <c r="G96">
        <v>1</v>
      </c>
      <c r="H96">
        <v>1</v>
      </c>
      <c r="I96" t="s">
        <v>29</v>
      </c>
      <c r="J96" t="s">
        <v>3</v>
      </c>
      <c r="K96" t="s">
        <v>255</v>
      </c>
      <c r="L96">
        <v>608254</v>
      </c>
      <c r="N96">
        <v>1013</v>
      </c>
      <c r="O96" t="s">
        <v>256</v>
      </c>
      <c r="P96" t="s">
        <v>256</v>
      </c>
      <c r="Q96">
        <v>1</v>
      </c>
      <c r="W96">
        <v>0</v>
      </c>
      <c r="X96">
        <v>-1172148719</v>
      </c>
      <c r="Y96">
        <v>0.11499999999999999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6.39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0.2</v>
      </c>
      <c r="AU96" t="s">
        <v>43</v>
      </c>
      <c r="AV96">
        <v>2</v>
      </c>
      <c r="AW96">
        <v>2</v>
      </c>
      <c r="AX96">
        <v>26265838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Y96*Source!I41</f>
        <v>2.4149999999999998E-2</v>
      </c>
      <c r="CY96">
        <f>AD96</f>
        <v>0</v>
      </c>
      <c r="CZ96">
        <f>AH96</f>
        <v>0</v>
      </c>
      <c r="DA96">
        <f>AL96</f>
        <v>1</v>
      </c>
      <c r="DB96">
        <v>0</v>
      </c>
    </row>
    <row r="97" spans="1:106">
      <c r="A97">
        <f>ROW(Source!A41)</f>
        <v>41</v>
      </c>
      <c r="B97">
        <v>26264149</v>
      </c>
      <c r="C97">
        <v>26265836</v>
      </c>
      <c r="D97">
        <v>25703166</v>
      </c>
      <c r="E97">
        <v>1</v>
      </c>
      <c r="F97">
        <v>1</v>
      </c>
      <c r="G97">
        <v>1</v>
      </c>
      <c r="H97">
        <v>2</v>
      </c>
      <c r="I97" t="s">
        <v>291</v>
      </c>
      <c r="J97" t="s">
        <v>292</v>
      </c>
      <c r="K97" t="s">
        <v>293</v>
      </c>
      <c r="L97">
        <v>1368</v>
      </c>
      <c r="N97">
        <v>1011</v>
      </c>
      <c r="O97" t="s">
        <v>260</v>
      </c>
      <c r="P97" t="s">
        <v>260</v>
      </c>
      <c r="Q97">
        <v>1</v>
      </c>
      <c r="W97">
        <v>0</v>
      </c>
      <c r="X97">
        <v>381011191</v>
      </c>
      <c r="Y97">
        <v>0.11499999999999999</v>
      </c>
      <c r="AA97">
        <v>0</v>
      </c>
      <c r="AB97">
        <v>865.4</v>
      </c>
      <c r="AC97">
        <v>11.84</v>
      </c>
      <c r="AD97">
        <v>0</v>
      </c>
      <c r="AE97">
        <v>0</v>
      </c>
      <c r="AF97">
        <v>135.43</v>
      </c>
      <c r="AG97">
        <v>11.84</v>
      </c>
      <c r="AH97">
        <v>0</v>
      </c>
      <c r="AI97">
        <v>1</v>
      </c>
      <c r="AJ97">
        <v>6.39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0.2</v>
      </c>
      <c r="AU97" t="s">
        <v>43</v>
      </c>
      <c r="AV97">
        <v>0</v>
      </c>
      <c r="AW97">
        <v>2</v>
      </c>
      <c r="AX97">
        <v>26265839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Y97*Source!I41</f>
        <v>2.4149999999999998E-2</v>
      </c>
      <c r="CY97">
        <f>AB97</f>
        <v>865.4</v>
      </c>
      <c r="CZ97">
        <f>AF97</f>
        <v>135.43</v>
      </c>
      <c r="DA97">
        <f>AJ97</f>
        <v>6.39</v>
      </c>
      <c r="DB97">
        <v>0</v>
      </c>
    </row>
    <row r="98" spans="1:106">
      <c r="A98">
        <f>ROW(Source!A41)</f>
        <v>41</v>
      </c>
      <c r="B98">
        <v>26264149</v>
      </c>
      <c r="C98">
        <v>26265836</v>
      </c>
      <c r="D98">
        <v>25703240</v>
      </c>
      <c r="E98">
        <v>1</v>
      </c>
      <c r="F98">
        <v>1</v>
      </c>
      <c r="G98">
        <v>1</v>
      </c>
      <c r="H98">
        <v>2</v>
      </c>
      <c r="I98" t="s">
        <v>319</v>
      </c>
      <c r="J98" t="s">
        <v>320</v>
      </c>
      <c r="K98" t="s">
        <v>321</v>
      </c>
      <c r="L98">
        <v>1368</v>
      </c>
      <c r="N98">
        <v>1011</v>
      </c>
      <c r="O98" t="s">
        <v>260</v>
      </c>
      <c r="P98" t="s">
        <v>260</v>
      </c>
      <c r="Q98">
        <v>1</v>
      </c>
      <c r="W98">
        <v>0</v>
      </c>
      <c r="X98">
        <v>356241787</v>
      </c>
      <c r="Y98">
        <v>1.38</v>
      </c>
      <c r="AA98">
        <v>0</v>
      </c>
      <c r="AB98">
        <v>5.3</v>
      </c>
      <c r="AC98">
        <v>0</v>
      </c>
      <c r="AD98">
        <v>0</v>
      </c>
      <c r="AE98">
        <v>0</v>
      </c>
      <c r="AF98">
        <v>0.83</v>
      </c>
      <c r="AG98">
        <v>0</v>
      </c>
      <c r="AH98">
        <v>0</v>
      </c>
      <c r="AI98">
        <v>1</v>
      </c>
      <c r="AJ98">
        <v>6.39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2.4</v>
      </c>
      <c r="AU98" t="s">
        <v>43</v>
      </c>
      <c r="AV98">
        <v>0</v>
      </c>
      <c r="AW98">
        <v>2</v>
      </c>
      <c r="AX98">
        <v>26265840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Y98*Source!I41</f>
        <v>0.28979999999999995</v>
      </c>
      <c r="CY98">
        <f>AB98</f>
        <v>5.3</v>
      </c>
      <c r="CZ98">
        <f>AF98</f>
        <v>0.83</v>
      </c>
      <c r="DA98">
        <f>AJ98</f>
        <v>6.39</v>
      </c>
      <c r="DB98">
        <v>0</v>
      </c>
    </row>
    <row r="99" spans="1:106">
      <c r="A99">
        <f>ROW(Source!A41)</f>
        <v>41</v>
      </c>
      <c r="B99">
        <v>26264149</v>
      </c>
      <c r="C99">
        <v>26265836</v>
      </c>
      <c r="D99">
        <v>25703252</v>
      </c>
      <c r="E99">
        <v>1</v>
      </c>
      <c r="F99">
        <v>1</v>
      </c>
      <c r="G99">
        <v>1</v>
      </c>
      <c r="H99">
        <v>2</v>
      </c>
      <c r="I99" t="s">
        <v>322</v>
      </c>
      <c r="J99" t="s">
        <v>323</v>
      </c>
      <c r="K99" t="s">
        <v>324</v>
      </c>
      <c r="L99">
        <v>1368</v>
      </c>
      <c r="N99">
        <v>1011</v>
      </c>
      <c r="O99" t="s">
        <v>260</v>
      </c>
      <c r="P99" t="s">
        <v>260</v>
      </c>
      <c r="Q99">
        <v>1</v>
      </c>
      <c r="W99">
        <v>0</v>
      </c>
      <c r="X99">
        <v>156502235</v>
      </c>
      <c r="Y99">
        <v>1.38</v>
      </c>
      <c r="AA99">
        <v>0</v>
      </c>
      <c r="AB99">
        <v>21.41</v>
      </c>
      <c r="AC99">
        <v>0</v>
      </c>
      <c r="AD99">
        <v>0</v>
      </c>
      <c r="AE99">
        <v>0</v>
      </c>
      <c r="AF99">
        <v>3.35</v>
      </c>
      <c r="AG99">
        <v>0</v>
      </c>
      <c r="AH99">
        <v>0</v>
      </c>
      <c r="AI99">
        <v>1</v>
      </c>
      <c r="AJ99">
        <v>6.39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2.4</v>
      </c>
      <c r="AU99" t="s">
        <v>43</v>
      </c>
      <c r="AV99">
        <v>0</v>
      </c>
      <c r="AW99">
        <v>2</v>
      </c>
      <c r="AX99">
        <v>26265841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Y99*Source!I41</f>
        <v>0.28979999999999995</v>
      </c>
      <c r="CY99">
        <f>AB99</f>
        <v>21.41</v>
      </c>
      <c r="CZ99">
        <f>AF99</f>
        <v>3.35</v>
      </c>
      <c r="DA99">
        <f>AJ99</f>
        <v>6.39</v>
      </c>
      <c r="DB99">
        <v>0</v>
      </c>
    </row>
    <row r="100" spans="1:106">
      <c r="A100">
        <f>ROW(Source!A41)</f>
        <v>41</v>
      </c>
      <c r="B100">
        <v>26264149</v>
      </c>
      <c r="C100">
        <v>26265836</v>
      </c>
      <c r="D100">
        <v>25704562</v>
      </c>
      <c r="E100">
        <v>1</v>
      </c>
      <c r="F100">
        <v>1</v>
      </c>
      <c r="G100">
        <v>1</v>
      </c>
      <c r="H100">
        <v>2</v>
      </c>
      <c r="I100" t="s">
        <v>264</v>
      </c>
      <c r="J100" t="s">
        <v>265</v>
      </c>
      <c r="K100" t="s">
        <v>266</v>
      </c>
      <c r="L100">
        <v>1368</v>
      </c>
      <c r="N100">
        <v>1011</v>
      </c>
      <c r="O100" t="s">
        <v>260</v>
      </c>
      <c r="P100" t="s">
        <v>260</v>
      </c>
      <c r="Q100">
        <v>1</v>
      </c>
      <c r="W100">
        <v>0</v>
      </c>
      <c r="X100">
        <v>-1512863134</v>
      </c>
      <c r="Y100">
        <v>0.11499999999999999</v>
      </c>
      <c r="AA100">
        <v>0</v>
      </c>
      <c r="AB100">
        <v>554.59</v>
      </c>
      <c r="AC100">
        <v>10.130000000000001</v>
      </c>
      <c r="AD100">
        <v>0</v>
      </c>
      <c r="AE100">
        <v>0</v>
      </c>
      <c r="AF100">
        <v>86.79</v>
      </c>
      <c r="AG100">
        <v>10.130000000000001</v>
      </c>
      <c r="AH100">
        <v>0</v>
      </c>
      <c r="AI100">
        <v>1</v>
      </c>
      <c r="AJ100">
        <v>6.39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0.2</v>
      </c>
      <c r="AU100" t="s">
        <v>43</v>
      </c>
      <c r="AV100">
        <v>0</v>
      </c>
      <c r="AW100">
        <v>2</v>
      </c>
      <c r="AX100">
        <v>26265842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Y100*Source!I41</f>
        <v>2.4149999999999998E-2</v>
      </c>
      <c r="CY100">
        <f>AB100</f>
        <v>554.59</v>
      </c>
      <c r="CZ100">
        <f>AF100</f>
        <v>86.79</v>
      </c>
      <c r="DA100">
        <f>AJ100</f>
        <v>6.39</v>
      </c>
      <c r="DB100">
        <v>0</v>
      </c>
    </row>
    <row r="101" spans="1:106">
      <c r="A101">
        <f>ROW(Source!A41)</f>
        <v>41</v>
      </c>
      <c r="B101">
        <v>26264149</v>
      </c>
      <c r="C101">
        <v>26265836</v>
      </c>
      <c r="D101">
        <v>25696249</v>
      </c>
      <c r="E101">
        <v>1</v>
      </c>
      <c r="F101">
        <v>1</v>
      </c>
      <c r="G101">
        <v>1</v>
      </c>
      <c r="H101">
        <v>3</v>
      </c>
      <c r="I101" t="s">
        <v>325</v>
      </c>
      <c r="J101" t="s">
        <v>326</v>
      </c>
      <c r="K101" t="s">
        <v>327</v>
      </c>
      <c r="L101">
        <v>1308</v>
      </c>
      <c r="N101">
        <v>1003</v>
      </c>
      <c r="O101" t="s">
        <v>328</v>
      </c>
      <c r="P101" t="s">
        <v>328</v>
      </c>
      <c r="Q101">
        <v>100</v>
      </c>
      <c r="W101">
        <v>0</v>
      </c>
      <c r="X101">
        <v>-926179901</v>
      </c>
      <c r="Y101">
        <v>0</v>
      </c>
      <c r="AA101">
        <v>822.78</v>
      </c>
      <c r="AB101">
        <v>0</v>
      </c>
      <c r="AC101">
        <v>0</v>
      </c>
      <c r="AD101">
        <v>0</v>
      </c>
      <c r="AE101">
        <v>128.76</v>
      </c>
      <c r="AF101">
        <v>0</v>
      </c>
      <c r="AG101">
        <v>0</v>
      </c>
      <c r="AH101">
        <v>0</v>
      </c>
      <c r="AI101">
        <v>6.39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9.5999999999999992E-3</v>
      </c>
      <c r="AU101" t="s">
        <v>21</v>
      </c>
      <c r="AV101">
        <v>0</v>
      </c>
      <c r="AW101">
        <v>2</v>
      </c>
      <c r="AX101">
        <v>26265843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Y101*Source!I41</f>
        <v>0</v>
      </c>
      <c r="CY101">
        <f>AA101</f>
        <v>822.78</v>
      </c>
      <c r="CZ101">
        <f>AE101</f>
        <v>128.76</v>
      </c>
      <c r="DA101">
        <f>AI101</f>
        <v>6.39</v>
      </c>
      <c r="DB101">
        <v>0</v>
      </c>
    </row>
    <row r="102" spans="1:106">
      <c r="A102">
        <f>ROW(Source!A41)</f>
        <v>41</v>
      </c>
      <c r="B102">
        <v>26264149</v>
      </c>
      <c r="C102">
        <v>26265836</v>
      </c>
      <c r="D102">
        <v>25698618</v>
      </c>
      <c r="E102">
        <v>1</v>
      </c>
      <c r="F102">
        <v>1</v>
      </c>
      <c r="G102">
        <v>1</v>
      </c>
      <c r="H102">
        <v>3</v>
      </c>
      <c r="I102" t="s">
        <v>329</v>
      </c>
      <c r="J102" t="s">
        <v>330</v>
      </c>
      <c r="K102" t="s">
        <v>331</v>
      </c>
      <c r="L102">
        <v>1348</v>
      </c>
      <c r="N102">
        <v>1009</v>
      </c>
      <c r="O102" t="s">
        <v>270</v>
      </c>
      <c r="P102" t="s">
        <v>270</v>
      </c>
      <c r="Q102">
        <v>1000</v>
      </c>
      <c r="W102">
        <v>0</v>
      </c>
      <c r="X102">
        <v>-7693346</v>
      </c>
      <c r="Y102">
        <v>0</v>
      </c>
      <c r="AA102">
        <v>51965.52</v>
      </c>
      <c r="AB102">
        <v>0</v>
      </c>
      <c r="AC102">
        <v>0</v>
      </c>
      <c r="AD102">
        <v>0</v>
      </c>
      <c r="AE102">
        <v>8132.32</v>
      </c>
      <c r="AF102">
        <v>0</v>
      </c>
      <c r="AG102">
        <v>0</v>
      </c>
      <c r="AH102">
        <v>0</v>
      </c>
      <c r="AI102">
        <v>6.39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6.0000000000000002E-5</v>
      </c>
      <c r="AU102" t="s">
        <v>21</v>
      </c>
      <c r="AV102">
        <v>0</v>
      </c>
      <c r="AW102">
        <v>2</v>
      </c>
      <c r="AX102">
        <v>26265844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Y102*Source!I41</f>
        <v>0</v>
      </c>
      <c r="CY102">
        <f>AA102</f>
        <v>51965.52</v>
      </c>
      <c r="CZ102">
        <f>AE102</f>
        <v>8132.32</v>
      </c>
      <c r="DA102">
        <f>AI102</f>
        <v>6.39</v>
      </c>
      <c r="DB102">
        <v>0</v>
      </c>
    </row>
    <row r="103" spans="1:106">
      <c r="A103">
        <f>ROW(Source!A41)</f>
        <v>41</v>
      </c>
      <c r="B103">
        <v>26264149</v>
      </c>
      <c r="C103">
        <v>26265836</v>
      </c>
      <c r="D103">
        <v>25701986</v>
      </c>
      <c r="E103">
        <v>1</v>
      </c>
      <c r="F103">
        <v>1</v>
      </c>
      <c r="G103">
        <v>1</v>
      </c>
      <c r="H103">
        <v>3</v>
      </c>
      <c r="I103" t="s">
        <v>332</v>
      </c>
      <c r="J103" t="s">
        <v>333</v>
      </c>
      <c r="K103" t="s">
        <v>334</v>
      </c>
      <c r="L103">
        <v>1346</v>
      </c>
      <c r="N103">
        <v>1009</v>
      </c>
      <c r="O103" t="s">
        <v>274</v>
      </c>
      <c r="P103" t="s">
        <v>274</v>
      </c>
      <c r="Q103">
        <v>1</v>
      </c>
      <c r="W103">
        <v>0</v>
      </c>
      <c r="X103">
        <v>-881571524</v>
      </c>
      <c r="Y103">
        <v>0</v>
      </c>
      <c r="AA103">
        <v>437.72</v>
      </c>
      <c r="AB103">
        <v>0</v>
      </c>
      <c r="AC103">
        <v>0</v>
      </c>
      <c r="AD103">
        <v>0</v>
      </c>
      <c r="AE103">
        <v>68.5</v>
      </c>
      <c r="AF103">
        <v>0</v>
      </c>
      <c r="AG103">
        <v>0</v>
      </c>
      <c r="AH103">
        <v>0</v>
      </c>
      <c r="AI103">
        <v>6.39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0.5</v>
      </c>
      <c r="AU103" t="s">
        <v>21</v>
      </c>
      <c r="AV103">
        <v>0</v>
      </c>
      <c r="AW103">
        <v>2</v>
      </c>
      <c r="AX103">
        <v>26265845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Y103*Source!I41</f>
        <v>0</v>
      </c>
      <c r="CY103">
        <f>AA103</f>
        <v>437.72</v>
      </c>
      <c r="CZ103">
        <f>AE103</f>
        <v>68.5</v>
      </c>
      <c r="DA103">
        <f>AI103</f>
        <v>6.39</v>
      </c>
      <c r="DB103">
        <v>0</v>
      </c>
    </row>
    <row r="104" spans="1:106">
      <c r="A104">
        <f>ROW(Source!A41)</f>
        <v>41</v>
      </c>
      <c r="B104">
        <v>26264149</v>
      </c>
      <c r="C104">
        <v>26265836</v>
      </c>
      <c r="D104">
        <v>25702730</v>
      </c>
      <c r="E104">
        <v>1</v>
      </c>
      <c r="F104">
        <v>1</v>
      </c>
      <c r="G104">
        <v>1</v>
      </c>
      <c r="H104">
        <v>3</v>
      </c>
      <c r="I104" t="s">
        <v>294</v>
      </c>
      <c r="J104" t="s">
        <v>295</v>
      </c>
      <c r="K104" t="s">
        <v>296</v>
      </c>
      <c r="L104">
        <v>1374</v>
      </c>
      <c r="N104">
        <v>1013</v>
      </c>
      <c r="O104" t="s">
        <v>297</v>
      </c>
      <c r="P104" t="s">
        <v>297</v>
      </c>
      <c r="Q104">
        <v>1</v>
      </c>
      <c r="W104">
        <v>0</v>
      </c>
      <c r="X104">
        <v>-2140119551</v>
      </c>
      <c r="Y104">
        <v>0</v>
      </c>
      <c r="AA104">
        <v>6.39</v>
      </c>
      <c r="AB104">
        <v>0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0</v>
      </c>
      <c r="AI104">
        <v>6.39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1.7</v>
      </c>
      <c r="AU104" t="s">
        <v>21</v>
      </c>
      <c r="AV104">
        <v>0</v>
      </c>
      <c r="AW104">
        <v>2</v>
      </c>
      <c r="AX104">
        <v>26265846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Y104*Source!I41</f>
        <v>0</v>
      </c>
      <c r="CY104">
        <f>AA104</f>
        <v>6.39</v>
      </c>
      <c r="CZ104">
        <f>AE104</f>
        <v>1</v>
      </c>
      <c r="DA104">
        <f>AI104</f>
        <v>6.39</v>
      </c>
      <c r="DB104">
        <v>0</v>
      </c>
    </row>
    <row r="105" spans="1:106">
      <c r="A105">
        <f>ROW(Source!A42)</f>
        <v>42</v>
      </c>
      <c r="B105">
        <v>26264148</v>
      </c>
      <c r="C105">
        <v>26265821</v>
      </c>
      <c r="D105">
        <v>26005427</v>
      </c>
      <c r="E105">
        <v>1</v>
      </c>
      <c r="F105">
        <v>1</v>
      </c>
      <c r="G105">
        <v>1</v>
      </c>
      <c r="H105">
        <v>1</v>
      </c>
      <c r="I105" t="s">
        <v>298</v>
      </c>
      <c r="J105" t="s">
        <v>3</v>
      </c>
      <c r="K105" t="s">
        <v>299</v>
      </c>
      <c r="L105">
        <v>1369</v>
      </c>
      <c r="N105">
        <v>1013</v>
      </c>
      <c r="O105" t="s">
        <v>254</v>
      </c>
      <c r="P105" t="s">
        <v>254</v>
      </c>
      <c r="Q105">
        <v>1</v>
      </c>
      <c r="W105">
        <v>0</v>
      </c>
      <c r="X105">
        <v>-440976425</v>
      </c>
      <c r="Y105">
        <v>1.56975</v>
      </c>
      <c r="AA105">
        <v>0</v>
      </c>
      <c r="AB105">
        <v>0</v>
      </c>
      <c r="AC105">
        <v>0</v>
      </c>
      <c r="AD105">
        <v>8.7200000000000006</v>
      </c>
      <c r="AE105">
        <v>0</v>
      </c>
      <c r="AF105">
        <v>0</v>
      </c>
      <c r="AG105">
        <v>0</v>
      </c>
      <c r="AH105">
        <v>8.7200000000000006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2.73</v>
      </c>
      <c r="AU105" t="s">
        <v>43</v>
      </c>
      <c r="AV105">
        <v>1</v>
      </c>
      <c r="AW105">
        <v>2</v>
      </c>
      <c r="AX105">
        <v>26265822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Y105*Source!I42</f>
        <v>18.837</v>
      </c>
      <c r="CY105">
        <f>AD105</f>
        <v>8.7200000000000006</v>
      </c>
      <c r="CZ105">
        <f>AH105</f>
        <v>8.7200000000000006</v>
      </c>
      <c r="DA105">
        <f>AL105</f>
        <v>1</v>
      </c>
      <c r="DB105">
        <v>0</v>
      </c>
    </row>
    <row r="106" spans="1:106">
      <c r="A106">
        <f>ROW(Source!A42)</f>
        <v>42</v>
      </c>
      <c r="B106">
        <v>26264148</v>
      </c>
      <c r="C106">
        <v>26265821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29</v>
      </c>
      <c r="J106" t="s">
        <v>3</v>
      </c>
      <c r="K106" t="s">
        <v>255</v>
      </c>
      <c r="L106">
        <v>608254</v>
      </c>
      <c r="N106">
        <v>1013</v>
      </c>
      <c r="O106" t="s">
        <v>256</v>
      </c>
      <c r="P106" t="s">
        <v>256</v>
      </c>
      <c r="Q106">
        <v>1</v>
      </c>
      <c r="W106">
        <v>0</v>
      </c>
      <c r="X106">
        <v>-1172148719</v>
      </c>
      <c r="Y106">
        <v>0.621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1.08</v>
      </c>
      <c r="AU106" t="s">
        <v>43</v>
      </c>
      <c r="AV106">
        <v>2</v>
      </c>
      <c r="AW106">
        <v>2</v>
      </c>
      <c r="AX106">
        <v>26265823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Y106*Source!I42</f>
        <v>7.452</v>
      </c>
      <c r="CY106">
        <f>AD106</f>
        <v>0</v>
      </c>
      <c r="CZ106">
        <f>AH106</f>
        <v>0</v>
      </c>
      <c r="DA106">
        <f>AL106</f>
        <v>1</v>
      </c>
      <c r="DB106">
        <v>0</v>
      </c>
    </row>
    <row r="107" spans="1:106">
      <c r="A107">
        <f>ROW(Source!A42)</f>
        <v>42</v>
      </c>
      <c r="B107">
        <v>26264148</v>
      </c>
      <c r="C107">
        <v>26265821</v>
      </c>
      <c r="D107">
        <v>25703166</v>
      </c>
      <c r="E107">
        <v>1</v>
      </c>
      <c r="F107">
        <v>1</v>
      </c>
      <c r="G107">
        <v>1</v>
      </c>
      <c r="H107">
        <v>2</v>
      </c>
      <c r="I107" t="s">
        <v>291</v>
      </c>
      <c r="J107" t="s">
        <v>292</v>
      </c>
      <c r="K107" t="s">
        <v>293</v>
      </c>
      <c r="L107">
        <v>1368</v>
      </c>
      <c r="N107">
        <v>1011</v>
      </c>
      <c r="O107" t="s">
        <v>260</v>
      </c>
      <c r="P107" t="s">
        <v>260</v>
      </c>
      <c r="Q107">
        <v>1</v>
      </c>
      <c r="W107">
        <v>0</v>
      </c>
      <c r="X107">
        <v>381011191</v>
      </c>
      <c r="Y107">
        <v>1.15E-2</v>
      </c>
      <c r="AA107">
        <v>0</v>
      </c>
      <c r="AB107">
        <v>135.43</v>
      </c>
      <c r="AC107">
        <v>11.84</v>
      </c>
      <c r="AD107">
        <v>0</v>
      </c>
      <c r="AE107">
        <v>0</v>
      </c>
      <c r="AF107">
        <v>135.43</v>
      </c>
      <c r="AG107">
        <v>11.84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0.02</v>
      </c>
      <c r="AU107" t="s">
        <v>43</v>
      </c>
      <c r="AV107">
        <v>0</v>
      </c>
      <c r="AW107">
        <v>2</v>
      </c>
      <c r="AX107">
        <v>26265824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Y107*Source!I42</f>
        <v>0.13800000000000001</v>
      </c>
      <c r="CY107">
        <f>AB107</f>
        <v>135.43</v>
      </c>
      <c r="CZ107">
        <f>AF107</f>
        <v>135.43</v>
      </c>
      <c r="DA107">
        <f>AJ107</f>
        <v>1</v>
      </c>
      <c r="DB107">
        <v>0</v>
      </c>
    </row>
    <row r="108" spans="1:106">
      <c r="A108">
        <f>ROW(Source!A42)</f>
        <v>42</v>
      </c>
      <c r="B108">
        <v>26264148</v>
      </c>
      <c r="C108">
        <v>26265821</v>
      </c>
      <c r="D108">
        <v>25703285</v>
      </c>
      <c r="E108">
        <v>1</v>
      </c>
      <c r="F108">
        <v>1</v>
      </c>
      <c r="G108">
        <v>1</v>
      </c>
      <c r="H108">
        <v>2</v>
      </c>
      <c r="I108" t="s">
        <v>300</v>
      </c>
      <c r="J108" t="s">
        <v>301</v>
      </c>
      <c r="K108" t="s">
        <v>302</v>
      </c>
      <c r="L108">
        <v>1368</v>
      </c>
      <c r="N108">
        <v>1011</v>
      </c>
      <c r="O108" t="s">
        <v>260</v>
      </c>
      <c r="P108" t="s">
        <v>260</v>
      </c>
      <c r="Q108">
        <v>1</v>
      </c>
      <c r="W108">
        <v>0</v>
      </c>
      <c r="X108">
        <v>-1147422193</v>
      </c>
      <c r="Y108">
        <v>0.60949999999999993</v>
      </c>
      <c r="AA108">
        <v>0</v>
      </c>
      <c r="AB108">
        <v>146.56</v>
      </c>
      <c r="AC108">
        <v>11.84</v>
      </c>
      <c r="AD108">
        <v>0</v>
      </c>
      <c r="AE108">
        <v>0</v>
      </c>
      <c r="AF108">
        <v>146.56</v>
      </c>
      <c r="AG108">
        <v>11.84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1.06</v>
      </c>
      <c r="AU108" t="s">
        <v>43</v>
      </c>
      <c r="AV108">
        <v>0</v>
      </c>
      <c r="AW108">
        <v>2</v>
      </c>
      <c r="AX108">
        <v>26265825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Y108*Source!I42</f>
        <v>7.3139999999999992</v>
      </c>
      <c r="CY108">
        <f>AB108</f>
        <v>146.56</v>
      </c>
      <c r="CZ108">
        <f>AF108</f>
        <v>146.56</v>
      </c>
      <c r="DA108">
        <f>AJ108</f>
        <v>1</v>
      </c>
      <c r="DB108">
        <v>0</v>
      </c>
    </row>
    <row r="109" spans="1:106">
      <c r="A109">
        <f>ROW(Source!A42)</f>
        <v>42</v>
      </c>
      <c r="B109">
        <v>26264148</v>
      </c>
      <c r="C109">
        <v>26265821</v>
      </c>
      <c r="D109">
        <v>25704562</v>
      </c>
      <c r="E109">
        <v>1</v>
      </c>
      <c r="F109">
        <v>1</v>
      </c>
      <c r="G109">
        <v>1</v>
      </c>
      <c r="H109">
        <v>2</v>
      </c>
      <c r="I109" t="s">
        <v>264</v>
      </c>
      <c r="J109" t="s">
        <v>265</v>
      </c>
      <c r="K109" t="s">
        <v>266</v>
      </c>
      <c r="L109">
        <v>1368</v>
      </c>
      <c r="N109">
        <v>1011</v>
      </c>
      <c r="O109" t="s">
        <v>260</v>
      </c>
      <c r="P109" t="s">
        <v>260</v>
      </c>
      <c r="Q109">
        <v>1</v>
      </c>
      <c r="W109">
        <v>0</v>
      </c>
      <c r="X109">
        <v>-1512863134</v>
      </c>
      <c r="Y109">
        <v>1.15E-2</v>
      </c>
      <c r="AA109">
        <v>0</v>
      </c>
      <c r="AB109">
        <v>86.79</v>
      </c>
      <c r="AC109">
        <v>10.130000000000001</v>
      </c>
      <c r="AD109">
        <v>0</v>
      </c>
      <c r="AE109">
        <v>0</v>
      </c>
      <c r="AF109">
        <v>86.79</v>
      </c>
      <c r="AG109">
        <v>10.130000000000001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0.02</v>
      </c>
      <c r="AU109" t="s">
        <v>43</v>
      </c>
      <c r="AV109">
        <v>0</v>
      </c>
      <c r="AW109">
        <v>2</v>
      </c>
      <c r="AX109">
        <v>26265826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Y109*Source!I42</f>
        <v>0.13800000000000001</v>
      </c>
      <c r="CY109">
        <f>AB109</f>
        <v>86.79</v>
      </c>
      <c r="CZ109">
        <f>AF109</f>
        <v>86.79</v>
      </c>
      <c r="DA109">
        <f>AJ109</f>
        <v>1</v>
      </c>
      <c r="DB109">
        <v>0</v>
      </c>
    </row>
    <row r="110" spans="1:106">
      <c r="A110">
        <f>ROW(Source!A42)</f>
        <v>42</v>
      </c>
      <c r="B110">
        <v>26264148</v>
      </c>
      <c r="C110">
        <v>26265821</v>
      </c>
      <c r="D110">
        <v>25696939</v>
      </c>
      <c r="E110">
        <v>1</v>
      </c>
      <c r="F110">
        <v>1</v>
      </c>
      <c r="G110">
        <v>1</v>
      </c>
      <c r="H110">
        <v>3</v>
      </c>
      <c r="I110" t="s">
        <v>335</v>
      </c>
      <c r="J110" t="s">
        <v>336</v>
      </c>
      <c r="K110" t="s">
        <v>337</v>
      </c>
      <c r="L110">
        <v>1346</v>
      </c>
      <c r="N110">
        <v>1009</v>
      </c>
      <c r="O110" t="s">
        <v>274</v>
      </c>
      <c r="P110" t="s">
        <v>274</v>
      </c>
      <c r="Q110">
        <v>1</v>
      </c>
      <c r="W110">
        <v>0</v>
      </c>
      <c r="X110">
        <v>-1142247952</v>
      </c>
      <c r="Y110">
        <v>0</v>
      </c>
      <c r="AA110">
        <v>15.85</v>
      </c>
      <c r="AB110">
        <v>0</v>
      </c>
      <c r="AC110">
        <v>0</v>
      </c>
      <c r="AD110">
        <v>0</v>
      </c>
      <c r="AE110">
        <v>15.85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0.1</v>
      </c>
      <c r="AU110" t="s">
        <v>21</v>
      </c>
      <c r="AV110">
        <v>0</v>
      </c>
      <c r="AW110">
        <v>2</v>
      </c>
      <c r="AX110">
        <v>26265827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Y110*Source!I42</f>
        <v>0</v>
      </c>
      <c r="CY110">
        <f>AA110</f>
        <v>15.85</v>
      </c>
      <c r="CZ110">
        <f>AE110</f>
        <v>15.85</v>
      </c>
      <c r="DA110">
        <f>AI110</f>
        <v>1</v>
      </c>
      <c r="DB110">
        <v>0</v>
      </c>
    </row>
    <row r="111" spans="1:106">
      <c r="A111">
        <f>ROW(Source!A42)</f>
        <v>42</v>
      </c>
      <c r="B111">
        <v>26264148</v>
      </c>
      <c r="C111">
        <v>26265821</v>
      </c>
      <c r="D111">
        <v>25696163</v>
      </c>
      <c r="E111">
        <v>1</v>
      </c>
      <c r="F111">
        <v>1</v>
      </c>
      <c r="G111">
        <v>1</v>
      </c>
      <c r="H111">
        <v>3</v>
      </c>
      <c r="I111" t="s">
        <v>338</v>
      </c>
      <c r="J111" t="s">
        <v>339</v>
      </c>
      <c r="K111" t="s">
        <v>340</v>
      </c>
      <c r="L111">
        <v>1346</v>
      </c>
      <c r="N111">
        <v>1009</v>
      </c>
      <c r="O111" t="s">
        <v>274</v>
      </c>
      <c r="P111" t="s">
        <v>274</v>
      </c>
      <c r="Q111">
        <v>1</v>
      </c>
      <c r="W111">
        <v>0</v>
      </c>
      <c r="X111">
        <v>281313254</v>
      </c>
      <c r="Y111">
        <v>0</v>
      </c>
      <c r="AA111">
        <v>23.43</v>
      </c>
      <c r="AB111">
        <v>0</v>
      </c>
      <c r="AC111">
        <v>0</v>
      </c>
      <c r="AD111">
        <v>0</v>
      </c>
      <c r="AE111">
        <v>23.43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0.5</v>
      </c>
      <c r="AU111" t="s">
        <v>21</v>
      </c>
      <c r="AV111">
        <v>0</v>
      </c>
      <c r="AW111">
        <v>2</v>
      </c>
      <c r="AX111">
        <v>26265828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Y111*Source!I42</f>
        <v>0</v>
      </c>
      <c r="CY111">
        <f>AA111</f>
        <v>23.43</v>
      </c>
      <c r="CZ111">
        <f>AE111</f>
        <v>23.43</v>
      </c>
      <c r="DA111">
        <f>AI111</f>
        <v>1</v>
      </c>
      <c r="DB111">
        <v>0</v>
      </c>
    </row>
    <row r="112" spans="1:106">
      <c r="A112">
        <f>ROW(Source!A42)</f>
        <v>42</v>
      </c>
      <c r="B112">
        <v>26264148</v>
      </c>
      <c r="C112">
        <v>26265821</v>
      </c>
      <c r="D112">
        <v>25702730</v>
      </c>
      <c r="E112">
        <v>1</v>
      </c>
      <c r="F112">
        <v>1</v>
      </c>
      <c r="G112">
        <v>1</v>
      </c>
      <c r="H112">
        <v>3</v>
      </c>
      <c r="I112" t="s">
        <v>294</v>
      </c>
      <c r="J112" t="s">
        <v>295</v>
      </c>
      <c r="K112" t="s">
        <v>296</v>
      </c>
      <c r="L112">
        <v>1374</v>
      </c>
      <c r="N112">
        <v>1013</v>
      </c>
      <c r="O112" t="s">
        <v>297</v>
      </c>
      <c r="P112" t="s">
        <v>297</v>
      </c>
      <c r="Q112">
        <v>1</v>
      </c>
      <c r="W112">
        <v>0</v>
      </c>
      <c r="X112">
        <v>-2140119551</v>
      </c>
      <c r="Y112">
        <v>0</v>
      </c>
      <c r="AA112">
        <v>1</v>
      </c>
      <c r="AB112">
        <v>0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0.48</v>
      </c>
      <c r="AU112" t="s">
        <v>21</v>
      </c>
      <c r="AV112">
        <v>0</v>
      </c>
      <c r="AW112">
        <v>2</v>
      </c>
      <c r="AX112">
        <v>26265829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Y112*Source!I42</f>
        <v>0</v>
      </c>
      <c r="CY112">
        <f>AA112</f>
        <v>1</v>
      </c>
      <c r="CZ112">
        <f>AE112</f>
        <v>1</v>
      </c>
      <c r="DA112">
        <f>AI112</f>
        <v>1</v>
      </c>
      <c r="DB112">
        <v>0</v>
      </c>
    </row>
    <row r="113" spans="1:106">
      <c r="A113">
        <f>ROW(Source!A43)</f>
        <v>43</v>
      </c>
      <c r="B113">
        <v>26264149</v>
      </c>
      <c r="C113">
        <v>26265821</v>
      </c>
      <c r="D113">
        <v>26005427</v>
      </c>
      <c r="E113">
        <v>1</v>
      </c>
      <c r="F113">
        <v>1</v>
      </c>
      <c r="G113">
        <v>1</v>
      </c>
      <c r="H113">
        <v>1</v>
      </c>
      <c r="I113" t="s">
        <v>298</v>
      </c>
      <c r="J113" t="s">
        <v>3</v>
      </c>
      <c r="K113" t="s">
        <v>299</v>
      </c>
      <c r="L113">
        <v>1369</v>
      </c>
      <c r="N113">
        <v>1013</v>
      </c>
      <c r="O113" t="s">
        <v>254</v>
      </c>
      <c r="P113" t="s">
        <v>254</v>
      </c>
      <c r="Q113">
        <v>1</v>
      </c>
      <c r="W113">
        <v>0</v>
      </c>
      <c r="X113">
        <v>-440976425</v>
      </c>
      <c r="Y113">
        <v>1.56975</v>
      </c>
      <c r="AA113">
        <v>0</v>
      </c>
      <c r="AB113">
        <v>0</v>
      </c>
      <c r="AC113">
        <v>0</v>
      </c>
      <c r="AD113">
        <v>55.72</v>
      </c>
      <c r="AE113">
        <v>0</v>
      </c>
      <c r="AF113">
        <v>0</v>
      </c>
      <c r="AG113">
        <v>0</v>
      </c>
      <c r="AH113">
        <v>8.7200000000000006</v>
      </c>
      <c r="AI113">
        <v>1</v>
      </c>
      <c r="AJ113">
        <v>1</v>
      </c>
      <c r="AK113">
        <v>1</v>
      </c>
      <c r="AL113">
        <v>6.39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2.73</v>
      </c>
      <c r="AU113" t="s">
        <v>43</v>
      </c>
      <c r="AV113">
        <v>1</v>
      </c>
      <c r="AW113">
        <v>2</v>
      </c>
      <c r="AX113">
        <v>26265822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18.837</v>
      </c>
      <c r="CY113">
        <f>AD113</f>
        <v>55.72</v>
      </c>
      <c r="CZ113">
        <f>AH113</f>
        <v>8.7200000000000006</v>
      </c>
      <c r="DA113">
        <f>AL113</f>
        <v>6.39</v>
      </c>
      <c r="DB113">
        <v>0</v>
      </c>
    </row>
    <row r="114" spans="1:106">
      <c r="A114">
        <f>ROW(Source!A43)</f>
        <v>43</v>
      </c>
      <c r="B114">
        <v>26264149</v>
      </c>
      <c r="C114">
        <v>26265821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29</v>
      </c>
      <c r="J114" t="s">
        <v>3</v>
      </c>
      <c r="K114" t="s">
        <v>255</v>
      </c>
      <c r="L114">
        <v>608254</v>
      </c>
      <c r="N114">
        <v>1013</v>
      </c>
      <c r="O114" t="s">
        <v>256</v>
      </c>
      <c r="P114" t="s">
        <v>256</v>
      </c>
      <c r="Q114">
        <v>1</v>
      </c>
      <c r="W114">
        <v>0</v>
      </c>
      <c r="X114">
        <v>-1172148719</v>
      </c>
      <c r="Y114">
        <v>0.621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6.39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1.08</v>
      </c>
      <c r="AU114" t="s">
        <v>43</v>
      </c>
      <c r="AV114">
        <v>2</v>
      </c>
      <c r="AW114">
        <v>2</v>
      </c>
      <c r="AX114">
        <v>26265823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7.452</v>
      </c>
      <c r="CY114">
        <f>AD114</f>
        <v>0</v>
      </c>
      <c r="CZ114">
        <f>AH114</f>
        <v>0</v>
      </c>
      <c r="DA114">
        <f>AL114</f>
        <v>1</v>
      </c>
      <c r="DB114">
        <v>0</v>
      </c>
    </row>
    <row r="115" spans="1:106">
      <c r="A115">
        <f>ROW(Source!A43)</f>
        <v>43</v>
      </c>
      <c r="B115">
        <v>26264149</v>
      </c>
      <c r="C115">
        <v>26265821</v>
      </c>
      <c r="D115">
        <v>25703166</v>
      </c>
      <c r="E115">
        <v>1</v>
      </c>
      <c r="F115">
        <v>1</v>
      </c>
      <c r="G115">
        <v>1</v>
      </c>
      <c r="H115">
        <v>2</v>
      </c>
      <c r="I115" t="s">
        <v>291</v>
      </c>
      <c r="J115" t="s">
        <v>292</v>
      </c>
      <c r="K115" t="s">
        <v>293</v>
      </c>
      <c r="L115">
        <v>1368</v>
      </c>
      <c r="N115">
        <v>1011</v>
      </c>
      <c r="O115" t="s">
        <v>260</v>
      </c>
      <c r="P115" t="s">
        <v>260</v>
      </c>
      <c r="Q115">
        <v>1</v>
      </c>
      <c r="W115">
        <v>0</v>
      </c>
      <c r="X115">
        <v>381011191</v>
      </c>
      <c r="Y115">
        <v>1.15E-2</v>
      </c>
      <c r="AA115">
        <v>0</v>
      </c>
      <c r="AB115">
        <v>865.4</v>
      </c>
      <c r="AC115">
        <v>11.84</v>
      </c>
      <c r="AD115">
        <v>0</v>
      </c>
      <c r="AE115">
        <v>0</v>
      </c>
      <c r="AF115">
        <v>135.43</v>
      </c>
      <c r="AG115">
        <v>11.84</v>
      </c>
      <c r="AH115">
        <v>0</v>
      </c>
      <c r="AI115">
        <v>1</v>
      </c>
      <c r="AJ115">
        <v>6.39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0.02</v>
      </c>
      <c r="AU115" t="s">
        <v>43</v>
      </c>
      <c r="AV115">
        <v>0</v>
      </c>
      <c r="AW115">
        <v>2</v>
      </c>
      <c r="AX115">
        <v>26265824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0.13800000000000001</v>
      </c>
      <c r="CY115">
        <f>AB115</f>
        <v>865.4</v>
      </c>
      <c r="CZ115">
        <f>AF115</f>
        <v>135.43</v>
      </c>
      <c r="DA115">
        <f>AJ115</f>
        <v>6.39</v>
      </c>
      <c r="DB115">
        <v>0</v>
      </c>
    </row>
    <row r="116" spans="1:106">
      <c r="A116">
        <f>ROW(Source!A43)</f>
        <v>43</v>
      </c>
      <c r="B116">
        <v>26264149</v>
      </c>
      <c r="C116">
        <v>26265821</v>
      </c>
      <c r="D116">
        <v>25703285</v>
      </c>
      <c r="E116">
        <v>1</v>
      </c>
      <c r="F116">
        <v>1</v>
      </c>
      <c r="G116">
        <v>1</v>
      </c>
      <c r="H116">
        <v>2</v>
      </c>
      <c r="I116" t="s">
        <v>300</v>
      </c>
      <c r="J116" t="s">
        <v>301</v>
      </c>
      <c r="K116" t="s">
        <v>302</v>
      </c>
      <c r="L116">
        <v>1368</v>
      </c>
      <c r="N116">
        <v>1011</v>
      </c>
      <c r="O116" t="s">
        <v>260</v>
      </c>
      <c r="P116" t="s">
        <v>260</v>
      </c>
      <c r="Q116">
        <v>1</v>
      </c>
      <c r="W116">
        <v>0</v>
      </c>
      <c r="X116">
        <v>-1147422193</v>
      </c>
      <c r="Y116">
        <v>0.60949999999999993</v>
      </c>
      <c r="AA116">
        <v>0</v>
      </c>
      <c r="AB116">
        <v>936.52</v>
      </c>
      <c r="AC116">
        <v>11.84</v>
      </c>
      <c r="AD116">
        <v>0</v>
      </c>
      <c r="AE116">
        <v>0</v>
      </c>
      <c r="AF116">
        <v>146.56</v>
      </c>
      <c r="AG116">
        <v>11.84</v>
      </c>
      <c r="AH116">
        <v>0</v>
      </c>
      <c r="AI116">
        <v>1</v>
      </c>
      <c r="AJ116">
        <v>6.39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1.06</v>
      </c>
      <c r="AU116" t="s">
        <v>43</v>
      </c>
      <c r="AV116">
        <v>0</v>
      </c>
      <c r="AW116">
        <v>2</v>
      </c>
      <c r="AX116">
        <v>26265825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7.3139999999999992</v>
      </c>
      <c r="CY116">
        <f>AB116</f>
        <v>936.52</v>
      </c>
      <c r="CZ116">
        <f>AF116</f>
        <v>146.56</v>
      </c>
      <c r="DA116">
        <f>AJ116</f>
        <v>6.39</v>
      </c>
      <c r="DB116">
        <v>0</v>
      </c>
    </row>
    <row r="117" spans="1:106">
      <c r="A117">
        <f>ROW(Source!A43)</f>
        <v>43</v>
      </c>
      <c r="B117">
        <v>26264149</v>
      </c>
      <c r="C117">
        <v>26265821</v>
      </c>
      <c r="D117">
        <v>25704562</v>
      </c>
      <c r="E117">
        <v>1</v>
      </c>
      <c r="F117">
        <v>1</v>
      </c>
      <c r="G117">
        <v>1</v>
      </c>
      <c r="H117">
        <v>2</v>
      </c>
      <c r="I117" t="s">
        <v>264</v>
      </c>
      <c r="J117" t="s">
        <v>265</v>
      </c>
      <c r="K117" t="s">
        <v>266</v>
      </c>
      <c r="L117">
        <v>1368</v>
      </c>
      <c r="N117">
        <v>1011</v>
      </c>
      <c r="O117" t="s">
        <v>260</v>
      </c>
      <c r="P117" t="s">
        <v>260</v>
      </c>
      <c r="Q117">
        <v>1</v>
      </c>
      <c r="W117">
        <v>0</v>
      </c>
      <c r="X117">
        <v>-1512863134</v>
      </c>
      <c r="Y117">
        <v>1.15E-2</v>
      </c>
      <c r="AA117">
        <v>0</v>
      </c>
      <c r="AB117">
        <v>554.59</v>
      </c>
      <c r="AC117">
        <v>10.130000000000001</v>
      </c>
      <c r="AD117">
        <v>0</v>
      </c>
      <c r="AE117">
        <v>0</v>
      </c>
      <c r="AF117">
        <v>86.79</v>
      </c>
      <c r="AG117">
        <v>10.130000000000001</v>
      </c>
      <c r="AH117">
        <v>0</v>
      </c>
      <c r="AI117">
        <v>1</v>
      </c>
      <c r="AJ117">
        <v>6.39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0.02</v>
      </c>
      <c r="AU117" t="s">
        <v>43</v>
      </c>
      <c r="AV117">
        <v>0</v>
      </c>
      <c r="AW117">
        <v>2</v>
      </c>
      <c r="AX117">
        <v>26265826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Y117*Source!I43</f>
        <v>0.13800000000000001</v>
      </c>
      <c r="CY117">
        <f>AB117</f>
        <v>554.59</v>
      </c>
      <c r="CZ117">
        <f>AF117</f>
        <v>86.79</v>
      </c>
      <c r="DA117">
        <f>AJ117</f>
        <v>6.39</v>
      </c>
      <c r="DB117">
        <v>0</v>
      </c>
    </row>
    <row r="118" spans="1:106">
      <c r="A118">
        <f>ROW(Source!A43)</f>
        <v>43</v>
      </c>
      <c r="B118">
        <v>26264149</v>
      </c>
      <c r="C118">
        <v>26265821</v>
      </c>
      <c r="D118">
        <v>25696939</v>
      </c>
      <c r="E118">
        <v>1</v>
      </c>
      <c r="F118">
        <v>1</v>
      </c>
      <c r="G118">
        <v>1</v>
      </c>
      <c r="H118">
        <v>3</v>
      </c>
      <c r="I118" t="s">
        <v>335</v>
      </c>
      <c r="J118" t="s">
        <v>336</v>
      </c>
      <c r="K118" t="s">
        <v>337</v>
      </c>
      <c r="L118">
        <v>1346</v>
      </c>
      <c r="N118">
        <v>1009</v>
      </c>
      <c r="O118" t="s">
        <v>274</v>
      </c>
      <c r="P118" t="s">
        <v>274</v>
      </c>
      <c r="Q118">
        <v>1</v>
      </c>
      <c r="W118">
        <v>0</v>
      </c>
      <c r="X118">
        <v>-1142247952</v>
      </c>
      <c r="Y118">
        <v>0</v>
      </c>
      <c r="AA118">
        <v>101.28</v>
      </c>
      <c r="AB118">
        <v>0</v>
      </c>
      <c r="AC118">
        <v>0</v>
      </c>
      <c r="AD118">
        <v>0</v>
      </c>
      <c r="AE118">
        <v>15.85</v>
      </c>
      <c r="AF118">
        <v>0</v>
      </c>
      <c r="AG118">
        <v>0</v>
      </c>
      <c r="AH118">
        <v>0</v>
      </c>
      <c r="AI118">
        <v>6.39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0.1</v>
      </c>
      <c r="AU118" t="s">
        <v>21</v>
      </c>
      <c r="AV118">
        <v>0</v>
      </c>
      <c r="AW118">
        <v>2</v>
      </c>
      <c r="AX118">
        <v>26265827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Y118*Source!I43</f>
        <v>0</v>
      </c>
      <c r="CY118">
        <f>AA118</f>
        <v>101.28</v>
      </c>
      <c r="CZ118">
        <f>AE118</f>
        <v>15.85</v>
      </c>
      <c r="DA118">
        <f>AI118</f>
        <v>6.39</v>
      </c>
      <c r="DB118">
        <v>0</v>
      </c>
    </row>
    <row r="119" spans="1:106">
      <c r="A119">
        <f>ROW(Source!A43)</f>
        <v>43</v>
      </c>
      <c r="B119">
        <v>26264149</v>
      </c>
      <c r="C119">
        <v>26265821</v>
      </c>
      <c r="D119">
        <v>25696163</v>
      </c>
      <c r="E119">
        <v>1</v>
      </c>
      <c r="F119">
        <v>1</v>
      </c>
      <c r="G119">
        <v>1</v>
      </c>
      <c r="H119">
        <v>3</v>
      </c>
      <c r="I119" t="s">
        <v>338</v>
      </c>
      <c r="J119" t="s">
        <v>339</v>
      </c>
      <c r="K119" t="s">
        <v>340</v>
      </c>
      <c r="L119">
        <v>1346</v>
      </c>
      <c r="N119">
        <v>1009</v>
      </c>
      <c r="O119" t="s">
        <v>274</v>
      </c>
      <c r="P119" t="s">
        <v>274</v>
      </c>
      <c r="Q119">
        <v>1</v>
      </c>
      <c r="W119">
        <v>0</v>
      </c>
      <c r="X119">
        <v>281313254</v>
      </c>
      <c r="Y119">
        <v>0</v>
      </c>
      <c r="AA119">
        <v>149.72</v>
      </c>
      <c r="AB119">
        <v>0</v>
      </c>
      <c r="AC119">
        <v>0</v>
      </c>
      <c r="AD119">
        <v>0</v>
      </c>
      <c r="AE119">
        <v>23.43</v>
      </c>
      <c r="AF119">
        <v>0</v>
      </c>
      <c r="AG119">
        <v>0</v>
      </c>
      <c r="AH119">
        <v>0</v>
      </c>
      <c r="AI119">
        <v>6.39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0.5</v>
      </c>
      <c r="AU119" t="s">
        <v>21</v>
      </c>
      <c r="AV119">
        <v>0</v>
      </c>
      <c r="AW119">
        <v>2</v>
      </c>
      <c r="AX119">
        <v>26265828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Y119*Source!I43</f>
        <v>0</v>
      </c>
      <c r="CY119">
        <f>AA119</f>
        <v>149.72</v>
      </c>
      <c r="CZ119">
        <f>AE119</f>
        <v>23.43</v>
      </c>
      <c r="DA119">
        <f>AI119</f>
        <v>6.39</v>
      </c>
      <c r="DB119">
        <v>0</v>
      </c>
    </row>
    <row r="120" spans="1:106">
      <c r="A120">
        <f>ROW(Source!A43)</f>
        <v>43</v>
      </c>
      <c r="B120">
        <v>26264149</v>
      </c>
      <c r="C120">
        <v>26265821</v>
      </c>
      <c r="D120">
        <v>25702730</v>
      </c>
      <c r="E120">
        <v>1</v>
      </c>
      <c r="F120">
        <v>1</v>
      </c>
      <c r="G120">
        <v>1</v>
      </c>
      <c r="H120">
        <v>3</v>
      </c>
      <c r="I120" t="s">
        <v>294</v>
      </c>
      <c r="J120" t="s">
        <v>295</v>
      </c>
      <c r="K120" t="s">
        <v>296</v>
      </c>
      <c r="L120">
        <v>1374</v>
      </c>
      <c r="N120">
        <v>1013</v>
      </c>
      <c r="O120" t="s">
        <v>297</v>
      </c>
      <c r="P120" t="s">
        <v>297</v>
      </c>
      <c r="Q120">
        <v>1</v>
      </c>
      <c r="W120">
        <v>0</v>
      </c>
      <c r="X120">
        <v>-2140119551</v>
      </c>
      <c r="Y120">
        <v>0</v>
      </c>
      <c r="AA120">
        <v>6.39</v>
      </c>
      <c r="AB120">
        <v>0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0</v>
      </c>
      <c r="AI120">
        <v>6.39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0.48</v>
      </c>
      <c r="AU120" t="s">
        <v>21</v>
      </c>
      <c r="AV120">
        <v>0</v>
      </c>
      <c r="AW120">
        <v>2</v>
      </c>
      <c r="AX120">
        <v>26265829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Y120*Source!I43</f>
        <v>0</v>
      </c>
      <c r="CY120">
        <f>AA120</f>
        <v>6.39</v>
      </c>
      <c r="CZ120">
        <f>AE120</f>
        <v>1</v>
      </c>
      <c r="DA120">
        <f>AI120</f>
        <v>6.39</v>
      </c>
      <c r="DB120">
        <v>0</v>
      </c>
    </row>
    <row r="121" spans="1:106">
      <c r="A121">
        <f>ROW(Source!A44)</f>
        <v>44</v>
      </c>
      <c r="B121">
        <v>26264148</v>
      </c>
      <c r="C121">
        <v>26265920</v>
      </c>
      <c r="D121">
        <v>25771075</v>
      </c>
      <c r="E121">
        <v>1</v>
      </c>
      <c r="F121">
        <v>1</v>
      </c>
      <c r="G121">
        <v>1</v>
      </c>
      <c r="H121">
        <v>1</v>
      </c>
      <c r="I121" t="s">
        <v>341</v>
      </c>
      <c r="J121" t="s">
        <v>3</v>
      </c>
      <c r="K121" t="s">
        <v>342</v>
      </c>
      <c r="L121">
        <v>1369</v>
      </c>
      <c r="N121">
        <v>1013</v>
      </c>
      <c r="O121" t="s">
        <v>254</v>
      </c>
      <c r="P121" t="s">
        <v>254</v>
      </c>
      <c r="Q121">
        <v>1</v>
      </c>
      <c r="W121">
        <v>0</v>
      </c>
      <c r="X121">
        <v>1478435063</v>
      </c>
      <c r="Y121">
        <v>0.12994999999999998</v>
      </c>
      <c r="AA121">
        <v>0</v>
      </c>
      <c r="AB121">
        <v>0</v>
      </c>
      <c r="AC121">
        <v>0</v>
      </c>
      <c r="AD121">
        <v>6.97</v>
      </c>
      <c r="AE121">
        <v>0</v>
      </c>
      <c r="AF121">
        <v>0</v>
      </c>
      <c r="AG121">
        <v>0</v>
      </c>
      <c r="AH121">
        <v>6.97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0.113</v>
      </c>
      <c r="AU121" t="s">
        <v>13</v>
      </c>
      <c r="AV121">
        <v>1</v>
      </c>
      <c r="AW121">
        <v>2</v>
      </c>
      <c r="AX121">
        <v>26265921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9.2775983199999981E-2</v>
      </c>
      <c r="CY121">
        <f>AD121</f>
        <v>6.97</v>
      </c>
      <c r="CZ121">
        <f>AH121</f>
        <v>6.97</v>
      </c>
      <c r="DA121">
        <f>AL121</f>
        <v>1</v>
      </c>
      <c r="DB121">
        <v>0</v>
      </c>
    </row>
    <row r="122" spans="1:106">
      <c r="A122">
        <f>ROW(Source!A44)</f>
        <v>44</v>
      </c>
      <c r="B122">
        <v>26264148</v>
      </c>
      <c r="C122">
        <v>26265920</v>
      </c>
      <c r="D122">
        <v>121548</v>
      </c>
      <c r="E122">
        <v>1</v>
      </c>
      <c r="F122">
        <v>1</v>
      </c>
      <c r="G122">
        <v>1</v>
      </c>
      <c r="H122">
        <v>1</v>
      </c>
      <c r="I122" t="s">
        <v>29</v>
      </c>
      <c r="J122" t="s">
        <v>3</v>
      </c>
      <c r="K122" t="s">
        <v>255</v>
      </c>
      <c r="L122">
        <v>608254</v>
      </c>
      <c r="N122">
        <v>1013</v>
      </c>
      <c r="O122" t="s">
        <v>256</v>
      </c>
      <c r="P122" t="s">
        <v>256</v>
      </c>
      <c r="Q122">
        <v>1</v>
      </c>
      <c r="W122">
        <v>0</v>
      </c>
      <c r="X122">
        <v>-1172148719</v>
      </c>
      <c r="Y122">
        <v>6.5549999999999997E-2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5.7000000000000002E-2</v>
      </c>
      <c r="AU122" t="s">
        <v>13</v>
      </c>
      <c r="AV122">
        <v>2</v>
      </c>
      <c r="AW122">
        <v>2</v>
      </c>
      <c r="AX122">
        <v>26265922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4.6798504799999995E-2</v>
      </c>
      <c r="CY122">
        <f>AD122</f>
        <v>0</v>
      </c>
      <c r="CZ122">
        <f>AH122</f>
        <v>0</v>
      </c>
      <c r="DA122">
        <f>AL122</f>
        <v>1</v>
      </c>
      <c r="DB122">
        <v>0</v>
      </c>
    </row>
    <row r="123" spans="1:106">
      <c r="A123">
        <f>ROW(Source!A44)</f>
        <v>44</v>
      </c>
      <c r="B123">
        <v>26264148</v>
      </c>
      <c r="C123">
        <v>26265920</v>
      </c>
      <c r="D123">
        <v>25703176</v>
      </c>
      <c r="E123">
        <v>1</v>
      </c>
      <c r="F123">
        <v>1</v>
      </c>
      <c r="G123">
        <v>1</v>
      </c>
      <c r="H123">
        <v>2</v>
      </c>
      <c r="I123" t="s">
        <v>343</v>
      </c>
      <c r="J123" t="s">
        <v>344</v>
      </c>
      <c r="K123" t="s">
        <v>345</v>
      </c>
      <c r="L123">
        <v>1368</v>
      </c>
      <c r="N123">
        <v>1011</v>
      </c>
      <c r="O123" t="s">
        <v>260</v>
      </c>
      <c r="P123" t="s">
        <v>260</v>
      </c>
      <c r="Q123">
        <v>1</v>
      </c>
      <c r="W123">
        <v>0</v>
      </c>
      <c r="X123">
        <v>2126472345</v>
      </c>
      <c r="Y123">
        <v>6.5549999999999997E-2</v>
      </c>
      <c r="AA123">
        <v>0</v>
      </c>
      <c r="AB123">
        <v>93.53</v>
      </c>
      <c r="AC123">
        <v>10.130000000000001</v>
      </c>
      <c r="AD123">
        <v>0</v>
      </c>
      <c r="AE123">
        <v>0</v>
      </c>
      <c r="AF123">
        <v>93.53</v>
      </c>
      <c r="AG123">
        <v>10.130000000000001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5.7000000000000002E-2</v>
      </c>
      <c r="AU123" t="s">
        <v>13</v>
      </c>
      <c r="AV123">
        <v>0</v>
      </c>
      <c r="AW123">
        <v>2</v>
      </c>
      <c r="AX123">
        <v>26265923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4.6798504799999995E-2</v>
      </c>
      <c r="CY123">
        <f>AB123</f>
        <v>93.53</v>
      </c>
      <c r="CZ123">
        <f>AF123</f>
        <v>93.53</v>
      </c>
      <c r="DA123">
        <f>AJ123</f>
        <v>1</v>
      </c>
      <c r="DB123">
        <v>0</v>
      </c>
    </row>
    <row r="124" spans="1:106">
      <c r="A124">
        <f>ROW(Source!A45)</f>
        <v>45</v>
      </c>
      <c r="B124">
        <v>26264149</v>
      </c>
      <c r="C124">
        <v>26265920</v>
      </c>
      <c r="D124">
        <v>25771075</v>
      </c>
      <c r="E124">
        <v>1</v>
      </c>
      <c r="F124">
        <v>1</v>
      </c>
      <c r="G124">
        <v>1</v>
      </c>
      <c r="H124">
        <v>1</v>
      </c>
      <c r="I124" t="s">
        <v>341</v>
      </c>
      <c r="J124" t="s">
        <v>3</v>
      </c>
      <c r="K124" t="s">
        <v>342</v>
      </c>
      <c r="L124">
        <v>1369</v>
      </c>
      <c r="N124">
        <v>1013</v>
      </c>
      <c r="O124" t="s">
        <v>254</v>
      </c>
      <c r="P124" t="s">
        <v>254</v>
      </c>
      <c r="Q124">
        <v>1</v>
      </c>
      <c r="W124">
        <v>0</v>
      </c>
      <c r="X124">
        <v>1478435063</v>
      </c>
      <c r="Y124">
        <v>0.12994999999999998</v>
      </c>
      <c r="AA124">
        <v>0</v>
      </c>
      <c r="AB124">
        <v>0</v>
      </c>
      <c r="AC124">
        <v>0</v>
      </c>
      <c r="AD124">
        <v>44.54</v>
      </c>
      <c r="AE124">
        <v>0</v>
      </c>
      <c r="AF124">
        <v>0</v>
      </c>
      <c r="AG124">
        <v>0</v>
      </c>
      <c r="AH124">
        <v>6.97</v>
      </c>
      <c r="AI124">
        <v>1</v>
      </c>
      <c r="AJ124">
        <v>1</v>
      </c>
      <c r="AK124">
        <v>1</v>
      </c>
      <c r="AL124">
        <v>6.39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0.113</v>
      </c>
      <c r="AU124" t="s">
        <v>13</v>
      </c>
      <c r="AV124">
        <v>1</v>
      </c>
      <c r="AW124">
        <v>2</v>
      </c>
      <c r="AX124">
        <v>26265921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Y124*Source!I45</f>
        <v>9.2775983199999995E-2</v>
      </c>
      <c r="CY124">
        <f>AD124</f>
        <v>44.54</v>
      </c>
      <c r="CZ124">
        <f>AH124</f>
        <v>6.97</v>
      </c>
      <c r="DA124">
        <f>AL124</f>
        <v>6.39</v>
      </c>
      <c r="DB124">
        <v>0</v>
      </c>
    </row>
    <row r="125" spans="1:106">
      <c r="A125">
        <f>ROW(Source!A45)</f>
        <v>45</v>
      </c>
      <c r="B125">
        <v>26264149</v>
      </c>
      <c r="C125">
        <v>26265920</v>
      </c>
      <c r="D125">
        <v>121548</v>
      </c>
      <c r="E125">
        <v>1</v>
      </c>
      <c r="F125">
        <v>1</v>
      </c>
      <c r="G125">
        <v>1</v>
      </c>
      <c r="H125">
        <v>1</v>
      </c>
      <c r="I125" t="s">
        <v>29</v>
      </c>
      <c r="J125" t="s">
        <v>3</v>
      </c>
      <c r="K125" t="s">
        <v>255</v>
      </c>
      <c r="L125">
        <v>608254</v>
      </c>
      <c r="N125">
        <v>1013</v>
      </c>
      <c r="O125" t="s">
        <v>256</v>
      </c>
      <c r="P125" t="s">
        <v>256</v>
      </c>
      <c r="Q125">
        <v>1</v>
      </c>
      <c r="W125">
        <v>0</v>
      </c>
      <c r="X125">
        <v>-1172148719</v>
      </c>
      <c r="Y125">
        <v>6.5549999999999997E-2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6.39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5.7000000000000002E-2</v>
      </c>
      <c r="AU125" t="s">
        <v>13</v>
      </c>
      <c r="AV125">
        <v>2</v>
      </c>
      <c r="AW125">
        <v>2</v>
      </c>
      <c r="AX125">
        <v>26265922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Y125*Source!I45</f>
        <v>4.6798504800000001E-2</v>
      </c>
      <c r="CY125">
        <f>AD125</f>
        <v>0</v>
      </c>
      <c r="CZ125">
        <f>AH125</f>
        <v>0</v>
      </c>
      <c r="DA125">
        <f>AL125</f>
        <v>1</v>
      </c>
      <c r="DB125">
        <v>0</v>
      </c>
    </row>
    <row r="126" spans="1:106">
      <c r="A126">
        <f>ROW(Source!A45)</f>
        <v>45</v>
      </c>
      <c r="B126">
        <v>26264149</v>
      </c>
      <c r="C126">
        <v>26265920</v>
      </c>
      <c r="D126">
        <v>25703176</v>
      </c>
      <c r="E126">
        <v>1</v>
      </c>
      <c r="F126">
        <v>1</v>
      </c>
      <c r="G126">
        <v>1</v>
      </c>
      <c r="H126">
        <v>2</v>
      </c>
      <c r="I126" t="s">
        <v>343</v>
      </c>
      <c r="J126" t="s">
        <v>344</v>
      </c>
      <c r="K126" t="s">
        <v>345</v>
      </c>
      <c r="L126">
        <v>1368</v>
      </c>
      <c r="N126">
        <v>1011</v>
      </c>
      <c r="O126" t="s">
        <v>260</v>
      </c>
      <c r="P126" t="s">
        <v>260</v>
      </c>
      <c r="Q126">
        <v>1</v>
      </c>
      <c r="W126">
        <v>0</v>
      </c>
      <c r="X126">
        <v>2126472345</v>
      </c>
      <c r="Y126">
        <v>6.5549999999999997E-2</v>
      </c>
      <c r="AA126">
        <v>0</v>
      </c>
      <c r="AB126">
        <v>597.66</v>
      </c>
      <c r="AC126">
        <v>10.130000000000001</v>
      </c>
      <c r="AD126">
        <v>0</v>
      </c>
      <c r="AE126">
        <v>0</v>
      </c>
      <c r="AF126">
        <v>93.53</v>
      </c>
      <c r="AG126">
        <v>10.130000000000001</v>
      </c>
      <c r="AH126">
        <v>0</v>
      </c>
      <c r="AI126">
        <v>1</v>
      </c>
      <c r="AJ126">
        <v>6.39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5.7000000000000002E-2</v>
      </c>
      <c r="AU126" t="s">
        <v>13</v>
      </c>
      <c r="AV126">
        <v>0</v>
      </c>
      <c r="AW126">
        <v>2</v>
      </c>
      <c r="AX126">
        <v>26265923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Y126*Source!I45</f>
        <v>4.6798504800000001E-2</v>
      </c>
      <c r="CY126">
        <f>AB126</f>
        <v>597.66</v>
      </c>
      <c r="CZ126">
        <f>AF126</f>
        <v>93.53</v>
      </c>
      <c r="DA126">
        <f>AJ126</f>
        <v>6.39</v>
      </c>
      <c r="DB126">
        <v>0</v>
      </c>
    </row>
    <row r="127" spans="1:106">
      <c r="A127">
        <f>ROW(Source!A46)</f>
        <v>46</v>
      </c>
      <c r="B127">
        <v>26264148</v>
      </c>
      <c r="C127">
        <v>26265863</v>
      </c>
      <c r="D127">
        <v>25704562</v>
      </c>
      <c r="E127">
        <v>1</v>
      </c>
      <c r="F127">
        <v>1</v>
      </c>
      <c r="G127">
        <v>1</v>
      </c>
      <c r="H127">
        <v>2</v>
      </c>
      <c r="I127" t="s">
        <v>264</v>
      </c>
      <c r="J127" t="s">
        <v>265</v>
      </c>
      <c r="K127" t="s">
        <v>266</v>
      </c>
      <c r="L127">
        <v>1368</v>
      </c>
      <c r="N127">
        <v>1011</v>
      </c>
      <c r="O127" t="s">
        <v>260</v>
      </c>
      <c r="P127" t="s">
        <v>260</v>
      </c>
      <c r="Q127">
        <v>1</v>
      </c>
      <c r="W127">
        <v>0</v>
      </c>
      <c r="X127">
        <v>-1512863134</v>
      </c>
      <c r="Y127">
        <v>0.33004999999999995</v>
      </c>
      <c r="AA127">
        <v>0</v>
      </c>
      <c r="AB127">
        <v>86.79</v>
      </c>
      <c r="AC127">
        <v>10.130000000000001</v>
      </c>
      <c r="AD127">
        <v>0</v>
      </c>
      <c r="AE127">
        <v>0</v>
      </c>
      <c r="AF127">
        <v>86.79</v>
      </c>
      <c r="AG127">
        <v>10.130000000000001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0.28699999999999998</v>
      </c>
      <c r="AU127" t="s">
        <v>13</v>
      </c>
      <c r="AV127">
        <v>0</v>
      </c>
      <c r="AW127">
        <v>2</v>
      </c>
      <c r="AX127">
        <v>26265864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Y127*Source!I46</f>
        <v>0.23563457679999994</v>
      </c>
      <c r="CY127">
        <f>AB127</f>
        <v>86.79</v>
      </c>
      <c r="CZ127">
        <f>AF127</f>
        <v>86.79</v>
      </c>
      <c r="DA127">
        <f>AJ127</f>
        <v>1</v>
      </c>
      <c r="DB127">
        <v>0</v>
      </c>
    </row>
    <row r="128" spans="1:106">
      <c r="A128">
        <f>ROW(Source!A47)</f>
        <v>47</v>
      </c>
      <c r="B128">
        <v>26264149</v>
      </c>
      <c r="C128">
        <v>26265863</v>
      </c>
      <c r="D128">
        <v>25704562</v>
      </c>
      <c r="E128">
        <v>1</v>
      </c>
      <c r="F128">
        <v>1</v>
      </c>
      <c r="G128">
        <v>1</v>
      </c>
      <c r="H128">
        <v>2</v>
      </c>
      <c r="I128" t="s">
        <v>264</v>
      </c>
      <c r="J128" t="s">
        <v>265</v>
      </c>
      <c r="K128" t="s">
        <v>266</v>
      </c>
      <c r="L128">
        <v>1368</v>
      </c>
      <c r="N128">
        <v>1011</v>
      </c>
      <c r="O128" t="s">
        <v>260</v>
      </c>
      <c r="P128" t="s">
        <v>260</v>
      </c>
      <c r="Q128">
        <v>1</v>
      </c>
      <c r="W128">
        <v>0</v>
      </c>
      <c r="X128">
        <v>-1512863134</v>
      </c>
      <c r="Y128">
        <v>0.33004999999999995</v>
      </c>
      <c r="AA128">
        <v>0</v>
      </c>
      <c r="AB128">
        <v>554.59</v>
      </c>
      <c r="AC128">
        <v>10.130000000000001</v>
      </c>
      <c r="AD128">
        <v>0</v>
      </c>
      <c r="AE128">
        <v>0</v>
      </c>
      <c r="AF128">
        <v>86.79</v>
      </c>
      <c r="AG128">
        <v>10.130000000000001</v>
      </c>
      <c r="AH128">
        <v>0</v>
      </c>
      <c r="AI128">
        <v>1</v>
      </c>
      <c r="AJ128">
        <v>6.39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0.28699999999999998</v>
      </c>
      <c r="AU128" t="s">
        <v>13</v>
      </c>
      <c r="AV128">
        <v>0</v>
      </c>
      <c r="AW128">
        <v>2</v>
      </c>
      <c r="AX128">
        <v>26265864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Y128*Source!I47</f>
        <v>0.23563457679999997</v>
      </c>
      <c r="CY128">
        <f>AB128</f>
        <v>554.59</v>
      </c>
      <c r="CZ128">
        <f>AF128</f>
        <v>86.79</v>
      </c>
      <c r="DA128">
        <f>AJ128</f>
        <v>6.39</v>
      </c>
      <c r="DB128">
        <v>0</v>
      </c>
    </row>
    <row r="129" spans="1:106">
      <c r="A129">
        <f>ROW(Source!A48)</f>
        <v>48</v>
      </c>
      <c r="B129">
        <v>26264148</v>
      </c>
      <c r="C129">
        <v>26265936</v>
      </c>
      <c r="D129">
        <v>25771075</v>
      </c>
      <c r="E129">
        <v>1</v>
      </c>
      <c r="F129">
        <v>1</v>
      </c>
      <c r="G129">
        <v>1</v>
      </c>
      <c r="H129">
        <v>1</v>
      </c>
      <c r="I129" t="s">
        <v>341</v>
      </c>
      <c r="J129" t="s">
        <v>3</v>
      </c>
      <c r="K129" t="s">
        <v>342</v>
      </c>
      <c r="L129">
        <v>1369</v>
      </c>
      <c r="N129">
        <v>1013</v>
      </c>
      <c r="O129" t="s">
        <v>254</v>
      </c>
      <c r="P129" t="s">
        <v>254</v>
      </c>
      <c r="Q129">
        <v>1</v>
      </c>
      <c r="W129">
        <v>0</v>
      </c>
      <c r="X129">
        <v>1478435063</v>
      </c>
      <c r="Y129">
        <v>0.12994999999999998</v>
      </c>
      <c r="AA129">
        <v>0</v>
      </c>
      <c r="AB129">
        <v>0</v>
      </c>
      <c r="AC129">
        <v>0</v>
      </c>
      <c r="AD129">
        <v>6.97</v>
      </c>
      <c r="AE129">
        <v>0</v>
      </c>
      <c r="AF129">
        <v>0</v>
      </c>
      <c r="AG129">
        <v>0</v>
      </c>
      <c r="AH129">
        <v>6.97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0.113</v>
      </c>
      <c r="AU129" t="s">
        <v>13</v>
      </c>
      <c r="AV129">
        <v>1</v>
      </c>
      <c r="AW129">
        <v>2</v>
      </c>
      <c r="AX129">
        <v>26265937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Y129*Source!I48</f>
        <v>9.2775983199999981E-2</v>
      </c>
      <c r="CY129">
        <f>AD129</f>
        <v>6.97</v>
      </c>
      <c r="CZ129">
        <f>AH129</f>
        <v>6.97</v>
      </c>
      <c r="DA129">
        <f>AL129</f>
        <v>1</v>
      </c>
      <c r="DB129">
        <v>0</v>
      </c>
    </row>
    <row r="130" spans="1:106">
      <c r="A130">
        <f>ROW(Source!A48)</f>
        <v>48</v>
      </c>
      <c r="B130">
        <v>26264148</v>
      </c>
      <c r="C130">
        <v>26265936</v>
      </c>
      <c r="D130">
        <v>121548</v>
      </c>
      <c r="E130">
        <v>1</v>
      </c>
      <c r="F130">
        <v>1</v>
      </c>
      <c r="G130">
        <v>1</v>
      </c>
      <c r="H130">
        <v>1</v>
      </c>
      <c r="I130" t="s">
        <v>29</v>
      </c>
      <c r="J130" t="s">
        <v>3</v>
      </c>
      <c r="K130" t="s">
        <v>255</v>
      </c>
      <c r="L130">
        <v>608254</v>
      </c>
      <c r="N130">
        <v>1013</v>
      </c>
      <c r="O130" t="s">
        <v>256</v>
      </c>
      <c r="P130" t="s">
        <v>256</v>
      </c>
      <c r="Q130">
        <v>1</v>
      </c>
      <c r="W130">
        <v>0</v>
      </c>
      <c r="X130">
        <v>-1172148719</v>
      </c>
      <c r="Y130">
        <v>6.5549999999999997E-2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5.7000000000000002E-2</v>
      </c>
      <c r="AU130" t="s">
        <v>13</v>
      </c>
      <c r="AV130">
        <v>2</v>
      </c>
      <c r="AW130">
        <v>2</v>
      </c>
      <c r="AX130">
        <v>26265938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Y130*Source!I48</f>
        <v>4.6798504799999995E-2</v>
      </c>
      <c r="CY130">
        <f>AD130</f>
        <v>0</v>
      </c>
      <c r="CZ130">
        <f>AH130</f>
        <v>0</v>
      </c>
      <c r="DA130">
        <f>AL130</f>
        <v>1</v>
      </c>
      <c r="DB130">
        <v>0</v>
      </c>
    </row>
    <row r="131" spans="1:106">
      <c r="A131">
        <f>ROW(Source!A48)</f>
        <v>48</v>
      </c>
      <c r="B131">
        <v>26264148</v>
      </c>
      <c r="C131">
        <v>26265936</v>
      </c>
      <c r="D131">
        <v>25703176</v>
      </c>
      <c r="E131">
        <v>1</v>
      </c>
      <c r="F131">
        <v>1</v>
      </c>
      <c r="G131">
        <v>1</v>
      </c>
      <c r="H131">
        <v>2</v>
      </c>
      <c r="I131" t="s">
        <v>343</v>
      </c>
      <c r="J131" t="s">
        <v>344</v>
      </c>
      <c r="K131" t="s">
        <v>345</v>
      </c>
      <c r="L131">
        <v>1368</v>
      </c>
      <c r="N131">
        <v>1011</v>
      </c>
      <c r="O131" t="s">
        <v>260</v>
      </c>
      <c r="P131" t="s">
        <v>260</v>
      </c>
      <c r="Q131">
        <v>1</v>
      </c>
      <c r="W131">
        <v>0</v>
      </c>
      <c r="X131">
        <v>2126472345</v>
      </c>
      <c r="Y131">
        <v>6.5549999999999997E-2</v>
      </c>
      <c r="AA131">
        <v>0</v>
      </c>
      <c r="AB131">
        <v>93.53</v>
      </c>
      <c r="AC131">
        <v>10.130000000000001</v>
      </c>
      <c r="AD131">
        <v>0</v>
      </c>
      <c r="AE131">
        <v>0</v>
      </c>
      <c r="AF131">
        <v>93.53</v>
      </c>
      <c r="AG131">
        <v>10.130000000000001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5.7000000000000002E-2</v>
      </c>
      <c r="AU131" t="s">
        <v>13</v>
      </c>
      <c r="AV131">
        <v>0</v>
      </c>
      <c r="AW131">
        <v>2</v>
      </c>
      <c r="AX131">
        <v>26265939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Y131*Source!I48</f>
        <v>4.6798504799999995E-2</v>
      </c>
      <c r="CY131">
        <f>AB131</f>
        <v>93.53</v>
      </c>
      <c r="CZ131">
        <f>AF131</f>
        <v>93.53</v>
      </c>
      <c r="DA131">
        <f>AJ131</f>
        <v>1</v>
      </c>
      <c r="DB131">
        <v>0</v>
      </c>
    </row>
    <row r="132" spans="1:106">
      <c r="A132">
        <f>ROW(Source!A49)</f>
        <v>49</v>
      </c>
      <c r="B132">
        <v>26264149</v>
      </c>
      <c r="C132">
        <v>26265936</v>
      </c>
      <c r="D132">
        <v>25771075</v>
      </c>
      <c r="E132">
        <v>1</v>
      </c>
      <c r="F132">
        <v>1</v>
      </c>
      <c r="G132">
        <v>1</v>
      </c>
      <c r="H132">
        <v>1</v>
      </c>
      <c r="I132" t="s">
        <v>341</v>
      </c>
      <c r="J132" t="s">
        <v>3</v>
      </c>
      <c r="K132" t="s">
        <v>342</v>
      </c>
      <c r="L132">
        <v>1369</v>
      </c>
      <c r="N132">
        <v>1013</v>
      </c>
      <c r="O132" t="s">
        <v>254</v>
      </c>
      <c r="P132" t="s">
        <v>254</v>
      </c>
      <c r="Q132">
        <v>1</v>
      </c>
      <c r="W132">
        <v>0</v>
      </c>
      <c r="X132">
        <v>1478435063</v>
      </c>
      <c r="Y132">
        <v>0.12994999999999998</v>
      </c>
      <c r="AA132">
        <v>0</v>
      </c>
      <c r="AB132">
        <v>0</v>
      </c>
      <c r="AC132">
        <v>0</v>
      </c>
      <c r="AD132">
        <v>44.54</v>
      </c>
      <c r="AE132">
        <v>0</v>
      </c>
      <c r="AF132">
        <v>0</v>
      </c>
      <c r="AG132">
        <v>0</v>
      </c>
      <c r="AH132">
        <v>6.97</v>
      </c>
      <c r="AI132">
        <v>1</v>
      </c>
      <c r="AJ132">
        <v>1</v>
      </c>
      <c r="AK132">
        <v>1</v>
      </c>
      <c r="AL132">
        <v>6.39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0.113</v>
      </c>
      <c r="AU132" t="s">
        <v>13</v>
      </c>
      <c r="AV132">
        <v>1</v>
      </c>
      <c r="AW132">
        <v>2</v>
      </c>
      <c r="AX132">
        <v>26265937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Y132*Source!I49</f>
        <v>9.2775983199999995E-2</v>
      </c>
      <c r="CY132">
        <f>AD132</f>
        <v>44.54</v>
      </c>
      <c r="CZ132">
        <f>AH132</f>
        <v>6.97</v>
      </c>
      <c r="DA132">
        <f>AL132</f>
        <v>6.39</v>
      </c>
      <c r="DB132">
        <v>0</v>
      </c>
    </row>
    <row r="133" spans="1:106">
      <c r="A133">
        <f>ROW(Source!A49)</f>
        <v>49</v>
      </c>
      <c r="B133">
        <v>26264149</v>
      </c>
      <c r="C133">
        <v>26265936</v>
      </c>
      <c r="D133">
        <v>121548</v>
      </c>
      <c r="E133">
        <v>1</v>
      </c>
      <c r="F133">
        <v>1</v>
      </c>
      <c r="G133">
        <v>1</v>
      </c>
      <c r="H133">
        <v>1</v>
      </c>
      <c r="I133" t="s">
        <v>29</v>
      </c>
      <c r="J133" t="s">
        <v>3</v>
      </c>
      <c r="K133" t="s">
        <v>255</v>
      </c>
      <c r="L133">
        <v>608254</v>
      </c>
      <c r="N133">
        <v>1013</v>
      </c>
      <c r="O133" t="s">
        <v>256</v>
      </c>
      <c r="P133" t="s">
        <v>256</v>
      </c>
      <c r="Q133">
        <v>1</v>
      </c>
      <c r="W133">
        <v>0</v>
      </c>
      <c r="X133">
        <v>-1172148719</v>
      </c>
      <c r="Y133">
        <v>6.5549999999999997E-2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6.39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5.7000000000000002E-2</v>
      </c>
      <c r="AU133" t="s">
        <v>13</v>
      </c>
      <c r="AV133">
        <v>2</v>
      </c>
      <c r="AW133">
        <v>2</v>
      </c>
      <c r="AX133">
        <v>26265938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Y133*Source!I49</f>
        <v>4.6798504800000001E-2</v>
      </c>
      <c r="CY133">
        <f>AD133</f>
        <v>0</v>
      </c>
      <c r="CZ133">
        <f>AH133</f>
        <v>0</v>
      </c>
      <c r="DA133">
        <f>AL133</f>
        <v>1</v>
      </c>
      <c r="DB133">
        <v>0</v>
      </c>
    </row>
    <row r="134" spans="1:106">
      <c r="A134">
        <f>ROW(Source!A49)</f>
        <v>49</v>
      </c>
      <c r="B134">
        <v>26264149</v>
      </c>
      <c r="C134">
        <v>26265936</v>
      </c>
      <c r="D134">
        <v>25703176</v>
      </c>
      <c r="E134">
        <v>1</v>
      </c>
      <c r="F134">
        <v>1</v>
      </c>
      <c r="G134">
        <v>1</v>
      </c>
      <c r="H134">
        <v>2</v>
      </c>
      <c r="I134" t="s">
        <v>343</v>
      </c>
      <c r="J134" t="s">
        <v>344</v>
      </c>
      <c r="K134" t="s">
        <v>345</v>
      </c>
      <c r="L134">
        <v>1368</v>
      </c>
      <c r="N134">
        <v>1011</v>
      </c>
      <c r="O134" t="s">
        <v>260</v>
      </c>
      <c r="P134" t="s">
        <v>260</v>
      </c>
      <c r="Q134">
        <v>1</v>
      </c>
      <c r="W134">
        <v>0</v>
      </c>
      <c r="X134">
        <v>2126472345</v>
      </c>
      <c r="Y134">
        <v>6.5549999999999997E-2</v>
      </c>
      <c r="AA134">
        <v>0</v>
      </c>
      <c r="AB134">
        <v>597.66</v>
      </c>
      <c r="AC134">
        <v>10.130000000000001</v>
      </c>
      <c r="AD134">
        <v>0</v>
      </c>
      <c r="AE134">
        <v>0</v>
      </c>
      <c r="AF134">
        <v>93.53</v>
      </c>
      <c r="AG134">
        <v>10.130000000000001</v>
      </c>
      <c r="AH134">
        <v>0</v>
      </c>
      <c r="AI134">
        <v>1</v>
      </c>
      <c r="AJ134">
        <v>6.39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5.7000000000000002E-2</v>
      </c>
      <c r="AU134" t="s">
        <v>13</v>
      </c>
      <c r="AV134">
        <v>0</v>
      </c>
      <c r="AW134">
        <v>2</v>
      </c>
      <c r="AX134">
        <v>26265939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Y134*Source!I49</f>
        <v>4.6798504800000001E-2</v>
      </c>
      <c r="CY134">
        <f>AB134</f>
        <v>597.66</v>
      </c>
      <c r="CZ134">
        <f>AF134</f>
        <v>93.53</v>
      </c>
      <c r="DA134">
        <f>AJ134</f>
        <v>6.39</v>
      </c>
      <c r="DB134">
        <v>0</v>
      </c>
    </row>
    <row r="135" spans="1:106">
      <c r="A135">
        <f>ROW(Source!A86)</f>
        <v>86</v>
      </c>
      <c r="B135">
        <v>26264148</v>
      </c>
      <c r="C135">
        <v>26265944</v>
      </c>
      <c r="D135">
        <v>26010401</v>
      </c>
      <c r="E135">
        <v>1</v>
      </c>
      <c r="F135">
        <v>1</v>
      </c>
      <c r="G135">
        <v>1</v>
      </c>
      <c r="H135">
        <v>1</v>
      </c>
      <c r="I135" t="s">
        <v>303</v>
      </c>
      <c r="J135" t="s">
        <v>3</v>
      </c>
      <c r="K135" t="s">
        <v>304</v>
      </c>
      <c r="L135">
        <v>1369</v>
      </c>
      <c r="N135">
        <v>1013</v>
      </c>
      <c r="O135" t="s">
        <v>254</v>
      </c>
      <c r="P135" t="s">
        <v>254</v>
      </c>
      <c r="Q135">
        <v>1</v>
      </c>
      <c r="W135">
        <v>0</v>
      </c>
      <c r="X135">
        <v>885370650</v>
      </c>
      <c r="Y135">
        <v>2.3655500000000003</v>
      </c>
      <c r="AA135">
        <v>0</v>
      </c>
      <c r="AB135">
        <v>0</v>
      </c>
      <c r="AC135">
        <v>0</v>
      </c>
      <c r="AD135">
        <v>9.3699999999999992</v>
      </c>
      <c r="AE135">
        <v>0</v>
      </c>
      <c r="AF135">
        <v>0</v>
      </c>
      <c r="AG135">
        <v>0</v>
      </c>
      <c r="AH135">
        <v>9.3699999999999992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1.87</v>
      </c>
      <c r="AU135" t="s">
        <v>147</v>
      </c>
      <c r="AV135">
        <v>1</v>
      </c>
      <c r="AW135">
        <v>2</v>
      </c>
      <c r="AX135">
        <v>26265945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Y135*Source!I86</f>
        <v>61.504300000000008</v>
      </c>
      <c r="CY135">
        <f>AD135</f>
        <v>9.3699999999999992</v>
      </c>
      <c r="CZ135">
        <f>AH135</f>
        <v>9.3699999999999992</v>
      </c>
      <c r="DA135">
        <f>AL135</f>
        <v>1</v>
      </c>
      <c r="DB135">
        <v>0</v>
      </c>
    </row>
    <row r="136" spans="1:106">
      <c r="A136">
        <f>ROW(Source!A86)</f>
        <v>86</v>
      </c>
      <c r="B136">
        <v>26264148</v>
      </c>
      <c r="C136">
        <v>26265944</v>
      </c>
      <c r="D136">
        <v>121548</v>
      </c>
      <c r="E136">
        <v>1</v>
      </c>
      <c r="F136">
        <v>1</v>
      </c>
      <c r="G136">
        <v>1</v>
      </c>
      <c r="H136">
        <v>1</v>
      </c>
      <c r="I136" t="s">
        <v>29</v>
      </c>
      <c r="J136" t="s">
        <v>3</v>
      </c>
      <c r="K136" t="s">
        <v>255</v>
      </c>
      <c r="L136">
        <v>608254</v>
      </c>
      <c r="N136">
        <v>1013</v>
      </c>
      <c r="O136" t="s">
        <v>256</v>
      </c>
      <c r="P136" t="s">
        <v>256</v>
      </c>
      <c r="Q136">
        <v>1</v>
      </c>
      <c r="W136">
        <v>0</v>
      </c>
      <c r="X136">
        <v>-1172148719</v>
      </c>
      <c r="Y136">
        <v>0.79349999999999987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</v>
      </c>
      <c r="AT136">
        <v>0.69</v>
      </c>
      <c r="AU136" t="s">
        <v>13</v>
      </c>
      <c r="AV136">
        <v>2</v>
      </c>
      <c r="AW136">
        <v>2</v>
      </c>
      <c r="AX136">
        <v>26265946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Y136*Source!I86</f>
        <v>20.630999999999997</v>
      </c>
      <c r="CY136">
        <f>AD136</f>
        <v>0</v>
      </c>
      <c r="CZ136">
        <f>AH136</f>
        <v>0</v>
      </c>
      <c r="DA136">
        <f>AL136</f>
        <v>1</v>
      </c>
      <c r="DB136">
        <v>0</v>
      </c>
    </row>
    <row r="137" spans="1:106">
      <c r="A137">
        <f>ROW(Source!A86)</f>
        <v>86</v>
      </c>
      <c r="B137">
        <v>26264148</v>
      </c>
      <c r="C137">
        <v>26265944</v>
      </c>
      <c r="D137">
        <v>25703166</v>
      </c>
      <c r="E137">
        <v>1</v>
      </c>
      <c r="F137">
        <v>1</v>
      </c>
      <c r="G137">
        <v>1</v>
      </c>
      <c r="H137">
        <v>2</v>
      </c>
      <c r="I137" t="s">
        <v>291</v>
      </c>
      <c r="J137" t="s">
        <v>292</v>
      </c>
      <c r="K137" t="s">
        <v>293</v>
      </c>
      <c r="L137">
        <v>1368</v>
      </c>
      <c r="N137">
        <v>1011</v>
      </c>
      <c r="O137" t="s">
        <v>260</v>
      </c>
      <c r="P137" t="s">
        <v>260</v>
      </c>
      <c r="Q137">
        <v>1</v>
      </c>
      <c r="W137">
        <v>0</v>
      </c>
      <c r="X137">
        <v>381011191</v>
      </c>
      <c r="Y137">
        <v>2.3E-2</v>
      </c>
      <c r="AA137">
        <v>0</v>
      </c>
      <c r="AB137">
        <v>135.43</v>
      </c>
      <c r="AC137">
        <v>11.84</v>
      </c>
      <c r="AD137">
        <v>0</v>
      </c>
      <c r="AE137">
        <v>0</v>
      </c>
      <c r="AF137">
        <v>135.43</v>
      </c>
      <c r="AG137">
        <v>11.84</v>
      </c>
      <c r="AH137">
        <v>0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0.02</v>
      </c>
      <c r="AU137" t="s">
        <v>13</v>
      </c>
      <c r="AV137">
        <v>0</v>
      </c>
      <c r="AW137">
        <v>2</v>
      </c>
      <c r="AX137">
        <v>26265947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Y137*Source!I86</f>
        <v>0.59799999999999998</v>
      </c>
      <c r="CY137">
        <f>AB137</f>
        <v>135.43</v>
      </c>
      <c r="CZ137">
        <f>AF137</f>
        <v>135.43</v>
      </c>
      <c r="DA137">
        <f>AJ137</f>
        <v>1</v>
      </c>
      <c r="DB137">
        <v>0</v>
      </c>
    </row>
    <row r="138" spans="1:106">
      <c r="A138">
        <f>ROW(Source!A86)</f>
        <v>86</v>
      </c>
      <c r="B138">
        <v>26264148</v>
      </c>
      <c r="C138">
        <v>26265944</v>
      </c>
      <c r="D138">
        <v>25703285</v>
      </c>
      <c r="E138">
        <v>1</v>
      </c>
      <c r="F138">
        <v>1</v>
      </c>
      <c r="G138">
        <v>1</v>
      </c>
      <c r="H138">
        <v>2</v>
      </c>
      <c r="I138" t="s">
        <v>300</v>
      </c>
      <c r="J138" t="s">
        <v>301</v>
      </c>
      <c r="K138" t="s">
        <v>302</v>
      </c>
      <c r="L138">
        <v>1368</v>
      </c>
      <c r="N138">
        <v>1011</v>
      </c>
      <c r="O138" t="s">
        <v>260</v>
      </c>
      <c r="P138" t="s">
        <v>260</v>
      </c>
      <c r="Q138">
        <v>1</v>
      </c>
      <c r="W138">
        <v>0</v>
      </c>
      <c r="X138">
        <v>-1147422193</v>
      </c>
      <c r="Y138">
        <v>0.77049999999999996</v>
      </c>
      <c r="AA138">
        <v>0</v>
      </c>
      <c r="AB138">
        <v>146.56</v>
      </c>
      <c r="AC138">
        <v>11.84</v>
      </c>
      <c r="AD138">
        <v>0</v>
      </c>
      <c r="AE138">
        <v>0</v>
      </c>
      <c r="AF138">
        <v>146.56</v>
      </c>
      <c r="AG138">
        <v>11.84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0.67</v>
      </c>
      <c r="AU138" t="s">
        <v>13</v>
      </c>
      <c r="AV138">
        <v>0</v>
      </c>
      <c r="AW138">
        <v>2</v>
      </c>
      <c r="AX138">
        <v>26265948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Y138*Source!I86</f>
        <v>20.032999999999998</v>
      </c>
      <c r="CY138">
        <f>AB138</f>
        <v>146.56</v>
      </c>
      <c r="CZ138">
        <f>AF138</f>
        <v>146.56</v>
      </c>
      <c r="DA138">
        <f>AJ138</f>
        <v>1</v>
      </c>
      <c r="DB138">
        <v>0</v>
      </c>
    </row>
    <row r="139" spans="1:106">
      <c r="A139">
        <f>ROW(Source!A86)</f>
        <v>86</v>
      </c>
      <c r="B139">
        <v>26264148</v>
      </c>
      <c r="C139">
        <v>26265944</v>
      </c>
      <c r="D139">
        <v>25704562</v>
      </c>
      <c r="E139">
        <v>1</v>
      </c>
      <c r="F139">
        <v>1</v>
      </c>
      <c r="G139">
        <v>1</v>
      </c>
      <c r="H139">
        <v>2</v>
      </c>
      <c r="I139" t="s">
        <v>264</v>
      </c>
      <c r="J139" t="s">
        <v>265</v>
      </c>
      <c r="K139" t="s">
        <v>266</v>
      </c>
      <c r="L139">
        <v>1368</v>
      </c>
      <c r="N139">
        <v>1011</v>
      </c>
      <c r="O139" t="s">
        <v>260</v>
      </c>
      <c r="P139" t="s">
        <v>260</v>
      </c>
      <c r="Q139">
        <v>1</v>
      </c>
      <c r="W139">
        <v>0</v>
      </c>
      <c r="X139">
        <v>-1512863134</v>
      </c>
      <c r="Y139">
        <v>2.3E-2</v>
      </c>
      <c r="AA139">
        <v>0</v>
      </c>
      <c r="AB139">
        <v>86.79</v>
      </c>
      <c r="AC139">
        <v>10.130000000000001</v>
      </c>
      <c r="AD139">
        <v>0</v>
      </c>
      <c r="AE139">
        <v>0</v>
      </c>
      <c r="AF139">
        <v>86.79</v>
      </c>
      <c r="AG139">
        <v>10.130000000000001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0.02</v>
      </c>
      <c r="AU139" t="s">
        <v>13</v>
      </c>
      <c r="AV139">
        <v>0</v>
      </c>
      <c r="AW139">
        <v>2</v>
      </c>
      <c r="AX139">
        <v>26265949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Y139*Source!I86</f>
        <v>0.59799999999999998</v>
      </c>
      <c r="CY139">
        <f>AB139</f>
        <v>86.79</v>
      </c>
      <c r="CZ139">
        <f>AF139</f>
        <v>86.79</v>
      </c>
      <c r="DA139">
        <f>AJ139</f>
        <v>1</v>
      </c>
      <c r="DB139">
        <v>0</v>
      </c>
    </row>
    <row r="140" spans="1:106">
      <c r="A140">
        <f>ROW(Source!A86)</f>
        <v>86</v>
      </c>
      <c r="B140">
        <v>26264148</v>
      </c>
      <c r="C140">
        <v>26265944</v>
      </c>
      <c r="D140">
        <v>25696248</v>
      </c>
      <c r="E140">
        <v>1</v>
      </c>
      <c r="F140">
        <v>1</v>
      </c>
      <c r="G140">
        <v>1</v>
      </c>
      <c r="H140">
        <v>3</v>
      </c>
      <c r="I140" t="s">
        <v>305</v>
      </c>
      <c r="J140" t="s">
        <v>306</v>
      </c>
      <c r="K140" t="s">
        <v>307</v>
      </c>
      <c r="L140">
        <v>1346</v>
      </c>
      <c r="N140">
        <v>1009</v>
      </c>
      <c r="O140" t="s">
        <v>274</v>
      </c>
      <c r="P140" t="s">
        <v>274</v>
      </c>
      <c r="Q140">
        <v>1</v>
      </c>
      <c r="W140">
        <v>0</v>
      </c>
      <c r="X140">
        <v>1007433716</v>
      </c>
      <c r="Y140">
        <v>1.2E-2</v>
      </c>
      <c r="AA140">
        <v>25.61</v>
      </c>
      <c r="AB140">
        <v>0</v>
      </c>
      <c r="AC140">
        <v>0</v>
      </c>
      <c r="AD140">
        <v>0</v>
      </c>
      <c r="AE140">
        <v>25.61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1.2E-2</v>
      </c>
      <c r="AU140" t="s">
        <v>3</v>
      </c>
      <c r="AV140">
        <v>0</v>
      </c>
      <c r="AW140">
        <v>2</v>
      </c>
      <c r="AX140">
        <v>26265950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Y140*Source!I86</f>
        <v>0.312</v>
      </c>
      <c r="CY140">
        <f>AA140</f>
        <v>25.61</v>
      </c>
      <c r="CZ140">
        <f>AE140</f>
        <v>25.61</v>
      </c>
      <c r="DA140">
        <f>AI140</f>
        <v>1</v>
      </c>
      <c r="DB140">
        <v>0</v>
      </c>
    </row>
    <row r="141" spans="1:106">
      <c r="A141">
        <f>ROW(Source!A86)</f>
        <v>86</v>
      </c>
      <c r="B141">
        <v>26264148</v>
      </c>
      <c r="C141">
        <v>26265944</v>
      </c>
      <c r="D141">
        <v>25696275</v>
      </c>
      <c r="E141">
        <v>1</v>
      </c>
      <c r="F141">
        <v>1</v>
      </c>
      <c r="G141">
        <v>1</v>
      </c>
      <c r="H141">
        <v>3</v>
      </c>
      <c r="I141" t="s">
        <v>308</v>
      </c>
      <c r="J141" t="s">
        <v>309</v>
      </c>
      <c r="K141" t="s">
        <v>310</v>
      </c>
      <c r="L141">
        <v>1346</v>
      </c>
      <c r="N141">
        <v>1009</v>
      </c>
      <c r="O141" t="s">
        <v>274</v>
      </c>
      <c r="P141" t="s">
        <v>274</v>
      </c>
      <c r="Q141">
        <v>1</v>
      </c>
      <c r="W141">
        <v>0</v>
      </c>
      <c r="X141">
        <v>1881377246</v>
      </c>
      <c r="Y141">
        <v>0.01</v>
      </c>
      <c r="AA141">
        <v>31.38</v>
      </c>
      <c r="AB141">
        <v>0</v>
      </c>
      <c r="AC141">
        <v>0</v>
      </c>
      <c r="AD141">
        <v>0</v>
      </c>
      <c r="AE141">
        <v>31.38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0.01</v>
      </c>
      <c r="AU141" t="s">
        <v>3</v>
      </c>
      <c r="AV141">
        <v>0</v>
      </c>
      <c r="AW141">
        <v>2</v>
      </c>
      <c r="AX141">
        <v>26265951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Y141*Source!I86</f>
        <v>0.26</v>
      </c>
      <c r="CY141">
        <f>AA141</f>
        <v>31.38</v>
      </c>
      <c r="CZ141">
        <f>AE141</f>
        <v>31.38</v>
      </c>
      <c r="DA141">
        <f>AI141</f>
        <v>1</v>
      </c>
      <c r="DB141">
        <v>0</v>
      </c>
    </row>
    <row r="142" spans="1:106">
      <c r="A142">
        <f>ROW(Source!A86)</f>
        <v>86</v>
      </c>
      <c r="B142">
        <v>26264148</v>
      </c>
      <c r="C142">
        <v>26265944</v>
      </c>
      <c r="D142">
        <v>25701761</v>
      </c>
      <c r="E142">
        <v>1</v>
      </c>
      <c r="F142">
        <v>1</v>
      </c>
      <c r="G142">
        <v>1</v>
      </c>
      <c r="H142">
        <v>3</v>
      </c>
      <c r="I142" t="s">
        <v>311</v>
      </c>
      <c r="J142" t="s">
        <v>312</v>
      </c>
      <c r="K142" t="s">
        <v>313</v>
      </c>
      <c r="L142">
        <v>1348</v>
      </c>
      <c r="N142">
        <v>1009</v>
      </c>
      <c r="O142" t="s">
        <v>270</v>
      </c>
      <c r="P142" t="s">
        <v>270</v>
      </c>
      <c r="Q142">
        <v>1000</v>
      </c>
      <c r="W142">
        <v>0</v>
      </c>
      <c r="X142">
        <v>1887974426</v>
      </c>
      <c r="Y142">
        <v>5.0000000000000001E-4</v>
      </c>
      <c r="AA142">
        <v>93882.97</v>
      </c>
      <c r="AB142">
        <v>0</v>
      </c>
      <c r="AC142">
        <v>0</v>
      </c>
      <c r="AD142">
        <v>0</v>
      </c>
      <c r="AE142">
        <v>93882.97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5.0000000000000001E-4</v>
      </c>
      <c r="AU142" t="s">
        <v>3</v>
      </c>
      <c r="AV142">
        <v>0</v>
      </c>
      <c r="AW142">
        <v>2</v>
      </c>
      <c r="AX142">
        <v>26265952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Y142*Source!I86</f>
        <v>1.3000000000000001E-2</v>
      </c>
      <c r="CY142">
        <f>AA142</f>
        <v>93882.97</v>
      </c>
      <c r="CZ142">
        <f>AE142</f>
        <v>93882.97</v>
      </c>
      <c r="DA142">
        <f>AI142</f>
        <v>1</v>
      </c>
      <c r="DB142">
        <v>0</v>
      </c>
    </row>
    <row r="143" spans="1:106">
      <c r="A143">
        <f>ROW(Source!A86)</f>
        <v>86</v>
      </c>
      <c r="B143">
        <v>26264148</v>
      </c>
      <c r="C143">
        <v>26265944</v>
      </c>
      <c r="D143">
        <v>25702046</v>
      </c>
      <c r="E143">
        <v>1</v>
      </c>
      <c r="F143">
        <v>1</v>
      </c>
      <c r="G143">
        <v>1</v>
      </c>
      <c r="H143">
        <v>3</v>
      </c>
      <c r="I143" t="s">
        <v>314</v>
      </c>
      <c r="J143" t="s">
        <v>315</v>
      </c>
      <c r="K143" t="s">
        <v>316</v>
      </c>
      <c r="L143">
        <v>1346</v>
      </c>
      <c r="N143">
        <v>1009</v>
      </c>
      <c r="O143" t="s">
        <v>274</v>
      </c>
      <c r="P143" t="s">
        <v>274</v>
      </c>
      <c r="Q143">
        <v>1</v>
      </c>
      <c r="W143">
        <v>0</v>
      </c>
      <c r="X143">
        <v>-1580749046</v>
      </c>
      <c r="Y143">
        <v>0.01</v>
      </c>
      <c r="AA143">
        <v>39.19</v>
      </c>
      <c r="AB143">
        <v>0</v>
      </c>
      <c r="AC143">
        <v>0</v>
      </c>
      <c r="AD143">
        <v>0</v>
      </c>
      <c r="AE143">
        <v>39.19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0.01</v>
      </c>
      <c r="AU143" t="s">
        <v>3</v>
      </c>
      <c r="AV143">
        <v>0</v>
      </c>
      <c r="AW143">
        <v>2</v>
      </c>
      <c r="AX143">
        <v>26265953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Y143*Source!I86</f>
        <v>0.26</v>
      </c>
      <c r="CY143">
        <f>AA143</f>
        <v>39.19</v>
      </c>
      <c r="CZ143">
        <f>AE143</f>
        <v>39.19</v>
      </c>
      <c r="DA143">
        <f>AI143</f>
        <v>1</v>
      </c>
      <c r="DB143">
        <v>0</v>
      </c>
    </row>
    <row r="144" spans="1:106">
      <c r="A144">
        <f>ROW(Source!A86)</f>
        <v>86</v>
      </c>
      <c r="B144">
        <v>26264148</v>
      </c>
      <c r="C144">
        <v>26265944</v>
      </c>
      <c r="D144">
        <v>25702730</v>
      </c>
      <c r="E144">
        <v>1</v>
      </c>
      <c r="F144">
        <v>1</v>
      </c>
      <c r="G144">
        <v>1</v>
      </c>
      <c r="H144">
        <v>3</v>
      </c>
      <c r="I144" t="s">
        <v>294</v>
      </c>
      <c r="J144" t="s">
        <v>295</v>
      </c>
      <c r="K144" t="s">
        <v>296</v>
      </c>
      <c r="L144">
        <v>1374</v>
      </c>
      <c r="N144">
        <v>1013</v>
      </c>
      <c r="O144" t="s">
        <v>297</v>
      </c>
      <c r="P144" t="s">
        <v>297</v>
      </c>
      <c r="Q144">
        <v>1</v>
      </c>
      <c r="W144">
        <v>0</v>
      </c>
      <c r="X144">
        <v>-2140119551</v>
      </c>
      <c r="Y144">
        <v>0.35</v>
      </c>
      <c r="AA144">
        <v>1</v>
      </c>
      <c r="AB144">
        <v>0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0.35</v>
      </c>
      <c r="AU144" t="s">
        <v>3</v>
      </c>
      <c r="AV144">
        <v>0</v>
      </c>
      <c r="AW144">
        <v>2</v>
      </c>
      <c r="AX144">
        <v>26265954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Y144*Source!I86</f>
        <v>9.1</v>
      </c>
      <c r="CY144">
        <f>AA144</f>
        <v>1</v>
      </c>
      <c r="CZ144">
        <f>AE144</f>
        <v>1</v>
      </c>
      <c r="DA144">
        <f>AI144</f>
        <v>1</v>
      </c>
      <c r="DB144">
        <v>0</v>
      </c>
    </row>
    <row r="145" spans="1:106">
      <c r="A145">
        <f>ROW(Source!A87)</f>
        <v>87</v>
      </c>
      <c r="B145">
        <v>26264149</v>
      </c>
      <c r="C145">
        <v>26265944</v>
      </c>
      <c r="D145">
        <v>26010401</v>
      </c>
      <c r="E145">
        <v>1</v>
      </c>
      <c r="F145">
        <v>1</v>
      </c>
      <c r="G145">
        <v>1</v>
      </c>
      <c r="H145">
        <v>1</v>
      </c>
      <c r="I145" t="s">
        <v>303</v>
      </c>
      <c r="J145" t="s">
        <v>3</v>
      </c>
      <c r="K145" t="s">
        <v>304</v>
      </c>
      <c r="L145">
        <v>1369</v>
      </c>
      <c r="N145">
        <v>1013</v>
      </c>
      <c r="O145" t="s">
        <v>254</v>
      </c>
      <c r="P145" t="s">
        <v>254</v>
      </c>
      <c r="Q145">
        <v>1</v>
      </c>
      <c r="W145">
        <v>0</v>
      </c>
      <c r="X145">
        <v>885370650</v>
      </c>
      <c r="Y145">
        <v>2.3655500000000003</v>
      </c>
      <c r="AA145">
        <v>0</v>
      </c>
      <c r="AB145">
        <v>0</v>
      </c>
      <c r="AC145">
        <v>0</v>
      </c>
      <c r="AD145">
        <v>59.87</v>
      </c>
      <c r="AE145">
        <v>0</v>
      </c>
      <c r="AF145">
        <v>0</v>
      </c>
      <c r="AG145">
        <v>0</v>
      </c>
      <c r="AH145">
        <v>9.3699999999999992</v>
      </c>
      <c r="AI145">
        <v>1</v>
      </c>
      <c r="AJ145">
        <v>1</v>
      </c>
      <c r="AK145">
        <v>1</v>
      </c>
      <c r="AL145">
        <v>6.39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1.87</v>
      </c>
      <c r="AU145" t="s">
        <v>147</v>
      </c>
      <c r="AV145">
        <v>1</v>
      </c>
      <c r="AW145">
        <v>2</v>
      </c>
      <c r="AX145">
        <v>26265945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Y145*Source!I87</f>
        <v>61.504300000000008</v>
      </c>
      <c r="CY145">
        <f>AD145</f>
        <v>59.87</v>
      </c>
      <c r="CZ145">
        <f>AH145</f>
        <v>9.3699999999999992</v>
      </c>
      <c r="DA145">
        <f>AL145</f>
        <v>6.39</v>
      </c>
      <c r="DB145">
        <v>0</v>
      </c>
    </row>
    <row r="146" spans="1:106">
      <c r="A146">
        <f>ROW(Source!A87)</f>
        <v>87</v>
      </c>
      <c r="B146">
        <v>26264149</v>
      </c>
      <c r="C146">
        <v>26265944</v>
      </c>
      <c r="D146">
        <v>121548</v>
      </c>
      <c r="E146">
        <v>1</v>
      </c>
      <c r="F146">
        <v>1</v>
      </c>
      <c r="G146">
        <v>1</v>
      </c>
      <c r="H146">
        <v>1</v>
      </c>
      <c r="I146" t="s">
        <v>29</v>
      </c>
      <c r="J146" t="s">
        <v>3</v>
      </c>
      <c r="K146" t="s">
        <v>255</v>
      </c>
      <c r="L146">
        <v>608254</v>
      </c>
      <c r="N146">
        <v>1013</v>
      </c>
      <c r="O146" t="s">
        <v>256</v>
      </c>
      <c r="P146" t="s">
        <v>256</v>
      </c>
      <c r="Q146">
        <v>1</v>
      </c>
      <c r="W146">
        <v>0</v>
      </c>
      <c r="X146">
        <v>-1172148719</v>
      </c>
      <c r="Y146">
        <v>0.79349999999999987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6.39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0.69</v>
      </c>
      <c r="AU146" t="s">
        <v>13</v>
      </c>
      <c r="AV146">
        <v>2</v>
      </c>
      <c r="AW146">
        <v>2</v>
      </c>
      <c r="AX146">
        <v>26265946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Y146*Source!I87</f>
        <v>20.630999999999997</v>
      </c>
      <c r="CY146">
        <f>AD146</f>
        <v>0</v>
      </c>
      <c r="CZ146">
        <f>AH146</f>
        <v>0</v>
      </c>
      <c r="DA146">
        <f>AL146</f>
        <v>1</v>
      </c>
      <c r="DB146">
        <v>0</v>
      </c>
    </row>
    <row r="147" spans="1:106">
      <c r="A147">
        <f>ROW(Source!A87)</f>
        <v>87</v>
      </c>
      <c r="B147">
        <v>26264149</v>
      </c>
      <c r="C147">
        <v>26265944</v>
      </c>
      <c r="D147">
        <v>25703166</v>
      </c>
      <c r="E147">
        <v>1</v>
      </c>
      <c r="F147">
        <v>1</v>
      </c>
      <c r="G147">
        <v>1</v>
      </c>
      <c r="H147">
        <v>2</v>
      </c>
      <c r="I147" t="s">
        <v>291</v>
      </c>
      <c r="J147" t="s">
        <v>292</v>
      </c>
      <c r="K147" t="s">
        <v>293</v>
      </c>
      <c r="L147">
        <v>1368</v>
      </c>
      <c r="N147">
        <v>1011</v>
      </c>
      <c r="O147" t="s">
        <v>260</v>
      </c>
      <c r="P147" t="s">
        <v>260</v>
      </c>
      <c r="Q147">
        <v>1</v>
      </c>
      <c r="W147">
        <v>0</v>
      </c>
      <c r="X147">
        <v>381011191</v>
      </c>
      <c r="Y147">
        <v>2.3E-2</v>
      </c>
      <c r="AA147">
        <v>0</v>
      </c>
      <c r="AB147">
        <v>865.4</v>
      </c>
      <c r="AC147">
        <v>11.84</v>
      </c>
      <c r="AD147">
        <v>0</v>
      </c>
      <c r="AE147">
        <v>0</v>
      </c>
      <c r="AF147">
        <v>135.43</v>
      </c>
      <c r="AG147">
        <v>11.84</v>
      </c>
      <c r="AH147">
        <v>0</v>
      </c>
      <c r="AI147">
        <v>1</v>
      </c>
      <c r="AJ147">
        <v>6.39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0.02</v>
      </c>
      <c r="AU147" t="s">
        <v>13</v>
      </c>
      <c r="AV147">
        <v>0</v>
      </c>
      <c r="AW147">
        <v>2</v>
      </c>
      <c r="AX147">
        <v>26265947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Y147*Source!I87</f>
        <v>0.59799999999999998</v>
      </c>
      <c r="CY147">
        <f>AB147</f>
        <v>865.4</v>
      </c>
      <c r="CZ147">
        <f>AF147</f>
        <v>135.43</v>
      </c>
      <c r="DA147">
        <f>AJ147</f>
        <v>6.39</v>
      </c>
      <c r="DB147">
        <v>0</v>
      </c>
    </row>
    <row r="148" spans="1:106">
      <c r="A148">
        <f>ROW(Source!A87)</f>
        <v>87</v>
      </c>
      <c r="B148">
        <v>26264149</v>
      </c>
      <c r="C148">
        <v>26265944</v>
      </c>
      <c r="D148">
        <v>25703285</v>
      </c>
      <c r="E148">
        <v>1</v>
      </c>
      <c r="F148">
        <v>1</v>
      </c>
      <c r="G148">
        <v>1</v>
      </c>
      <c r="H148">
        <v>2</v>
      </c>
      <c r="I148" t="s">
        <v>300</v>
      </c>
      <c r="J148" t="s">
        <v>301</v>
      </c>
      <c r="K148" t="s">
        <v>302</v>
      </c>
      <c r="L148">
        <v>1368</v>
      </c>
      <c r="N148">
        <v>1011</v>
      </c>
      <c r="O148" t="s">
        <v>260</v>
      </c>
      <c r="P148" t="s">
        <v>260</v>
      </c>
      <c r="Q148">
        <v>1</v>
      </c>
      <c r="W148">
        <v>0</v>
      </c>
      <c r="X148">
        <v>-1147422193</v>
      </c>
      <c r="Y148">
        <v>0.77049999999999996</v>
      </c>
      <c r="AA148">
        <v>0</v>
      </c>
      <c r="AB148">
        <v>936.52</v>
      </c>
      <c r="AC148">
        <v>11.84</v>
      </c>
      <c r="AD148">
        <v>0</v>
      </c>
      <c r="AE148">
        <v>0</v>
      </c>
      <c r="AF148">
        <v>146.56</v>
      </c>
      <c r="AG148">
        <v>11.84</v>
      </c>
      <c r="AH148">
        <v>0</v>
      </c>
      <c r="AI148">
        <v>1</v>
      </c>
      <c r="AJ148">
        <v>6.39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0.67</v>
      </c>
      <c r="AU148" t="s">
        <v>13</v>
      </c>
      <c r="AV148">
        <v>0</v>
      </c>
      <c r="AW148">
        <v>2</v>
      </c>
      <c r="AX148">
        <v>26265948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Y148*Source!I87</f>
        <v>20.032999999999998</v>
      </c>
      <c r="CY148">
        <f>AB148</f>
        <v>936.52</v>
      </c>
      <c r="CZ148">
        <f>AF148</f>
        <v>146.56</v>
      </c>
      <c r="DA148">
        <f>AJ148</f>
        <v>6.39</v>
      </c>
      <c r="DB148">
        <v>0</v>
      </c>
    </row>
    <row r="149" spans="1:106">
      <c r="A149">
        <f>ROW(Source!A87)</f>
        <v>87</v>
      </c>
      <c r="B149">
        <v>26264149</v>
      </c>
      <c r="C149">
        <v>26265944</v>
      </c>
      <c r="D149">
        <v>25704562</v>
      </c>
      <c r="E149">
        <v>1</v>
      </c>
      <c r="F149">
        <v>1</v>
      </c>
      <c r="G149">
        <v>1</v>
      </c>
      <c r="H149">
        <v>2</v>
      </c>
      <c r="I149" t="s">
        <v>264</v>
      </c>
      <c r="J149" t="s">
        <v>265</v>
      </c>
      <c r="K149" t="s">
        <v>266</v>
      </c>
      <c r="L149">
        <v>1368</v>
      </c>
      <c r="N149">
        <v>1011</v>
      </c>
      <c r="O149" t="s">
        <v>260</v>
      </c>
      <c r="P149" t="s">
        <v>260</v>
      </c>
      <c r="Q149">
        <v>1</v>
      </c>
      <c r="W149">
        <v>0</v>
      </c>
      <c r="X149">
        <v>-1512863134</v>
      </c>
      <c r="Y149">
        <v>2.3E-2</v>
      </c>
      <c r="AA149">
        <v>0</v>
      </c>
      <c r="AB149">
        <v>554.59</v>
      </c>
      <c r="AC149">
        <v>10.130000000000001</v>
      </c>
      <c r="AD149">
        <v>0</v>
      </c>
      <c r="AE149">
        <v>0</v>
      </c>
      <c r="AF149">
        <v>86.79</v>
      </c>
      <c r="AG149">
        <v>10.130000000000001</v>
      </c>
      <c r="AH149">
        <v>0</v>
      </c>
      <c r="AI149">
        <v>1</v>
      </c>
      <c r="AJ149">
        <v>6.39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0.02</v>
      </c>
      <c r="AU149" t="s">
        <v>13</v>
      </c>
      <c r="AV149">
        <v>0</v>
      </c>
      <c r="AW149">
        <v>2</v>
      </c>
      <c r="AX149">
        <v>26265949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Y149*Source!I87</f>
        <v>0.59799999999999998</v>
      </c>
      <c r="CY149">
        <f>AB149</f>
        <v>554.59</v>
      </c>
      <c r="CZ149">
        <f>AF149</f>
        <v>86.79</v>
      </c>
      <c r="DA149">
        <f>AJ149</f>
        <v>6.39</v>
      </c>
      <c r="DB149">
        <v>0</v>
      </c>
    </row>
    <row r="150" spans="1:106">
      <c r="A150">
        <f>ROW(Source!A87)</f>
        <v>87</v>
      </c>
      <c r="B150">
        <v>26264149</v>
      </c>
      <c r="C150">
        <v>26265944</v>
      </c>
      <c r="D150">
        <v>25696248</v>
      </c>
      <c r="E150">
        <v>1</v>
      </c>
      <c r="F150">
        <v>1</v>
      </c>
      <c r="G150">
        <v>1</v>
      </c>
      <c r="H150">
        <v>3</v>
      </c>
      <c r="I150" t="s">
        <v>305</v>
      </c>
      <c r="J150" t="s">
        <v>306</v>
      </c>
      <c r="K150" t="s">
        <v>307</v>
      </c>
      <c r="L150">
        <v>1346</v>
      </c>
      <c r="N150">
        <v>1009</v>
      </c>
      <c r="O150" t="s">
        <v>274</v>
      </c>
      <c r="P150" t="s">
        <v>274</v>
      </c>
      <c r="Q150">
        <v>1</v>
      </c>
      <c r="W150">
        <v>0</v>
      </c>
      <c r="X150">
        <v>1007433716</v>
      </c>
      <c r="Y150">
        <v>1.2E-2</v>
      </c>
      <c r="AA150">
        <v>163.65</v>
      </c>
      <c r="AB150">
        <v>0</v>
      </c>
      <c r="AC150">
        <v>0</v>
      </c>
      <c r="AD150">
        <v>0</v>
      </c>
      <c r="AE150">
        <v>25.61</v>
      </c>
      <c r="AF150">
        <v>0</v>
      </c>
      <c r="AG150">
        <v>0</v>
      </c>
      <c r="AH150">
        <v>0</v>
      </c>
      <c r="AI150">
        <v>6.39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1.2E-2</v>
      </c>
      <c r="AU150" t="s">
        <v>3</v>
      </c>
      <c r="AV150">
        <v>0</v>
      </c>
      <c r="AW150">
        <v>2</v>
      </c>
      <c r="AX150">
        <v>26265950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Y150*Source!I87</f>
        <v>0.312</v>
      </c>
      <c r="CY150">
        <f>AA150</f>
        <v>163.65</v>
      </c>
      <c r="CZ150">
        <f>AE150</f>
        <v>25.61</v>
      </c>
      <c r="DA150">
        <f>AI150</f>
        <v>6.39</v>
      </c>
      <c r="DB150">
        <v>0</v>
      </c>
    </row>
    <row r="151" spans="1:106">
      <c r="A151">
        <f>ROW(Source!A87)</f>
        <v>87</v>
      </c>
      <c r="B151">
        <v>26264149</v>
      </c>
      <c r="C151">
        <v>26265944</v>
      </c>
      <c r="D151">
        <v>25696275</v>
      </c>
      <c r="E151">
        <v>1</v>
      </c>
      <c r="F151">
        <v>1</v>
      </c>
      <c r="G151">
        <v>1</v>
      </c>
      <c r="H151">
        <v>3</v>
      </c>
      <c r="I151" t="s">
        <v>308</v>
      </c>
      <c r="J151" t="s">
        <v>309</v>
      </c>
      <c r="K151" t="s">
        <v>310</v>
      </c>
      <c r="L151">
        <v>1346</v>
      </c>
      <c r="N151">
        <v>1009</v>
      </c>
      <c r="O151" t="s">
        <v>274</v>
      </c>
      <c r="P151" t="s">
        <v>274</v>
      </c>
      <c r="Q151">
        <v>1</v>
      </c>
      <c r="W151">
        <v>0</v>
      </c>
      <c r="X151">
        <v>1881377246</v>
      </c>
      <c r="Y151">
        <v>0.01</v>
      </c>
      <c r="AA151">
        <v>200.52</v>
      </c>
      <c r="AB151">
        <v>0</v>
      </c>
      <c r="AC151">
        <v>0</v>
      </c>
      <c r="AD151">
        <v>0</v>
      </c>
      <c r="AE151">
        <v>31.38</v>
      </c>
      <c r="AF151">
        <v>0</v>
      </c>
      <c r="AG151">
        <v>0</v>
      </c>
      <c r="AH151">
        <v>0</v>
      </c>
      <c r="AI151">
        <v>6.39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0.01</v>
      </c>
      <c r="AU151" t="s">
        <v>3</v>
      </c>
      <c r="AV151">
        <v>0</v>
      </c>
      <c r="AW151">
        <v>2</v>
      </c>
      <c r="AX151">
        <v>26265951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Y151*Source!I87</f>
        <v>0.26</v>
      </c>
      <c r="CY151">
        <f>AA151</f>
        <v>200.52</v>
      </c>
      <c r="CZ151">
        <f>AE151</f>
        <v>31.38</v>
      </c>
      <c r="DA151">
        <f>AI151</f>
        <v>6.39</v>
      </c>
      <c r="DB151">
        <v>0</v>
      </c>
    </row>
    <row r="152" spans="1:106">
      <c r="A152">
        <f>ROW(Source!A87)</f>
        <v>87</v>
      </c>
      <c r="B152">
        <v>26264149</v>
      </c>
      <c r="C152">
        <v>26265944</v>
      </c>
      <c r="D152">
        <v>25701761</v>
      </c>
      <c r="E152">
        <v>1</v>
      </c>
      <c r="F152">
        <v>1</v>
      </c>
      <c r="G152">
        <v>1</v>
      </c>
      <c r="H152">
        <v>3</v>
      </c>
      <c r="I152" t="s">
        <v>311</v>
      </c>
      <c r="J152" t="s">
        <v>312</v>
      </c>
      <c r="K152" t="s">
        <v>313</v>
      </c>
      <c r="L152">
        <v>1348</v>
      </c>
      <c r="N152">
        <v>1009</v>
      </c>
      <c r="O152" t="s">
        <v>270</v>
      </c>
      <c r="P152" t="s">
        <v>270</v>
      </c>
      <c r="Q152">
        <v>1000</v>
      </c>
      <c r="W152">
        <v>0</v>
      </c>
      <c r="X152">
        <v>1887974426</v>
      </c>
      <c r="Y152">
        <v>5.0000000000000001E-4</v>
      </c>
      <c r="AA152">
        <v>599912.18000000005</v>
      </c>
      <c r="AB152">
        <v>0</v>
      </c>
      <c r="AC152">
        <v>0</v>
      </c>
      <c r="AD152">
        <v>0</v>
      </c>
      <c r="AE152">
        <v>93882.97</v>
      </c>
      <c r="AF152">
        <v>0</v>
      </c>
      <c r="AG152">
        <v>0</v>
      </c>
      <c r="AH152">
        <v>0</v>
      </c>
      <c r="AI152">
        <v>6.39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5.0000000000000001E-4</v>
      </c>
      <c r="AU152" t="s">
        <v>3</v>
      </c>
      <c r="AV152">
        <v>0</v>
      </c>
      <c r="AW152">
        <v>2</v>
      </c>
      <c r="AX152">
        <v>26265952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Y152*Source!I87</f>
        <v>1.3000000000000001E-2</v>
      </c>
      <c r="CY152">
        <f>AA152</f>
        <v>599912.18000000005</v>
      </c>
      <c r="CZ152">
        <f>AE152</f>
        <v>93882.97</v>
      </c>
      <c r="DA152">
        <f>AI152</f>
        <v>6.39</v>
      </c>
      <c r="DB152">
        <v>0</v>
      </c>
    </row>
    <row r="153" spans="1:106">
      <c r="A153">
        <f>ROW(Source!A87)</f>
        <v>87</v>
      </c>
      <c r="B153">
        <v>26264149</v>
      </c>
      <c r="C153">
        <v>26265944</v>
      </c>
      <c r="D153">
        <v>25702046</v>
      </c>
      <c r="E153">
        <v>1</v>
      </c>
      <c r="F153">
        <v>1</v>
      </c>
      <c r="G153">
        <v>1</v>
      </c>
      <c r="H153">
        <v>3</v>
      </c>
      <c r="I153" t="s">
        <v>314</v>
      </c>
      <c r="J153" t="s">
        <v>315</v>
      </c>
      <c r="K153" t="s">
        <v>316</v>
      </c>
      <c r="L153">
        <v>1346</v>
      </c>
      <c r="N153">
        <v>1009</v>
      </c>
      <c r="O153" t="s">
        <v>274</v>
      </c>
      <c r="P153" t="s">
        <v>274</v>
      </c>
      <c r="Q153">
        <v>1</v>
      </c>
      <c r="W153">
        <v>0</v>
      </c>
      <c r="X153">
        <v>-1580749046</v>
      </c>
      <c r="Y153">
        <v>0.01</v>
      </c>
      <c r="AA153">
        <v>250.42</v>
      </c>
      <c r="AB153">
        <v>0</v>
      </c>
      <c r="AC153">
        <v>0</v>
      </c>
      <c r="AD153">
        <v>0</v>
      </c>
      <c r="AE153">
        <v>39.19</v>
      </c>
      <c r="AF153">
        <v>0</v>
      </c>
      <c r="AG153">
        <v>0</v>
      </c>
      <c r="AH153">
        <v>0</v>
      </c>
      <c r="AI153">
        <v>6.39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0.01</v>
      </c>
      <c r="AU153" t="s">
        <v>3</v>
      </c>
      <c r="AV153">
        <v>0</v>
      </c>
      <c r="AW153">
        <v>2</v>
      </c>
      <c r="AX153">
        <v>26265953</v>
      </c>
      <c r="AY153">
        <v>1</v>
      </c>
      <c r="AZ153">
        <v>0</v>
      </c>
      <c r="BA153">
        <v>153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Y153*Source!I87</f>
        <v>0.26</v>
      </c>
      <c r="CY153">
        <f>AA153</f>
        <v>250.42</v>
      </c>
      <c r="CZ153">
        <f>AE153</f>
        <v>39.19</v>
      </c>
      <c r="DA153">
        <f>AI153</f>
        <v>6.39</v>
      </c>
      <c r="DB153">
        <v>0</v>
      </c>
    </row>
    <row r="154" spans="1:106">
      <c r="A154">
        <f>ROW(Source!A87)</f>
        <v>87</v>
      </c>
      <c r="B154">
        <v>26264149</v>
      </c>
      <c r="C154">
        <v>26265944</v>
      </c>
      <c r="D154">
        <v>25702730</v>
      </c>
      <c r="E154">
        <v>1</v>
      </c>
      <c r="F154">
        <v>1</v>
      </c>
      <c r="G154">
        <v>1</v>
      </c>
      <c r="H154">
        <v>3</v>
      </c>
      <c r="I154" t="s">
        <v>294</v>
      </c>
      <c r="J154" t="s">
        <v>295</v>
      </c>
      <c r="K154" t="s">
        <v>296</v>
      </c>
      <c r="L154">
        <v>1374</v>
      </c>
      <c r="N154">
        <v>1013</v>
      </c>
      <c r="O154" t="s">
        <v>297</v>
      </c>
      <c r="P154" t="s">
        <v>297</v>
      </c>
      <c r="Q154">
        <v>1</v>
      </c>
      <c r="W154">
        <v>0</v>
      </c>
      <c r="X154">
        <v>-2140119551</v>
      </c>
      <c r="Y154">
        <v>0.35</v>
      </c>
      <c r="AA154">
        <v>6.39</v>
      </c>
      <c r="AB154">
        <v>0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0</v>
      </c>
      <c r="AI154">
        <v>6.39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0.35</v>
      </c>
      <c r="AU154" t="s">
        <v>3</v>
      </c>
      <c r="AV154">
        <v>0</v>
      </c>
      <c r="AW154">
        <v>2</v>
      </c>
      <c r="AX154">
        <v>26265954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Y154*Source!I87</f>
        <v>9.1</v>
      </c>
      <c r="CY154">
        <f>AA154</f>
        <v>6.39</v>
      </c>
      <c r="CZ154">
        <f>AE154</f>
        <v>1</v>
      </c>
      <c r="DA154">
        <f>AI154</f>
        <v>6.39</v>
      </c>
      <c r="DB154">
        <v>0</v>
      </c>
    </row>
    <row r="155" spans="1:106">
      <c r="A155">
        <f>ROW(Source!A92)</f>
        <v>92</v>
      </c>
      <c r="B155">
        <v>26264148</v>
      </c>
      <c r="C155">
        <v>26266514</v>
      </c>
      <c r="D155">
        <v>26005377</v>
      </c>
      <c r="E155">
        <v>1</v>
      </c>
      <c r="F155">
        <v>1</v>
      </c>
      <c r="G155">
        <v>1</v>
      </c>
      <c r="H155">
        <v>1</v>
      </c>
      <c r="I155" t="s">
        <v>317</v>
      </c>
      <c r="J155" t="s">
        <v>3</v>
      </c>
      <c r="K155" t="s">
        <v>318</v>
      </c>
      <c r="L155">
        <v>1369</v>
      </c>
      <c r="N155">
        <v>1013</v>
      </c>
      <c r="O155" t="s">
        <v>254</v>
      </c>
      <c r="P155" t="s">
        <v>254</v>
      </c>
      <c r="Q155">
        <v>1</v>
      </c>
      <c r="W155">
        <v>0</v>
      </c>
      <c r="X155">
        <v>1239878588</v>
      </c>
      <c r="Y155">
        <v>12.5488</v>
      </c>
      <c r="AA155">
        <v>0</v>
      </c>
      <c r="AB155">
        <v>0</v>
      </c>
      <c r="AC155">
        <v>0</v>
      </c>
      <c r="AD155">
        <v>8.59</v>
      </c>
      <c r="AE155">
        <v>0</v>
      </c>
      <c r="AF155">
        <v>0</v>
      </c>
      <c r="AG155">
        <v>0</v>
      </c>
      <c r="AH155">
        <v>8.59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9.92</v>
      </c>
      <c r="AU155" t="s">
        <v>147</v>
      </c>
      <c r="AV155">
        <v>1</v>
      </c>
      <c r="AW155">
        <v>2</v>
      </c>
      <c r="AX155">
        <v>26266525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Y155*Source!I92</f>
        <v>2.6352479999999998</v>
      </c>
      <c r="CY155">
        <f>AD155</f>
        <v>8.59</v>
      </c>
      <c r="CZ155">
        <f>AH155</f>
        <v>8.59</v>
      </c>
      <c r="DA155">
        <f>AL155</f>
        <v>1</v>
      </c>
      <c r="DB155">
        <v>0</v>
      </c>
    </row>
    <row r="156" spans="1:106">
      <c r="A156">
        <f>ROW(Source!A92)</f>
        <v>92</v>
      </c>
      <c r="B156">
        <v>26264148</v>
      </c>
      <c r="C156">
        <v>26266514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29</v>
      </c>
      <c r="J156" t="s">
        <v>3</v>
      </c>
      <c r="K156" t="s">
        <v>255</v>
      </c>
      <c r="L156">
        <v>608254</v>
      </c>
      <c r="N156">
        <v>1013</v>
      </c>
      <c r="O156" t="s">
        <v>256</v>
      </c>
      <c r="P156" t="s">
        <v>256</v>
      </c>
      <c r="Q156">
        <v>1</v>
      </c>
      <c r="W156">
        <v>0</v>
      </c>
      <c r="X156">
        <v>-1172148719</v>
      </c>
      <c r="Y156">
        <v>0.22999999999999998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0.2</v>
      </c>
      <c r="AU156" t="s">
        <v>13</v>
      </c>
      <c r="AV156">
        <v>2</v>
      </c>
      <c r="AW156">
        <v>2</v>
      </c>
      <c r="AX156">
        <v>26266526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Y156*Source!I92</f>
        <v>4.8299999999999996E-2</v>
      </c>
      <c r="CY156">
        <f>AD156</f>
        <v>0</v>
      </c>
      <c r="CZ156">
        <f>AH156</f>
        <v>0</v>
      </c>
      <c r="DA156">
        <f>AL156</f>
        <v>1</v>
      </c>
      <c r="DB156">
        <v>0</v>
      </c>
    </row>
    <row r="157" spans="1:106">
      <c r="A157">
        <f>ROW(Source!A92)</f>
        <v>92</v>
      </c>
      <c r="B157">
        <v>26264148</v>
      </c>
      <c r="C157">
        <v>26266514</v>
      </c>
      <c r="D157">
        <v>25703166</v>
      </c>
      <c r="E157">
        <v>1</v>
      </c>
      <c r="F157">
        <v>1</v>
      </c>
      <c r="G157">
        <v>1</v>
      </c>
      <c r="H157">
        <v>2</v>
      </c>
      <c r="I157" t="s">
        <v>291</v>
      </c>
      <c r="J157" t="s">
        <v>292</v>
      </c>
      <c r="K157" t="s">
        <v>293</v>
      </c>
      <c r="L157">
        <v>1368</v>
      </c>
      <c r="N157">
        <v>1011</v>
      </c>
      <c r="O157" t="s">
        <v>260</v>
      </c>
      <c r="P157" t="s">
        <v>260</v>
      </c>
      <c r="Q157">
        <v>1</v>
      </c>
      <c r="W157">
        <v>0</v>
      </c>
      <c r="X157">
        <v>381011191</v>
      </c>
      <c r="Y157">
        <v>0.22999999999999998</v>
      </c>
      <c r="AA157">
        <v>0</v>
      </c>
      <c r="AB157">
        <v>135.43</v>
      </c>
      <c r="AC157">
        <v>11.84</v>
      </c>
      <c r="AD157">
        <v>0</v>
      </c>
      <c r="AE157">
        <v>0</v>
      </c>
      <c r="AF157">
        <v>135.43</v>
      </c>
      <c r="AG157">
        <v>11.84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0.2</v>
      </c>
      <c r="AU157" t="s">
        <v>13</v>
      </c>
      <c r="AV157">
        <v>0</v>
      </c>
      <c r="AW157">
        <v>2</v>
      </c>
      <c r="AX157">
        <v>26266527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Y157*Source!I92</f>
        <v>4.8299999999999996E-2</v>
      </c>
      <c r="CY157">
        <f>AB157</f>
        <v>135.43</v>
      </c>
      <c r="CZ157">
        <f>AF157</f>
        <v>135.43</v>
      </c>
      <c r="DA157">
        <f>AJ157</f>
        <v>1</v>
      </c>
      <c r="DB157">
        <v>0</v>
      </c>
    </row>
    <row r="158" spans="1:106">
      <c r="A158">
        <f>ROW(Source!A92)</f>
        <v>92</v>
      </c>
      <c r="B158">
        <v>26264148</v>
      </c>
      <c r="C158">
        <v>26266514</v>
      </c>
      <c r="D158">
        <v>25703240</v>
      </c>
      <c r="E158">
        <v>1</v>
      </c>
      <c r="F158">
        <v>1</v>
      </c>
      <c r="G158">
        <v>1</v>
      </c>
      <c r="H158">
        <v>2</v>
      </c>
      <c r="I158" t="s">
        <v>319</v>
      </c>
      <c r="J158" t="s">
        <v>320</v>
      </c>
      <c r="K158" t="s">
        <v>321</v>
      </c>
      <c r="L158">
        <v>1368</v>
      </c>
      <c r="N158">
        <v>1011</v>
      </c>
      <c r="O158" t="s">
        <v>260</v>
      </c>
      <c r="P158" t="s">
        <v>260</v>
      </c>
      <c r="Q158">
        <v>1</v>
      </c>
      <c r="W158">
        <v>0</v>
      </c>
      <c r="X158">
        <v>356241787</v>
      </c>
      <c r="Y158">
        <v>2.76</v>
      </c>
      <c r="AA158">
        <v>0</v>
      </c>
      <c r="AB158">
        <v>0.83</v>
      </c>
      <c r="AC158">
        <v>0</v>
      </c>
      <c r="AD158">
        <v>0</v>
      </c>
      <c r="AE158">
        <v>0</v>
      </c>
      <c r="AF158">
        <v>0.83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2.4</v>
      </c>
      <c r="AU158" t="s">
        <v>13</v>
      </c>
      <c r="AV158">
        <v>0</v>
      </c>
      <c r="AW158">
        <v>2</v>
      </c>
      <c r="AX158">
        <v>26266528</v>
      </c>
      <c r="AY158">
        <v>1</v>
      </c>
      <c r="AZ158">
        <v>0</v>
      </c>
      <c r="BA158">
        <v>158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Y158*Source!I92</f>
        <v>0.57959999999999989</v>
      </c>
      <c r="CY158">
        <f>AB158</f>
        <v>0.83</v>
      </c>
      <c r="CZ158">
        <f>AF158</f>
        <v>0.83</v>
      </c>
      <c r="DA158">
        <f>AJ158</f>
        <v>1</v>
      </c>
      <c r="DB158">
        <v>0</v>
      </c>
    </row>
    <row r="159" spans="1:106">
      <c r="A159">
        <f>ROW(Source!A92)</f>
        <v>92</v>
      </c>
      <c r="B159">
        <v>26264148</v>
      </c>
      <c r="C159">
        <v>26266514</v>
      </c>
      <c r="D159">
        <v>25703252</v>
      </c>
      <c r="E159">
        <v>1</v>
      </c>
      <c r="F159">
        <v>1</v>
      </c>
      <c r="G159">
        <v>1</v>
      </c>
      <c r="H159">
        <v>2</v>
      </c>
      <c r="I159" t="s">
        <v>322</v>
      </c>
      <c r="J159" t="s">
        <v>323</v>
      </c>
      <c r="K159" t="s">
        <v>324</v>
      </c>
      <c r="L159">
        <v>1368</v>
      </c>
      <c r="N159">
        <v>1011</v>
      </c>
      <c r="O159" t="s">
        <v>260</v>
      </c>
      <c r="P159" t="s">
        <v>260</v>
      </c>
      <c r="Q159">
        <v>1</v>
      </c>
      <c r="W159">
        <v>0</v>
      </c>
      <c r="X159">
        <v>156502235</v>
      </c>
      <c r="Y159">
        <v>2.76</v>
      </c>
      <c r="AA159">
        <v>0</v>
      </c>
      <c r="AB159">
        <v>3.35</v>
      </c>
      <c r="AC159">
        <v>0</v>
      </c>
      <c r="AD159">
        <v>0</v>
      </c>
      <c r="AE159">
        <v>0</v>
      </c>
      <c r="AF159">
        <v>3.35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2.4</v>
      </c>
      <c r="AU159" t="s">
        <v>13</v>
      </c>
      <c r="AV159">
        <v>0</v>
      </c>
      <c r="AW159">
        <v>2</v>
      </c>
      <c r="AX159">
        <v>26266529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Y159*Source!I92</f>
        <v>0.57959999999999989</v>
      </c>
      <c r="CY159">
        <f>AB159</f>
        <v>3.35</v>
      </c>
      <c r="CZ159">
        <f>AF159</f>
        <v>3.35</v>
      </c>
      <c r="DA159">
        <f>AJ159</f>
        <v>1</v>
      </c>
      <c r="DB159">
        <v>0</v>
      </c>
    </row>
    <row r="160" spans="1:106">
      <c r="A160">
        <f>ROW(Source!A92)</f>
        <v>92</v>
      </c>
      <c r="B160">
        <v>26264148</v>
      </c>
      <c r="C160">
        <v>26266514</v>
      </c>
      <c r="D160">
        <v>25704562</v>
      </c>
      <c r="E160">
        <v>1</v>
      </c>
      <c r="F160">
        <v>1</v>
      </c>
      <c r="G160">
        <v>1</v>
      </c>
      <c r="H160">
        <v>2</v>
      </c>
      <c r="I160" t="s">
        <v>264</v>
      </c>
      <c r="J160" t="s">
        <v>265</v>
      </c>
      <c r="K160" t="s">
        <v>266</v>
      </c>
      <c r="L160">
        <v>1368</v>
      </c>
      <c r="N160">
        <v>1011</v>
      </c>
      <c r="O160" t="s">
        <v>260</v>
      </c>
      <c r="P160" t="s">
        <v>260</v>
      </c>
      <c r="Q160">
        <v>1</v>
      </c>
      <c r="W160">
        <v>0</v>
      </c>
      <c r="X160">
        <v>-1512863134</v>
      </c>
      <c r="Y160">
        <v>0.22999999999999998</v>
      </c>
      <c r="AA160">
        <v>0</v>
      </c>
      <c r="AB160">
        <v>86.79</v>
      </c>
      <c r="AC160">
        <v>10.130000000000001</v>
      </c>
      <c r="AD160">
        <v>0</v>
      </c>
      <c r="AE160">
        <v>0</v>
      </c>
      <c r="AF160">
        <v>86.79</v>
      </c>
      <c r="AG160">
        <v>10.130000000000001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0.2</v>
      </c>
      <c r="AU160" t="s">
        <v>13</v>
      </c>
      <c r="AV160">
        <v>0</v>
      </c>
      <c r="AW160">
        <v>2</v>
      </c>
      <c r="AX160">
        <v>26266530</v>
      </c>
      <c r="AY160">
        <v>1</v>
      </c>
      <c r="AZ160">
        <v>0</v>
      </c>
      <c r="BA160">
        <v>160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Y160*Source!I92</f>
        <v>4.8299999999999996E-2</v>
      </c>
      <c r="CY160">
        <f>AB160</f>
        <v>86.79</v>
      </c>
      <c r="CZ160">
        <f>AF160</f>
        <v>86.79</v>
      </c>
      <c r="DA160">
        <f>AJ160</f>
        <v>1</v>
      </c>
      <c r="DB160">
        <v>0</v>
      </c>
    </row>
    <row r="161" spans="1:106">
      <c r="A161">
        <f>ROW(Source!A92)</f>
        <v>92</v>
      </c>
      <c r="B161">
        <v>26264148</v>
      </c>
      <c r="C161">
        <v>26266514</v>
      </c>
      <c r="D161">
        <v>25696249</v>
      </c>
      <c r="E161">
        <v>1</v>
      </c>
      <c r="F161">
        <v>1</v>
      </c>
      <c r="G161">
        <v>1</v>
      </c>
      <c r="H161">
        <v>3</v>
      </c>
      <c r="I161" t="s">
        <v>325</v>
      </c>
      <c r="J161" t="s">
        <v>326</v>
      </c>
      <c r="K161" t="s">
        <v>327</v>
      </c>
      <c r="L161">
        <v>1308</v>
      </c>
      <c r="N161">
        <v>1003</v>
      </c>
      <c r="O161" t="s">
        <v>328</v>
      </c>
      <c r="P161" t="s">
        <v>328</v>
      </c>
      <c r="Q161">
        <v>100</v>
      </c>
      <c r="W161">
        <v>0</v>
      </c>
      <c r="X161">
        <v>-926179901</v>
      </c>
      <c r="Y161">
        <v>9.5999999999999992E-3</v>
      </c>
      <c r="AA161">
        <v>128.76</v>
      </c>
      <c r="AB161">
        <v>0</v>
      </c>
      <c r="AC161">
        <v>0</v>
      </c>
      <c r="AD161">
        <v>0</v>
      </c>
      <c r="AE161">
        <v>128.76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9.5999999999999992E-3</v>
      </c>
      <c r="AU161" t="s">
        <v>3</v>
      </c>
      <c r="AV161">
        <v>0</v>
      </c>
      <c r="AW161">
        <v>2</v>
      </c>
      <c r="AX161">
        <v>26266531</v>
      </c>
      <c r="AY161">
        <v>1</v>
      </c>
      <c r="AZ161">
        <v>0</v>
      </c>
      <c r="BA161">
        <v>161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Y161*Source!I92</f>
        <v>2.0159999999999996E-3</v>
      </c>
      <c r="CY161">
        <f>AA161</f>
        <v>128.76</v>
      </c>
      <c r="CZ161">
        <f>AE161</f>
        <v>128.76</v>
      </c>
      <c r="DA161">
        <f>AI161</f>
        <v>1</v>
      </c>
      <c r="DB161">
        <v>0</v>
      </c>
    </row>
    <row r="162" spans="1:106">
      <c r="A162">
        <f>ROW(Source!A92)</f>
        <v>92</v>
      </c>
      <c r="B162">
        <v>26264148</v>
      </c>
      <c r="C162">
        <v>26266514</v>
      </c>
      <c r="D162">
        <v>25698618</v>
      </c>
      <c r="E162">
        <v>1</v>
      </c>
      <c r="F162">
        <v>1</v>
      </c>
      <c r="G162">
        <v>1</v>
      </c>
      <c r="H162">
        <v>3</v>
      </c>
      <c r="I162" t="s">
        <v>329</v>
      </c>
      <c r="J162" t="s">
        <v>330</v>
      </c>
      <c r="K162" t="s">
        <v>331</v>
      </c>
      <c r="L162">
        <v>1348</v>
      </c>
      <c r="N162">
        <v>1009</v>
      </c>
      <c r="O162" t="s">
        <v>270</v>
      </c>
      <c r="P162" t="s">
        <v>270</v>
      </c>
      <c r="Q162">
        <v>1000</v>
      </c>
      <c r="W162">
        <v>0</v>
      </c>
      <c r="X162">
        <v>-7693346</v>
      </c>
      <c r="Y162">
        <v>6.0000000000000002E-5</v>
      </c>
      <c r="AA162">
        <v>8132.32</v>
      </c>
      <c r="AB162">
        <v>0</v>
      </c>
      <c r="AC162">
        <v>0</v>
      </c>
      <c r="AD162">
        <v>0</v>
      </c>
      <c r="AE162">
        <v>8132.32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6.0000000000000002E-5</v>
      </c>
      <c r="AU162" t="s">
        <v>3</v>
      </c>
      <c r="AV162">
        <v>0</v>
      </c>
      <c r="AW162">
        <v>2</v>
      </c>
      <c r="AX162">
        <v>26266532</v>
      </c>
      <c r="AY162">
        <v>1</v>
      </c>
      <c r="AZ162">
        <v>0</v>
      </c>
      <c r="BA162">
        <v>162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Y162*Source!I92</f>
        <v>1.26E-5</v>
      </c>
      <c r="CY162">
        <f>AA162</f>
        <v>8132.32</v>
      </c>
      <c r="CZ162">
        <f>AE162</f>
        <v>8132.32</v>
      </c>
      <c r="DA162">
        <f>AI162</f>
        <v>1</v>
      </c>
      <c r="DB162">
        <v>0</v>
      </c>
    </row>
    <row r="163" spans="1:106">
      <c r="A163">
        <f>ROW(Source!A92)</f>
        <v>92</v>
      </c>
      <c r="B163">
        <v>26264148</v>
      </c>
      <c r="C163">
        <v>26266514</v>
      </c>
      <c r="D163">
        <v>25701986</v>
      </c>
      <c r="E163">
        <v>1</v>
      </c>
      <c r="F163">
        <v>1</v>
      </c>
      <c r="G163">
        <v>1</v>
      </c>
      <c r="H163">
        <v>3</v>
      </c>
      <c r="I163" t="s">
        <v>332</v>
      </c>
      <c r="J163" t="s">
        <v>333</v>
      </c>
      <c r="K163" t="s">
        <v>334</v>
      </c>
      <c r="L163">
        <v>1346</v>
      </c>
      <c r="N163">
        <v>1009</v>
      </c>
      <c r="O163" t="s">
        <v>274</v>
      </c>
      <c r="P163" t="s">
        <v>274</v>
      </c>
      <c r="Q163">
        <v>1</v>
      </c>
      <c r="W163">
        <v>0</v>
      </c>
      <c r="X163">
        <v>-881571524</v>
      </c>
      <c r="Y163">
        <v>0.5</v>
      </c>
      <c r="AA163">
        <v>68.5</v>
      </c>
      <c r="AB163">
        <v>0</v>
      </c>
      <c r="AC163">
        <v>0</v>
      </c>
      <c r="AD163">
        <v>0</v>
      </c>
      <c r="AE163">
        <v>68.5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0.5</v>
      </c>
      <c r="AU163" t="s">
        <v>3</v>
      </c>
      <c r="AV163">
        <v>0</v>
      </c>
      <c r="AW163">
        <v>2</v>
      </c>
      <c r="AX163">
        <v>26266533</v>
      </c>
      <c r="AY163">
        <v>1</v>
      </c>
      <c r="AZ163">
        <v>0</v>
      </c>
      <c r="BA163">
        <v>163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Y163*Source!I92</f>
        <v>0.105</v>
      </c>
      <c r="CY163">
        <f>AA163</f>
        <v>68.5</v>
      </c>
      <c r="CZ163">
        <f>AE163</f>
        <v>68.5</v>
      </c>
      <c r="DA163">
        <f>AI163</f>
        <v>1</v>
      </c>
      <c r="DB163">
        <v>0</v>
      </c>
    </row>
    <row r="164" spans="1:106">
      <c r="A164">
        <f>ROW(Source!A92)</f>
        <v>92</v>
      </c>
      <c r="B164">
        <v>26264148</v>
      </c>
      <c r="C164">
        <v>26266514</v>
      </c>
      <c r="D164">
        <v>25702730</v>
      </c>
      <c r="E164">
        <v>1</v>
      </c>
      <c r="F164">
        <v>1</v>
      </c>
      <c r="G164">
        <v>1</v>
      </c>
      <c r="H164">
        <v>3</v>
      </c>
      <c r="I164" t="s">
        <v>294</v>
      </c>
      <c r="J164" t="s">
        <v>295</v>
      </c>
      <c r="K164" t="s">
        <v>296</v>
      </c>
      <c r="L164">
        <v>1374</v>
      </c>
      <c r="N164">
        <v>1013</v>
      </c>
      <c r="O164" t="s">
        <v>297</v>
      </c>
      <c r="P164" t="s">
        <v>297</v>
      </c>
      <c r="Q164">
        <v>1</v>
      </c>
      <c r="W164">
        <v>0</v>
      </c>
      <c r="X164">
        <v>-2140119551</v>
      </c>
      <c r="Y164">
        <v>1.7</v>
      </c>
      <c r="AA164">
        <v>1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1.7</v>
      </c>
      <c r="AU164" t="s">
        <v>3</v>
      </c>
      <c r="AV164">
        <v>0</v>
      </c>
      <c r="AW164">
        <v>2</v>
      </c>
      <c r="AX164">
        <v>26266534</v>
      </c>
      <c r="AY164">
        <v>1</v>
      </c>
      <c r="AZ164">
        <v>0</v>
      </c>
      <c r="BA164">
        <v>164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Y164*Source!I92</f>
        <v>0.35699999999999998</v>
      </c>
      <c r="CY164">
        <f>AA164</f>
        <v>1</v>
      </c>
      <c r="CZ164">
        <f>AE164</f>
        <v>1</v>
      </c>
      <c r="DA164">
        <f>AI164</f>
        <v>1</v>
      </c>
      <c r="DB164">
        <v>0</v>
      </c>
    </row>
    <row r="165" spans="1:106">
      <c r="A165">
        <f>ROW(Source!A93)</f>
        <v>93</v>
      </c>
      <c r="B165">
        <v>26264149</v>
      </c>
      <c r="C165">
        <v>26266514</v>
      </c>
      <c r="D165">
        <v>26005377</v>
      </c>
      <c r="E165">
        <v>1</v>
      </c>
      <c r="F165">
        <v>1</v>
      </c>
      <c r="G165">
        <v>1</v>
      </c>
      <c r="H165">
        <v>1</v>
      </c>
      <c r="I165" t="s">
        <v>317</v>
      </c>
      <c r="J165" t="s">
        <v>3</v>
      </c>
      <c r="K165" t="s">
        <v>318</v>
      </c>
      <c r="L165">
        <v>1369</v>
      </c>
      <c r="N165">
        <v>1013</v>
      </c>
      <c r="O165" t="s">
        <v>254</v>
      </c>
      <c r="P165" t="s">
        <v>254</v>
      </c>
      <c r="Q165">
        <v>1</v>
      </c>
      <c r="W165">
        <v>0</v>
      </c>
      <c r="X165">
        <v>1239878588</v>
      </c>
      <c r="Y165">
        <v>12.5488</v>
      </c>
      <c r="AA165">
        <v>0</v>
      </c>
      <c r="AB165">
        <v>0</v>
      </c>
      <c r="AC165">
        <v>0</v>
      </c>
      <c r="AD165">
        <v>54.89</v>
      </c>
      <c r="AE165">
        <v>0</v>
      </c>
      <c r="AF165">
        <v>0</v>
      </c>
      <c r="AG165">
        <v>0</v>
      </c>
      <c r="AH165">
        <v>8.59</v>
      </c>
      <c r="AI165">
        <v>1</v>
      </c>
      <c r="AJ165">
        <v>1</v>
      </c>
      <c r="AK165">
        <v>1</v>
      </c>
      <c r="AL165">
        <v>6.39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9.92</v>
      </c>
      <c r="AU165" t="s">
        <v>147</v>
      </c>
      <c r="AV165">
        <v>1</v>
      </c>
      <c r="AW165">
        <v>2</v>
      </c>
      <c r="AX165">
        <v>26266525</v>
      </c>
      <c r="AY165">
        <v>1</v>
      </c>
      <c r="AZ165">
        <v>0</v>
      </c>
      <c r="BA165">
        <v>165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Y165*Source!I93</f>
        <v>2.6352479999999998</v>
      </c>
      <c r="CY165">
        <f>AD165</f>
        <v>54.89</v>
      </c>
      <c r="CZ165">
        <f>AH165</f>
        <v>8.59</v>
      </c>
      <c r="DA165">
        <f>AL165</f>
        <v>6.39</v>
      </c>
      <c r="DB165">
        <v>0</v>
      </c>
    </row>
    <row r="166" spans="1:106">
      <c r="A166">
        <f>ROW(Source!A93)</f>
        <v>93</v>
      </c>
      <c r="B166">
        <v>26264149</v>
      </c>
      <c r="C166">
        <v>26266514</v>
      </c>
      <c r="D166">
        <v>121548</v>
      </c>
      <c r="E166">
        <v>1</v>
      </c>
      <c r="F166">
        <v>1</v>
      </c>
      <c r="G166">
        <v>1</v>
      </c>
      <c r="H166">
        <v>1</v>
      </c>
      <c r="I166" t="s">
        <v>29</v>
      </c>
      <c r="J166" t="s">
        <v>3</v>
      </c>
      <c r="K166" t="s">
        <v>255</v>
      </c>
      <c r="L166">
        <v>608254</v>
      </c>
      <c r="N166">
        <v>1013</v>
      </c>
      <c r="O166" t="s">
        <v>256</v>
      </c>
      <c r="P166" t="s">
        <v>256</v>
      </c>
      <c r="Q166">
        <v>1</v>
      </c>
      <c r="W166">
        <v>0</v>
      </c>
      <c r="X166">
        <v>-1172148719</v>
      </c>
      <c r="Y166">
        <v>0.22999999999999998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6.39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0.2</v>
      </c>
      <c r="AU166" t="s">
        <v>13</v>
      </c>
      <c r="AV166">
        <v>2</v>
      </c>
      <c r="AW166">
        <v>2</v>
      </c>
      <c r="AX166">
        <v>26266526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Y166*Source!I93</f>
        <v>4.8299999999999996E-2</v>
      </c>
      <c r="CY166">
        <f>AD166</f>
        <v>0</v>
      </c>
      <c r="CZ166">
        <f>AH166</f>
        <v>0</v>
      </c>
      <c r="DA166">
        <f>AL166</f>
        <v>1</v>
      </c>
      <c r="DB166">
        <v>0</v>
      </c>
    </row>
    <row r="167" spans="1:106">
      <c r="A167">
        <f>ROW(Source!A93)</f>
        <v>93</v>
      </c>
      <c r="B167">
        <v>26264149</v>
      </c>
      <c r="C167">
        <v>26266514</v>
      </c>
      <c r="D167">
        <v>25703166</v>
      </c>
      <c r="E167">
        <v>1</v>
      </c>
      <c r="F167">
        <v>1</v>
      </c>
      <c r="G167">
        <v>1</v>
      </c>
      <c r="H167">
        <v>2</v>
      </c>
      <c r="I167" t="s">
        <v>291</v>
      </c>
      <c r="J167" t="s">
        <v>292</v>
      </c>
      <c r="K167" t="s">
        <v>293</v>
      </c>
      <c r="L167">
        <v>1368</v>
      </c>
      <c r="N167">
        <v>1011</v>
      </c>
      <c r="O167" t="s">
        <v>260</v>
      </c>
      <c r="P167" t="s">
        <v>260</v>
      </c>
      <c r="Q167">
        <v>1</v>
      </c>
      <c r="W167">
        <v>0</v>
      </c>
      <c r="X167">
        <v>381011191</v>
      </c>
      <c r="Y167">
        <v>0.22999999999999998</v>
      </c>
      <c r="AA167">
        <v>0</v>
      </c>
      <c r="AB167">
        <v>865.4</v>
      </c>
      <c r="AC167">
        <v>11.84</v>
      </c>
      <c r="AD167">
        <v>0</v>
      </c>
      <c r="AE167">
        <v>0</v>
      </c>
      <c r="AF167">
        <v>135.43</v>
      </c>
      <c r="AG167">
        <v>11.84</v>
      </c>
      <c r="AH167">
        <v>0</v>
      </c>
      <c r="AI167">
        <v>1</v>
      </c>
      <c r="AJ167">
        <v>6.39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0.2</v>
      </c>
      <c r="AU167" t="s">
        <v>13</v>
      </c>
      <c r="AV167">
        <v>0</v>
      </c>
      <c r="AW167">
        <v>2</v>
      </c>
      <c r="AX167">
        <v>26266527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Y167*Source!I93</f>
        <v>4.8299999999999996E-2</v>
      </c>
      <c r="CY167">
        <f>AB167</f>
        <v>865.4</v>
      </c>
      <c r="CZ167">
        <f>AF167</f>
        <v>135.43</v>
      </c>
      <c r="DA167">
        <f>AJ167</f>
        <v>6.39</v>
      </c>
      <c r="DB167">
        <v>0</v>
      </c>
    </row>
    <row r="168" spans="1:106">
      <c r="A168">
        <f>ROW(Source!A93)</f>
        <v>93</v>
      </c>
      <c r="B168">
        <v>26264149</v>
      </c>
      <c r="C168">
        <v>26266514</v>
      </c>
      <c r="D168">
        <v>25703240</v>
      </c>
      <c r="E168">
        <v>1</v>
      </c>
      <c r="F168">
        <v>1</v>
      </c>
      <c r="G168">
        <v>1</v>
      </c>
      <c r="H168">
        <v>2</v>
      </c>
      <c r="I168" t="s">
        <v>319</v>
      </c>
      <c r="J168" t="s">
        <v>320</v>
      </c>
      <c r="K168" t="s">
        <v>321</v>
      </c>
      <c r="L168">
        <v>1368</v>
      </c>
      <c r="N168">
        <v>1011</v>
      </c>
      <c r="O168" t="s">
        <v>260</v>
      </c>
      <c r="P168" t="s">
        <v>260</v>
      </c>
      <c r="Q168">
        <v>1</v>
      </c>
      <c r="W168">
        <v>0</v>
      </c>
      <c r="X168">
        <v>356241787</v>
      </c>
      <c r="Y168">
        <v>2.76</v>
      </c>
      <c r="AA168">
        <v>0</v>
      </c>
      <c r="AB168">
        <v>5.3</v>
      </c>
      <c r="AC168">
        <v>0</v>
      </c>
      <c r="AD168">
        <v>0</v>
      </c>
      <c r="AE168">
        <v>0</v>
      </c>
      <c r="AF168">
        <v>0.83</v>
      </c>
      <c r="AG168">
        <v>0</v>
      </c>
      <c r="AH168">
        <v>0</v>
      </c>
      <c r="AI168">
        <v>1</v>
      </c>
      <c r="AJ168">
        <v>6.39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2.4</v>
      </c>
      <c r="AU168" t="s">
        <v>13</v>
      </c>
      <c r="AV168">
        <v>0</v>
      </c>
      <c r="AW168">
        <v>2</v>
      </c>
      <c r="AX168">
        <v>26266528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Y168*Source!I93</f>
        <v>0.57959999999999989</v>
      </c>
      <c r="CY168">
        <f>AB168</f>
        <v>5.3</v>
      </c>
      <c r="CZ168">
        <f>AF168</f>
        <v>0.83</v>
      </c>
      <c r="DA168">
        <f>AJ168</f>
        <v>6.39</v>
      </c>
      <c r="DB168">
        <v>0</v>
      </c>
    </row>
    <row r="169" spans="1:106">
      <c r="A169">
        <f>ROW(Source!A93)</f>
        <v>93</v>
      </c>
      <c r="B169">
        <v>26264149</v>
      </c>
      <c r="C169">
        <v>26266514</v>
      </c>
      <c r="D169">
        <v>25703252</v>
      </c>
      <c r="E169">
        <v>1</v>
      </c>
      <c r="F169">
        <v>1</v>
      </c>
      <c r="G169">
        <v>1</v>
      </c>
      <c r="H169">
        <v>2</v>
      </c>
      <c r="I169" t="s">
        <v>322</v>
      </c>
      <c r="J169" t="s">
        <v>323</v>
      </c>
      <c r="K169" t="s">
        <v>324</v>
      </c>
      <c r="L169">
        <v>1368</v>
      </c>
      <c r="N169">
        <v>1011</v>
      </c>
      <c r="O169" t="s">
        <v>260</v>
      </c>
      <c r="P169" t="s">
        <v>260</v>
      </c>
      <c r="Q169">
        <v>1</v>
      </c>
      <c r="W169">
        <v>0</v>
      </c>
      <c r="X169">
        <v>156502235</v>
      </c>
      <c r="Y169">
        <v>2.76</v>
      </c>
      <c r="AA169">
        <v>0</v>
      </c>
      <c r="AB169">
        <v>21.41</v>
      </c>
      <c r="AC169">
        <v>0</v>
      </c>
      <c r="AD169">
        <v>0</v>
      </c>
      <c r="AE169">
        <v>0</v>
      </c>
      <c r="AF169">
        <v>3.35</v>
      </c>
      <c r="AG169">
        <v>0</v>
      </c>
      <c r="AH169">
        <v>0</v>
      </c>
      <c r="AI169">
        <v>1</v>
      </c>
      <c r="AJ169">
        <v>6.39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2.4</v>
      </c>
      <c r="AU169" t="s">
        <v>13</v>
      </c>
      <c r="AV169">
        <v>0</v>
      </c>
      <c r="AW169">
        <v>2</v>
      </c>
      <c r="AX169">
        <v>26266529</v>
      </c>
      <c r="AY169">
        <v>1</v>
      </c>
      <c r="AZ169">
        <v>0</v>
      </c>
      <c r="BA169">
        <v>169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Y169*Source!I93</f>
        <v>0.57959999999999989</v>
      </c>
      <c r="CY169">
        <f>AB169</f>
        <v>21.41</v>
      </c>
      <c r="CZ169">
        <f>AF169</f>
        <v>3.35</v>
      </c>
      <c r="DA169">
        <f>AJ169</f>
        <v>6.39</v>
      </c>
      <c r="DB169">
        <v>0</v>
      </c>
    </row>
    <row r="170" spans="1:106">
      <c r="A170">
        <f>ROW(Source!A93)</f>
        <v>93</v>
      </c>
      <c r="B170">
        <v>26264149</v>
      </c>
      <c r="C170">
        <v>26266514</v>
      </c>
      <c r="D170">
        <v>25704562</v>
      </c>
      <c r="E170">
        <v>1</v>
      </c>
      <c r="F170">
        <v>1</v>
      </c>
      <c r="G170">
        <v>1</v>
      </c>
      <c r="H170">
        <v>2</v>
      </c>
      <c r="I170" t="s">
        <v>264</v>
      </c>
      <c r="J170" t="s">
        <v>265</v>
      </c>
      <c r="K170" t="s">
        <v>266</v>
      </c>
      <c r="L170">
        <v>1368</v>
      </c>
      <c r="N170">
        <v>1011</v>
      </c>
      <c r="O170" t="s">
        <v>260</v>
      </c>
      <c r="P170" t="s">
        <v>260</v>
      </c>
      <c r="Q170">
        <v>1</v>
      </c>
      <c r="W170">
        <v>0</v>
      </c>
      <c r="X170">
        <v>-1512863134</v>
      </c>
      <c r="Y170">
        <v>0.22999999999999998</v>
      </c>
      <c r="AA170">
        <v>0</v>
      </c>
      <c r="AB170">
        <v>554.59</v>
      </c>
      <c r="AC170">
        <v>10.130000000000001</v>
      </c>
      <c r="AD170">
        <v>0</v>
      </c>
      <c r="AE170">
        <v>0</v>
      </c>
      <c r="AF170">
        <v>86.79</v>
      </c>
      <c r="AG170">
        <v>10.130000000000001</v>
      </c>
      <c r="AH170">
        <v>0</v>
      </c>
      <c r="AI170">
        <v>1</v>
      </c>
      <c r="AJ170">
        <v>6.39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0.2</v>
      </c>
      <c r="AU170" t="s">
        <v>13</v>
      </c>
      <c r="AV170">
        <v>0</v>
      </c>
      <c r="AW170">
        <v>2</v>
      </c>
      <c r="AX170">
        <v>26266530</v>
      </c>
      <c r="AY170">
        <v>1</v>
      </c>
      <c r="AZ170">
        <v>0</v>
      </c>
      <c r="BA170">
        <v>170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Y170*Source!I93</f>
        <v>4.8299999999999996E-2</v>
      </c>
      <c r="CY170">
        <f>AB170</f>
        <v>554.59</v>
      </c>
      <c r="CZ170">
        <f>AF170</f>
        <v>86.79</v>
      </c>
      <c r="DA170">
        <f>AJ170</f>
        <v>6.39</v>
      </c>
      <c r="DB170">
        <v>0</v>
      </c>
    </row>
    <row r="171" spans="1:106">
      <c r="A171">
        <f>ROW(Source!A93)</f>
        <v>93</v>
      </c>
      <c r="B171">
        <v>26264149</v>
      </c>
      <c r="C171">
        <v>26266514</v>
      </c>
      <c r="D171">
        <v>25696249</v>
      </c>
      <c r="E171">
        <v>1</v>
      </c>
      <c r="F171">
        <v>1</v>
      </c>
      <c r="G171">
        <v>1</v>
      </c>
      <c r="H171">
        <v>3</v>
      </c>
      <c r="I171" t="s">
        <v>325</v>
      </c>
      <c r="J171" t="s">
        <v>326</v>
      </c>
      <c r="K171" t="s">
        <v>327</v>
      </c>
      <c r="L171">
        <v>1308</v>
      </c>
      <c r="N171">
        <v>1003</v>
      </c>
      <c r="O171" t="s">
        <v>328</v>
      </c>
      <c r="P171" t="s">
        <v>328</v>
      </c>
      <c r="Q171">
        <v>100</v>
      </c>
      <c r="W171">
        <v>0</v>
      </c>
      <c r="X171">
        <v>-926179901</v>
      </c>
      <c r="Y171">
        <v>9.5999999999999992E-3</v>
      </c>
      <c r="AA171">
        <v>822.78</v>
      </c>
      <c r="AB171">
        <v>0</v>
      </c>
      <c r="AC171">
        <v>0</v>
      </c>
      <c r="AD171">
        <v>0</v>
      </c>
      <c r="AE171">
        <v>128.76</v>
      </c>
      <c r="AF171">
        <v>0</v>
      </c>
      <c r="AG171">
        <v>0</v>
      </c>
      <c r="AH171">
        <v>0</v>
      </c>
      <c r="AI171">
        <v>6.39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9.5999999999999992E-3</v>
      </c>
      <c r="AU171" t="s">
        <v>3</v>
      </c>
      <c r="AV171">
        <v>0</v>
      </c>
      <c r="AW171">
        <v>2</v>
      </c>
      <c r="AX171">
        <v>26266531</v>
      </c>
      <c r="AY171">
        <v>1</v>
      </c>
      <c r="AZ171">
        <v>0</v>
      </c>
      <c r="BA171">
        <v>171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Y171*Source!I93</f>
        <v>2.0159999999999996E-3</v>
      </c>
      <c r="CY171">
        <f>AA171</f>
        <v>822.78</v>
      </c>
      <c r="CZ171">
        <f>AE171</f>
        <v>128.76</v>
      </c>
      <c r="DA171">
        <f>AI171</f>
        <v>6.39</v>
      </c>
      <c r="DB171">
        <v>0</v>
      </c>
    </row>
    <row r="172" spans="1:106">
      <c r="A172">
        <f>ROW(Source!A93)</f>
        <v>93</v>
      </c>
      <c r="B172">
        <v>26264149</v>
      </c>
      <c r="C172">
        <v>26266514</v>
      </c>
      <c r="D172">
        <v>25698618</v>
      </c>
      <c r="E172">
        <v>1</v>
      </c>
      <c r="F172">
        <v>1</v>
      </c>
      <c r="G172">
        <v>1</v>
      </c>
      <c r="H172">
        <v>3</v>
      </c>
      <c r="I172" t="s">
        <v>329</v>
      </c>
      <c r="J172" t="s">
        <v>330</v>
      </c>
      <c r="K172" t="s">
        <v>331</v>
      </c>
      <c r="L172">
        <v>1348</v>
      </c>
      <c r="N172">
        <v>1009</v>
      </c>
      <c r="O172" t="s">
        <v>270</v>
      </c>
      <c r="P172" t="s">
        <v>270</v>
      </c>
      <c r="Q172">
        <v>1000</v>
      </c>
      <c r="W172">
        <v>0</v>
      </c>
      <c r="X172">
        <v>-7693346</v>
      </c>
      <c r="Y172">
        <v>6.0000000000000002E-5</v>
      </c>
      <c r="AA172">
        <v>51965.52</v>
      </c>
      <c r="AB172">
        <v>0</v>
      </c>
      <c r="AC172">
        <v>0</v>
      </c>
      <c r="AD172">
        <v>0</v>
      </c>
      <c r="AE172">
        <v>8132.32</v>
      </c>
      <c r="AF172">
        <v>0</v>
      </c>
      <c r="AG172">
        <v>0</v>
      </c>
      <c r="AH172">
        <v>0</v>
      </c>
      <c r="AI172">
        <v>6.39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6.0000000000000002E-5</v>
      </c>
      <c r="AU172" t="s">
        <v>3</v>
      </c>
      <c r="AV172">
        <v>0</v>
      </c>
      <c r="AW172">
        <v>2</v>
      </c>
      <c r="AX172">
        <v>26266532</v>
      </c>
      <c r="AY172">
        <v>1</v>
      </c>
      <c r="AZ172">
        <v>0</v>
      </c>
      <c r="BA172">
        <v>172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Y172*Source!I93</f>
        <v>1.26E-5</v>
      </c>
      <c r="CY172">
        <f>AA172</f>
        <v>51965.52</v>
      </c>
      <c r="CZ172">
        <f>AE172</f>
        <v>8132.32</v>
      </c>
      <c r="DA172">
        <f>AI172</f>
        <v>6.39</v>
      </c>
      <c r="DB172">
        <v>0</v>
      </c>
    </row>
    <row r="173" spans="1:106">
      <c r="A173">
        <f>ROW(Source!A93)</f>
        <v>93</v>
      </c>
      <c r="B173">
        <v>26264149</v>
      </c>
      <c r="C173">
        <v>26266514</v>
      </c>
      <c r="D173">
        <v>25701986</v>
      </c>
      <c r="E173">
        <v>1</v>
      </c>
      <c r="F173">
        <v>1</v>
      </c>
      <c r="G173">
        <v>1</v>
      </c>
      <c r="H173">
        <v>3</v>
      </c>
      <c r="I173" t="s">
        <v>332</v>
      </c>
      <c r="J173" t="s">
        <v>333</v>
      </c>
      <c r="K173" t="s">
        <v>334</v>
      </c>
      <c r="L173">
        <v>1346</v>
      </c>
      <c r="N173">
        <v>1009</v>
      </c>
      <c r="O173" t="s">
        <v>274</v>
      </c>
      <c r="P173" t="s">
        <v>274</v>
      </c>
      <c r="Q173">
        <v>1</v>
      </c>
      <c r="W173">
        <v>0</v>
      </c>
      <c r="X173">
        <v>-881571524</v>
      </c>
      <c r="Y173">
        <v>0.5</v>
      </c>
      <c r="AA173">
        <v>437.72</v>
      </c>
      <c r="AB173">
        <v>0</v>
      </c>
      <c r="AC173">
        <v>0</v>
      </c>
      <c r="AD173">
        <v>0</v>
      </c>
      <c r="AE173">
        <v>68.5</v>
      </c>
      <c r="AF173">
        <v>0</v>
      </c>
      <c r="AG173">
        <v>0</v>
      </c>
      <c r="AH173">
        <v>0</v>
      </c>
      <c r="AI173">
        <v>6.39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0.5</v>
      </c>
      <c r="AU173" t="s">
        <v>3</v>
      </c>
      <c r="AV173">
        <v>0</v>
      </c>
      <c r="AW173">
        <v>2</v>
      </c>
      <c r="AX173">
        <v>26266533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Y173*Source!I93</f>
        <v>0.105</v>
      </c>
      <c r="CY173">
        <f>AA173</f>
        <v>437.72</v>
      </c>
      <c r="CZ173">
        <f>AE173</f>
        <v>68.5</v>
      </c>
      <c r="DA173">
        <f>AI173</f>
        <v>6.39</v>
      </c>
      <c r="DB173">
        <v>0</v>
      </c>
    </row>
    <row r="174" spans="1:106">
      <c r="A174">
        <f>ROW(Source!A93)</f>
        <v>93</v>
      </c>
      <c r="B174">
        <v>26264149</v>
      </c>
      <c r="C174">
        <v>26266514</v>
      </c>
      <c r="D174">
        <v>25702730</v>
      </c>
      <c r="E174">
        <v>1</v>
      </c>
      <c r="F174">
        <v>1</v>
      </c>
      <c r="G174">
        <v>1</v>
      </c>
      <c r="H174">
        <v>3</v>
      </c>
      <c r="I174" t="s">
        <v>294</v>
      </c>
      <c r="J174" t="s">
        <v>295</v>
      </c>
      <c r="K174" t="s">
        <v>296</v>
      </c>
      <c r="L174">
        <v>1374</v>
      </c>
      <c r="N174">
        <v>1013</v>
      </c>
      <c r="O174" t="s">
        <v>297</v>
      </c>
      <c r="P174" t="s">
        <v>297</v>
      </c>
      <c r="Q174">
        <v>1</v>
      </c>
      <c r="W174">
        <v>0</v>
      </c>
      <c r="X174">
        <v>-2140119551</v>
      </c>
      <c r="Y174">
        <v>1.7</v>
      </c>
      <c r="AA174">
        <v>6.39</v>
      </c>
      <c r="AB174">
        <v>0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0</v>
      </c>
      <c r="AI174">
        <v>6.39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1.7</v>
      </c>
      <c r="AU174" t="s">
        <v>3</v>
      </c>
      <c r="AV174">
        <v>0</v>
      </c>
      <c r="AW174">
        <v>2</v>
      </c>
      <c r="AX174">
        <v>26266534</v>
      </c>
      <c r="AY174">
        <v>1</v>
      </c>
      <c r="AZ174">
        <v>0</v>
      </c>
      <c r="BA174">
        <v>174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Y174*Source!I93</f>
        <v>0.35699999999999998</v>
      </c>
      <c r="CY174">
        <f>AA174</f>
        <v>6.39</v>
      </c>
      <c r="CZ174">
        <f>AE174</f>
        <v>1</v>
      </c>
      <c r="DA174">
        <f>AI174</f>
        <v>6.39</v>
      </c>
      <c r="DB174">
        <v>0</v>
      </c>
    </row>
    <row r="175" spans="1:106">
      <c r="A175">
        <f>ROW(Source!A96)</f>
        <v>96</v>
      </c>
      <c r="B175">
        <v>26264148</v>
      </c>
      <c r="C175">
        <v>26265955</v>
      </c>
      <c r="D175">
        <v>26005427</v>
      </c>
      <c r="E175">
        <v>1</v>
      </c>
      <c r="F175">
        <v>1</v>
      </c>
      <c r="G175">
        <v>1</v>
      </c>
      <c r="H175">
        <v>1</v>
      </c>
      <c r="I175" t="s">
        <v>298</v>
      </c>
      <c r="J175" t="s">
        <v>3</v>
      </c>
      <c r="K175" t="s">
        <v>299</v>
      </c>
      <c r="L175">
        <v>1369</v>
      </c>
      <c r="N175">
        <v>1013</v>
      </c>
      <c r="O175" t="s">
        <v>254</v>
      </c>
      <c r="P175" t="s">
        <v>254</v>
      </c>
      <c r="Q175">
        <v>1</v>
      </c>
      <c r="W175">
        <v>0</v>
      </c>
      <c r="X175">
        <v>-440976425</v>
      </c>
      <c r="Y175">
        <v>3.4534500000000001</v>
      </c>
      <c r="AA175">
        <v>0</v>
      </c>
      <c r="AB175">
        <v>0</v>
      </c>
      <c r="AC175">
        <v>0</v>
      </c>
      <c r="AD175">
        <v>8.7200000000000006</v>
      </c>
      <c r="AE175">
        <v>0</v>
      </c>
      <c r="AF175">
        <v>0</v>
      </c>
      <c r="AG175">
        <v>0</v>
      </c>
      <c r="AH175">
        <v>8.7200000000000006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2.73</v>
      </c>
      <c r="AU175" t="s">
        <v>147</v>
      </c>
      <c r="AV175">
        <v>1</v>
      </c>
      <c r="AW175">
        <v>2</v>
      </c>
      <c r="AX175">
        <v>26265956</v>
      </c>
      <c r="AY175">
        <v>1</v>
      </c>
      <c r="AZ175">
        <v>0</v>
      </c>
      <c r="BA175">
        <v>175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Y175*Source!I96</f>
        <v>41.441400000000002</v>
      </c>
      <c r="CY175">
        <f>AD175</f>
        <v>8.7200000000000006</v>
      </c>
      <c r="CZ175">
        <f>AH175</f>
        <v>8.7200000000000006</v>
      </c>
      <c r="DA175">
        <f>AL175</f>
        <v>1</v>
      </c>
      <c r="DB175">
        <v>0</v>
      </c>
    </row>
    <row r="176" spans="1:106">
      <c r="A176">
        <f>ROW(Source!A96)</f>
        <v>96</v>
      </c>
      <c r="B176">
        <v>26264148</v>
      </c>
      <c r="C176">
        <v>26265955</v>
      </c>
      <c r="D176">
        <v>121548</v>
      </c>
      <c r="E176">
        <v>1</v>
      </c>
      <c r="F176">
        <v>1</v>
      </c>
      <c r="G176">
        <v>1</v>
      </c>
      <c r="H176">
        <v>1</v>
      </c>
      <c r="I176" t="s">
        <v>29</v>
      </c>
      <c r="J176" t="s">
        <v>3</v>
      </c>
      <c r="K176" t="s">
        <v>255</v>
      </c>
      <c r="L176">
        <v>608254</v>
      </c>
      <c r="N176">
        <v>1013</v>
      </c>
      <c r="O176" t="s">
        <v>256</v>
      </c>
      <c r="P176" t="s">
        <v>256</v>
      </c>
      <c r="Q176">
        <v>1</v>
      </c>
      <c r="W176">
        <v>0</v>
      </c>
      <c r="X176">
        <v>-1172148719</v>
      </c>
      <c r="Y176">
        <v>1.242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1.08</v>
      </c>
      <c r="AU176" t="s">
        <v>13</v>
      </c>
      <c r="AV176">
        <v>2</v>
      </c>
      <c r="AW176">
        <v>2</v>
      </c>
      <c r="AX176">
        <v>26265957</v>
      </c>
      <c r="AY176">
        <v>1</v>
      </c>
      <c r="AZ176">
        <v>0</v>
      </c>
      <c r="BA176">
        <v>176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Y176*Source!I96</f>
        <v>14.904</v>
      </c>
      <c r="CY176">
        <f>AD176</f>
        <v>0</v>
      </c>
      <c r="CZ176">
        <f>AH176</f>
        <v>0</v>
      </c>
      <c r="DA176">
        <f>AL176</f>
        <v>1</v>
      </c>
      <c r="DB176">
        <v>0</v>
      </c>
    </row>
    <row r="177" spans="1:106">
      <c r="A177">
        <f>ROW(Source!A96)</f>
        <v>96</v>
      </c>
      <c r="B177">
        <v>26264148</v>
      </c>
      <c r="C177">
        <v>26265955</v>
      </c>
      <c r="D177">
        <v>25703166</v>
      </c>
      <c r="E177">
        <v>1</v>
      </c>
      <c r="F177">
        <v>1</v>
      </c>
      <c r="G177">
        <v>1</v>
      </c>
      <c r="H177">
        <v>2</v>
      </c>
      <c r="I177" t="s">
        <v>291</v>
      </c>
      <c r="J177" t="s">
        <v>292</v>
      </c>
      <c r="K177" t="s">
        <v>293</v>
      </c>
      <c r="L177">
        <v>1368</v>
      </c>
      <c r="N177">
        <v>1011</v>
      </c>
      <c r="O177" t="s">
        <v>260</v>
      </c>
      <c r="P177" t="s">
        <v>260</v>
      </c>
      <c r="Q177">
        <v>1</v>
      </c>
      <c r="W177">
        <v>0</v>
      </c>
      <c r="X177">
        <v>381011191</v>
      </c>
      <c r="Y177">
        <v>2.3E-2</v>
      </c>
      <c r="AA177">
        <v>0</v>
      </c>
      <c r="AB177">
        <v>135.43</v>
      </c>
      <c r="AC177">
        <v>11.84</v>
      </c>
      <c r="AD177">
        <v>0</v>
      </c>
      <c r="AE177">
        <v>0</v>
      </c>
      <c r="AF177">
        <v>135.43</v>
      </c>
      <c r="AG177">
        <v>11.84</v>
      </c>
      <c r="AH177">
        <v>0</v>
      </c>
      <c r="AI177">
        <v>1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0.02</v>
      </c>
      <c r="AU177" t="s">
        <v>13</v>
      </c>
      <c r="AV177">
        <v>0</v>
      </c>
      <c r="AW177">
        <v>2</v>
      </c>
      <c r="AX177">
        <v>26265958</v>
      </c>
      <c r="AY177">
        <v>1</v>
      </c>
      <c r="AZ177">
        <v>0</v>
      </c>
      <c r="BA177">
        <v>177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Y177*Source!I96</f>
        <v>0.27600000000000002</v>
      </c>
      <c r="CY177">
        <f>AB177</f>
        <v>135.43</v>
      </c>
      <c r="CZ177">
        <f>AF177</f>
        <v>135.43</v>
      </c>
      <c r="DA177">
        <f>AJ177</f>
        <v>1</v>
      </c>
      <c r="DB177">
        <v>0</v>
      </c>
    </row>
    <row r="178" spans="1:106">
      <c r="A178">
        <f>ROW(Source!A96)</f>
        <v>96</v>
      </c>
      <c r="B178">
        <v>26264148</v>
      </c>
      <c r="C178">
        <v>26265955</v>
      </c>
      <c r="D178">
        <v>25703285</v>
      </c>
      <c r="E178">
        <v>1</v>
      </c>
      <c r="F178">
        <v>1</v>
      </c>
      <c r="G178">
        <v>1</v>
      </c>
      <c r="H178">
        <v>2</v>
      </c>
      <c r="I178" t="s">
        <v>300</v>
      </c>
      <c r="J178" t="s">
        <v>301</v>
      </c>
      <c r="K178" t="s">
        <v>302</v>
      </c>
      <c r="L178">
        <v>1368</v>
      </c>
      <c r="N178">
        <v>1011</v>
      </c>
      <c r="O178" t="s">
        <v>260</v>
      </c>
      <c r="P178" t="s">
        <v>260</v>
      </c>
      <c r="Q178">
        <v>1</v>
      </c>
      <c r="W178">
        <v>0</v>
      </c>
      <c r="X178">
        <v>-1147422193</v>
      </c>
      <c r="Y178">
        <v>1.2189999999999999</v>
      </c>
      <c r="AA178">
        <v>0</v>
      </c>
      <c r="AB178">
        <v>146.56</v>
      </c>
      <c r="AC178">
        <v>11.84</v>
      </c>
      <c r="AD178">
        <v>0</v>
      </c>
      <c r="AE178">
        <v>0</v>
      </c>
      <c r="AF178">
        <v>146.56</v>
      </c>
      <c r="AG178">
        <v>11.84</v>
      </c>
      <c r="AH178">
        <v>0</v>
      </c>
      <c r="AI178">
        <v>1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1.06</v>
      </c>
      <c r="AU178" t="s">
        <v>13</v>
      </c>
      <c r="AV178">
        <v>0</v>
      </c>
      <c r="AW178">
        <v>2</v>
      </c>
      <c r="AX178">
        <v>26265959</v>
      </c>
      <c r="AY178">
        <v>1</v>
      </c>
      <c r="AZ178">
        <v>0</v>
      </c>
      <c r="BA178">
        <v>178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Y178*Source!I96</f>
        <v>14.627999999999998</v>
      </c>
      <c r="CY178">
        <f>AB178</f>
        <v>146.56</v>
      </c>
      <c r="CZ178">
        <f>AF178</f>
        <v>146.56</v>
      </c>
      <c r="DA178">
        <f>AJ178</f>
        <v>1</v>
      </c>
      <c r="DB178">
        <v>0</v>
      </c>
    </row>
    <row r="179" spans="1:106">
      <c r="A179">
        <f>ROW(Source!A96)</f>
        <v>96</v>
      </c>
      <c r="B179">
        <v>26264148</v>
      </c>
      <c r="C179">
        <v>26265955</v>
      </c>
      <c r="D179">
        <v>25704562</v>
      </c>
      <c r="E179">
        <v>1</v>
      </c>
      <c r="F179">
        <v>1</v>
      </c>
      <c r="G179">
        <v>1</v>
      </c>
      <c r="H179">
        <v>2</v>
      </c>
      <c r="I179" t="s">
        <v>264</v>
      </c>
      <c r="J179" t="s">
        <v>265</v>
      </c>
      <c r="K179" t="s">
        <v>266</v>
      </c>
      <c r="L179">
        <v>1368</v>
      </c>
      <c r="N179">
        <v>1011</v>
      </c>
      <c r="O179" t="s">
        <v>260</v>
      </c>
      <c r="P179" t="s">
        <v>260</v>
      </c>
      <c r="Q179">
        <v>1</v>
      </c>
      <c r="W179">
        <v>0</v>
      </c>
      <c r="X179">
        <v>-1512863134</v>
      </c>
      <c r="Y179">
        <v>2.3E-2</v>
      </c>
      <c r="AA179">
        <v>0</v>
      </c>
      <c r="AB179">
        <v>86.79</v>
      </c>
      <c r="AC179">
        <v>10.130000000000001</v>
      </c>
      <c r="AD179">
        <v>0</v>
      </c>
      <c r="AE179">
        <v>0</v>
      </c>
      <c r="AF179">
        <v>86.79</v>
      </c>
      <c r="AG179">
        <v>10.130000000000001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0.02</v>
      </c>
      <c r="AU179" t="s">
        <v>13</v>
      </c>
      <c r="AV179">
        <v>0</v>
      </c>
      <c r="AW179">
        <v>2</v>
      </c>
      <c r="AX179">
        <v>26265960</v>
      </c>
      <c r="AY179">
        <v>1</v>
      </c>
      <c r="AZ179">
        <v>0</v>
      </c>
      <c r="BA179">
        <v>179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Y179*Source!I96</f>
        <v>0.27600000000000002</v>
      </c>
      <c r="CY179">
        <f>AB179</f>
        <v>86.79</v>
      </c>
      <c r="CZ179">
        <f>AF179</f>
        <v>86.79</v>
      </c>
      <c r="DA179">
        <f>AJ179</f>
        <v>1</v>
      </c>
      <c r="DB179">
        <v>0</v>
      </c>
    </row>
    <row r="180" spans="1:106">
      <c r="A180">
        <f>ROW(Source!A96)</f>
        <v>96</v>
      </c>
      <c r="B180">
        <v>26264148</v>
      </c>
      <c r="C180">
        <v>26265955</v>
      </c>
      <c r="D180">
        <v>25696939</v>
      </c>
      <c r="E180">
        <v>1</v>
      </c>
      <c r="F180">
        <v>1</v>
      </c>
      <c r="G180">
        <v>1</v>
      </c>
      <c r="H180">
        <v>3</v>
      </c>
      <c r="I180" t="s">
        <v>335</v>
      </c>
      <c r="J180" t="s">
        <v>336</v>
      </c>
      <c r="K180" t="s">
        <v>337</v>
      </c>
      <c r="L180">
        <v>1346</v>
      </c>
      <c r="N180">
        <v>1009</v>
      </c>
      <c r="O180" t="s">
        <v>274</v>
      </c>
      <c r="P180" t="s">
        <v>274</v>
      </c>
      <c r="Q180">
        <v>1</v>
      </c>
      <c r="W180">
        <v>0</v>
      </c>
      <c r="X180">
        <v>-1142247952</v>
      </c>
      <c r="Y180">
        <v>0.1</v>
      </c>
      <c r="AA180">
        <v>15.85</v>
      </c>
      <c r="AB180">
        <v>0</v>
      </c>
      <c r="AC180">
        <v>0</v>
      </c>
      <c r="AD180">
        <v>0</v>
      </c>
      <c r="AE180">
        <v>15.85</v>
      </c>
      <c r="AF180">
        <v>0</v>
      </c>
      <c r="AG180">
        <v>0</v>
      </c>
      <c r="AH180">
        <v>0</v>
      </c>
      <c r="AI180">
        <v>1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0.1</v>
      </c>
      <c r="AU180" t="s">
        <v>3</v>
      </c>
      <c r="AV180">
        <v>0</v>
      </c>
      <c r="AW180">
        <v>2</v>
      </c>
      <c r="AX180">
        <v>26265961</v>
      </c>
      <c r="AY180">
        <v>1</v>
      </c>
      <c r="AZ180">
        <v>0</v>
      </c>
      <c r="BA180">
        <v>180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Y180*Source!I96</f>
        <v>1.2000000000000002</v>
      </c>
      <c r="CY180">
        <f>AA180</f>
        <v>15.85</v>
      </c>
      <c r="CZ180">
        <f>AE180</f>
        <v>15.85</v>
      </c>
      <c r="DA180">
        <f>AI180</f>
        <v>1</v>
      </c>
      <c r="DB180">
        <v>0</v>
      </c>
    </row>
    <row r="181" spans="1:106">
      <c r="A181">
        <f>ROW(Source!A96)</f>
        <v>96</v>
      </c>
      <c r="B181">
        <v>26264148</v>
      </c>
      <c r="C181">
        <v>26265955</v>
      </c>
      <c r="D181">
        <v>25696163</v>
      </c>
      <c r="E181">
        <v>1</v>
      </c>
      <c r="F181">
        <v>1</v>
      </c>
      <c r="G181">
        <v>1</v>
      </c>
      <c r="H181">
        <v>3</v>
      </c>
      <c r="I181" t="s">
        <v>338</v>
      </c>
      <c r="J181" t="s">
        <v>339</v>
      </c>
      <c r="K181" t="s">
        <v>340</v>
      </c>
      <c r="L181">
        <v>1346</v>
      </c>
      <c r="N181">
        <v>1009</v>
      </c>
      <c r="O181" t="s">
        <v>274</v>
      </c>
      <c r="P181" t="s">
        <v>274</v>
      </c>
      <c r="Q181">
        <v>1</v>
      </c>
      <c r="W181">
        <v>0</v>
      </c>
      <c r="X181">
        <v>281313254</v>
      </c>
      <c r="Y181">
        <v>0.5</v>
      </c>
      <c r="AA181">
        <v>23.43</v>
      </c>
      <c r="AB181">
        <v>0</v>
      </c>
      <c r="AC181">
        <v>0</v>
      </c>
      <c r="AD181">
        <v>0</v>
      </c>
      <c r="AE181">
        <v>23.43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0</v>
      </c>
      <c r="AQ181">
        <v>0</v>
      </c>
      <c r="AR181">
        <v>0</v>
      </c>
      <c r="AS181" t="s">
        <v>3</v>
      </c>
      <c r="AT181">
        <v>0.5</v>
      </c>
      <c r="AU181" t="s">
        <v>3</v>
      </c>
      <c r="AV181">
        <v>0</v>
      </c>
      <c r="AW181">
        <v>2</v>
      </c>
      <c r="AX181">
        <v>26265962</v>
      </c>
      <c r="AY181">
        <v>1</v>
      </c>
      <c r="AZ181">
        <v>0</v>
      </c>
      <c r="BA181">
        <v>181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Y181*Source!I96</f>
        <v>6</v>
      </c>
      <c r="CY181">
        <f>AA181</f>
        <v>23.43</v>
      </c>
      <c r="CZ181">
        <f>AE181</f>
        <v>23.43</v>
      </c>
      <c r="DA181">
        <f>AI181</f>
        <v>1</v>
      </c>
      <c r="DB181">
        <v>0</v>
      </c>
    </row>
    <row r="182" spans="1:106">
      <c r="A182">
        <f>ROW(Source!A96)</f>
        <v>96</v>
      </c>
      <c r="B182">
        <v>26264148</v>
      </c>
      <c r="C182">
        <v>26265955</v>
      </c>
      <c r="D182">
        <v>25702730</v>
      </c>
      <c r="E182">
        <v>1</v>
      </c>
      <c r="F182">
        <v>1</v>
      </c>
      <c r="G182">
        <v>1</v>
      </c>
      <c r="H182">
        <v>3</v>
      </c>
      <c r="I182" t="s">
        <v>294</v>
      </c>
      <c r="J182" t="s">
        <v>295</v>
      </c>
      <c r="K182" t="s">
        <v>296</v>
      </c>
      <c r="L182">
        <v>1374</v>
      </c>
      <c r="N182">
        <v>1013</v>
      </c>
      <c r="O182" t="s">
        <v>297</v>
      </c>
      <c r="P182" t="s">
        <v>297</v>
      </c>
      <c r="Q182">
        <v>1</v>
      </c>
      <c r="W182">
        <v>0</v>
      </c>
      <c r="X182">
        <v>-2140119551</v>
      </c>
      <c r="Y182">
        <v>0.48</v>
      </c>
      <c r="AA182">
        <v>1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0.48</v>
      </c>
      <c r="AU182" t="s">
        <v>3</v>
      </c>
      <c r="AV182">
        <v>0</v>
      </c>
      <c r="AW182">
        <v>2</v>
      </c>
      <c r="AX182">
        <v>26265963</v>
      </c>
      <c r="AY182">
        <v>1</v>
      </c>
      <c r="AZ182">
        <v>0</v>
      </c>
      <c r="BA182">
        <v>182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Y182*Source!I96</f>
        <v>5.76</v>
      </c>
      <c r="CY182">
        <f>AA182</f>
        <v>1</v>
      </c>
      <c r="CZ182">
        <f>AE182</f>
        <v>1</v>
      </c>
      <c r="DA182">
        <f>AI182</f>
        <v>1</v>
      </c>
      <c r="DB182">
        <v>0</v>
      </c>
    </row>
    <row r="183" spans="1:106">
      <c r="A183">
        <f>ROW(Source!A97)</f>
        <v>97</v>
      </c>
      <c r="B183">
        <v>26264149</v>
      </c>
      <c r="C183">
        <v>26265955</v>
      </c>
      <c r="D183">
        <v>26005427</v>
      </c>
      <c r="E183">
        <v>1</v>
      </c>
      <c r="F183">
        <v>1</v>
      </c>
      <c r="G183">
        <v>1</v>
      </c>
      <c r="H183">
        <v>1</v>
      </c>
      <c r="I183" t="s">
        <v>298</v>
      </c>
      <c r="J183" t="s">
        <v>3</v>
      </c>
      <c r="K183" t="s">
        <v>299</v>
      </c>
      <c r="L183">
        <v>1369</v>
      </c>
      <c r="N183">
        <v>1013</v>
      </c>
      <c r="O183" t="s">
        <v>254</v>
      </c>
      <c r="P183" t="s">
        <v>254</v>
      </c>
      <c r="Q183">
        <v>1</v>
      </c>
      <c r="W183">
        <v>0</v>
      </c>
      <c r="X183">
        <v>-440976425</v>
      </c>
      <c r="Y183">
        <v>3.4534500000000001</v>
      </c>
      <c r="AA183">
        <v>0</v>
      </c>
      <c r="AB183">
        <v>0</v>
      </c>
      <c r="AC183">
        <v>0</v>
      </c>
      <c r="AD183">
        <v>55.72</v>
      </c>
      <c r="AE183">
        <v>0</v>
      </c>
      <c r="AF183">
        <v>0</v>
      </c>
      <c r="AG183">
        <v>0</v>
      </c>
      <c r="AH183">
        <v>8.7200000000000006</v>
      </c>
      <c r="AI183">
        <v>1</v>
      </c>
      <c r="AJ183">
        <v>1</v>
      </c>
      <c r="AK183">
        <v>1</v>
      </c>
      <c r="AL183">
        <v>6.39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2.73</v>
      </c>
      <c r="AU183" t="s">
        <v>147</v>
      </c>
      <c r="AV183">
        <v>1</v>
      </c>
      <c r="AW183">
        <v>2</v>
      </c>
      <c r="AX183">
        <v>26265956</v>
      </c>
      <c r="AY183">
        <v>1</v>
      </c>
      <c r="AZ183">
        <v>0</v>
      </c>
      <c r="BA183">
        <v>183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Y183*Source!I97</f>
        <v>41.441400000000002</v>
      </c>
      <c r="CY183">
        <f>AD183</f>
        <v>55.72</v>
      </c>
      <c r="CZ183">
        <f>AH183</f>
        <v>8.7200000000000006</v>
      </c>
      <c r="DA183">
        <f>AL183</f>
        <v>6.39</v>
      </c>
      <c r="DB183">
        <v>0</v>
      </c>
    </row>
    <row r="184" spans="1:106">
      <c r="A184">
        <f>ROW(Source!A97)</f>
        <v>97</v>
      </c>
      <c r="B184">
        <v>26264149</v>
      </c>
      <c r="C184">
        <v>26265955</v>
      </c>
      <c r="D184">
        <v>121548</v>
      </c>
      <c r="E184">
        <v>1</v>
      </c>
      <c r="F184">
        <v>1</v>
      </c>
      <c r="G184">
        <v>1</v>
      </c>
      <c r="H184">
        <v>1</v>
      </c>
      <c r="I184" t="s">
        <v>29</v>
      </c>
      <c r="J184" t="s">
        <v>3</v>
      </c>
      <c r="K184" t="s">
        <v>255</v>
      </c>
      <c r="L184">
        <v>608254</v>
      </c>
      <c r="N184">
        <v>1013</v>
      </c>
      <c r="O184" t="s">
        <v>256</v>
      </c>
      <c r="P184" t="s">
        <v>256</v>
      </c>
      <c r="Q184">
        <v>1</v>
      </c>
      <c r="W184">
        <v>0</v>
      </c>
      <c r="X184">
        <v>-1172148719</v>
      </c>
      <c r="Y184">
        <v>1.242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6.39</v>
      </c>
      <c r="AL184">
        <v>1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1.08</v>
      </c>
      <c r="AU184" t="s">
        <v>13</v>
      </c>
      <c r="AV184">
        <v>2</v>
      </c>
      <c r="AW184">
        <v>2</v>
      </c>
      <c r="AX184">
        <v>26265957</v>
      </c>
      <c r="AY184">
        <v>1</v>
      </c>
      <c r="AZ184">
        <v>0</v>
      </c>
      <c r="BA184">
        <v>184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Y184*Source!I97</f>
        <v>14.904</v>
      </c>
      <c r="CY184">
        <f>AD184</f>
        <v>0</v>
      </c>
      <c r="CZ184">
        <f>AH184</f>
        <v>0</v>
      </c>
      <c r="DA184">
        <f>AL184</f>
        <v>1</v>
      </c>
      <c r="DB184">
        <v>0</v>
      </c>
    </row>
    <row r="185" spans="1:106">
      <c r="A185">
        <f>ROW(Source!A97)</f>
        <v>97</v>
      </c>
      <c r="B185">
        <v>26264149</v>
      </c>
      <c r="C185">
        <v>26265955</v>
      </c>
      <c r="D185">
        <v>25703166</v>
      </c>
      <c r="E185">
        <v>1</v>
      </c>
      <c r="F185">
        <v>1</v>
      </c>
      <c r="G185">
        <v>1</v>
      </c>
      <c r="H185">
        <v>2</v>
      </c>
      <c r="I185" t="s">
        <v>291</v>
      </c>
      <c r="J185" t="s">
        <v>292</v>
      </c>
      <c r="K185" t="s">
        <v>293</v>
      </c>
      <c r="L185">
        <v>1368</v>
      </c>
      <c r="N185">
        <v>1011</v>
      </c>
      <c r="O185" t="s">
        <v>260</v>
      </c>
      <c r="P185" t="s">
        <v>260</v>
      </c>
      <c r="Q185">
        <v>1</v>
      </c>
      <c r="W185">
        <v>0</v>
      </c>
      <c r="X185">
        <v>381011191</v>
      </c>
      <c r="Y185">
        <v>2.3E-2</v>
      </c>
      <c r="AA185">
        <v>0</v>
      </c>
      <c r="AB185">
        <v>865.4</v>
      </c>
      <c r="AC185">
        <v>11.84</v>
      </c>
      <c r="AD185">
        <v>0</v>
      </c>
      <c r="AE185">
        <v>0</v>
      </c>
      <c r="AF185">
        <v>135.43</v>
      </c>
      <c r="AG185">
        <v>11.84</v>
      </c>
      <c r="AH185">
        <v>0</v>
      </c>
      <c r="AI185">
        <v>1</v>
      </c>
      <c r="AJ185">
        <v>6.39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0.02</v>
      </c>
      <c r="AU185" t="s">
        <v>13</v>
      </c>
      <c r="AV185">
        <v>0</v>
      </c>
      <c r="AW185">
        <v>2</v>
      </c>
      <c r="AX185">
        <v>26265958</v>
      </c>
      <c r="AY185">
        <v>1</v>
      </c>
      <c r="AZ185">
        <v>0</v>
      </c>
      <c r="BA185">
        <v>185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Y185*Source!I97</f>
        <v>0.27600000000000002</v>
      </c>
      <c r="CY185">
        <f>AB185</f>
        <v>865.4</v>
      </c>
      <c r="CZ185">
        <f>AF185</f>
        <v>135.43</v>
      </c>
      <c r="DA185">
        <f>AJ185</f>
        <v>6.39</v>
      </c>
      <c r="DB185">
        <v>0</v>
      </c>
    </row>
    <row r="186" spans="1:106">
      <c r="A186">
        <f>ROW(Source!A97)</f>
        <v>97</v>
      </c>
      <c r="B186">
        <v>26264149</v>
      </c>
      <c r="C186">
        <v>26265955</v>
      </c>
      <c r="D186">
        <v>25703285</v>
      </c>
      <c r="E186">
        <v>1</v>
      </c>
      <c r="F186">
        <v>1</v>
      </c>
      <c r="G186">
        <v>1</v>
      </c>
      <c r="H186">
        <v>2</v>
      </c>
      <c r="I186" t="s">
        <v>300</v>
      </c>
      <c r="J186" t="s">
        <v>301</v>
      </c>
      <c r="K186" t="s">
        <v>302</v>
      </c>
      <c r="L186">
        <v>1368</v>
      </c>
      <c r="N186">
        <v>1011</v>
      </c>
      <c r="O186" t="s">
        <v>260</v>
      </c>
      <c r="P186" t="s">
        <v>260</v>
      </c>
      <c r="Q186">
        <v>1</v>
      </c>
      <c r="W186">
        <v>0</v>
      </c>
      <c r="X186">
        <v>-1147422193</v>
      </c>
      <c r="Y186">
        <v>1.2189999999999999</v>
      </c>
      <c r="AA186">
        <v>0</v>
      </c>
      <c r="AB186">
        <v>936.52</v>
      </c>
      <c r="AC186">
        <v>11.84</v>
      </c>
      <c r="AD186">
        <v>0</v>
      </c>
      <c r="AE186">
        <v>0</v>
      </c>
      <c r="AF186">
        <v>146.56</v>
      </c>
      <c r="AG186">
        <v>11.84</v>
      </c>
      <c r="AH186">
        <v>0</v>
      </c>
      <c r="AI186">
        <v>1</v>
      </c>
      <c r="AJ186">
        <v>6.39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1.06</v>
      </c>
      <c r="AU186" t="s">
        <v>13</v>
      </c>
      <c r="AV186">
        <v>0</v>
      </c>
      <c r="AW186">
        <v>2</v>
      </c>
      <c r="AX186">
        <v>26265959</v>
      </c>
      <c r="AY186">
        <v>1</v>
      </c>
      <c r="AZ186">
        <v>0</v>
      </c>
      <c r="BA186">
        <v>186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Y186*Source!I97</f>
        <v>14.627999999999998</v>
      </c>
      <c r="CY186">
        <f>AB186</f>
        <v>936.52</v>
      </c>
      <c r="CZ186">
        <f>AF186</f>
        <v>146.56</v>
      </c>
      <c r="DA186">
        <f>AJ186</f>
        <v>6.39</v>
      </c>
      <c r="DB186">
        <v>0</v>
      </c>
    </row>
    <row r="187" spans="1:106">
      <c r="A187">
        <f>ROW(Source!A97)</f>
        <v>97</v>
      </c>
      <c r="B187">
        <v>26264149</v>
      </c>
      <c r="C187">
        <v>26265955</v>
      </c>
      <c r="D187">
        <v>25704562</v>
      </c>
      <c r="E187">
        <v>1</v>
      </c>
      <c r="F187">
        <v>1</v>
      </c>
      <c r="G187">
        <v>1</v>
      </c>
      <c r="H187">
        <v>2</v>
      </c>
      <c r="I187" t="s">
        <v>264</v>
      </c>
      <c r="J187" t="s">
        <v>265</v>
      </c>
      <c r="K187" t="s">
        <v>266</v>
      </c>
      <c r="L187">
        <v>1368</v>
      </c>
      <c r="N187">
        <v>1011</v>
      </c>
      <c r="O187" t="s">
        <v>260</v>
      </c>
      <c r="P187" t="s">
        <v>260</v>
      </c>
      <c r="Q187">
        <v>1</v>
      </c>
      <c r="W187">
        <v>0</v>
      </c>
      <c r="X187">
        <v>-1512863134</v>
      </c>
      <c r="Y187">
        <v>2.3E-2</v>
      </c>
      <c r="AA187">
        <v>0</v>
      </c>
      <c r="AB187">
        <v>554.59</v>
      </c>
      <c r="AC187">
        <v>10.130000000000001</v>
      </c>
      <c r="AD187">
        <v>0</v>
      </c>
      <c r="AE187">
        <v>0</v>
      </c>
      <c r="AF187">
        <v>86.79</v>
      </c>
      <c r="AG187">
        <v>10.130000000000001</v>
      </c>
      <c r="AH187">
        <v>0</v>
      </c>
      <c r="AI187">
        <v>1</v>
      </c>
      <c r="AJ187">
        <v>6.39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0.02</v>
      </c>
      <c r="AU187" t="s">
        <v>13</v>
      </c>
      <c r="AV187">
        <v>0</v>
      </c>
      <c r="AW187">
        <v>2</v>
      </c>
      <c r="AX187">
        <v>26265960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Y187*Source!I97</f>
        <v>0.27600000000000002</v>
      </c>
      <c r="CY187">
        <f>AB187</f>
        <v>554.59</v>
      </c>
      <c r="CZ187">
        <f>AF187</f>
        <v>86.79</v>
      </c>
      <c r="DA187">
        <f>AJ187</f>
        <v>6.39</v>
      </c>
      <c r="DB187">
        <v>0</v>
      </c>
    </row>
    <row r="188" spans="1:106">
      <c r="A188">
        <f>ROW(Source!A97)</f>
        <v>97</v>
      </c>
      <c r="B188">
        <v>26264149</v>
      </c>
      <c r="C188">
        <v>26265955</v>
      </c>
      <c r="D188">
        <v>25696939</v>
      </c>
      <c r="E188">
        <v>1</v>
      </c>
      <c r="F188">
        <v>1</v>
      </c>
      <c r="G188">
        <v>1</v>
      </c>
      <c r="H188">
        <v>3</v>
      </c>
      <c r="I188" t="s">
        <v>335</v>
      </c>
      <c r="J188" t="s">
        <v>336</v>
      </c>
      <c r="K188" t="s">
        <v>337</v>
      </c>
      <c r="L188">
        <v>1346</v>
      </c>
      <c r="N188">
        <v>1009</v>
      </c>
      <c r="O188" t="s">
        <v>274</v>
      </c>
      <c r="P188" t="s">
        <v>274</v>
      </c>
      <c r="Q188">
        <v>1</v>
      </c>
      <c r="W188">
        <v>0</v>
      </c>
      <c r="X188">
        <v>-1142247952</v>
      </c>
      <c r="Y188">
        <v>0.1</v>
      </c>
      <c r="AA188">
        <v>101.28</v>
      </c>
      <c r="AB188">
        <v>0</v>
      </c>
      <c r="AC188">
        <v>0</v>
      </c>
      <c r="AD188">
        <v>0</v>
      </c>
      <c r="AE188">
        <v>15.85</v>
      </c>
      <c r="AF188">
        <v>0</v>
      </c>
      <c r="AG188">
        <v>0</v>
      </c>
      <c r="AH188">
        <v>0</v>
      </c>
      <c r="AI188">
        <v>6.39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3</v>
      </c>
      <c r="AT188">
        <v>0.1</v>
      </c>
      <c r="AU188" t="s">
        <v>3</v>
      </c>
      <c r="AV188">
        <v>0</v>
      </c>
      <c r="AW188">
        <v>2</v>
      </c>
      <c r="AX188">
        <v>26265961</v>
      </c>
      <c r="AY188">
        <v>1</v>
      </c>
      <c r="AZ188">
        <v>0</v>
      </c>
      <c r="BA188">
        <v>188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Y188*Source!I97</f>
        <v>1.2000000000000002</v>
      </c>
      <c r="CY188">
        <f>AA188</f>
        <v>101.28</v>
      </c>
      <c r="CZ188">
        <f>AE188</f>
        <v>15.85</v>
      </c>
      <c r="DA188">
        <f>AI188</f>
        <v>6.39</v>
      </c>
      <c r="DB188">
        <v>0</v>
      </c>
    </row>
    <row r="189" spans="1:106">
      <c r="A189">
        <f>ROW(Source!A97)</f>
        <v>97</v>
      </c>
      <c r="B189">
        <v>26264149</v>
      </c>
      <c r="C189">
        <v>26265955</v>
      </c>
      <c r="D189">
        <v>25696163</v>
      </c>
      <c r="E189">
        <v>1</v>
      </c>
      <c r="F189">
        <v>1</v>
      </c>
      <c r="G189">
        <v>1</v>
      </c>
      <c r="H189">
        <v>3</v>
      </c>
      <c r="I189" t="s">
        <v>338</v>
      </c>
      <c r="J189" t="s">
        <v>339</v>
      </c>
      <c r="K189" t="s">
        <v>340</v>
      </c>
      <c r="L189">
        <v>1346</v>
      </c>
      <c r="N189">
        <v>1009</v>
      </c>
      <c r="O189" t="s">
        <v>274</v>
      </c>
      <c r="P189" t="s">
        <v>274</v>
      </c>
      <c r="Q189">
        <v>1</v>
      </c>
      <c r="W189">
        <v>0</v>
      </c>
      <c r="X189">
        <v>281313254</v>
      </c>
      <c r="Y189">
        <v>0.5</v>
      </c>
      <c r="AA189">
        <v>149.72</v>
      </c>
      <c r="AB189">
        <v>0</v>
      </c>
      <c r="AC189">
        <v>0</v>
      </c>
      <c r="AD189">
        <v>0</v>
      </c>
      <c r="AE189">
        <v>23.43</v>
      </c>
      <c r="AF189">
        <v>0</v>
      </c>
      <c r="AG189">
        <v>0</v>
      </c>
      <c r="AH189">
        <v>0</v>
      </c>
      <c r="AI189">
        <v>6.39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3</v>
      </c>
      <c r="AT189">
        <v>0.5</v>
      </c>
      <c r="AU189" t="s">
        <v>3</v>
      </c>
      <c r="AV189">
        <v>0</v>
      </c>
      <c r="AW189">
        <v>2</v>
      </c>
      <c r="AX189">
        <v>26265962</v>
      </c>
      <c r="AY189">
        <v>1</v>
      </c>
      <c r="AZ189">
        <v>0</v>
      </c>
      <c r="BA189">
        <v>189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Y189*Source!I97</f>
        <v>6</v>
      </c>
      <c r="CY189">
        <f>AA189</f>
        <v>149.72</v>
      </c>
      <c r="CZ189">
        <f>AE189</f>
        <v>23.43</v>
      </c>
      <c r="DA189">
        <f>AI189</f>
        <v>6.39</v>
      </c>
      <c r="DB189">
        <v>0</v>
      </c>
    </row>
    <row r="190" spans="1:106">
      <c r="A190">
        <f>ROW(Source!A97)</f>
        <v>97</v>
      </c>
      <c r="B190">
        <v>26264149</v>
      </c>
      <c r="C190">
        <v>26265955</v>
      </c>
      <c r="D190">
        <v>25702730</v>
      </c>
      <c r="E190">
        <v>1</v>
      </c>
      <c r="F190">
        <v>1</v>
      </c>
      <c r="G190">
        <v>1</v>
      </c>
      <c r="H190">
        <v>3</v>
      </c>
      <c r="I190" t="s">
        <v>294</v>
      </c>
      <c r="J190" t="s">
        <v>295</v>
      </c>
      <c r="K190" t="s">
        <v>296</v>
      </c>
      <c r="L190">
        <v>1374</v>
      </c>
      <c r="N190">
        <v>1013</v>
      </c>
      <c r="O190" t="s">
        <v>297</v>
      </c>
      <c r="P190" t="s">
        <v>297</v>
      </c>
      <c r="Q190">
        <v>1</v>
      </c>
      <c r="W190">
        <v>0</v>
      </c>
      <c r="X190">
        <v>-2140119551</v>
      </c>
      <c r="Y190">
        <v>0.48</v>
      </c>
      <c r="AA190">
        <v>6.39</v>
      </c>
      <c r="AB190">
        <v>0</v>
      </c>
      <c r="AC190">
        <v>0</v>
      </c>
      <c r="AD190">
        <v>0</v>
      </c>
      <c r="AE190">
        <v>1</v>
      </c>
      <c r="AF190">
        <v>0</v>
      </c>
      <c r="AG190">
        <v>0</v>
      </c>
      <c r="AH190">
        <v>0</v>
      </c>
      <c r="AI190">
        <v>6.39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0</v>
      </c>
      <c r="AQ190">
        <v>0</v>
      </c>
      <c r="AR190">
        <v>0</v>
      </c>
      <c r="AS190" t="s">
        <v>3</v>
      </c>
      <c r="AT190">
        <v>0.48</v>
      </c>
      <c r="AU190" t="s">
        <v>3</v>
      </c>
      <c r="AV190">
        <v>0</v>
      </c>
      <c r="AW190">
        <v>2</v>
      </c>
      <c r="AX190">
        <v>26265963</v>
      </c>
      <c r="AY190">
        <v>1</v>
      </c>
      <c r="AZ190">
        <v>0</v>
      </c>
      <c r="BA190">
        <v>190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Y190*Source!I97</f>
        <v>5.76</v>
      </c>
      <c r="CY190">
        <f>AA190</f>
        <v>6.39</v>
      </c>
      <c r="CZ190">
        <f>AE190</f>
        <v>1</v>
      </c>
      <c r="DA190">
        <f>AI190</f>
        <v>6.39</v>
      </c>
      <c r="DB190">
        <v>0</v>
      </c>
    </row>
    <row r="191" spans="1:106">
      <c r="A191">
        <f>ROW(Source!A100)</f>
        <v>100</v>
      </c>
      <c r="B191">
        <v>26264148</v>
      </c>
      <c r="C191">
        <v>26266297</v>
      </c>
      <c r="D191">
        <v>9416287</v>
      </c>
      <c r="E191">
        <v>1</v>
      </c>
      <c r="F191">
        <v>1</v>
      </c>
      <c r="G191">
        <v>1</v>
      </c>
      <c r="H191">
        <v>1</v>
      </c>
      <c r="I191" t="s">
        <v>346</v>
      </c>
      <c r="J191" t="s">
        <v>3</v>
      </c>
      <c r="K191" t="s">
        <v>347</v>
      </c>
      <c r="L191">
        <v>1369</v>
      </c>
      <c r="N191">
        <v>1013</v>
      </c>
      <c r="O191" t="s">
        <v>254</v>
      </c>
      <c r="P191" t="s">
        <v>254</v>
      </c>
      <c r="Q191">
        <v>1</v>
      </c>
      <c r="W191">
        <v>0</v>
      </c>
      <c r="X191">
        <v>563195171</v>
      </c>
      <c r="Y191">
        <v>86.279899999999969</v>
      </c>
      <c r="AA191">
        <v>0</v>
      </c>
      <c r="AB191">
        <v>0</v>
      </c>
      <c r="AC191">
        <v>0</v>
      </c>
      <c r="AD191">
        <v>9.51</v>
      </c>
      <c r="AE191">
        <v>0</v>
      </c>
      <c r="AF191">
        <v>0</v>
      </c>
      <c r="AG191">
        <v>0</v>
      </c>
      <c r="AH191">
        <v>9.51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65.239999999999995</v>
      </c>
      <c r="AU191" t="s">
        <v>176</v>
      </c>
      <c r="AV191">
        <v>1</v>
      </c>
      <c r="AW191">
        <v>2</v>
      </c>
      <c r="AX191">
        <v>26266298</v>
      </c>
      <c r="AY191">
        <v>1</v>
      </c>
      <c r="AZ191">
        <v>0</v>
      </c>
      <c r="BA191">
        <v>191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Y191*Source!I100</f>
        <v>67.298321999999985</v>
      </c>
      <c r="CY191">
        <f>AD191</f>
        <v>9.51</v>
      </c>
      <c r="CZ191">
        <f>AH191</f>
        <v>9.51</v>
      </c>
      <c r="DA191">
        <f>AL191</f>
        <v>1</v>
      </c>
      <c r="DB191">
        <v>0</v>
      </c>
    </row>
    <row r="192" spans="1:106">
      <c r="A192">
        <f>ROW(Source!A100)</f>
        <v>100</v>
      </c>
      <c r="B192">
        <v>26264148</v>
      </c>
      <c r="C192">
        <v>26266297</v>
      </c>
      <c r="D192">
        <v>121548</v>
      </c>
      <c r="E192">
        <v>1</v>
      </c>
      <c r="F192">
        <v>1</v>
      </c>
      <c r="G192">
        <v>1</v>
      </c>
      <c r="H192">
        <v>1</v>
      </c>
      <c r="I192" t="s">
        <v>29</v>
      </c>
      <c r="J192" t="s">
        <v>3</v>
      </c>
      <c r="K192" t="s">
        <v>255</v>
      </c>
      <c r="L192">
        <v>608254</v>
      </c>
      <c r="N192">
        <v>1013</v>
      </c>
      <c r="O192" t="s">
        <v>256</v>
      </c>
      <c r="P192" t="s">
        <v>256</v>
      </c>
      <c r="Q192">
        <v>1</v>
      </c>
      <c r="W192">
        <v>0</v>
      </c>
      <c r="X192">
        <v>-1172148719</v>
      </c>
      <c r="Y192">
        <v>53.446249999999999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37.18</v>
      </c>
      <c r="AU192" t="s">
        <v>175</v>
      </c>
      <c r="AV192">
        <v>2</v>
      </c>
      <c r="AW192">
        <v>2</v>
      </c>
      <c r="AX192">
        <v>26266299</v>
      </c>
      <c r="AY192">
        <v>1</v>
      </c>
      <c r="AZ192">
        <v>0</v>
      </c>
      <c r="BA192">
        <v>192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Y192*Source!I100</f>
        <v>41.688074999999998</v>
      </c>
      <c r="CY192">
        <f>AD192</f>
        <v>0</v>
      </c>
      <c r="CZ192">
        <f>AH192</f>
        <v>0</v>
      </c>
      <c r="DA192">
        <f>AL192</f>
        <v>1</v>
      </c>
      <c r="DB192">
        <v>0</v>
      </c>
    </row>
    <row r="193" spans="1:106">
      <c r="A193">
        <f>ROW(Source!A100)</f>
        <v>100</v>
      </c>
      <c r="B193">
        <v>26264148</v>
      </c>
      <c r="C193">
        <v>26266297</v>
      </c>
      <c r="D193">
        <v>24262159</v>
      </c>
      <c r="E193">
        <v>1</v>
      </c>
      <c r="F193">
        <v>1</v>
      </c>
      <c r="G193">
        <v>1</v>
      </c>
      <c r="H193">
        <v>2</v>
      </c>
      <c r="I193" t="s">
        <v>348</v>
      </c>
      <c r="J193" t="s">
        <v>349</v>
      </c>
      <c r="K193" t="s">
        <v>350</v>
      </c>
      <c r="L193">
        <v>1368</v>
      </c>
      <c r="N193">
        <v>1011</v>
      </c>
      <c r="O193" t="s">
        <v>260</v>
      </c>
      <c r="P193" t="s">
        <v>260</v>
      </c>
      <c r="Q193">
        <v>1</v>
      </c>
      <c r="W193">
        <v>0</v>
      </c>
      <c r="X193">
        <v>-1549514335</v>
      </c>
      <c r="Y193">
        <v>1.1787499999999997</v>
      </c>
      <c r="AA193">
        <v>0</v>
      </c>
      <c r="AB193">
        <v>111.99</v>
      </c>
      <c r="AC193">
        <v>13.5</v>
      </c>
      <c r="AD193">
        <v>0</v>
      </c>
      <c r="AE193">
        <v>0</v>
      </c>
      <c r="AF193">
        <v>111.99</v>
      </c>
      <c r="AG193">
        <v>13.5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3</v>
      </c>
      <c r="AT193">
        <v>0.82</v>
      </c>
      <c r="AU193" t="s">
        <v>175</v>
      </c>
      <c r="AV193">
        <v>0</v>
      </c>
      <c r="AW193">
        <v>2</v>
      </c>
      <c r="AX193">
        <v>26266300</v>
      </c>
      <c r="AY193">
        <v>1</v>
      </c>
      <c r="AZ193">
        <v>0</v>
      </c>
      <c r="BA193">
        <v>193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Y193*Source!I100</f>
        <v>0.91942499999999983</v>
      </c>
      <c r="CY193">
        <f>AB193</f>
        <v>111.99</v>
      </c>
      <c r="CZ193">
        <f>AF193</f>
        <v>111.99</v>
      </c>
      <c r="DA193">
        <f>AJ193</f>
        <v>1</v>
      </c>
      <c r="DB193">
        <v>0</v>
      </c>
    </row>
    <row r="194" spans="1:106">
      <c r="A194">
        <f>ROW(Source!A100)</f>
        <v>100</v>
      </c>
      <c r="B194">
        <v>26264148</v>
      </c>
      <c r="C194">
        <v>26266297</v>
      </c>
      <c r="D194">
        <v>24262711</v>
      </c>
      <c r="E194">
        <v>1</v>
      </c>
      <c r="F194">
        <v>1</v>
      </c>
      <c r="G194">
        <v>1</v>
      </c>
      <c r="H194">
        <v>2</v>
      </c>
      <c r="I194" t="s">
        <v>351</v>
      </c>
      <c r="J194" t="s">
        <v>352</v>
      </c>
      <c r="K194" t="s">
        <v>353</v>
      </c>
      <c r="L194">
        <v>1368</v>
      </c>
      <c r="N194">
        <v>1011</v>
      </c>
      <c r="O194" t="s">
        <v>260</v>
      </c>
      <c r="P194" t="s">
        <v>260</v>
      </c>
      <c r="Q194">
        <v>1</v>
      </c>
      <c r="W194">
        <v>0</v>
      </c>
      <c r="X194">
        <v>350570239</v>
      </c>
      <c r="Y194">
        <v>14.029999999999998</v>
      </c>
      <c r="AA194">
        <v>0</v>
      </c>
      <c r="AB194">
        <v>0.48</v>
      </c>
      <c r="AC194">
        <v>0</v>
      </c>
      <c r="AD194">
        <v>0</v>
      </c>
      <c r="AE194">
        <v>0</v>
      </c>
      <c r="AF194">
        <v>0.48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</v>
      </c>
      <c r="AT194">
        <v>9.76</v>
      </c>
      <c r="AU194" t="s">
        <v>175</v>
      </c>
      <c r="AV194">
        <v>0</v>
      </c>
      <c r="AW194">
        <v>2</v>
      </c>
      <c r="AX194">
        <v>26266301</v>
      </c>
      <c r="AY194">
        <v>1</v>
      </c>
      <c r="AZ194">
        <v>0</v>
      </c>
      <c r="BA194">
        <v>194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Y194*Source!I100</f>
        <v>10.943399999999999</v>
      </c>
      <c r="CY194">
        <f>AB194</f>
        <v>0.48</v>
      </c>
      <c r="CZ194">
        <f>AF194</f>
        <v>0.48</v>
      </c>
      <c r="DA194">
        <f>AJ194</f>
        <v>1</v>
      </c>
      <c r="DB194">
        <v>0</v>
      </c>
    </row>
    <row r="195" spans="1:106">
      <c r="A195">
        <f>ROW(Source!A100)</f>
        <v>100</v>
      </c>
      <c r="B195">
        <v>26264148</v>
      </c>
      <c r="C195">
        <v>26266297</v>
      </c>
      <c r="D195">
        <v>24339973</v>
      </c>
      <c r="E195">
        <v>1</v>
      </c>
      <c r="F195">
        <v>1</v>
      </c>
      <c r="G195">
        <v>1</v>
      </c>
      <c r="H195">
        <v>2</v>
      </c>
      <c r="I195" t="s">
        <v>354</v>
      </c>
      <c r="J195" t="s">
        <v>355</v>
      </c>
      <c r="K195" t="s">
        <v>356</v>
      </c>
      <c r="L195">
        <v>1368</v>
      </c>
      <c r="N195">
        <v>1011</v>
      </c>
      <c r="O195" t="s">
        <v>260</v>
      </c>
      <c r="P195" t="s">
        <v>260</v>
      </c>
      <c r="Q195">
        <v>1</v>
      </c>
      <c r="W195">
        <v>0</v>
      </c>
      <c r="X195">
        <v>1797379301</v>
      </c>
      <c r="Y195">
        <v>17.178124999999998</v>
      </c>
      <c r="AA195">
        <v>0</v>
      </c>
      <c r="AB195">
        <v>80.739999999999995</v>
      </c>
      <c r="AC195">
        <v>11.6</v>
      </c>
      <c r="AD195">
        <v>0</v>
      </c>
      <c r="AE195">
        <v>0</v>
      </c>
      <c r="AF195">
        <v>80.739999999999995</v>
      </c>
      <c r="AG195">
        <v>11.6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11.95</v>
      </c>
      <c r="AU195" t="s">
        <v>175</v>
      </c>
      <c r="AV195">
        <v>0</v>
      </c>
      <c r="AW195">
        <v>2</v>
      </c>
      <c r="AX195">
        <v>26266302</v>
      </c>
      <c r="AY195">
        <v>1</v>
      </c>
      <c r="AZ195">
        <v>0</v>
      </c>
      <c r="BA195">
        <v>195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Y195*Source!I100</f>
        <v>13.398937499999999</v>
      </c>
      <c r="CY195">
        <f>AB195</f>
        <v>80.739999999999995</v>
      </c>
      <c r="CZ195">
        <f>AF195</f>
        <v>80.739999999999995</v>
      </c>
      <c r="DA195">
        <f>AJ195</f>
        <v>1</v>
      </c>
      <c r="DB195">
        <v>0</v>
      </c>
    </row>
    <row r="196" spans="1:106">
      <c r="A196">
        <f>ROW(Source!A100)</f>
        <v>100</v>
      </c>
      <c r="B196">
        <v>26264148</v>
      </c>
      <c r="C196">
        <v>26266297</v>
      </c>
      <c r="D196">
        <v>24317225</v>
      </c>
      <c r="E196">
        <v>1</v>
      </c>
      <c r="F196">
        <v>1</v>
      </c>
      <c r="G196">
        <v>1</v>
      </c>
      <c r="H196">
        <v>2</v>
      </c>
      <c r="I196" t="s">
        <v>261</v>
      </c>
      <c r="J196" t="s">
        <v>357</v>
      </c>
      <c r="K196" t="s">
        <v>263</v>
      </c>
      <c r="L196">
        <v>1368</v>
      </c>
      <c r="N196">
        <v>1011</v>
      </c>
      <c r="O196" t="s">
        <v>260</v>
      </c>
      <c r="P196" t="s">
        <v>260</v>
      </c>
      <c r="Q196">
        <v>1</v>
      </c>
      <c r="W196">
        <v>0</v>
      </c>
      <c r="X196">
        <v>-271704290</v>
      </c>
      <c r="Y196">
        <v>35.089374999999997</v>
      </c>
      <c r="AA196">
        <v>0</v>
      </c>
      <c r="AB196">
        <v>82.22</v>
      </c>
      <c r="AC196">
        <v>10.06</v>
      </c>
      <c r="AD196">
        <v>0</v>
      </c>
      <c r="AE196">
        <v>0</v>
      </c>
      <c r="AF196">
        <v>82.22</v>
      </c>
      <c r="AG196">
        <v>10.06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24.41</v>
      </c>
      <c r="AU196" t="s">
        <v>175</v>
      </c>
      <c r="AV196">
        <v>0</v>
      </c>
      <c r="AW196">
        <v>2</v>
      </c>
      <c r="AX196">
        <v>26266303</v>
      </c>
      <c r="AY196">
        <v>1</v>
      </c>
      <c r="AZ196">
        <v>0</v>
      </c>
      <c r="BA196">
        <v>196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Y196*Source!I100</f>
        <v>27.369712499999999</v>
      </c>
      <c r="CY196">
        <f>AB196</f>
        <v>82.22</v>
      </c>
      <c r="CZ196">
        <f>AF196</f>
        <v>82.22</v>
      </c>
      <c r="DA196">
        <f>AJ196</f>
        <v>1</v>
      </c>
      <c r="DB196">
        <v>0</v>
      </c>
    </row>
    <row r="197" spans="1:106">
      <c r="A197">
        <f>ROW(Source!A100)</f>
        <v>100</v>
      </c>
      <c r="B197">
        <v>26264148</v>
      </c>
      <c r="C197">
        <v>26266297</v>
      </c>
      <c r="D197">
        <v>24262102</v>
      </c>
      <c r="E197">
        <v>1</v>
      </c>
      <c r="F197">
        <v>1</v>
      </c>
      <c r="G197">
        <v>1</v>
      </c>
      <c r="H197">
        <v>2</v>
      </c>
      <c r="I197" t="s">
        <v>264</v>
      </c>
      <c r="J197" t="s">
        <v>358</v>
      </c>
      <c r="K197" t="s">
        <v>266</v>
      </c>
      <c r="L197">
        <v>1368</v>
      </c>
      <c r="N197">
        <v>1011</v>
      </c>
      <c r="O197" t="s">
        <v>260</v>
      </c>
      <c r="P197" t="s">
        <v>260</v>
      </c>
      <c r="Q197">
        <v>1</v>
      </c>
      <c r="W197">
        <v>0</v>
      </c>
      <c r="X197">
        <v>-743934752</v>
      </c>
      <c r="Y197">
        <v>0.47437499999999999</v>
      </c>
      <c r="AA197">
        <v>0</v>
      </c>
      <c r="AB197">
        <v>87.17</v>
      </c>
      <c r="AC197">
        <v>11.6</v>
      </c>
      <c r="AD197">
        <v>0</v>
      </c>
      <c r="AE197">
        <v>0</v>
      </c>
      <c r="AF197">
        <v>87.17</v>
      </c>
      <c r="AG197">
        <v>11.6</v>
      </c>
      <c r="AH197">
        <v>0</v>
      </c>
      <c r="AI197">
        <v>1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0.33</v>
      </c>
      <c r="AU197" t="s">
        <v>175</v>
      </c>
      <c r="AV197">
        <v>0</v>
      </c>
      <c r="AW197">
        <v>2</v>
      </c>
      <c r="AX197">
        <v>26266304</v>
      </c>
      <c r="AY197">
        <v>1</v>
      </c>
      <c r="AZ197">
        <v>0</v>
      </c>
      <c r="BA197">
        <v>197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Y197*Source!I100</f>
        <v>0.37001250000000002</v>
      </c>
      <c r="CY197">
        <f>AB197</f>
        <v>87.17</v>
      </c>
      <c r="CZ197">
        <f>AF197</f>
        <v>87.17</v>
      </c>
      <c r="DA197">
        <f>AJ197</f>
        <v>1</v>
      </c>
      <c r="DB197">
        <v>0</v>
      </c>
    </row>
    <row r="198" spans="1:106">
      <c r="A198">
        <f>ROW(Source!A100)</f>
        <v>100</v>
      </c>
      <c r="B198">
        <v>26264148</v>
      </c>
      <c r="C198">
        <v>26266297</v>
      </c>
      <c r="D198">
        <v>24410629</v>
      </c>
      <c r="E198">
        <v>1</v>
      </c>
      <c r="F198">
        <v>1</v>
      </c>
      <c r="G198">
        <v>1</v>
      </c>
      <c r="H198">
        <v>3</v>
      </c>
      <c r="I198" t="s">
        <v>359</v>
      </c>
      <c r="J198" t="s">
        <v>360</v>
      </c>
      <c r="K198" t="s">
        <v>361</v>
      </c>
      <c r="L198">
        <v>1354</v>
      </c>
      <c r="N198">
        <v>1010</v>
      </c>
      <c r="O198" t="s">
        <v>150</v>
      </c>
      <c r="P198" t="s">
        <v>150</v>
      </c>
      <c r="Q198">
        <v>1</v>
      </c>
      <c r="W198">
        <v>0</v>
      </c>
      <c r="X198">
        <v>661752879</v>
      </c>
      <c r="Y198">
        <v>0</v>
      </c>
      <c r="AA198">
        <v>110.54</v>
      </c>
      <c r="AB198">
        <v>0</v>
      </c>
      <c r="AC198">
        <v>0</v>
      </c>
      <c r="AD198">
        <v>0</v>
      </c>
      <c r="AE198">
        <v>110.54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N198">
        <v>1</v>
      </c>
      <c r="AO198">
        <v>0</v>
      </c>
      <c r="AP198">
        <v>0</v>
      </c>
      <c r="AQ198">
        <v>0</v>
      </c>
      <c r="AR198">
        <v>0</v>
      </c>
      <c r="AS198" t="s">
        <v>3</v>
      </c>
      <c r="AT198">
        <v>0</v>
      </c>
      <c r="AU198" t="s">
        <v>3</v>
      </c>
      <c r="AV198">
        <v>0</v>
      </c>
      <c r="AW198">
        <v>2</v>
      </c>
      <c r="AX198">
        <v>26266305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Y198*Source!I100</f>
        <v>0</v>
      </c>
      <c r="CY198">
        <f t="shared" ref="CY198:CY205" si="6">AA198</f>
        <v>110.54</v>
      </c>
      <c r="CZ198">
        <f t="shared" ref="CZ198:CZ205" si="7">AE198</f>
        <v>110.54</v>
      </c>
      <c r="DA198">
        <f t="shared" ref="DA198:DA205" si="8">AI198</f>
        <v>1</v>
      </c>
      <c r="DB198">
        <v>0</v>
      </c>
    </row>
    <row r="199" spans="1:106">
      <c r="A199">
        <f>ROW(Source!A100)</f>
        <v>100</v>
      </c>
      <c r="B199">
        <v>26264148</v>
      </c>
      <c r="C199">
        <v>26266297</v>
      </c>
      <c r="D199">
        <v>24410635</v>
      </c>
      <c r="E199">
        <v>1</v>
      </c>
      <c r="F199">
        <v>1</v>
      </c>
      <c r="G199">
        <v>1</v>
      </c>
      <c r="H199">
        <v>3</v>
      </c>
      <c r="I199" t="s">
        <v>362</v>
      </c>
      <c r="J199" t="s">
        <v>363</v>
      </c>
      <c r="K199" t="s">
        <v>364</v>
      </c>
      <c r="L199">
        <v>1035</v>
      </c>
      <c r="N199">
        <v>1013</v>
      </c>
      <c r="O199" t="s">
        <v>365</v>
      </c>
      <c r="P199" t="s">
        <v>365</v>
      </c>
      <c r="Q199">
        <v>1</v>
      </c>
      <c r="W199">
        <v>0</v>
      </c>
      <c r="X199">
        <v>903881725</v>
      </c>
      <c r="Y199">
        <v>2</v>
      </c>
      <c r="AA199">
        <v>242.4</v>
      </c>
      <c r="AB199">
        <v>0</v>
      </c>
      <c r="AC199">
        <v>0</v>
      </c>
      <c r="AD199">
        <v>0</v>
      </c>
      <c r="AE199">
        <v>242.4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3</v>
      </c>
      <c r="AT199">
        <v>2</v>
      </c>
      <c r="AU199" t="s">
        <v>3</v>
      </c>
      <c r="AV199">
        <v>0</v>
      </c>
      <c r="AW199">
        <v>2</v>
      </c>
      <c r="AX199">
        <v>26266306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Y199*Source!I100</f>
        <v>1.56</v>
      </c>
      <c r="CY199">
        <f t="shared" si="6"/>
        <v>242.4</v>
      </c>
      <c r="CZ199">
        <f t="shared" si="7"/>
        <v>242.4</v>
      </c>
      <c r="DA199">
        <f t="shared" si="8"/>
        <v>1</v>
      </c>
      <c r="DB199">
        <v>0</v>
      </c>
    </row>
    <row r="200" spans="1:106">
      <c r="A200">
        <f>ROW(Source!A100)</f>
        <v>100</v>
      </c>
      <c r="B200">
        <v>26264148</v>
      </c>
      <c r="C200">
        <v>26266297</v>
      </c>
      <c r="D200">
        <v>24410637</v>
      </c>
      <c r="E200">
        <v>1</v>
      </c>
      <c r="F200">
        <v>1</v>
      </c>
      <c r="G200">
        <v>1</v>
      </c>
      <c r="H200">
        <v>3</v>
      </c>
      <c r="I200" t="s">
        <v>366</v>
      </c>
      <c r="J200" t="s">
        <v>367</v>
      </c>
      <c r="K200" t="s">
        <v>368</v>
      </c>
      <c r="L200">
        <v>1035</v>
      </c>
      <c r="N200">
        <v>1013</v>
      </c>
      <c r="O200" t="s">
        <v>365</v>
      </c>
      <c r="P200" t="s">
        <v>365</v>
      </c>
      <c r="Q200">
        <v>1</v>
      </c>
      <c r="W200">
        <v>0</v>
      </c>
      <c r="X200">
        <v>-308706502</v>
      </c>
      <c r="Y200">
        <v>29</v>
      </c>
      <c r="AA200">
        <v>168.71</v>
      </c>
      <c r="AB200">
        <v>0</v>
      </c>
      <c r="AC200">
        <v>0</v>
      </c>
      <c r="AD200">
        <v>0</v>
      </c>
      <c r="AE200">
        <v>168.71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0</v>
      </c>
      <c r="AQ200">
        <v>0</v>
      </c>
      <c r="AR200">
        <v>0</v>
      </c>
      <c r="AS200" t="s">
        <v>3</v>
      </c>
      <c r="AT200">
        <v>29</v>
      </c>
      <c r="AU200" t="s">
        <v>3</v>
      </c>
      <c r="AV200">
        <v>0</v>
      </c>
      <c r="AW200">
        <v>2</v>
      </c>
      <c r="AX200">
        <v>26266307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Y200*Source!I100</f>
        <v>22.62</v>
      </c>
      <c r="CY200">
        <f t="shared" si="6"/>
        <v>168.71</v>
      </c>
      <c r="CZ200">
        <f t="shared" si="7"/>
        <v>168.71</v>
      </c>
      <c r="DA200">
        <f t="shared" si="8"/>
        <v>1</v>
      </c>
      <c r="DB200">
        <v>0</v>
      </c>
    </row>
    <row r="201" spans="1:106">
      <c r="A201">
        <f>ROW(Source!A100)</f>
        <v>100</v>
      </c>
      <c r="B201">
        <v>26264148</v>
      </c>
      <c r="C201">
        <v>26266297</v>
      </c>
      <c r="D201">
        <v>24410641</v>
      </c>
      <c r="E201">
        <v>1</v>
      </c>
      <c r="F201">
        <v>1</v>
      </c>
      <c r="G201">
        <v>1</v>
      </c>
      <c r="H201">
        <v>3</v>
      </c>
      <c r="I201" t="s">
        <v>369</v>
      </c>
      <c r="J201" t="s">
        <v>370</v>
      </c>
      <c r="K201" t="s">
        <v>371</v>
      </c>
      <c r="L201">
        <v>1354</v>
      </c>
      <c r="N201">
        <v>1010</v>
      </c>
      <c r="O201" t="s">
        <v>150</v>
      </c>
      <c r="P201" t="s">
        <v>150</v>
      </c>
      <c r="Q201">
        <v>1</v>
      </c>
      <c r="W201">
        <v>0</v>
      </c>
      <c r="X201">
        <v>-1899187133</v>
      </c>
      <c r="Y201">
        <v>0</v>
      </c>
      <c r="AA201">
        <v>1.94</v>
      </c>
      <c r="AB201">
        <v>0</v>
      </c>
      <c r="AC201">
        <v>0</v>
      </c>
      <c r="AD201">
        <v>0</v>
      </c>
      <c r="AE201">
        <v>1.94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1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0</v>
      </c>
      <c r="AU201" t="s">
        <v>3</v>
      </c>
      <c r="AV201">
        <v>0</v>
      </c>
      <c r="AW201">
        <v>2</v>
      </c>
      <c r="AX201">
        <v>26266308</v>
      </c>
      <c r="AY201">
        <v>1</v>
      </c>
      <c r="AZ201">
        <v>0</v>
      </c>
      <c r="BA201">
        <v>201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Y201*Source!I100</f>
        <v>0</v>
      </c>
      <c r="CY201">
        <f t="shared" si="6"/>
        <v>1.94</v>
      </c>
      <c r="CZ201">
        <f t="shared" si="7"/>
        <v>1.94</v>
      </c>
      <c r="DA201">
        <f t="shared" si="8"/>
        <v>1</v>
      </c>
      <c r="DB201">
        <v>0</v>
      </c>
    </row>
    <row r="202" spans="1:106">
      <c r="A202">
        <f>ROW(Source!A100)</f>
        <v>100</v>
      </c>
      <c r="B202">
        <v>26264148</v>
      </c>
      <c r="C202">
        <v>26266297</v>
      </c>
      <c r="D202">
        <v>24410638</v>
      </c>
      <c r="E202">
        <v>1</v>
      </c>
      <c r="F202">
        <v>1</v>
      </c>
      <c r="G202">
        <v>1</v>
      </c>
      <c r="H202">
        <v>3</v>
      </c>
      <c r="I202" t="s">
        <v>372</v>
      </c>
      <c r="J202" t="s">
        <v>373</v>
      </c>
      <c r="K202" t="s">
        <v>374</v>
      </c>
      <c r="L202">
        <v>1354</v>
      </c>
      <c r="N202">
        <v>1010</v>
      </c>
      <c r="O202" t="s">
        <v>150</v>
      </c>
      <c r="P202" t="s">
        <v>150</v>
      </c>
      <c r="Q202">
        <v>1</v>
      </c>
      <c r="W202">
        <v>0</v>
      </c>
      <c r="X202">
        <v>145268905</v>
      </c>
      <c r="Y202">
        <v>1.8</v>
      </c>
      <c r="AA202">
        <v>943.06</v>
      </c>
      <c r="AB202">
        <v>0</v>
      </c>
      <c r="AC202">
        <v>0</v>
      </c>
      <c r="AD202">
        <v>0</v>
      </c>
      <c r="AE202">
        <v>943.06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1.8</v>
      </c>
      <c r="AU202" t="s">
        <v>3</v>
      </c>
      <c r="AV202">
        <v>0</v>
      </c>
      <c r="AW202">
        <v>2</v>
      </c>
      <c r="AX202">
        <v>26266309</v>
      </c>
      <c r="AY202">
        <v>1</v>
      </c>
      <c r="AZ202">
        <v>0</v>
      </c>
      <c r="BA202">
        <v>202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Y202*Source!I100</f>
        <v>1.4040000000000001</v>
      </c>
      <c r="CY202">
        <f t="shared" si="6"/>
        <v>943.06</v>
      </c>
      <c r="CZ202">
        <f t="shared" si="7"/>
        <v>943.06</v>
      </c>
      <c r="DA202">
        <f t="shared" si="8"/>
        <v>1</v>
      </c>
      <c r="DB202">
        <v>0</v>
      </c>
    </row>
    <row r="203" spans="1:106">
      <c r="A203">
        <f>ROW(Source!A100)</f>
        <v>100</v>
      </c>
      <c r="B203">
        <v>26264148</v>
      </c>
      <c r="C203">
        <v>26266297</v>
      </c>
      <c r="D203">
        <v>24410639</v>
      </c>
      <c r="E203">
        <v>1</v>
      </c>
      <c r="F203">
        <v>1</v>
      </c>
      <c r="G203">
        <v>1</v>
      </c>
      <c r="H203">
        <v>3</v>
      </c>
      <c r="I203" t="s">
        <v>375</v>
      </c>
      <c r="J203" t="s">
        <v>376</v>
      </c>
      <c r="K203" t="s">
        <v>377</v>
      </c>
      <c r="L203">
        <v>1354</v>
      </c>
      <c r="N203">
        <v>1010</v>
      </c>
      <c r="O203" t="s">
        <v>150</v>
      </c>
      <c r="P203" t="s">
        <v>150</v>
      </c>
      <c r="Q203">
        <v>1</v>
      </c>
      <c r="W203">
        <v>0</v>
      </c>
      <c r="X203">
        <v>-1853373879</v>
      </c>
      <c r="Y203">
        <v>62</v>
      </c>
      <c r="AA203">
        <v>5.82</v>
      </c>
      <c r="AB203">
        <v>0</v>
      </c>
      <c r="AC203">
        <v>0</v>
      </c>
      <c r="AD203">
        <v>0</v>
      </c>
      <c r="AE203">
        <v>5.82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62</v>
      </c>
      <c r="AU203" t="s">
        <v>3</v>
      </c>
      <c r="AV203">
        <v>0</v>
      </c>
      <c r="AW203">
        <v>2</v>
      </c>
      <c r="AX203">
        <v>26266310</v>
      </c>
      <c r="AY203">
        <v>1</v>
      </c>
      <c r="AZ203">
        <v>0</v>
      </c>
      <c r="BA203">
        <v>203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Y203*Source!I100</f>
        <v>48.36</v>
      </c>
      <c r="CY203">
        <f t="shared" si="6"/>
        <v>5.82</v>
      </c>
      <c r="CZ203">
        <f t="shared" si="7"/>
        <v>5.82</v>
      </c>
      <c r="DA203">
        <f t="shared" si="8"/>
        <v>1</v>
      </c>
      <c r="DB203">
        <v>0</v>
      </c>
    </row>
    <row r="204" spans="1:106">
      <c r="A204">
        <f>ROW(Source!A100)</f>
        <v>100</v>
      </c>
      <c r="B204">
        <v>26264148</v>
      </c>
      <c r="C204">
        <v>26266297</v>
      </c>
      <c r="D204">
        <v>24410644</v>
      </c>
      <c r="E204">
        <v>1</v>
      </c>
      <c r="F204">
        <v>1</v>
      </c>
      <c r="G204">
        <v>1</v>
      </c>
      <c r="H204">
        <v>3</v>
      </c>
      <c r="I204" t="s">
        <v>378</v>
      </c>
      <c r="J204" t="s">
        <v>379</v>
      </c>
      <c r="K204" t="s">
        <v>380</v>
      </c>
      <c r="L204">
        <v>1477</v>
      </c>
      <c r="N204">
        <v>1013</v>
      </c>
      <c r="O204" t="s">
        <v>162</v>
      </c>
      <c r="P204" t="s">
        <v>164</v>
      </c>
      <c r="Q204">
        <v>1</v>
      </c>
      <c r="W204">
        <v>0</v>
      </c>
      <c r="X204">
        <v>1964935467</v>
      </c>
      <c r="Y204">
        <v>1.02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0</v>
      </c>
      <c r="AP204">
        <v>0</v>
      </c>
      <c r="AQ204">
        <v>0</v>
      </c>
      <c r="AR204">
        <v>0</v>
      </c>
      <c r="AS204" t="s">
        <v>3</v>
      </c>
      <c r="AT204">
        <v>1.02</v>
      </c>
      <c r="AU204" t="s">
        <v>3</v>
      </c>
      <c r="AV204">
        <v>0</v>
      </c>
      <c r="AW204">
        <v>2</v>
      </c>
      <c r="AX204">
        <v>26266311</v>
      </c>
      <c r="AY204">
        <v>1</v>
      </c>
      <c r="AZ204">
        <v>0</v>
      </c>
      <c r="BA204">
        <v>204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Y204*Source!I100</f>
        <v>0.79560000000000008</v>
      </c>
      <c r="CY204">
        <f t="shared" si="6"/>
        <v>0</v>
      </c>
      <c r="CZ204">
        <f t="shared" si="7"/>
        <v>0</v>
      </c>
      <c r="DA204">
        <f t="shared" si="8"/>
        <v>1</v>
      </c>
      <c r="DB204">
        <v>0</v>
      </c>
    </row>
    <row r="205" spans="1:106">
      <c r="A205">
        <f>ROW(Source!A100)</f>
        <v>100</v>
      </c>
      <c r="B205">
        <v>26264148</v>
      </c>
      <c r="C205">
        <v>26266297</v>
      </c>
      <c r="D205">
        <v>24410645</v>
      </c>
      <c r="E205">
        <v>1</v>
      </c>
      <c r="F205">
        <v>1</v>
      </c>
      <c r="G205">
        <v>1</v>
      </c>
      <c r="H205">
        <v>3</v>
      </c>
      <c r="I205" t="s">
        <v>381</v>
      </c>
      <c r="J205" t="s">
        <v>382</v>
      </c>
      <c r="K205" t="s">
        <v>383</v>
      </c>
      <c r="L205">
        <v>1354</v>
      </c>
      <c r="N205">
        <v>1010</v>
      </c>
      <c r="O205" t="s">
        <v>150</v>
      </c>
      <c r="P205" t="s">
        <v>150</v>
      </c>
      <c r="Q205">
        <v>1</v>
      </c>
      <c r="W205">
        <v>0</v>
      </c>
      <c r="X205">
        <v>-1289790487</v>
      </c>
      <c r="Y205">
        <v>0</v>
      </c>
      <c r="AA205">
        <v>20.68</v>
      </c>
      <c r="AB205">
        <v>0</v>
      </c>
      <c r="AC205">
        <v>0</v>
      </c>
      <c r="AD205">
        <v>0</v>
      </c>
      <c r="AE205">
        <v>20.68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1</v>
      </c>
      <c r="AO205">
        <v>0</v>
      </c>
      <c r="AP205">
        <v>0</v>
      </c>
      <c r="AQ205">
        <v>0</v>
      </c>
      <c r="AR205">
        <v>0</v>
      </c>
      <c r="AS205" t="s">
        <v>3</v>
      </c>
      <c r="AT205">
        <v>0</v>
      </c>
      <c r="AU205" t="s">
        <v>3</v>
      </c>
      <c r="AV205">
        <v>0</v>
      </c>
      <c r="AW205">
        <v>2</v>
      </c>
      <c r="AX205">
        <v>26266312</v>
      </c>
      <c r="AY205">
        <v>1</v>
      </c>
      <c r="AZ205">
        <v>0</v>
      </c>
      <c r="BA205">
        <v>205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Y205*Source!I100</f>
        <v>0</v>
      </c>
      <c r="CY205">
        <f t="shared" si="6"/>
        <v>20.68</v>
      </c>
      <c r="CZ205">
        <f t="shared" si="7"/>
        <v>20.68</v>
      </c>
      <c r="DA205">
        <f t="shared" si="8"/>
        <v>1</v>
      </c>
      <c r="DB205">
        <v>0</v>
      </c>
    </row>
    <row r="206" spans="1:106">
      <c r="A206">
        <f>ROW(Source!A101)</f>
        <v>101</v>
      </c>
      <c r="B206">
        <v>26264149</v>
      </c>
      <c r="C206">
        <v>26266297</v>
      </c>
      <c r="D206">
        <v>9416287</v>
      </c>
      <c r="E206">
        <v>1</v>
      </c>
      <c r="F206">
        <v>1</v>
      </c>
      <c r="G206">
        <v>1</v>
      </c>
      <c r="H206">
        <v>1</v>
      </c>
      <c r="I206" t="s">
        <v>346</v>
      </c>
      <c r="J206" t="s">
        <v>3</v>
      </c>
      <c r="K206" t="s">
        <v>347</v>
      </c>
      <c r="L206">
        <v>1369</v>
      </c>
      <c r="N206">
        <v>1013</v>
      </c>
      <c r="O206" t="s">
        <v>254</v>
      </c>
      <c r="P206" t="s">
        <v>254</v>
      </c>
      <c r="Q206">
        <v>1</v>
      </c>
      <c r="W206">
        <v>0</v>
      </c>
      <c r="X206">
        <v>563195171</v>
      </c>
      <c r="Y206">
        <v>86.279899999999969</v>
      </c>
      <c r="AA206">
        <v>0</v>
      </c>
      <c r="AB206">
        <v>0</v>
      </c>
      <c r="AC206">
        <v>0</v>
      </c>
      <c r="AD206">
        <v>60.77</v>
      </c>
      <c r="AE206">
        <v>0</v>
      </c>
      <c r="AF206">
        <v>0</v>
      </c>
      <c r="AG206">
        <v>0</v>
      </c>
      <c r="AH206">
        <v>9.51</v>
      </c>
      <c r="AI206">
        <v>1</v>
      </c>
      <c r="AJ206">
        <v>1</v>
      </c>
      <c r="AK206">
        <v>1</v>
      </c>
      <c r="AL206">
        <v>6.39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</v>
      </c>
      <c r="AT206">
        <v>65.239999999999995</v>
      </c>
      <c r="AU206" t="s">
        <v>176</v>
      </c>
      <c r="AV206">
        <v>1</v>
      </c>
      <c r="AW206">
        <v>2</v>
      </c>
      <c r="AX206">
        <v>26266298</v>
      </c>
      <c r="AY206">
        <v>1</v>
      </c>
      <c r="AZ206">
        <v>0</v>
      </c>
      <c r="BA206">
        <v>206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Y206*Source!I101</f>
        <v>67.298321999999985</v>
      </c>
      <c r="CY206">
        <f>AD206</f>
        <v>60.77</v>
      </c>
      <c r="CZ206">
        <f>AH206</f>
        <v>9.51</v>
      </c>
      <c r="DA206">
        <f>AL206</f>
        <v>6.39</v>
      </c>
      <c r="DB206">
        <v>0</v>
      </c>
    </row>
    <row r="207" spans="1:106">
      <c r="A207">
        <f>ROW(Source!A101)</f>
        <v>101</v>
      </c>
      <c r="B207">
        <v>26264149</v>
      </c>
      <c r="C207">
        <v>26266297</v>
      </c>
      <c r="D207">
        <v>121548</v>
      </c>
      <c r="E207">
        <v>1</v>
      </c>
      <c r="F207">
        <v>1</v>
      </c>
      <c r="G207">
        <v>1</v>
      </c>
      <c r="H207">
        <v>1</v>
      </c>
      <c r="I207" t="s">
        <v>29</v>
      </c>
      <c r="J207" t="s">
        <v>3</v>
      </c>
      <c r="K207" t="s">
        <v>255</v>
      </c>
      <c r="L207">
        <v>608254</v>
      </c>
      <c r="N207">
        <v>1013</v>
      </c>
      <c r="O207" t="s">
        <v>256</v>
      </c>
      <c r="P207" t="s">
        <v>256</v>
      </c>
      <c r="Q207">
        <v>1</v>
      </c>
      <c r="W207">
        <v>0</v>
      </c>
      <c r="X207">
        <v>-1172148719</v>
      </c>
      <c r="Y207">
        <v>53.446249999999999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6.39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3</v>
      </c>
      <c r="AT207">
        <v>37.18</v>
      </c>
      <c r="AU207" t="s">
        <v>175</v>
      </c>
      <c r="AV207">
        <v>2</v>
      </c>
      <c r="AW207">
        <v>2</v>
      </c>
      <c r="AX207">
        <v>26266299</v>
      </c>
      <c r="AY207">
        <v>1</v>
      </c>
      <c r="AZ207">
        <v>0</v>
      </c>
      <c r="BA207">
        <v>207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Y207*Source!I101</f>
        <v>41.688074999999998</v>
      </c>
      <c r="CY207">
        <f>AD207</f>
        <v>0</v>
      </c>
      <c r="CZ207">
        <f>AH207</f>
        <v>0</v>
      </c>
      <c r="DA207">
        <f>AL207</f>
        <v>1</v>
      </c>
      <c r="DB207">
        <v>0</v>
      </c>
    </row>
    <row r="208" spans="1:106">
      <c r="A208">
        <f>ROW(Source!A101)</f>
        <v>101</v>
      </c>
      <c r="B208">
        <v>26264149</v>
      </c>
      <c r="C208">
        <v>26266297</v>
      </c>
      <c r="D208">
        <v>24262159</v>
      </c>
      <c r="E208">
        <v>1</v>
      </c>
      <c r="F208">
        <v>1</v>
      </c>
      <c r="G208">
        <v>1</v>
      </c>
      <c r="H208">
        <v>2</v>
      </c>
      <c r="I208" t="s">
        <v>348</v>
      </c>
      <c r="J208" t="s">
        <v>349</v>
      </c>
      <c r="K208" t="s">
        <v>350</v>
      </c>
      <c r="L208">
        <v>1368</v>
      </c>
      <c r="N208">
        <v>1011</v>
      </c>
      <c r="O208" t="s">
        <v>260</v>
      </c>
      <c r="P208" t="s">
        <v>260</v>
      </c>
      <c r="Q208">
        <v>1</v>
      </c>
      <c r="W208">
        <v>0</v>
      </c>
      <c r="X208">
        <v>-1549514335</v>
      </c>
      <c r="Y208">
        <v>1.1787499999999997</v>
      </c>
      <c r="AA208">
        <v>0</v>
      </c>
      <c r="AB208">
        <v>715.62</v>
      </c>
      <c r="AC208">
        <v>13.5</v>
      </c>
      <c r="AD208">
        <v>0</v>
      </c>
      <c r="AE208">
        <v>0</v>
      </c>
      <c r="AF208">
        <v>111.99</v>
      </c>
      <c r="AG208">
        <v>13.5</v>
      </c>
      <c r="AH208">
        <v>0</v>
      </c>
      <c r="AI208">
        <v>1</v>
      </c>
      <c r="AJ208">
        <v>6.39</v>
      </c>
      <c r="AK208">
        <v>1</v>
      </c>
      <c r="AL208">
        <v>1</v>
      </c>
      <c r="AN208">
        <v>0</v>
      </c>
      <c r="AO208">
        <v>1</v>
      </c>
      <c r="AP208">
        <v>1</v>
      </c>
      <c r="AQ208">
        <v>0</v>
      </c>
      <c r="AR208">
        <v>0</v>
      </c>
      <c r="AS208" t="s">
        <v>3</v>
      </c>
      <c r="AT208">
        <v>0.82</v>
      </c>
      <c r="AU208" t="s">
        <v>175</v>
      </c>
      <c r="AV208">
        <v>0</v>
      </c>
      <c r="AW208">
        <v>2</v>
      </c>
      <c r="AX208">
        <v>26266300</v>
      </c>
      <c r="AY208">
        <v>1</v>
      </c>
      <c r="AZ208">
        <v>0</v>
      </c>
      <c r="BA208">
        <v>208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Y208*Source!I101</f>
        <v>0.91942499999999983</v>
      </c>
      <c r="CY208">
        <f>AB208</f>
        <v>715.62</v>
      </c>
      <c r="CZ208">
        <f>AF208</f>
        <v>111.99</v>
      </c>
      <c r="DA208">
        <f>AJ208</f>
        <v>6.39</v>
      </c>
      <c r="DB208">
        <v>0</v>
      </c>
    </row>
    <row r="209" spans="1:106">
      <c r="A209">
        <f>ROW(Source!A101)</f>
        <v>101</v>
      </c>
      <c r="B209">
        <v>26264149</v>
      </c>
      <c r="C209">
        <v>26266297</v>
      </c>
      <c r="D209">
        <v>24262711</v>
      </c>
      <c r="E209">
        <v>1</v>
      </c>
      <c r="F209">
        <v>1</v>
      </c>
      <c r="G209">
        <v>1</v>
      </c>
      <c r="H209">
        <v>2</v>
      </c>
      <c r="I209" t="s">
        <v>351</v>
      </c>
      <c r="J209" t="s">
        <v>352</v>
      </c>
      <c r="K209" t="s">
        <v>353</v>
      </c>
      <c r="L209">
        <v>1368</v>
      </c>
      <c r="N209">
        <v>1011</v>
      </c>
      <c r="O209" t="s">
        <v>260</v>
      </c>
      <c r="P209" t="s">
        <v>260</v>
      </c>
      <c r="Q209">
        <v>1</v>
      </c>
      <c r="W209">
        <v>0</v>
      </c>
      <c r="X209">
        <v>350570239</v>
      </c>
      <c r="Y209">
        <v>14.029999999999998</v>
      </c>
      <c r="AA209">
        <v>0</v>
      </c>
      <c r="AB209">
        <v>3.07</v>
      </c>
      <c r="AC209">
        <v>0</v>
      </c>
      <c r="AD209">
        <v>0</v>
      </c>
      <c r="AE209">
        <v>0</v>
      </c>
      <c r="AF209">
        <v>0.48</v>
      </c>
      <c r="AG209">
        <v>0</v>
      </c>
      <c r="AH209">
        <v>0</v>
      </c>
      <c r="AI209">
        <v>1</v>
      </c>
      <c r="AJ209">
        <v>6.39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</v>
      </c>
      <c r="AT209">
        <v>9.76</v>
      </c>
      <c r="AU209" t="s">
        <v>175</v>
      </c>
      <c r="AV209">
        <v>0</v>
      </c>
      <c r="AW209">
        <v>2</v>
      </c>
      <c r="AX209">
        <v>26266301</v>
      </c>
      <c r="AY209">
        <v>1</v>
      </c>
      <c r="AZ209">
        <v>0</v>
      </c>
      <c r="BA209">
        <v>209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Y209*Source!I101</f>
        <v>10.943399999999999</v>
      </c>
      <c r="CY209">
        <f>AB209</f>
        <v>3.07</v>
      </c>
      <c r="CZ209">
        <f>AF209</f>
        <v>0.48</v>
      </c>
      <c r="DA209">
        <f>AJ209</f>
        <v>6.39</v>
      </c>
      <c r="DB209">
        <v>0</v>
      </c>
    </row>
    <row r="210" spans="1:106">
      <c r="A210">
        <f>ROW(Source!A101)</f>
        <v>101</v>
      </c>
      <c r="B210">
        <v>26264149</v>
      </c>
      <c r="C210">
        <v>26266297</v>
      </c>
      <c r="D210">
        <v>24339973</v>
      </c>
      <c r="E210">
        <v>1</v>
      </c>
      <c r="F210">
        <v>1</v>
      </c>
      <c r="G210">
        <v>1</v>
      </c>
      <c r="H210">
        <v>2</v>
      </c>
      <c r="I210" t="s">
        <v>354</v>
      </c>
      <c r="J210" t="s">
        <v>355</v>
      </c>
      <c r="K210" t="s">
        <v>356</v>
      </c>
      <c r="L210">
        <v>1368</v>
      </c>
      <c r="N210">
        <v>1011</v>
      </c>
      <c r="O210" t="s">
        <v>260</v>
      </c>
      <c r="P210" t="s">
        <v>260</v>
      </c>
      <c r="Q210">
        <v>1</v>
      </c>
      <c r="W210">
        <v>0</v>
      </c>
      <c r="X210">
        <v>1797379301</v>
      </c>
      <c r="Y210">
        <v>17.178124999999998</v>
      </c>
      <c r="AA210">
        <v>0</v>
      </c>
      <c r="AB210">
        <v>515.92999999999995</v>
      </c>
      <c r="AC210">
        <v>11.6</v>
      </c>
      <c r="AD210">
        <v>0</v>
      </c>
      <c r="AE210">
        <v>0</v>
      </c>
      <c r="AF210">
        <v>80.739999999999995</v>
      </c>
      <c r="AG210">
        <v>11.6</v>
      </c>
      <c r="AH210">
        <v>0</v>
      </c>
      <c r="AI210">
        <v>1</v>
      </c>
      <c r="AJ210">
        <v>6.39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</v>
      </c>
      <c r="AT210">
        <v>11.95</v>
      </c>
      <c r="AU210" t="s">
        <v>175</v>
      </c>
      <c r="AV210">
        <v>0</v>
      </c>
      <c r="AW210">
        <v>2</v>
      </c>
      <c r="AX210">
        <v>26266302</v>
      </c>
      <c r="AY210">
        <v>1</v>
      </c>
      <c r="AZ210">
        <v>0</v>
      </c>
      <c r="BA210">
        <v>210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Y210*Source!I101</f>
        <v>13.398937499999999</v>
      </c>
      <c r="CY210">
        <f>AB210</f>
        <v>515.92999999999995</v>
      </c>
      <c r="CZ210">
        <f>AF210</f>
        <v>80.739999999999995</v>
      </c>
      <c r="DA210">
        <f>AJ210</f>
        <v>6.39</v>
      </c>
      <c r="DB210">
        <v>0</v>
      </c>
    </row>
    <row r="211" spans="1:106">
      <c r="A211">
        <f>ROW(Source!A101)</f>
        <v>101</v>
      </c>
      <c r="B211">
        <v>26264149</v>
      </c>
      <c r="C211">
        <v>26266297</v>
      </c>
      <c r="D211">
        <v>24317225</v>
      </c>
      <c r="E211">
        <v>1</v>
      </c>
      <c r="F211">
        <v>1</v>
      </c>
      <c r="G211">
        <v>1</v>
      </c>
      <c r="H211">
        <v>2</v>
      </c>
      <c r="I211" t="s">
        <v>261</v>
      </c>
      <c r="J211" t="s">
        <v>357</v>
      </c>
      <c r="K211" t="s">
        <v>263</v>
      </c>
      <c r="L211">
        <v>1368</v>
      </c>
      <c r="N211">
        <v>1011</v>
      </c>
      <c r="O211" t="s">
        <v>260</v>
      </c>
      <c r="P211" t="s">
        <v>260</v>
      </c>
      <c r="Q211">
        <v>1</v>
      </c>
      <c r="W211">
        <v>0</v>
      </c>
      <c r="X211">
        <v>-271704290</v>
      </c>
      <c r="Y211">
        <v>35.089374999999997</v>
      </c>
      <c r="AA211">
        <v>0</v>
      </c>
      <c r="AB211">
        <v>525.39</v>
      </c>
      <c r="AC211">
        <v>10.06</v>
      </c>
      <c r="AD211">
        <v>0</v>
      </c>
      <c r="AE211">
        <v>0</v>
      </c>
      <c r="AF211">
        <v>82.22</v>
      </c>
      <c r="AG211">
        <v>10.06</v>
      </c>
      <c r="AH211">
        <v>0</v>
      </c>
      <c r="AI211">
        <v>1</v>
      </c>
      <c r="AJ211">
        <v>6.39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3</v>
      </c>
      <c r="AT211">
        <v>24.41</v>
      </c>
      <c r="AU211" t="s">
        <v>175</v>
      </c>
      <c r="AV211">
        <v>0</v>
      </c>
      <c r="AW211">
        <v>2</v>
      </c>
      <c r="AX211">
        <v>26266303</v>
      </c>
      <c r="AY211">
        <v>1</v>
      </c>
      <c r="AZ211">
        <v>0</v>
      </c>
      <c r="BA211">
        <v>211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Y211*Source!I101</f>
        <v>27.369712499999999</v>
      </c>
      <c r="CY211">
        <f>AB211</f>
        <v>525.39</v>
      </c>
      <c r="CZ211">
        <f>AF211</f>
        <v>82.22</v>
      </c>
      <c r="DA211">
        <f>AJ211</f>
        <v>6.39</v>
      </c>
      <c r="DB211">
        <v>0</v>
      </c>
    </row>
    <row r="212" spans="1:106">
      <c r="A212">
        <f>ROW(Source!A101)</f>
        <v>101</v>
      </c>
      <c r="B212">
        <v>26264149</v>
      </c>
      <c r="C212">
        <v>26266297</v>
      </c>
      <c r="D212">
        <v>24262102</v>
      </c>
      <c r="E212">
        <v>1</v>
      </c>
      <c r="F212">
        <v>1</v>
      </c>
      <c r="G212">
        <v>1</v>
      </c>
      <c r="H212">
        <v>2</v>
      </c>
      <c r="I212" t="s">
        <v>264</v>
      </c>
      <c r="J212" t="s">
        <v>358</v>
      </c>
      <c r="K212" t="s">
        <v>266</v>
      </c>
      <c r="L212">
        <v>1368</v>
      </c>
      <c r="N212">
        <v>1011</v>
      </c>
      <c r="O212" t="s">
        <v>260</v>
      </c>
      <c r="P212" t="s">
        <v>260</v>
      </c>
      <c r="Q212">
        <v>1</v>
      </c>
      <c r="W212">
        <v>0</v>
      </c>
      <c r="X212">
        <v>-743934752</v>
      </c>
      <c r="Y212">
        <v>0.47437499999999999</v>
      </c>
      <c r="AA212">
        <v>0</v>
      </c>
      <c r="AB212">
        <v>557.02</v>
      </c>
      <c r="AC212">
        <v>11.6</v>
      </c>
      <c r="AD212">
        <v>0</v>
      </c>
      <c r="AE212">
        <v>0</v>
      </c>
      <c r="AF212">
        <v>87.17</v>
      </c>
      <c r="AG212">
        <v>11.6</v>
      </c>
      <c r="AH212">
        <v>0</v>
      </c>
      <c r="AI212">
        <v>1</v>
      </c>
      <c r="AJ212">
        <v>6.39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0.33</v>
      </c>
      <c r="AU212" t="s">
        <v>175</v>
      </c>
      <c r="AV212">
        <v>0</v>
      </c>
      <c r="AW212">
        <v>2</v>
      </c>
      <c r="AX212">
        <v>26266304</v>
      </c>
      <c r="AY212">
        <v>1</v>
      </c>
      <c r="AZ212">
        <v>0</v>
      </c>
      <c r="BA212">
        <v>212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Y212*Source!I101</f>
        <v>0.37001250000000002</v>
      </c>
      <c r="CY212">
        <f>AB212</f>
        <v>557.02</v>
      </c>
      <c r="CZ212">
        <f>AF212</f>
        <v>87.17</v>
      </c>
      <c r="DA212">
        <f>AJ212</f>
        <v>6.39</v>
      </c>
      <c r="DB212">
        <v>0</v>
      </c>
    </row>
    <row r="213" spans="1:106">
      <c r="A213">
        <f>ROW(Source!A101)</f>
        <v>101</v>
      </c>
      <c r="B213">
        <v>26264149</v>
      </c>
      <c r="C213">
        <v>26266297</v>
      </c>
      <c r="D213">
        <v>24410629</v>
      </c>
      <c r="E213">
        <v>1</v>
      </c>
      <c r="F213">
        <v>1</v>
      </c>
      <c r="G213">
        <v>1</v>
      </c>
      <c r="H213">
        <v>3</v>
      </c>
      <c r="I213" t="s">
        <v>359</v>
      </c>
      <c r="J213" t="s">
        <v>360</v>
      </c>
      <c r="K213" t="s">
        <v>361</v>
      </c>
      <c r="L213">
        <v>1354</v>
      </c>
      <c r="N213">
        <v>1010</v>
      </c>
      <c r="O213" t="s">
        <v>150</v>
      </c>
      <c r="P213" t="s">
        <v>150</v>
      </c>
      <c r="Q213">
        <v>1</v>
      </c>
      <c r="W213">
        <v>0</v>
      </c>
      <c r="X213">
        <v>661752879</v>
      </c>
      <c r="Y213">
        <v>0</v>
      </c>
      <c r="AA213">
        <v>706.35</v>
      </c>
      <c r="AB213">
        <v>0</v>
      </c>
      <c r="AC213">
        <v>0</v>
      </c>
      <c r="AD213">
        <v>0</v>
      </c>
      <c r="AE213">
        <v>110.54</v>
      </c>
      <c r="AF213">
        <v>0</v>
      </c>
      <c r="AG213">
        <v>0</v>
      </c>
      <c r="AH213">
        <v>0</v>
      </c>
      <c r="AI213">
        <v>6.39</v>
      </c>
      <c r="AJ213">
        <v>1</v>
      </c>
      <c r="AK213">
        <v>1</v>
      </c>
      <c r="AL213">
        <v>1</v>
      </c>
      <c r="AN213">
        <v>1</v>
      </c>
      <c r="AO213">
        <v>0</v>
      </c>
      <c r="AP213">
        <v>0</v>
      </c>
      <c r="AQ213">
        <v>0</v>
      </c>
      <c r="AR213">
        <v>0</v>
      </c>
      <c r="AS213" t="s">
        <v>3</v>
      </c>
      <c r="AT213">
        <v>0</v>
      </c>
      <c r="AU213" t="s">
        <v>3</v>
      </c>
      <c r="AV213">
        <v>0</v>
      </c>
      <c r="AW213">
        <v>2</v>
      </c>
      <c r="AX213">
        <v>26266305</v>
      </c>
      <c r="AY213">
        <v>1</v>
      </c>
      <c r="AZ213">
        <v>0</v>
      </c>
      <c r="BA213">
        <v>213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Y213*Source!I101</f>
        <v>0</v>
      </c>
      <c r="CY213">
        <f t="shared" ref="CY213:CY220" si="9">AA213</f>
        <v>706.35</v>
      </c>
      <c r="CZ213">
        <f t="shared" ref="CZ213:CZ220" si="10">AE213</f>
        <v>110.54</v>
      </c>
      <c r="DA213">
        <f t="shared" ref="DA213:DA220" si="11">AI213</f>
        <v>6.39</v>
      </c>
      <c r="DB213">
        <v>0</v>
      </c>
    </row>
    <row r="214" spans="1:106">
      <c r="A214">
        <f>ROW(Source!A101)</f>
        <v>101</v>
      </c>
      <c r="B214">
        <v>26264149</v>
      </c>
      <c r="C214">
        <v>26266297</v>
      </c>
      <c r="D214">
        <v>24410635</v>
      </c>
      <c r="E214">
        <v>1</v>
      </c>
      <c r="F214">
        <v>1</v>
      </c>
      <c r="G214">
        <v>1</v>
      </c>
      <c r="H214">
        <v>3</v>
      </c>
      <c r="I214" t="s">
        <v>362</v>
      </c>
      <c r="J214" t="s">
        <v>363</v>
      </c>
      <c r="K214" t="s">
        <v>364</v>
      </c>
      <c r="L214">
        <v>1035</v>
      </c>
      <c r="N214">
        <v>1013</v>
      </c>
      <c r="O214" t="s">
        <v>365</v>
      </c>
      <c r="P214" t="s">
        <v>365</v>
      </c>
      <c r="Q214">
        <v>1</v>
      </c>
      <c r="W214">
        <v>0</v>
      </c>
      <c r="X214">
        <v>903881725</v>
      </c>
      <c r="Y214">
        <v>2</v>
      </c>
      <c r="AA214">
        <v>1548.94</v>
      </c>
      <c r="AB214">
        <v>0</v>
      </c>
      <c r="AC214">
        <v>0</v>
      </c>
      <c r="AD214">
        <v>0</v>
      </c>
      <c r="AE214">
        <v>242.4</v>
      </c>
      <c r="AF214">
        <v>0</v>
      </c>
      <c r="AG214">
        <v>0</v>
      </c>
      <c r="AH214">
        <v>0</v>
      </c>
      <c r="AI214">
        <v>6.39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2</v>
      </c>
      <c r="AU214" t="s">
        <v>3</v>
      </c>
      <c r="AV214">
        <v>0</v>
      </c>
      <c r="AW214">
        <v>2</v>
      </c>
      <c r="AX214">
        <v>26266306</v>
      </c>
      <c r="AY214">
        <v>1</v>
      </c>
      <c r="AZ214">
        <v>0</v>
      </c>
      <c r="BA214">
        <v>214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Y214*Source!I101</f>
        <v>1.56</v>
      </c>
      <c r="CY214">
        <f t="shared" si="9"/>
        <v>1548.94</v>
      </c>
      <c r="CZ214">
        <f t="shared" si="10"/>
        <v>242.4</v>
      </c>
      <c r="DA214">
        <f t="shared" si="11"/>
        <v>6.39</v>
      </c>
      <c r="DB214">
        <v>0</v>
      </c>
    </row>
    <row r="215" spans="1:106">
      <c r="A215">
        <f>ROW(Source!A101)</f>
        <v>101</v>
      </c>
      <c r="B215">
        <v>26264149</v>
      </c>
      <c r="C215">
        <v>26266297</v>
      </c>
      <c r="D215">
        <v>24410637</v>
      </c>
      <c r="E215">
        <v>1</v>
      </c>
      <c r="F215">
        <v>1</v>
      </c>
      <c r="G215">
        <v>1</v>
      </c>
      <c r="H215">
        <v>3</v>
      </c>
      <c r="I215" t="s">
        <v>366</v>
      </c>
      <c r="J215" t="s">
        <v>367</v>
      </c>
      <c r="K215" t="s">
        <v>368</v>
      </c>
      <c r="L215">
        <v>1035</v>
      </c>
      <c r="N215">
        <v>1013</v>
      </c>
      <c r="O215" t="s">
        <v>365</v>
      </c>
      <c r="P215" t="s">
        <v>365</v>
      </c>
      <c r="Q215">
        <v>1</v>
      </c>
      <c r="W215">
        <v>0</v>
      </c>
      <c r="X215">
        <v>-308706502</v>
      </c>
      <c r="Y215">
        <v>29</v>
      </c>
      <c r="AA215">
        <v>1078.06</v>
      </c>
      <c r="AB215">
        <v>0</v>
      </c>
      <c r="AC215">
        <v>0</v>
      </c>
      <c r="AD215">
        <v>0</v>
      </c>
      <c r="AE215">
        <v>168.71</v>
      </c>
      <c r="AF215">
        <v>0</v>
      </c>
      <c r="AG215">
        <v>0</v>
      </c>
      <c r="AH215">
        <v>0</v>
      </c>
      <c r="AI215">
        <v>6.39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29</v>
      </c>
      <c r="AU215" t="s">
        <v>3</v>
      </c>
      <c r="AV215">
        <v>0</v>
      </c>
      <c r="AW215">
        <v>2</v>
      </c>
      <c r="AX215">
        <v>26266307</v>
      </c>
      <c r="AY215">
        <v>1</v>
      </c>
      <c r="AZ215">
        <v>0</v>
      </c>
      <c r="BA215">
        <v>215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Y215*Source!I101</f>
        <v>22.62</v>
      </c>
      <c r="CY215">
        <f t="shared" si="9"/>
        <v>1078.06</v>
      </c>
      <c r="CZ215">
        <f t="shared" si="10"/>
        <v>168.71</v>
      </c>
      <c r="DA215">
        <f t="shared" si="11"/>
        <v>6.39</v>
      </c>
      <c r="DB215">
        <v>0</v>
      </c>
    </row>
    <row r="216" spans="1:106">
      <c r="A216">
        <f>ROW(Source!A101)</f>
        <v>101</v>
      </c>
      <c r="B216">
        <v>26264149</v>
      </c>
      <c r="C216">
        <v>26266297</v>
      </c>
      <c r="D216">
        <v>24410641</v>
      </c>
      <c r="E216">
        <v>1</v>
      </c>
      <c r="F216">
        <v>1</v>
      </c>
      <c r="G216">
        <v>1</v>
      </c>
      <c r="H216">
        <v>3</v>
      </c>
      <c r="I216" t="s">
        <v>369</v>
      </c>
      <c r="J216" t="s">
        <v>370</v>
      </c>
      <c r="K216" t="s">
        <v>371</v>
      </c>
      <c r="L216">
        <v>1354</v>
      </c>
      <c r="N216">
        <v>1010</v>
      </c>
      <c r="O216" t="s">
        <v>150</v>
      </c>
      <c r="P216" t="s">
        <v>150</v>
      </c>
      <c r="Q216">
        <v>1</v>
      </c>
      <c r="W216">
        <v>0</v>
      </c>
      <c r="X216">
        <v>-1899187133</v>
      </c>
      <c r="Y216">
        <v>0</v>
      </c>
      <c r="AA216">
        <v>12.4</v>
      </c>
      <c r="AB216">
        <v>0</v>
      </c>
      <c r="AC216">
        <v>0</v>
      </c>
      <c r="AD216">
        <v>0</v>
      </c>
      <c r="AE216">
        <v>1.94</v>
      </c>
      <c r="AF216">
        <v>0</v>
      </c>
      <c r="AG216">
        <v>0</v>
      </c>
      <c r="AH216">
        <v>0</v>
      </c>
      <c r="AI216">
        <v>6.39</v>
      </c>
      <c r="AJ216">
        <v>1</v>
      </c>
      <c r="AK216">
        <v>1</v>
      </c>
      <c r="AL216">
        <v>1</v>
      </c>
      <c r="AN216">
        <v>1</v>
      </c>
      <c r="AO216">
        <v>0</v>
      </c>
      <c r="AP216">
        <v>0</v>
      </c>
      <c r="AQ216">
        <v>0</v>
      </c>
      <c r="AR216">
        <v>0</v>
      </c>
      <c r="AS216" t="s">
        <v>3</v>
      </c>
      <c r="AT216">
        <v>0</v>
      </c>
      <c r="AU216" t="s">
        <v>3</v>
      </c>
      <c r="AV216">
        <v>0</v>
      </c>
      <c r="AW216">
        <v>2</v>
      </c>
      <c r="AX216">
        <v>26266308</v>
      </c>
      <c r="AY216">
        <v>1</v>
      </c>
      <c r="AZ216">
        <v>0</v>
      </c>
      <c r="BA216">
        <v>216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Y216*Source!I101</f>
        <v>0</v>
      </c>
      <c r="CY216">
        <f t="shared" si="9"/>
        <v>12.4</v>
      </c>
      <c r="CZ216">
        <f t="shared" si="10"/>
        <v>1.94</v>
      </c>
      <c r="DA216">
        <f t="shared" si="11"/>
        <v>6.39</v>
      </c>
      <c r="DB216">
        <v>0</v>
      </c>
    </row>
    <row r="217" spans="1:106">
      <c r="A217">
        <f>ROW(Source!A101)</f>
        <v>101</v>
      </c>
      <c r="B217">
        <v>26264149</v>
      </c>
      <c r="C217">
        <v>26266297</v>
      </c>
      <c r="D217">
        <v>24410638</v>
      </c>
      <c r="E217">
        <v>1</v>
      </c>
      <c r="F217">
        <v>1</v>
      </c>
      <c r="G217">
        <v>1</v>
      </c>
      <c r="H217">
        <v>3</v>
      </c>
      <c r="I217" t="s">
        <v>372</v>
      </c>
      <c r="J217" t="s">
        <v>373</v>
      </c>
      <c r="K217" t="s">
        <v>374</v>
      </c>
      <c r="L217">
        <v>1354</v>
      </c>
      <c r="N217">
        <v>1010</v>
      </c>
      <c r="O217" t="s">
        <v>150</v>
      </c>
      <c r="P217" t="s">
        <v>150</v>
      </c>
      <c r="Q217">
        <v>1</v>
      </c>
      <c r="W217">
        <v>0</v>
      </c>
      <c r="X217">
        <v>145268905</v>
      </c>
      <c r="Y217">
        <v>1.8</v>
      </c>
      <c r="AA217">
        <v>6026.15</v>
      </c>
      <c r="AB217">
        <v>0</v>
      </c>
      <c r="AC217">
        <v>0</v>
      </c>
      <c r="AD217">
        <v>0</v>
      </c>
      <c r="AE217">
        <v>943.06</v>
      </c>
      <c r="AF217">
        <v>0</v>
      </c>
      <c r="AG217">
        <v>0</v>
      </c>
      <c r="AH217">
        <v>0</v>
      </c>
      <c r="AI217">
        <v>6.39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1.8</v>
      </c>
      <c r="AU217" t="s">
        <v>3</v>
      </c>
      <c r="AV217">
        <v>0</v>
      </c>
      <c r="AW217">
        <v>2</v>
      </c>
      <c r="AX217">
        <v>26266309</v>
      </c>
      <c r="AY217">
        <v>1</v>
      </c>
      <c r="AZ217">
        <v>0</v>
      </c>
      <c r="BA217">
        <v>217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Y217*Source!I101</f>
        <v>1.4040000000000001</v>
      </c>
      <c r="CY217">
        <f t="shared" si="9"/>
        <v>6026.15</v>
      </c>
      <c r="CZ217">
        <f t="shared" si="10"/>
        <v>943.06</v>
      </c>
      <c r="DA217">
        <f t="shared" si="11"/>
        <v>6.39</v>
      </c>
      <c r="DB217">
        <v>0</v>
      </c>
    </row>
    <row r="218" spans="1:106">
      <c r="A218">
        <f>ROW(Source!A101)</f>
        <v>101</v>
      </c>
      <c r="B218">
        <v>26264149</v>
      </c>
      <c r="C218">
        <v>26266297</v>
      </c>
      <c r="D218">
        <v>24410639</v>
      </c>
      <c r="E218">
        <v>1</v>
      </c>
      <c r="F218">
        <v>1</v>
      </c>
      <c r="G218">
        <v>1</v>
      </c>
      <c r="H218">
        <v>3</v>
      </c>
      <c r="I218" t="s">
        <v>375</v>
      </c>
      <c r="J218" t="s">
        <v>376</v>
      </c>
      <c r="K218" t="s">
        <v>377</v>
      </c>
      <c r="L218">
        <v>1354</v>
      </c>
      <c r="N218">
        <v>1010</v>
      </c>
      <c r="O218" t="s">
        <v>150</v>
      </c>
      <c r="P218" t="s">
        <v>150</v>
      </c>
      <c r="Q218">
        <v>1</v>
      </c>
      <c r="W218">
        <v>0</v>
      </c>
      <c r="X218">
        <v>-1853373879</v>
      </c>
      <c r="Y218">
        <v>62</v>
      </c>
      <c r="AA218">
        <v>37.19</v>
      </c>
      <c r="AB218">
        <v>0</v>
      </c>
      <c r="AC218">
        <v>0</v>
      </c>
      <c r="AD218">
        <v>0</v>
      </c>
      <c r="AE218">
        <v>5.82</v>
      </c>
      <c r="AF218">
        <v>0</v>
      </c>
      <c r="AG218">
        <v>0</v>
      </c>
      <c r="AH218">
        <v>0</v>
      </c>
      <c r="AI218">
        <v>6.39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62</v>
      </c>
      <c r="AU218" t="s">
        <v>3</v>
      </c>
      <c r="AV218">
        <v>0</v>
      </c>
      <c r="AW218">
        <v>2</v>
      </c>
      <c r="AX218">
        <v>26266310</v>
      </c>
      <c r="AY218">
        <v>1</v>
      </c>
      <c r="AZ218">
        <v>0</v>
      </c>
      <c r="BA218">
        <v>218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Y218*Source!I101</f>
        <v>48.36</v>
      </c>
      <c r="CY218">
        <f t="shared" si="9"/>
        <v>37.19</v>
      </c>
      <c r="CZ218">
        <f t="shared" si="10"/>
        <v>5.82</v>
      </c>
      <c r="DA218">
        <f t="shared" si="11"/>
        <v>6.39</v>
      </c>
      <c r="DB218">
        <v>0</v>
      </c>
    </row>
    <row r="219" spans="1:106">
      <c r="A219">
        <f>ROW(Source!A101)</f>
        <v>101</v>
      </c>
      <c r="B219">
        <v>26264149</v>
      </c>
      <c r="C219">
        <v>26266297</v>
      </c>
      <c r="D219">
        <v>24410644</v>
      </c>
      <c r="E219">
        <v>1</v>
      </c>
      <c r="F219">
        <v>1</v>
      </c>
      <c r="G219">
        <v>1</v>
      </c>
      <c r="H219">
        <v>3</v>
      </c>
      <c r="I219" t="s">
        <v>378</v>
      </c>
      <c r="J219" t="s">
        <v>379</v>
      </c>
      <c r="K219" t="s">
        <v>380</v>
      </c>
      <c r="L219">
        <v>1477</v>
      </c>
      <c r="N219">
        <v>1013</v>
      </c>
      <c r="O219" t="s">
        <v>162</v>
      </c>
      <c r="P219" t="s">
        <v>164</v>
      </c>
      <c r="Q219">
        <v>1</v>
      </c>
      <c r="W219">
        <v>0</v>
      </c>
      <c r="X219">
        <v>1964935467</v>
      </c>
      <c r="Y219">
        <v>1.02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6.39</v>
      </c>
      <c r="AJ219">
        <v>1</v>
      </c>
      <c r="AK219">
        <v>1</v>
      </c>
      <c r="AL219">
        <v>1</v>
      </c>
      <c r="AN219">
        <v>0</v>
      </c>
      <c r="AO219">
        <v>0</v>
      </c>
      <c r="AP219">
        <v>0</v>
      </c>
      <c r="AQ219">
        <v>0</v>
      </c>
      <c r="AR219">
        <v>0</v>
      </c>
      <c r="AS219" t="s">
        <v>3</v>
      </c>
      <c r="AT219">
        <v>1.02</v>
      </c>
      <c r="AU219" t="s">
        <v>3</v>
      </c>
      <c r="AV219">
        <v>0</v>
      </c>
      <c r="AW219">
        <v>2</v>
      </c>
      <c r="AX219">
        <v>26266311</v>
      </c>
      <c r="AY219">
        <v>1</v>
      </c>
      <c r="AZ219">
        <v>0</v>
      </c>
      <c r="BA219">
        <v>219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Y219*Source!I101</f>
        <v>0.79560000000000008</v>
      </c>
      <c r="CY219">
        <f t="shared" si="9"/>
        <v>0</v>
      </c>
      <c r="CZ219">
        <f t="shared" si="10"/>
        <v>0</v>
      </c>
      <c r="DA219">
        <f t="shared" si="11"/>
        <v>6.39</v>
      </c>
      <c r="DB219">
        <v>0</v>
      </c>
    </row>
    <row r="220" spans="1:106">
      <c r="A220">
        <f>ROW(Source!A101)</f>
        <v>101</v>
      </c>
      <c r="B220">
        <v>26264149</v>
      </c>
      <c r="C220">
        <v>26266297</v>
      </c>
      <c r="D220">
        <v>24410645</v>
      </c>
      <c r="E220">
        <v>1</v>
      </c>
      <c r="F220">
        <v>1</v>
      </c>
      <c r="G220">
        <v>1</v>
      </c>
      <c r="H220">
        <v>3</v>
      </c>
      <c r="I220" t="s">
        <v>381</v>
      </c>
      <c r="J220" t="s">
        <v>382</v>
      </c>
      <c r="K220" t="s">
        <v>383</v>
      </c>
      <c r="L220">
        <v>1354</v>
      </c>
      <c r="N220">
        <v>1010</v>
      </c>
      <c r="O220" t="s">
        <v>150</v>
      </c>
      <c r="P220" t="s">
        <v>150</v>
      </c>
      <c r="Q220">
        <v>1</v>
      </c>
      <c r="W220">
        <v>0</v>
      </c>
      <c r="X220">
        <v>-1289790487</v>
      </c>
      <c r="Y220">
        <v>0</v>
      </c>
      <c r="AA220">
        <v>132.15</v>
      </c>
      <c r="AB220">
        <v>0</v>
      </c>
      <c r="AC220">
        <v>0</v>
      </c>
      <c r="AD220">
        <v>0</v>
      </c>
      <c r="AE220">
        <v>20.68</v>
      </c>
      <c r="AF220">
        <v>0</v>
      </c>
      <c r="AG220">
        <v>0</v>
      </c>
      <c r="AH220">
        <v>0</v>
      </c>
      <c r="AI220">
        <v>6.39</v>
      </c>
      <c r="AJ220">
        <v>1</v>
      </c>
      <c r="AK220">
        <v>1</v>
      </c>
      <c r="AL220">
        <v>1</v>
      </c>
      <c r="AN220">
        <v>1</v>
      </c>
      <c r="AO220">
        <v>0</v>
      </c>
      <c r="AP220">
        <v>0</v>
      </c>
      <c r="AQ220">
        <v>0</v>
      </c>
      <c r="AR220">
        <v>0</v>
      </c>
      <c r="AS220" t="s">
        <v>3</v>
      </c>
      <c r="AT220">
        <v>0</v>
      </c>
      <c r="AU220" t="s">
        <v>3</v>
      </c>
      <c r="AV220">
        <v>0</v>
      </c>
      <c r="AW220">
        <v>2</v>
      </c>
      <c r="AX220">
        <v>26266312</v>
      </c>
      <c r="AY220">
        <v>1</v>
      </c>
      <c r="AZ220">
        <v>0</v>
      </c>
      <c r="BA220">
        <v>220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Y220*Source!I101</f>
        <v>0</v>
      </c>
      <c r="CY220">
        <f t="shared" si="9"/>
        <v>132.15</v>
      </c>
      <c r="CZ220">
        <f t="shared" si="10"/>
        <v>20.68</v>
      </c>
      <c r="DA220">
        <f t="shared" si="11"/>
        <v>6.39</v>
      </c>
      <c r="DB220">
        <v>0</v>
      </c>
    </row>
    <row r="221" spans="1:106">
      <c r="A221">
        <f>ROW(Source!A102)</f>
        <v>102</v>
      </c>
      <c r="B221">
        <v>26264148</v>
      </c>
      <c r="C221">
        <v>26266314</v>
      </c>
      <c r="D221">
        <v>25788352</v>
      </c>
      <c r="E221">
        <v>1</v>
      </c>
      <c r="F221">
        <v>1</v>
      </c>
      <c r="G221">
        <v>1</v>
      </c>
      <c r="H221">
        <v>1</v>
      </c>
      <c r="I221" t="s">
        <v>384</v>
      </c>
      <c r="J221" t="s">
        <v>3</v>
      </c>
      <c r="K221" t="s">
        <v>385</v>
      </c>
      <c r="L221">
        <v>1369</v>
      </c>
      <c r="N221">
        <v>1013</v>
      </c>
      <c r="O221" t="s">
        <v>254</v>
      </c>
      <c r="P221" t="s">
        <v>254</v>
      </c>
      <c r="Q221">
        <v>1</v>
      </c>
      <c r="W221">
        <v>0</v>
      </c>
      <c r="X221">
        <v>405325453</v>
      </c>
      <c r="Y221">
        <v>2.0234249999999996</v>
      </c>
      <c r="AA221">
        <v>0</v>
      </c>
      <c r="AB221">
        <v>0</v>
      </c>
      <c r="AC221">
        <v>0</v>
      </c>
      <c r="AD221">
        <v>8.85</v>
      </c>
      <c r="AE221">
        <v>0</v>
      </c>
      <c r="AF221">
        <v>0</v>
      </c>
      <c r="AG221">
        <v>0</v>
      </c>
      <c r="AH221">
        <v>8.85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1.53</v>
      </c>
      <c r="AU221" t="s">
        <v>176</v>
      </c>
      <c r="AV221">
        <v>1</v>
      </c>
      <c r="AW221">
        <v>2</v>
      </c>
      <c r="AX221">
        <v>26266315</v>
      </c>
      <c r="AY221">
        <v>1</v>
      </c>
      <c r="AZ221">
        <v>0</v>
      </c>
      <c r="BA221">
        <v>221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Y221*Source!I102</f>
        <v>6.0702749999999988</v>
      </c>
      <c r="CY221">
        <f>AD221</f>
        <v>8.85</v>
      </c>
      <c r="CZ221">
        <f>AH221</f>
        <v>8.85</v>
      </c>
      <c r="DA221">
        <f>AL221</f>
        <v>1</v>
      </c>
      <c r="DB221">
        <v>0</v>
      </c>
    </row>
    <row r="222" spans="1:106">
      <c r="A222">
        <f>ROW(Source!A102)</f>
        <v>102</v>
      </c>
      <c r="B222">
        <v>26264148</v>
      </c>
      <c r="C222">
        <v>26266314</v>
      </c>
      <c r="D222">
        <v>121548</v>
      </c>
      <c r="E222">
        <v>1</v>
      </c>
      <c r="F222">
        <v>1</v>
      </c>
      <c r="G222">
        <v>1</v>
      </c>
      <c r="H222">
        <v>1</v>
      </c>
      <c r="I222" t="s">
        <v>29</v>
      </c>
      <c r="J222" t="s">
        <v>3</v>
      </c>
      <c r="K222" t="s">
        <v>255</v>
      </c>
      <c r="L222">
        <v>608254</v>
      </c>
      <c r="N222">
        <v>1013</v>
      </c>
      <c r="O222" t="s">
        <v>256</v>
      </c>
      <c r="P222" t="s">
        <v>256</v>
      </c>
      <c r="Q222">
        <v>1</v>
      </c>
      <c r="W222">
        <v>0</v>
      </c>
      <c r="X222">
        <v>-1172148719</v>
      </c>
      <c r="Y222">
        <v>1.5956250000000001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</v>
      </c>
      <c r="AT222">
        <v>1.1100000000000001</v>
      </c>
      <c r="AU222" t="s">
        <v>175</v>
      </c>
      <c r="AV222">
        <v>2</v>
      </c>
      <c r="AW222">
        <v>2</v>
      </c>
      <c r="AX222">
        <v>26266316</v>
      </c>
      <c r="AY222">
        <v>1</v>
      </c>
      <c r="AZ222">
        <v>0</v>
      </c>
      <c r="BA222">
        <v>222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Y222*Source!I102</f>
        <v>4.7868750000000002</v>
      </c>
      <c r="CY222">
        <f>AD222</f>
        <v>0</v>
      </c>
      <c r="CZ222">
        <f>AH222</f>
        <v>0</v>
      </c>
      <c r="DA222">
        <f>AL222</f>
        <v>1</v>
      </c>
      <c r="DB222">
        <v>0</v>
      </c>
    </row>
    <row r="223" spans="1:106">
      <c r="A223">
        <f>ROW(Source!A102)</f>
        <v>102</v>
      </c>
      <c r="B223">
        <v>26264148</v>
      </c>
      <c r="C223">
        <v>26266314</v>
      </c>
      <c r="D223">
        <v>25703239</v>
      </c>
      <c r="E223">
        <v>1</v>
      </c>
      <c r="F223">
        <v>1</v>
      </c>
      <c r="G223">
        <v>1</v>
      </c>
      <c r="H223">
        <v>2</v>
      </c>
      <c r="I223" t="s">
        <v>351</v>
      </c>
      <c r="J223" t="s">
        <v>386</v>
      </c>
      <c r="K223" t="s">
        <v>353</v>
      </c>
      <c r="L223">
        <v>1368</v>
      </c>
      <c r="N223">
        <v>1011</v>
      </c>
      <c r="O223" t="s">
        <v>260</v>
      </c>
      <c r="P223" t="s">
        <v>260</v>
      </c>
      <c r="Q223">
        <v>1</v>
      </c>
      <c r="W223">
        <v>0</v>
      </c>
      <c r="X223">
        <v>141543593</v>
      </c>
      <c r="Y223">
        <v>0.48875000000000002</v>
      </c>
      <c r="AA223">
        <v>0</v>
      </c>
      <c r="AB223">
        <v>0.45</v>
      </c>
      <c r="AC223">
        <v>0</v>
      </c>
      <c r="AD223">
        <v>0</v>
      </c>
      <c r="AE223">
        <v>0</v>
      </c>
      <c r="AF223">
        <v>0.45</v>
      </c>
      <c r="AG223">
        <v>0</v>
      </c>
      <c r="AH223">
        <v>0</v>
      </c>
      <c r="AI223">
        <v>1</v>
      </c>
      <c r="AJ223">
        <v>1</v>
      </c>
      <c r="AK223">
        <v>1</v>
      </c>
      <c r="AL223">
        <v>1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0.34</v>
      </c>
      <c r="AU223" t="s">
        <v>175</v>
      </c>
      <c r="AV223">
        <v>0</v>
      </c>
      <c r="AW223">
        <v>2</v>
      </c>
      <c r="AX223">
        <v>26266317</v>
      </c>
      <c r="AY223">
        <v>1</v>
      </c>
      <c r="AZ223">
        <v>0</v>
      </c>
      <c r="BA223">
        <v>223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Y223*Source!I102</f>
        <v>1.4662500000000001</v>
      </c>
      <c r="CY223">
        <f>AB223</f>
        <v>0.45</v>
      </c>
      <c r="CZ223">
        <f>AF223</f>
        <v>0.45</v>
      </c>
      <c r="DA223">
        <f>AJ223</f>
        <v>1</v>
      </c>
      <c r="DB223">
        <v>0</v>
      </c>
    </row>
    <row r="224" spans="1:106">
      <c r="A224">
        <f>ROW(Source!A102)</f>
        <v>102</v>
      </c>
      <c r="B224">
        <v>26264148</v>
      </c>
      <c r="C224">
        <v>26266314</v>
      </c>
      <c r="D224">
        <v>25703257</v>
      </c>
      <c r="E224">
        <v>1</v>
      </c>
      <c r="F224">
        <v>1</v>
      </c>
      <c r="G224">
        <v>1</v>
      </c>
      <c r="H224">
        <v>2</v>
      </c>
      <c r="I224" t="s">
        <v>354</v>
      </c>
      <c r="J224" t="s">
        <v>387</v>
      </c>
      <c r="K224" t="s">
        <v>356</v>
      </c>
      <c r="L224">
        <v>1368</v>
      </c>
      <c r="N224">
        <v>1011</v>
      </c>
      <c r="O224" t="s">
        <v>260</v>
      </c>
      <c r="P224" t="s">
        <v>260</v>
      </c>
      <c r="Q224">
        <v>1</v>
      </c>
      <c r="W224">
        <v>0</v>
      </c>
      <c r="X224">
        <v>-2017060403</v>
      </c>
      <c r="Y224">
        <v>0.48875000000000002</v>
      </c>
      <c r="AA224">
        <v>0</v>
      </c>
      <c r="AB224">
        <v>80.069999999999993</v>
      </c>
      <c r="AC224">
        <v>10.130000000000001</v>
      </c>
      <c r="AD224">
        <v>0</v>
      </c>
      <c r="AE224">
        <v>0</v>
      </c>
      <c r="AF224">
        <v>80.069999999999993</v>
      </c>
      <c r="AG224">
        <v>10.130000000000001</v>
      </c>
      <c r="AH224">
        <v>0</v>
      </c>
      <c r="AI224">
        <v>1</v>
      </c>
      <c r="AJ224">
        <v>1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</v>
      </c>
      <c r="AT224">
        <v>0.34</v>
      </c>
      <c r="AU224" t="s">
        <v>175</v>
      </c>
      <c r="AV224">
        <v>0</v>
      </c>
      <c r="AW224">
        <v>2</v>
      </c>
      <c r="AX224">
        <v>26266318</v>
      </c>
      <c r="AY224">
        <v>1</v>
      </c>
      <c r="AZ224">
        <v>0</v>
      </c>
      <c r="BA224">
        <v>224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Y224*Source!I102</f>
        <v>1.4662500000000001</v>
      </c>
      <c r="CY224">
        <f>AB224</f>
        <v>80.069999999999993</v>
      </c>
      <c r="CZ224">
        <f>AF224</f>
        <v>80.069999999999993</v>
      </c>
      <c r="DA224">
        <f>AJ224</f>
        <v>1</v>
      </c>
      <c r="DB224">
        <v>0</v>
      </c>
    </row>
    <row r="225" spans="1:106">
      <c r="A225">
        <f>ROW(Source!A102)</f>
        <v>102</v>
      </c>
      <c r="B225">
        <v>26264148</v>
      </c>
      <c r="C225">
        <v>26266314</v>
      </c>
      <c r="D225">
        <v>25703280</v>
      </c>
      <c r="E225">
        <v>1</v>
      </c>
      <c r="F225">
        <v>1</v>
      </c>
      <c r="G225">
        <v>1</v>
      </c>
      <c r="H225">
        <v>2</v>
      </c>
      <c r="I225" t="s">
        <v>261</v>
      </c>
      <c r="J225" t="s">
        <v>262</v>
      </c>
      <c r="K225" t="s">
        <v>263</v>
      </c>
      <c r="L225">
        <v>1368</v>
      </c>
      <c r="N225">
        <v>1011</v>
      </c>
      <c r="O225" t="s">
        <v>260</v>
      </c>
      <c r="P225" t="s">
        <v>260</v>
      </c>
      <c r="Q225">
        <v>1</v>
      </c>
      <c r="W225">
        <v>0</v>
      </c>
      <c r="X225">
        <v>-1605089484</v>
      </c>
      <c r="Y225">
        <v>1.1068750000000001</v>
      </c>
      <c r="AA225">
        <v>0</v>
      </c>
      <c r="AB225">
        <v>85.68</v>
      </c>
      <c r="AC225">
        <v>8.82</v>
      </c>
      <c r="AD225">
        <v>0</v>
      </c>
      <c r="AE225">
        <v>0</v>
      </c>
      <c r="AF225">
        <v>85.68</v>
      </c>
      <c r="AG225">
        <v>8.82</v>
      </c>
      <c r="AH225">
        <v>0</v>
      </c>
      <c r="AI225">
        <v>1</v>
      </c>
      <c r="AJ225">
        <v>1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</v>
      </c>
      <c r="AT225">
        <v>0.77</v>
      </c>
      <c r="AU225" t="s">
        <v>175</v>
      </c>
      <c r="AV225">
        <v>0</v>
      </c>
      <c r="AW225">
        <v>2</v>
      </c>
      <c r="AX225">
        <v>26266319</v>
      </c>
      <c r="AY225">
        <v>1</v>
      </c>
      <c r="AZ225">
        <v>0</v>
      </c>
      <c r="BA225">
        <v>225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Y225*Source!I102</f>
        <v>3.3206250000000002</v>
      </c>
      <c r="CY225">
        <f>AB225</f>
        <v>85.68</v>
      </c>
      <c r="CZ225">
        <f>AF225</f>
        <v>85.68</v>
      </c>
      <c r="DA225">
        <f>AJ225</f>
        <v>1</v>
      </c>
      <c r="DB225">
        <v>0</v>
      </c>
    </row>
    <row r="226" spans="1:106">
      <c r="A226">
        <f>ROW(Source!A102)</f>
        <v>102</v>
      </c>
      <c r="B226">
        <v>26264148</v>
      </c>
      <c r="C226">
        <v>26266314</v>
      </c>
      <c r="D226">
        <v>25698441</v>
      </c>
      <c r="E226">
        <v>1</v>
      </c>
      <c r="F226">
        <v>1</v>
      </c>
      <c r="G226">
        <v>1</v>
      </c>
      <c r="H226">
        <v>3</v>
      </c>
      <c r="I226" t="s">
        <v>359</v>
      </c>
      <c r="J226" t="s">
        <v>388</v>
      </c>
      <c r="K226" t="s">
        <v>361</v>
      </c>
      <c r="L226">
        <v>1354</v>
      </c>
      <c r="N226">
        <v>1010</v>
      </c>
      <c r="O226" t="s">
        <v>150</v>
      </c>
      <c r="P226" t="s">
        <v>150</v>
      </c>
      <c r="Q226">
        <v>1</v>
      </c>
      <c r="W226">
        <v>0</v>
      </c>
      <c r="X226">
        <v>143908393</v>
      </c>
      <c r="Y226">
        <v>0</v>
      </c>
      <c r="AA226">
        <v>90.57</v>
      </c>
      <c r="AB226">
        <v>0</v>
      </c>
      <c r="AC226">
        <v>0</v>
      </c>
      <c r="AD226">
        <v>0</v>
      </c>
      <c r="AE226">
        <v>90.57</v>
      </c>
      <c r="AF226">
        <v>0</v>
      </c>
      <c r="AG226">
        <v>0</v>
      </c>
      <c r="AH226">
        <v>0</v>
      </c>
      <c r="AI226">
        <v>1</v>
      </c>
      <c r="AJ226">
        <v>1</v>
      </c>
      <c r="AK226">
        <v>1</v>
      </c>
      <c r="AL226">
        <v>1</v>
      </c>
      <c r="AN226">
        <v>1</v>
      </c>
      <c r="AO226">
        <v>0</v>
      </c>
      <c r="AP226">
        <v>0</v>
      </c>
      <c r="AQ226">
        <v>0</v>
      </c>
      <c r="AR226">
        <v>0</v>
      </c>
      <c r="AS226" t="s">
        <v>3</v>
      </c>
      <c r="AT226">
        <v>0</v>
      </c>
      <c r="AU226" t="s">
        <v>3</v>
      </c>
      <c r="AV226">
        <v>0</v>
      </c>
      <c r="AW226">
        <v>2</v>
      </c>
      <c r="AX226">
        <v>26266320</v>
      </c>
      <c r="AY226">
        <v>1</v>
      </c>
      <c r="AZ226">
        <v>0</v>
      </c>
      <c r="BA226">
        <v>226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Y226*Source!I102</f>
        <v>0</v>
      </c>
      <c r="CY226">
        <f>AA226</f>
        <v>90.57</v>
      </c>
      <c r="CZ226">
        <f>AE226</f>
        <v>90.57</v>
      </c>
      <c r="DA226">
        <f>AI226</f>
        <v>1</v>
      </c>
      <c r="DB226">
        <v>0</v>
      </c>
    </row>
    <row r="227" spans="1:106">
      <c r="A227">
        <f>ROW(Source!A102)</f>
        <v>102</v>
      </c>
      <c r="B227">
        <v>26264148</v>
      </c>
      <c r="C227">
        <v>26266314</v>
      </c>
      <c r="D227">
        <v>25698458</v>
      </c>
      <c r="E227">
        <v>1</v>
      </c>
      <c r="F227">
        <v>1</v>
      </c>
      <c r="G227">
        <v>1</v>
      </c>
      <c r="H227">
        <v>3</v>
      </c>
      <c r="I227" t="s">
        <v>366</v>
      </c>
      <c r="J227" t="s">
        <v>389</v>
      </c>
      <c r="K227" t="s">
        <v>368</v>
      </c>
      <c r="L227">
        <v>1035</v>
      </c>
      <c r="N227">
        <v>1013</v>
      </c>
      <c r="O227" t="s">
        <v>365</v>
      </c>
      <c r="P227" t="s">
        <v>365</v>
      </c>
      <c r="Q227">
        <v>1</v>
      </c>
      <c r="W227">
        <v>0</v>
      </c>
      <c r="X227">
        <v>-896516074</v>
      </c>
      <c r="Y227">
        <v>1</v>
      </c>
      <c r="AA227">
        <v>108.06</v>
      </c>
      <c r="AB227">
        <v>0</v>
      </c>
      <c r="AC227">
        <v>0</v>
      </c>
      <c r="AD227">
        <v>0</v>
      </c>
      <c r="AE227">
        <v>108.06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N227">
        <v>0</v>
      </c>
      <c r="AO227">
        <v>1</v>
      </c>
      <c r="AP227">
        <v>0</v>
      </c>
      <c r="AQ227">
        <v>0</v>
      </c>
      <c r="AR227">
        <v>0</v>
      </c>
      <c r="AS227" t="s">
        <v>3</v>
      </c>
      <c r="AT227">
        <v>1</v>
      </c>
      <c r="AU227" t="s">
        <v>3</v>
      </c>
      <c r="AV227">
        <v>0</v>
      </c>
      <c r="AW227">
        <v>2</v>
      </c>
      <c r="AX227">
        <v>26266321</v>
      </c>
      <c r="AY227">
        <v>1</v>
      </c>
      <c r="AZ227">
        <v>0</v>
      </c>
      <c r="BA227">
        <v>227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Y227*Source!I102</f>
        <v>3</v>
      </c>
      <c r="CY227">
        <f>AA227</f>
        <v>108.06</v>
      </c>
      <c r="CZ227">
        <f>AE227</f>
        <v>108.06</v>
      </c>
      <c r="DA227">
        <f>AI227</f>
        <v>1</v>
      </c>
      <c r="DB227">
        <v>0</v>
      </c>
    </row>
    <row r="228" spans="1:106">
      <c r="A228">
        <f>ROW(Source!A102)</f>
        <v>102</v>
      </c>
      <c r="B228">
        <v>26264148</v>
      </c>
      <c r="C228">
        <v>26266314</v>
      </c>
      <c r="D228">
        <v>25698483</v>
      </c>
      <c r="E228">
        <v>1</v>
      </c>
      <c r="F228">
        <v>1</v>
      </c>
      <c r="G228">
        <v>1</v>
      </c>
      <c r="H228">
        <v>3</v>
      </c>
      <c r="I228" t="s">
        <v>369</v>
      </c>
      <c r="J228" t="s">
        <v>390</v>
      </c>
      <c r="K228" t="s">
        <v>371</v>
      </c>
      <c r="L228">
        <v>1354</v>
      </c>
      <c r="N228">
        <v>1010</v>
      </c>
      <c r="O228" t="s">
        <v>150</v>
      </c>
      <c r="P228" t="s">
        <v>150</v>
      </c>
      <c r="Q228">
        <v>1</v>
      </c>
      <c r="W228">
        <v>0</v>
      </c>
      <c r="X228">
        <v>-1981220990</v>
      </c>
      <c r="Y228">
        <v>0</v>
      </c>
      <c r="AA228">
        <v>1.05</v>
      </c>
      <c r="AB228">
        <v>0</v>
      </c>
      <c r="AC228">
        <v>0</v>
      </c>
      <c r="AD228">
        <v>0</v>
      </c>
      <c r="AE228">
        <v>1.05</v>
      </c>
      <c r="AF228">
        <v>0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N228">
        <v>1</v>
      </c>
      <c r="AO228">
        <v>0</v>
      </c>
      <c r="AP228">
        <v>0</v>
      </c>
      <c r="AQ228">
        <v>0</v>
      </c>
      <c r="AR228">
        <v>0</v>
      </c>
      <c r="AS228" t="s">
        <v>3</v>
      </c>
      <c r="AT228">
        <v>0</v>
      </c>
      <c r="AU228" t="s">
        <v>3</v>
      </c>
      <c r="AV228">
        <v>0</v>
      </c>
      <c r="AW228">
        <v>2</v>
      </c>
      <c r="AX228">
        <v>26266322</v>
      </c>
      <c r="AY228">
        <v>1</v>
      </c>
      <c r="AZ228">
        <v>0</v>
      </c>
      <c r="BA228">
        <v>228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Y228*Source!I102</f>
        <v>0</v>
      </c>
      <c r="CY228">
        <f>AA228</f>
        <v>1.05</v>
      </c>
      <c r="CZ228">
        <f>AE228</f>
        <v>1.05</v>
      </c>
      <c r="DA228">
        <f>AI228</f>
        <v>1</v>
      </c>
      <c r="DB228">
        <v>0</v>
      </c>
    </row>
    <row r="229" spans="1:106">
      <c r="A229">
        <f>ROW(Source!A102)</f>
        <v>102</v>
      </c>
      <c r="B229">
        <v>26264148</v>
      </c>
      <c r="C229">
        <v>26266314</v>
      </c>
      <c r="D229">
        <v>25698461</v>
      </c>
      <c r="E229">
        <v>1</v>
      </c>
      <c r="F229">
        <v>1</v>
      </c>
      <c r="G229">
        <v>1</v>
      </c>
      <c r="H229">
        <v>3</v>
      </c>
      <c r="I229" t="s">
        <v>372</v>
      </c>
      <c r="J229" t="s">
        <v>391</v>
      </c>
      <c r="K229" t="s">
        <v>374</v>
      </c>
      <c r="L229">
        <v>1354</v>
      </c>
      <c r="N229">
        <v>1010</v>
      </c>
      <c r="O229" t="s">
        <v>150</v>
      </c>
      <c r="P229" t="s">
        <v>150</v>
      </c>
      <c r="Q229">
        <v>1</v>
      </c>
      <c r="W229">
        <v>0</v>
      </c>
      <c r="X229">
        <v>-1954127998</v>
      </c>
      <c r="Y229">
        <v>0.08</v>
      </c>
      <c r="AA229">
        <v>769.16</v>
      </c>
      <c r="AB229">
        <v>0</v>
      </c>
      <c r="AC229">
        <v>0</v>
      </c>
      <c r="AD229">
        <v>0</v>
      </c>
      <c r="AE229">
        <v>769.16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N229">
        <v>0</v>
      </c>
      <c r="AO229">
        <v>1</v>
      </c>
      <c r="AP229">
        <v>0</v>
      </c>
      <c r="AQ229">
        <v>0</v>
      </c>
      <c r="AR229">
        <v>0</v>
      </c>
      <c r="AS229" t="s">
        <v>3</v>
      </c>
      <c r="AT229">
        <v>0.08</v>
      </c>
      <c r="AU229" t="s">
        <v>3</v>
      </c>
      <c r="AV229">
        <v>0</v>
      </c>
      <c r="AW229">
        <v>2</v>
      </c>
      <c r="AX229">
        <v>26266323</v>
      </c>
      <c r="AY229">
        <v>1</v>
      </c>
      <c r="AZ229">
        <v>0</v>
      </c>
      <c r="BA229">
        <v>229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Y229*Source!I102</f>
        <v>0.24</v>
      </c>
      <c r="CY229">
        <f>AA229</f>
        <v>769.16</v>
      </c>
      <c r="CZ229">
        <f>AE229</f>
        <v>769.16</v>
      </c>
      <c r="DA229">
        <f>AI229</f>
        <v>1</v>
      </c>
      <c r="DB229">
        <v>0</v>
      </c>
    </row>
    <row r="230" spans="1:106">
      <c r="A230">
        <f>ROW(Source!A102)</f>
        <v>102</v>
      </c>
      <c r="B230">
        <v>26264148</v>
      </c>
      <c r="C230">
        <v>26266314</v>
      </c>
      <c r="D230">
        <v>25698465</v>
      </c>
      <c r="E230">
        <v>1</v>
      </c>
      <c r="F230">
        <v>1</v>
      </c>
      <c r="G230">
        <v>1</v>
      </c>
      <c r="H230">
        <v>3</v>
      </c>
      <c r="I230" t="s">
        <v>375</v>
      </c>
      <c r="J230" t="s">
        <v>392</v>
      </c>
      <c r="K230" t="s">
        <v>377</v>
      </c>
      <c r="L230">
        <v>1354</v>
      </c>
      <c r="N230">
        <v>1010</v>
      </c>
      <c r="O230" t="s">
        <v>150</v>
      </c>
      <c r="P230" t="s">
        <v>150</v>
      </c>
      <c r="Q230">
        <v>1</v>
      </c>
      <c r="W230">
        <v>0</v>
      </c>
      <c r="X230">
        <v>-1481118012</v>
      </c>
      <c r="Y230">
        <v>2</v>
      </c>
      <c r="AA230">
        <v>2.16</v>
      </c>
      <c r="AB230">
        <v>0</v>
      </c>
      <c r="AC230">
        <v>0</v>
      </c>
      <c r="AD230">
        <v>0</v>
      </c>
      <c r="AE230">
        <v>2.16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N230">
        <v>0</v>
      </c>
      <c r="AO230">
        <v>1</v>
      </c>
      <c r="AP230">
        <v>0</v>
      </c>
      <c r="AQ230">
        <v>0</v>
      </c>
      <c r="AR230">
        <v>0</v>
      </c>
      <c r="AS230" t="s">
        <v>3</v>
      </c>
      <c r="AT230">
        <v>2</v>
      </c>
      <c r="AU230" t="s">
        <v>3</v>
      </c>
      <c r="AV230">
        <v>0</v>
      </c>
      <c r="AW230">
        <v>2</v>
      </c>
      <c r="AX230">
        <v>26266324</v>
      </c>
      <c r="AY230">
        <v>1</v>
      </c>
      <c r="AZ230">
        <v>0</v>
      </c>
      <c r="BA230">
        <v>230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Y230*Source!I102</f>
        <v>6</v>
      </c>
      <c r="CY230">
        <f>AA230</f>
        <v>2.16</v>
      </c>
      <c r="CZ230">
        <f>AE230</f>
        <v>2.16</v>
      </c>
      <c r="DA230">
        <f>AI230</f>
        <v>1</v>
      </c>
      <c r="DB230">
        <v>0</v>
      </c>
    </row>
    <row r="231" spans="1:106">
      <c r="A231">
        <f>ROW(Source!A103)</f>
        <v>103</v>
      </c>
      <c r="B231">
        <v>26264149</v>
      </c>
      <c r="C231">
        <v>26266314</v>
      </c>
      <c r="D231">
        <v>25788352</v>
      </c>
      <c r="E231">
        <v>1</v>
      </c>
      <c r="F231">
        <v>1</v>
      </c>
      <c r="G231">
        <v>1</v>
      </c>
      <c r="H231">
        <v>1</v>
      </c>
      <c r="I231" t="s">
        <v>384</v>
      </c>
      <c r="J231" t="s">
        <v>3</v>
      </c>
      <c r="K231" t="s">
        <v>385</v>
      </c>
      <c r="L231">
        <v>1369</v>
      </c>
      <c r="N231">
        <v>1013</v>
      </c>
      <c r="O231" t="s">
        <v>254</v>
      </c>
      <c r="P231" t="s">
        <v>254</v>
      </c>
      <c r="Q231">
        <v>1</v>
      </c>
      <c r="W231">
        <v>0</v>
      </c>
      <c r="X231">
        <v>405325453</v>
      </c>
      <c r="Y231">
        <v>2.0234249999999996</v>
      </c>
      <c r="AA231">
        <v>0</v>
      </c>
      <c r="AB231">
        <v>0</v>
      </c>
      <c r="AC231">
        <v>0</v>
      </c>
      <c r="AD231">
        <v>56.55</v>
      </c>
      <c r="AE231">
        <v>0</v>
      </c>
      <c r="AF231">
        <v>0</v>
      </c>
      <c r="AG231">
        <v>0</v>
      </c>
      <c r="AH231">
        <v>8.85</v>
      </c>
      <c r="AI231">
        <v>1</v>
      </c>
      <c r="AJ231">
        <v>1</v>
      </c>
      <c r="AK231">
        <v>1</v>
      </c>
      <c r="AL231">
        <v>6.39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1.53</v>
      </c>
      <c r="AU231" t="s">
        <v>176</v>
      </c>
      <c r="AV231">
        <v>1</v>
      </c>
      <c r="AW231">
        <v>2</v>
      </c>
      <c r="AX231">
        <v>26266315</v>
      </c>
      <c r="AY231">
        <v>1</v>
      </c>
      <c r="AZ231">
        <v>0</v>
      </c>
      <c r="BA231">
        <v>231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Y231*Source!I103</f>
        <v>6.0702749999999988</v>
      </c>
      <c r="CY231">
        <f>AD231</f>
        <v>56.55</v>
      </c>
      <c r="CZ231">
        <f>AH231</f>
        <v>8.85</v>
      </c>
      <c r="DA231">
        <f>AL231</f>
        <v>6.39</v>
      </c>
      <c r="DB231">
        <v>0</v>
      </c>
    </row>
    <row r="232" spans="1:106">
      <c r="A232">
        <f>ROW(Source!A103)</f>
        <v>103</v>
      </c>
      <c r="B232">
        <v>26264149</v>
      </c>
      <c r="C232">
        <v>26266314</v>
      </c>
      <c r="D232">
        <v>121548</v>
      </c>
      <c r="E232">
        <v>1</v>
      </c>
      <c r="F232">
        <v>1</v>
      </c>
      <c r="G232">
        <v>1</v>
      </c>
      <c r="H232">
        <v>1</v>
      </c>
      <c r="I232" t="s">
        <v>29</v>
      </c>
      <c r="J232" t="s">
        <v>3</v>
      </c>
      <c r="K232" t="s">
        <v>255</v>
      </c>
      <c r="L232">
        <v>608254</v>
      </c>
      <c r="N232">
        <v>1013</v>
      </c>
      <c r="O232" t="s">
        <v>256</v>
      </c>
      <c r="P232" t="s">
        <v>256</v>
      </c>
      <c r="Q232">
        <v>1</v>
      </c>
      <c r="W232">
        <v>0</v>
      </c>
      <c r="X232">
        <v>-1172148719</v>
      </c>
      <c r="Y232">
        <v>1.5956250000000001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6.39</v>
      </c>
      <c r="AL232">
        <v>1</v>
      </c>
      <c r="AN232">
        <v>0</v>
      </c>
      <c r="AO232">
        <v>1</v>
      </c>
      <c r="AP232">
        <v>1</v>
      </c>
      <c r="AQ232">
        <v>0</v>
      </c>
      <c r="AR232">
        <v>0</v>
      </c>
      <c r="AS232" t="s">
        <v>3</v>
      </c>
      <c r="AT232">
        <v>1.1100000000000001</v>
      </c>
      <c r="AU232" t="s">
        <v>175</v>
      </c>
      <c r="AV232">
        <v>2</v>
      </c>
      <c r="AW232">
        <v>2</v>
      </c>
      <c r="AX232">
        <v>26266316</v>
      </c>
      <c r="AY232">
        <v>1</v>
      </c>
      <c r="AZ232">
        <v>0</v>
      </c>
      <c r="BA232">
        <v>232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Y232*Source!I103</f>
        <v>4.7868750000000002</v>
      </c>
      <c r="CY232">
        <f>AD232</f>
        <v>0</v>
      </c>
      <c r="CZ232">
        <f>AH232</f>
        <v>0</v>
      </c>
      <c r="DA232">
        <f>AL232</f>
        <v>1</v>
      </c>
      <c r="DB232">
        <v>0</v>
      </c>
    </row>
    <row r="233" spans="1:106">
      <c r="A233">
        <f>ROW(Source!A103)</f>
        <v>103</v>
      </c>
      <c r="B233">
        <v>26264149</v>
      </c>
      <c r="C233">
        <v>26266314</v>
      </c>
      <c r="D233">
        <v>25703239</v>
      </c>
      <c r="E233">
        <v>1</v>
      </c>
      <c r="F233">
        <v>1</v>
      </c>
      <c r="G233">
        <v>1</v>
      </c>
      <c r="H233">
        <v>2</v>
      </c>
      <c r="I233" t="s">
        <v>351</v>
      </c>
      <c r="J233" t="s">
        <v>386</v>
      </c>
      <c r="K233" t="s">
        <v>353</v>
      </c>
      <c r="L233">
        <v>1368</v>
      </c>
      <c r="N233">
        <v>1011</v>
      </c>
      <c r="O233" t="s">
        <v>260</v>
      </c>
      <c r="P233" t="s">
        <v>260</v>
      </c>
      <c r="Q233">
        <v>1</v>
      </c>
      <c r="W233">
        <v>0</v>
      </c>
      <c r="X233">
        <v>141543593</v>
      </c>
      <c r="Y233">
        <v>0.48875000000000002</v>
      </c>
      <c r="AA233">
        <v>0</v>
      </c>
      <c r="AB233">
        <v>2.88</v>
      </c>
      <c r="AC233">
        <v>0</v>
      </c>
      <c r="AD233">
        <v>0</v>
      </c>
      <c r="AE233">
        <v>0</v>
      </c>
      <c r="AF233">
        <v>0.45</v>
      </c>
      <c r="AG233">
        <v>0</v>
      </c>
      <c r="AH233">
        <v>0</v>
      </c>
      <c r="AI233">
        <v>1</v>
      </c>
      <c r="AJ233">
        <v>6.39</v>
      </c>
      <c r="AK233">
        <v>1</v>
      </c>
      <c r="AL233">
        <v>1</v>
      </c>
      <c r="AN233">
        <v>0</v>
      </c>
      <c r="AO233">
        <v>1</v>
      </c>
      <c r="AP233">
        <v>1</v>
      </c>
      <c r="AQ233">
        <v>0</v>
      </c>
      <c r="AR233">
        <v>0</v>
      </c>
      <c r="AS233" t="s">
        <v>3</v>
      </c>
      <c r="AT233">
        <v>0.34</v>
      </c>
      <c r="AU233" t="s">
        <v>175</v>
      </c>
      <c r="AV233">
        <v>0</v>
      </c>
      <c r="AW233">
        <v>2</v>
      </c>
      <c r="AX233">
        <v>26266317</v>
      </c>
      <c r="AY233">
        <v>1</v>
      </c>
      <c r="AZ233">
        <v>0</v>
      </c>
      <c r="BA233">
        <v>233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Y233*Source!I103</f>
        <v>1.4662500000000001</v>
      </c>
      <c r="CY233">
        <f>AB233</f>
        <v>2.88</v>
      </c>
      <c r="CZ233">
        <f>AF233</f>
        <v>0.45</v>
      </c>
      <c r="DA233">
        <f>AJ233</f>
        <v>6.39</v>
      </c>
      <c r="DB233">
        <v>0</v>
      </c>
    </row>
    <row r="234" spans="1:106">
      <c r="A234">
        <f>ROW(Source!A103)</f>
        <v>103</v>
      </c>
      <c r="B234">
        <v>26264149</v>
      </c>
      <c r="C234">
        <v>26266314</v>
      </c>
      <c r="D234">
        <v>25703257</v>
      </c>
      <c r="E234">
        <v>1</v>
      </c>
      <c r="F234">
        <v>1</v>
      </c>
      <c r="G234">
        <v>1</v>
      </c>
      <c r="H234">
        <v>2</v>
      </c>
      <c r="I234" t="s">
        <v>354</v>
      </c>
      <c r="J234" t="s">
        <v>387</v>
      </c>
      <c r="K234" t="s">
        <v>356</v>
      </c>
      <c r="L234">
        <v>1368</v>
      </c>
      <c r="N234">
        <v>1011</v>
      </c>
      <c r="O234" t="s">
        <v>260</v>
      </c>
      <c r="P234" t="s">
        <v>260</v>
      </c>
      <c r="Q234">
        <v>1</v>
      </c>
      <c r="W234">
        <v>0</v>
      </c>
      <c r="X234">
        <v>-2017060403</v>
      </c>
      <c r="Y234">
        <v>0.48875000000000002</v>
      </c>
      <c r="AA234">
        <v>0</v>
      </c>
      <c r="AB234">
        <v>511.65</v>
      </c>
      <c r="AC234">
        <v>10.130000000000001</v>
      </c>
      <c r="AD234">
        <v>0</v>
      </c>
      <c r="AE234">
        <v>0</v>
      </c>
      <c r="AF234">
        <v>80.069999999999993</v>
      </c>
      <c r="AG234">
        <v>10.130000000000001</v>
      </c>
      <c r="AH234">
        <v>0</v>
      </c>
      <c r="AI234">
        <v>1</v>
      </c>
      <c r="AJ234">
        <v>6.39</v>
      </c>
      <c r="AK234">
        <v>1</v>
      </c>
      <c r="AL234">
        <v>1</v>
      </c>
      <c r="AN234">
        <v>0</v>
      </c>
      <c r="AO234">
        <v>1</v>
      </c>
      <c r="AP234">
        <v>1</v>
      </c>
      <c r="AQ234">
        <v>0</v>
      </c>
      <c r="AR234">
        <v>0</v>
      </c>
      <c r="AS234" t="s">
        <v>3</v>
      </c>
      <c r="AT234">
        <v>0.34</v>
      </c>
      <c r="AU234" t="s">
        <v>175</v>
      </c>
      <c r="AV234">
        <v>0</v>
      </c>
      <c r="AW234">
        <v>2</v>
      </c>
      <c r="AX234">
        <v>26266318</v>
      </c>
      <c r="AY234">
        <v>1</v>
      </c>
      <c r="AZ234">
        <v>0</v>
      </c>
      <c r="BA234">
        <v>234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Y234*Source!I103</f>
        <v>1.4662500000000001</v>
      </c>
      <c r="CY234">
        <f>AB234</f>
        <v>511.65</v>
      </c>
      <c r="CZ234">
        <f>AF234</f>
        <v>80.069999999999993</v>
      </c>
      <c r="DA234">
        <f>AJ234</f>
        <v>6.39</v>
      </c>
      <c r="DB234">
        <v>0</v>
      </c>
    </row>
    <row r="235" spans="1:106">
      <c r="A235">
        <f>ROW(Source!A103)</f>
        <v>103</v>
      </c>
      <c r="B235">
        <v>26264149</v>
      </c>
      <c r="C235">
        <v>26266314</v>
      </c>
      <c r="D235">
        <v>25703280</v>
      </c>
      <c r="E235">
        <v>1</v>
      </c>
      <c r="F235">
        <v>1</v>
      </c>
      <c r="G235">
        <v>1</v>
      </c>
      <c r="H235">
        <v>2</v>
      </c>
      <c r="I235" t="s">
        <v>261</v>
      </c>
      <c r="J235" t="s">
        <v>262</v>
      </c>
      <c r="K235" t="s">
        <v>263</v>
      </c>
      <c r="L235">
        <v>1368</v>
      </c>
      <c r="N235">
        <v>1011</v>
      </c>
      <c r="O235" t="s">
        <v>260</v>
      </c>
      <c r="P235" t="s">
        <v>260</v>
      </c>
      <c r="Q235">
        <v>1</v>
      </c>
      <c r="W235">
        <v>0</v>
      </c>
      <c r="X235">
        <v>-1605089484</v>
      </c>
      <c r="Y235">
        <v>1.1068750000000001</v>
      </c>
      <c r="AA235">
        <v>0</v>
      </c>
      <c r="AB235">
        <v>547.5</v>
      </c>
      <c r="AC235">
        <v>8.82</v>
      </c>
      <c r="AD235">
        <v>0</v>
      </c>
      <c r="AE235">
        <v>0</v>
      </c>
      <c r="AF235">
        <v>85.68</v>
      </c>
      <c r="AG235">
        <v>8.82</v>
      </c>
      <c r="AH235">
        <v>0</v>
      </c>
      <c r="AI235">
        <v>1</v>
      </c>
      <c r="AJ235">
        <v>6.39</v>
      </c>
      <c r="AK235">
        <v>1</v>
      </c>
      <c r="AL235">
        <v>1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0.77</v>
      </c>
      <c r="AU235" t="s">
        <v>175</v>
      </c>
      <c r="AV235">
        <v>0</v>
      </c>
      <c r="AW235">
        <v>2</v>
      </c>
      <c r="AX235">
        <v>26266319</v>
      </c>
      <c r="AY235">
        <v>1</v>
      </c>
      <c r="AZ235">
        <v>0</v>
      </c>
      <c r="BA235">
        <v>235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Y235*Source!I103</f>
        <v>3.3206250000000002</v>
      </c>
      <c r="CY235">
        <f>AB235</f>
        <v>547.5</v>
      </c>
      <c r="CZ235">
        <f>AF235</f>
        <v>85.68</v>
      </c>
      <c r="DA235">
        <f>AJ235</f>
        <v>6.39</v>
      </c>
      <c r="DB235">
        <v>0</v>
      </c>
    </row>
    <row r="236" spans="1:106">
      <c r="A236">
        <f>ROW(Source!A103)</f>
        <v>103</v>
      </c>
      <c r="B236">
        <v>26264149</v>
      </c>
      <c r="C236">
        <v>26266314</v>
      </c>
      <c r="D236">
        <v>25698441</v>
      </c>
      <c r="E236">
        <v>1</v>
      </c>
      <c r="F236">
        <v>1</v>
      </c>
      <c r="G236">
        <v>1</v>
      </c>
      <c r="H236">
        <v>3</v>
      </c>
      <c r="I236" t="s">
        <v>359</v>
      </c>
      <c r="J236" t="s">
        <v>388</v>
      </c>
      <c r="K236" t="s">
        <v>361</v>
      </c>
      <c r="L236">
        <v>1354</v>
      </c>
      <c r="N236">
        <v>1010</v>
      </c>
      <c r="O236" t="s">
        <v>150</v>
      </c>
      <c r="P236" t="s">
        <v>150</v>
      </c>
      <c r="Q236">
        <v>1</v>
      </c>
      <c r="W236">
        <v>0</v>
      </c>
      <c r="X236">
        <v>143908393</v>
      </c>
      <c r="Y236">
        <v>0</v>
      </c>
      <c r="AA236">
        <v>578.74</v>
      </c>
      <c r="AB236">
        <v>0</v>
      </c>
      <c r="AC236">
        <v>0</v>
      </c>
      <c r="AD236">
        <v>0</v>
      </c>
      <c r="AE236">
        <v>90.57</v>
      </c>
      <c r="AF236">
        <v>0</v>
      </c>
      <c r="AG236">
        <v>0</v>
      </c>
      <c r="AH236">
        <v>0</v>
      </c>
      <c r="AI236">
        <v>6.39</v>
      </c>
      <c r="AJ236">
        <v>1</v>
      </c>
      <c r="AK236">
        <v>1</v>
      </c>
      <c r="AL236">
        <v>1</v>
      </c>
      <c r="AN236">
        <v>1</v>
      </c>
      <c r="AO236">
        <v>0</v>
      </c>
      <c r="AP236">
        <v>0</v>
      </c>
      <c r="AQ236">
        <v>0</v>
      </c>
      <c r="AR236">
        <v>0</v>
      </c>
      <c r="AS236" t="s">
        <v>3</v>
      </c>
      <c r="AT236">
        <v>0</v>
      </c>
      <c r="AU236" t="s">
        <v>3</v>
      </c>
      <c r="AV236">
        <v>0</v>
      </c>
      <c r="AW236">
        <v>2</v>
      </c>
      <c r="AX236">
        <v>26266320</v>
      </c>
      <c r="AY236">
        <v>1</v>
      </c>
      <c r="AZ236">
        <v>0</v>
      </c>
      <c r="BA236">
        <v>236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Y236*Source!I103</f>
        <v>0</v>
      </c>
      <c r="CY236">
        <f>AA236</f>
        <v>578.74</v>
      </c>
      <c r="CZ236">
        <f>AE236</f>
        <v>90.57</v>
      </c>
      <c r="DA236">
        <f>AI236</f>
        <v>6.39</v>
      </c>
      <c r="DB236">
        <v>0</v>
      </c>
    </row>
    <row r="237" spans="1:106">
      <c r="A237">
        <f>ROW(Source!A103)</f>
        <v>103</v>
      </c>
      <c r="B237">
        <v>26264149</v>
      </c>
      <c r="C237">
        <v>26266314</v>
      </c>
      <c r="D237">
        <v>25698458</v>
      </c>
      <c r="E237">
        <v>1</v>
      </c>
      <c r="F237">
        <v>1</v>
      </c>
      <c r="G237">
        <v>1</v>
      </c>
      <c r="H237">
        <v>3</v>
      </c>
      <c r="I237" t="s">
        <v>366</v>
      </c>
      <c r="J237" t="s">
        <v>389</v>
      </c>
      <c r="K237" t="s">
        <v>368</v>
      </c>
      <c r="L237">
        <v>1035</v>
      </c>
      <c r="N237">
        <v>1013</v>
      </c>
      <c r="O237" t="s">
        <v>365</v>
      </c>
      <c r="P237" t="s">
        <v>365</v>
      </c>
      <c r="Q237">
        <v>1</v>
      </c>
      <c r="W237">
        <v>0</v>
      </c>
      <c r="X237">
        <v>-896516074</v>
      </c>
      <c r="Y237">
        <v>1</v>
      </c>
      <c r="AA237">
        <v>690.5</v>
      </c>
      <c r="AB237">
        <v>0</v>
      </c>
      <c r="AC237">
        <v>0</v>
      </c>
      <c r="AD237">
        <v>0</v>
      </c>
      <c r="AE237">
        <v>108.06</v>
      </c>
      <c r="AF237">
        <v>0</v>
      </c>
      <c r="AG237">
        <v>0</v>
      </c>
      <c r="AH237">
        <v>0</v>
      </c>
      <c r="AI237">
        <v>6.39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1</v>
      </c>
      <c r="AU237" t="s">
        <v>3</v>
      </c>
      <c r="AV237">
        <v>0</v>
      </c>
      <c r="AW237">
        <v>2</v>
      </c>
      <c r="AX237">
        <v>26266321</v>
      </c>
      <c r="AY237">
        <v>1</v>
      </c>
      <c r="AZ237">
        <v>0</v>
      </c>
      <c r="BA237">
        <v>237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Y237*Source!I103</f>
        <v>3</v>
      </c>
      <c r="CY237">
        <f>AA237</f>
        <v>690.5</v>
      </c>
      <c r="CZ237">
        <f>AE237</f>
        <v>108.06</v>
      </c>
      <c r="DA237">
        <f>AI237</f>
        <v>6.39</v>
      </c>
      <c r="DB237">
        <v>0</v>
      </c>
    </row>
    <row r="238" spans="1:106">
      <c r="A238">
        <f>ROW(Source!A103)</f>
        <v>103</v>
      </c>
      <c r="B238">
        <v>26264149</v>
      </c>
      <c r="C238">
        <v>26266314</v>
      </c>
      <c r="D238">
        <v>25698483</v>
      </c>
      <c r="E238">
        <v>1</v>
      </c>
      <c r="F238">
        <v>1</v>
      </c>
      <c r="G238">
        <v>1</v>
      </c>
      <c r="H238">
        <v>3</v>
      </c>
      <c r="I238" t="s">
        <v>369</v>
      </c>
      <c r="J238" t="s">
        <v>390</v>
      </c>
      <c r="K238" t="s">
        <v>371</v>
      </c>
      <c r="L238">
        <v>1354</v>
      </c>
      <c r="N238">
        <v>1010</v>
      </c>
      <c r="O238" t="s">
        <v>150</v>
      </c>
      <c r="P238" t="s">
        <v>150</v>
      </c>
      <c r="Q238">
        <v>1</v>
      </c>
      <c r="W238">
        <v>0</v>
      </c>
      <c r="X238">
        <v>-1981220990</v>
      </c>
      <c r="Y238">
        <v>0</v>
      </c>
      <c r="AA238">
        <v>6.71</v>
      </c>
      <c r="AB238">
        <v>0</v>
      </c>
      <c r="AC238">
        <v>0</v>
      </c>
      <c r="AD238">
        <v>0</v>
      </c>
      <c r="AE238">
        <v>1.05</v>
      </c>
      <c r="AF238">
        <v>0</v>
      </c>
      <c r="AG238">
        <v>0</v>
      </c>
      <c r="AH238">
        <v>0</v>
      </c>
      <c r="AI238">
        <v>6.39</v>
      </c>
      <c r="AJ238">
        <v>1</v>
      </c>
      <c r="AK238">
        <v>1</v>
      </c>
      <c r="AL238">
        <v>1</v>
      </c>
      <c r="AN238">
        <v>1</v>
      </c>
      <c r="AO238">
        <v>0</v>
      </c>
      <c r="AP238">
        <v>0</v>
      </c>
      <c r="AQ238">
        <v>0</v>
      </c>
      <c r="AR238">
        <v>0</v>
      </c>
      <c r="AS238" t="s">
        <v>3</v>
      </c>
      <c r="AT238">
        <v>0</v>
      </c>
      <c r="AU238" t="s">
        <v>3</v>
      </c>
      <c r="AV238">
        <v>0</v>
      </c>
      <c r="AW238">
        <v>2</v>
      </c>
      <c r="AX238">
        <v>26266322</v>
      </c>
      <c r="AY238">
        <v>1</v>
      </c>
      <c r="AZ238">
        <v>0</v>
      </c>
      <c r="BA238">
        <v>238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Y238*Source!I103</f>
        <v>0</v>
      </c>
      <c r="CY238">
        <f>AA238</f>
        <v>6.71</v>
      </c>
      <c r="CZ238">
        <f>AE238</f>
        <v>1.05</v>
      </c>
      <c r="DA238">
        <f>AI238</f>
        <v>6.39</v>
      </c>
      <c r="DB238">
        <v>0</v>
      </c>
    </row>
    <row r="239" spans="1:106">
      <c r="A239">
        <f>ROW(Source!A103)</f>
        <v>103</v>
      </c>
      <c r="B239">
        <v>26264149</v>
      </c>
      <c r="C239">
        <v>26266314</v>
      </c>
      <c r="D239">
        <v>25698461</v>
      </c>
      <c r="E239">
        <v>1</v>
      </c>
      <c r="F239">
        <v>1</v>
      </c>
      <c r="G239">
        <v>1</v>
      </c>
      <c r="H239">
        <v>3</v>
      </c>
      <c r="I239" t="s">
        <v>372</v>
      </c>
      <c r="J239" t="s">
        <v>391</v>
      </c>
      <c r="K239" t="s">
        <v>374</v>
      </c>
      <c r="L239">
        <v>1354</v>
      </c>
      <c r="N239">
        <v>1010</v>
      </c>
      <c r="O239" t="s">
        <v>150</v>
      </c>
      <c r="P239" t="s">
        <v>150</v>
      </c>
      <c r="Q239">
        <v>1</v>
      </c>
      <c r="W239">
        <v>0</v>
      </c>
      <c r="X239">
        <v>-1954127998</v>
      </c>
      <c r="Y239">
        <v>0.08</v>
      </c>
      <c r="AA239">
        <v>4914.93</v>
      </c>
      <c r="AB239">
        <v>0</v>
      </c>
      <c r="AC239">
        <v>0</v>
      </c>
      <c r="AD239">
        <v>0</v>
      </c>
      <c r="AE239">
        <v>769.16</v>
      </c>
      <c r="AF239">
        <v>0</v>
      </c>
      <c r="AG239">
        <v>0</v>
      </c>
      <c r="AH239">
        <v>0</v>
      </c>
      <c r="AI239">
        <v>6.39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</v>
      </c>
      <c r="AT239">
        <v>0.08</v>
      </c>
      <c r="AU239" t="s">
        <v>3</v>
      </c>
      <c r="AV239">
        <v>0</v>
      </c>
      <c r="AW239">
        <v>2</v>
      </c>
      <c r="AX239">
        <v>26266323</v>
      </c>
      <c r="AY239">
        <v>1</v>
      </c>
      <c r="AZ239">
        <v>0</v>
      </c>
      <c r="BA239">
        <v>239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Y239*Source!I103</f>
        <v>0.24</v>
      </c>
      <c r="CY239">
        <f>AA239</f>
        <v>4914.93</v>
      </c>
      <c r="CZ239">
        <f>AE239</f>
        <v>769.16</v>
      </c>
      <c r="DA239">
        <f>AI239</f>
        <v>6.39</v>
      </c>
      <c r="DB239">
        <v>0</v>
      </c>
    </row>
    <row r="240" spans="1:106">
      <c r="A240">
        <f>ROW(Source!A103)</f>
        <v>103</v>
      </c>
      <c r="B240">
        <v>26264149</v>
      </c>
      <c r="C240">
        <v>26266314</v>
      </c>
      <c r="D240">
        <v>25698465</v>
      </c>
      <c r="E240">
        <v>1</v>
      </c>
      <c r="F240">
        <v>1</v>
      </c>
      <c r="G240">
        <v>1</v>
      </c>
      <c r="H240">
        <v>3</v>
      </c>
      <c r="I240" t="s">
        <v>375</v>
      </c>
      <c r="J240" t="s">
        <v>392</v>
      </c>
      <c r="K240" t="s">
        <v>377</v>
      </c>
      <c r="L240">
        <v>1354</v>
      </c>
      <c r="N240">
        <v>1010</v>
      </c>
      <c r="O240" t="s">
        <v>150</v>
      </c>
      <c r="P240" t="s">
        <v>150</v>
      </c>
      <c r="Q240">
        <v>1</v>
      </c>
      <c r="W240">
        <v>0</v>
      </c>
      <c r="X240">
        <v>-1481118012</v>
      </c>
      <c r="Y240">
        <v>2</v>
      </c>
      <c r="AA240">
        <v>13.8</v>
      </c>
      <c r="AB240">
        <v>0</v>
      </c>
      <c r="AC240">
        <v>0</v>
      </c>
      <c r="AD240">
        <v>0</v>
      </c>
      <c r="AE240">
        <v>2.16</v>
      </c>
      <c r="AF240">
        <v>0</v>
      </c>
      <c r="AG240">
        <v>0</v>
      </c>
      <c r="AH240">
        <v>0</v>
      </c>
      <c r="AI240">
        <v>6.39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</v>
      </c>
      <c r="AT240">
        <v>2</v>
      </c>
      <c r="AU240" t="s">
        <v>3</v>
      </c>
      <c r="AV240">
        <v>0</v>
      </c>
      <c r="AW240">
        <v>2</v>
      </c>
      <c r="AX240">
        <v>26266324</v>
      </c>
      <c r="AY240">
        <v>1</v>
      </c>
      <c r="AZ240">
        <v>0</v>
      </c>
      <c r="BA240">
        <v>240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Y240*Source!I103</f>
        <v>6</v>
      </c>
      <c r="CY240">
        <f>AA240</f>
        <v>13.8</v>
      </c>
      <c r="CZ240">
        <f>AE240</f>
        <v>2.16</v>
      </c>
      <c r="DA240">
        <f>AI240</f>
        <v>6.39</v>
      </c>
      <c r="DB24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40"/>
  <sheetViews>
    <sheetView workbookViewId="0"/>
  </sheetViews>
  <sheetFormatPr defaultRowHeight="12.75"/>
  <sheetData>
    <row r="1" spans="1:44">
      <c r="A1">
        <f>ROW(Source!A28)</f>
        <v>28</v>
      </c>
      <c r="B1">
        <v>26265749</v>
      </c>
      <c r="C1">
        <v>26265737</v>
      </c>
      <c r="D1">
        <v>25778787</v>
      </c>
      <c r="E1">
        <v>1</v>
      </c>
      <c r="F1">
        <v>1</v>
      </c>
      <c r="G1">
        <v>1</v>
      </c>
      <c r="H1">
        <v>1</v>
      </c>
      <c r="I1" t="s">
        <v>252</v>
      </c>
      <c r="J1" t="s">
        <v>3</v>
      </c>
      <c r="K1" t="s">
        <v>253</v>
      </c>
      <c r="L1">
        <v>1369</v>
      </c>
      <c r="N1">
        <v>1013</v>
      </c>
      <c r="O1" t="s">
        <v>254</v>
      </c>
      <c r="P1" t="s">
        <v>254</v>
      </c>
      <c r="Q1">
        <v>1</v>
      </c>
      <c r="X1">
        <v>17.87</v>
      </c>
      <c r="Y1">
        <v>0</v>
      </c>
      <c r="Z1">
        <v>0</v>
      </c>
      <c r="AA1">
        <v>0</v>
      </c>
      <c r="AB1">
        <v>8.1999999999999993</v>
      </c>
      <c r="AC1">
        <v>0</v>
      </c>
      <c r="AD1">
        <v>1</v>
      </c>
      <c r="AE1">
        <v>1</v>
      </c>
      <c r="AF1" t="s">
        <v>23</v>
      </c>
      <c r="AG1">
        <v>14.179844999999998</v>
      </c>
      <c r="AH1">
        <v>2</v>
      </c>
      <c r="AI1">
        <v>26265738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26265750</v>
      </c>
      <c r="C2">
        <v>26265737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29</v>
      </c>
      <c r="J2" t="s">
        <v>3</v>
      </c>
      <c r="K2" t="s">
        <v>255</v>
      </c>
      <c r="L2">
        <v>608254</v>
      </c>
      <c r="N2">
        <v>1013</v>
      </c>
      <c r="O2" t="s">
        <v>256</v>
      </c>
      <c r="P2" t="s">
        <v>256</v>
      </c>
      <c r="Q2">
        <v>1</v>
      </c>
      <c r="X2">
        <v>3.95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22</v>
      </c>
      <c r="AG2">
        <v>3.4068749999999999</v>
      </c>
      <c r="AH2">
        <v>2</v>
      </c>
      <c r="AI2">
        <v>26265739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26265751</v>
      </c>
      <c r="C3">
        <v>26265737</v>
      </c>
      <c r="D3">
        <v>25703097</v>
      </c>
      <c r="E3">
        <v>1</v>
      </c>
      <c r="F3">
        <v>1</v>
      </c>
      <c r="G3">
        <v>1</v>
      </c>
      <c r="H3">
        <v>2</v>
      </c>
      <c r="I3" t="s">
        <v>257</v>
      </c>
      <c r="J3" t="s">
        <v>258</v>
      </c>
      <c r="K3" t="s">
        <v>259</v>
      </c>
      <c r="L3">
        <v>1368</v>
      </c>
      <c r="N3">
        <v>1011</v>
      </c>
      <c r="O3" t="s">
        <v>260</v>
      </c>
      <c r="P3" t="s">
        <v>260</v>
      </c>
      <c r="Q3">
        <v>1</v>
      </c>
      <c r="X3">
        <v>2.61</v>
      </c>
      <c r="Y3">
        <v>0</v>
      </c>
      <c r="Z3">
        <v>75.2</v>
      </c>
      <c r="AA3">
        <v>11.84</v>
      </c>
      <c r="AB3">
        <v>0</v>
      </c>
      <c r="AC3">
        <v>0</v>
      </c>
      <c r="AD3">
        <v>1</v>
      </c>
      <c r="AE3">
        <v>0</v>
      </c>
      <c r="AF3" t="s">
        <v>22</v>
      </c>
      <c r="AG3">
        <v>2.2511249999999996</v>
      </c>
      <c r="AH3">
        <v>2</v>
      </c>
      <c r="AI3">
        <v>26265740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26265752</v>
      </c>
      <c r="C4">
        <v>26265737</v>
      </c>
      <c r="D4">
        <v>25703280</v>
      </c>
      <c r="E4">
        <v>1</v>
      </c>
      <c r="F4">
        <v>1</v>
      </c>
      <c r="G4">
        <v>1</v>
      </c>
      <c r="H4">
        <v>2</v>
      </c>
      <c r="I4" t="s">
        <v>261</v>
      </c>
      <c r="J4" t="s">
        <v>262</v>
      </c>
      <c r="K4" t="s">
        <v>263</v>
      </c>
      <c r="L4">
        <v>1368</v>
      </c>
      <c r="N4">
        <v>1011</v>
      </c>
      <c r="O4" t="s">
        <v>260</v>
      </c>
      <c r="P4" t="s">
        <v>260</v>
      </c>
      <c r="Q4">
        <v>1</v>
      </c>
      <c r="X4">
        <v>1.34</v>
      </c>
      <c r="Y4">
        <v>0</v>
      </c>
      <c r="Z4">
        <v>85.68</v>
      </c>
      <c r="AA4">
        <v>8.82</v>
      </c>
      <c r="AB4">
        <v>0</v>
      </c>
      <c r="AC4">
        <v>0</v>
      </c>
      <c r="AD4">
        <v>1</v>
      </c>
      <c r="AE4">
        <v>0</v>
      </c>
      <c r="AF4" t="s">
        <v>22</v>
      </c>
      <c r="AG4">
        <v>1.1557500000000001</v>
      </c>
      <c r="AH4">
        <v>2</v>
      </c>
      <c r="AI4">
        <v>26265741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26265753</v>
      </c>
      <c r="C5">
        <v>26265737</v>
      </c>
      <c r="D5">
        <v>25704562</v>
      </c>
      <c r="E5">
        <v>1</v>
      </c>
      <c r="F5">
        <v>1</v>
      </c>
      <c r="G5">
        <v>1</v>
      </c>
      <c r="H5">
        <v>2</v>
      </c>
      <c r="I5" t="s">
        <v>264</v>
      </c>
      <c r="J5" t="s">
        <v>265</v>
      </c>
      <c r="K5" t="s">
        <v>266</v>
      </c>
      <c r="L5">
        <v>1368</v>
      </c>
      <c r="N5">
        <v>1011</v>
      </c>
      <c r="O5" t="s">
        <v>260</v>
      </c>
      <c r="P5" t="s">
        <v>260</v>
      </c>
      <c r="Q5">
        <v>1</v>
      </c>
      <c r="X5">
        <v>0.89</v>
      </c>
      <c r="Y5">
        <v>0</v>
      </c>
      <c r="Z5">
        <v>86.79</v>
      </c>
      <c r="AA5">
        <v>10.130000000000001</v>
      </c>
      <c r="AB5">
        <v>0</v>
      </c>
      <c r="AC5">
        <v>0</v>
      </c>
      <c r="AD5">
        <v>1</v>
      </c>
      <c r="AE5">
        <v>0</v>
      </c>
      <c r="AF5" t="s">
        <v>22</v>
      </c>
      <c r="AG5">
        <v>0.76762499999999989</v>
      </c>
      <c r="AH5">
        <v>2</v>
      </c>
      <c r="AI5">
        <v>26265742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ROW(Source!A28)</f>
        <v>28</v>
      </c>
      <c r="B6">
        <v>26265754</v>
      </c>
      <c r="C6">
        <v>26265737</v>
      </c>
      <c r="D6">
        <v>25695510</v>
      </c>
      <c r="E6">
        <v>1</v>
      </c>
      <c r="F6">
        <v>1</v>
      </c>
      <c r="G6">
        <v>1</v>
      </c>
      <c r="H6">
        <v>3</v>
      </c>
      <c r="I6" t="s">
        <v>267</v>
      </c>
      <c r="J6" t="s">
        <v>268</v>
      </c>
      <c r="K6" t="s">
        <v>269</v>
      </c>
      <c r="L6">
        <v>1348</v>
      </c>
      <c r="N6">
        <v>1009</v>
      </c>
      <c r="O6" t="s">
        <v>270</v>
      </c>
      <c r="P6" t="s">
        <v>270</v>
      </c>
      <c r="Q6">
        <v>1000</v>
      </c>
      <c r="X6">
        <v>2.0000000000000002E-5</v>
      </c>
      <c r="Y6">
        <v>6300.12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21</v>
      </c>
      <c r="AG6">
        <v>0</v>
      </c>
      <c r="AH6">
        <v>2</v>
      </c>
      <c r="AI6">
        <v>26265743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ROW(Source!A28)</f>
        <v>28</v>
      </c>
      <c r="B7">
        <v>26265755</v>
      </c>
      <c r="C7">
        <v>26265737</v>
      </c>
      <c r="D7">
        <v>25695646</v>
      </c>
      <c r="E7">
        <v>1</v>
      </c>
      <c r="F7">
        <v>1</v>
      </c>
      <c r="G7">
        <v>1</v>
      </c>
      <c r="H7">
        <v>3</v>
      </c>
      <c r="I7" t="s">
        <v>271</v>
      </c>
      <c r="J7" t="s">
        <v>272</v>
      </c>
      <c r="K7" t="s">
        <v>273</v>
      </c>
      <c r="L7">
        <v>1346</v>
      </c>
      <c r="N7">
        <v>1009</v>
      </c>
      <c r="O7" t="s">
        <v>274</v>
      </c>
      <c r="P7" t="s">
        <v>274</v>
      </c>
      <c r="Q7">
        <v>1</v>
      </c>
      <c r="X7">
        <v>0.02</v>
      </c>
      <c r="Y7">
        <v>1.74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21</v>
      </c>
      <c r="AG7">
        <v>0</v>
      </c>
      <c r="AH7">
        <v>2</v>
      </c>
      <c r="AI7">
        <v>26265744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ROW(Source!A28)</f>
        <v>28</v>
      </c>
      <c r="B8">
        <v>26265756</v>
      </c>
      <c r="C8">
        <v>26265737</v>
      </c>
      <c r="D8">
        <v>25695608</v>
      </c>
      <c r="E8">
        <v>1</v>
      </c>
      <c r="F8">
        <v>1</v>
      </c>
      <c r="G8">
        <v>1</v>
      </c>
      <c r="H8">
        <v>3</v>
      </c>
      <c r="I8" t="s">
        <v>275</v>
      </c>
      <c r="J8" t="s">
        <v>276</v>
      </c>
      <c r="K8" t="s">
        <v>277</v>
      </c>
      <c r="L8">
        <v>1346</v>
      </c>
      <c r="N8">
        <v>1009</v>
      </c>
      <c r="O8" t="s">
        <v>274</v>
      </c>
      <c r="P8" t="s">
        <v>274</v>
      </c>
      <c r="Q8">
        <v>1</v>
      </c>
      <c r="X8">
        <v>0.1</v>
      </c>
      <c r="Y8">
        <v>17.27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21</v>
      </c>
      <c r="AG8">
        <v>0</v>
      </c>
      <c r="AH8">
        <v>2</v>
      </c>
      <c r="AI8">
        <v>26265745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ROW(Source!A28)</f>
        <v>28</v>
      </c>
      <c r="B9">
        <v>26265757</v>
      </c>
      <c r="C9">
        <v>26265737</v>
      </c>
      <c r="D9">
        <v>25701780</v>
      </c>
      <c r="E9">
        <v>1</v>
      </c>
      <c r="F9">
        <v>1</v>
      </c>
      <c r="G9">
        <v>1</v>
      </c>
      <c r="H9">
        <v>3</v>
      </c>
      <c r="I9" t="s">
        <v>278</v>
      </c>
      <c r="J9" t="s">
        <v>279</v>
      </c>
      <c r="K9" t="s">
        <v>280</v>
      </c>
      <c r="L9">
        <v>1348</v>
      </c>
      <c r="N9">
        <v>1009</v>
      </c>
      <c r="O9" t="s">
        <v>270</v>
      </c>
      <c r="P9" t="s">
        <v>270</v>
      </c>
      <c r="Q9">
        <v>1000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0</v>
      </c>
      <c r="AE9">
        <v>0</v>
      </c>
      <c r="AF9" t="s">
        <v>21</v>
      </c>
      <c r="AG9">
        <v>0</v>
      </c>
      <c r="AH9">
        <v>2</v>
      </c>
      <c r="AI9">
        <v>26265746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ROW(Source!A28)</f>
        <v>28</v>
      </c>
      <c r="B10">
        <v>26265758</v>
      </c>
      <c r="C10">
        <v>26265737</v>
      </c>
      <c r="D10">
        <v>25701950</v>
      </c>
      <c r="E10">
        <v>1</v>
      </c>
      <c r="F10">
        <v>1</v>
      </c>
      <c r="G10">
        <v>1</v>
      </c>
      <c r="H10">
        <v>3</v>
      </c>
      <c r="I10" t="s">
        <v>281</v>
      </c>
      <c r="J10" t="s">
        <v>282</v>
      </c>
      <c r="K10" t="s">
        <v>283</v>
      </c>
      <c r="L10">
        <v>1348</v>
      </c>
      <c r="N10">
        <v>1009</v>
      </c>
      <c r="O10" t="s">
        <v>270</v>
      </c>
      <c r="P10" t="s">
        <v>270</v>
      </c>
      <c r="Q10">
        <v>1000</v>
      </c>
      <c r="X10">
        <v>4.0000000000000002E-4</v>
      </c>
      <c r="Y10">
        <v>35192.480000000003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21</v>
      </c>
      <c r="AG10">
        <v>0</v>
      </c>
      <c r="AH10">
        <v>2</v>
      </c>
      <c r="AI10">
        <v>26265747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ROW(Source!A28)</f>
        <v>28</v>
      </c>
      <c r="B11">
        <v>26265759</v>
      </c>
      <c r="C11">
        <v>26265737</v>
      </c>
      <c r="D11">
        <v>25702505</v>
      </c>
      <c r="E11">
        <v>1</v>
      </c>
      <c r="F11">
        <v>1</v>
      </c>
      <c r="G11">
        <v>1</v>
      </c>
      <c r="H11">
        <v>3</v>
      </c>
      <c r="I11" t="s">
        <v>284</v>
      </c>
      <c r="J11" t="s">
        <v>285</v>
      </c>
      <c r="K11" t="s">
        <v>286</v>
      </c>
      <c r="L11">
        <v>1354</v>
      </c>
      <c r="N11">
        <v>1010</v>
      </c>
      <c r="O11" t="s">
        <v>150</v>
      </c>
      <c r="P11" t="s">
        <v>150</v>
      </c>
      <c r="Q11">
        <v>1</v>
      </c>
      <c r="X11">
        <v>2.1</v>
      </c>
      <c r="Y11">
        <v>72.22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21</v>
      </c>
      <c r="AG11">
        <v>0</v>
      </c>
      <c r="AH11">
        <v>2</v>
      </c>
      <c r="AI11">
        <v>26265748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ROW(Source!A29)</f>
        <v>29</v>
      </c>
      <c r="B12">
        <v>26265749</v>
      </c>
      <c r="C12">
        <v>26265737</v>
      </c>
      <c r="D12">
        <v>25778787</v>
      </c>
      <c r="E12">
        <v>1</v>
      </c>
      <c r="F12">
        <v>1</v>
      </c>
      <c r="G12">
        <v>1</v>
      </c>
      <c r="H12">
        <v>1</v>
      </c>
      <c r="I12" t="s">
        <v>252</v>
      </c>
      <c r="J12" t="s">
        <v>3</v>
      </c>
      <c r="K12" t="s">
        <v>253</v>
      </c>
      <c r="L12">
        <v>1369</v>
      </c>
      <c r="N12">
        <v>1013</v>
      </c>
      <c r="O12" t="s">
        <v>254</v>
      </c>
      <c r="P12" t="s">
        <v>254</v>
      </c>
      <c r="Q12">
        <v>1</v>
      </c>
      <c r="X12">
        <v>17.87</v>
      </c>
      <c r="Y12">
        <v>0</v>
      </c>
      <c r="Z12">
        <v>0</v>
      </c>
      <c r="AA12">
        <v>0</v>
      </c>
      <c r="AB12">
        <v>8.1999999999999993</v>
      </c>
      <c r="AC12">
        <v>0</v>
      </c>
      <c r="AD12">
        <v>1</v>
      </c>
      <c r="AE12">
        <v>1</v>
      </c>
      <c r="AF12" t="s">
        <v>23</v>
      </c>
      <c r="AG12">
        <v>14.179844999999998</v>
      </c>
      <c r="AH12">
        <v>2</v>
      </c>
      <c r="AI12">
        <v>26265738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ROW(Source!A29)</f>
        <v>29</v>
      </c>
      <c r="B13">
        <v>26265750</v>
      </c>
      <c r="C13">
        <v>26265737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29</v>
      </c>
      <c r="J13" t="s">
        <v>3</v>
      </c>
      <c r="K13" t="s">
        <v>255</v>
      </c>
      <c r="L13">
        <v>608254</v>
      </c>
      <c r="N13">
        <v>1013</v>
      </c>
      <c r="O13" t="s">
        <v>256</v>
      </c>
      <c r="P13" t="s">
        <v>256</v>
      </c>
      <c r="Q13">
        <v>1</v>
      </c>
      <c r="X13">
        <v>3.95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22</v>
      </c>
      <c r="AG13">
        <v>3.4068749999999999</v>
      </c>
      <c r="AH13">
        <v>2</v>
      </c>
      <c r="AI13">
        <v>26265739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26265751</v>
      </c>
      <c r="C14">
        <v>26265737</v>
      </c>
      <c r="D14">
        <v>25703097</v>
      </c>
      <c r="E14">
        <v>1</v>
      </c>
      <c r="F14">
        <v>1</v>
      </c>
      <c r="G14">
        <v>1</v>
      </c>
      <c r="H14">
        <v>2</v>
      </c>
      <c r="I14" t="s">
        <v>257</v>
      </c>
      <c r="J14" t="s">
        <v>258</v>
      </c>
      <c r="K14" t="s">
        <v>259</v>
      </c>
      <c r="L14">
        <v>1368</v>
      </c>
      <c r="N14">
        <v>1011</v>
      </c>
      <c r="O14" t="s">
        <v>260</v>
      </c>
      <c r="P14" t="s">
        <v>260</v>
      </c>
      <c r="Q14">
        <v>1</v>
      </c>
      <c r="X14">
        <v>2.61</v>
      </c>
      <c r="Y14">
        <v>0</v>
      </c>
      <c r="Z14">
        <v>75.2</v>
      </c>
      <c r="AA14">
        <v>11.84</v>
      </c>
      <c r="AB14">
        <v>0</v>
      </c>
      <c r="AC14">
        <v>0</v>
      </c>
      <c r="AD14">
        <v>1</v>
      </c>
      <c r="AE14">
        <v>0</v>
      </c>
      <c r="AF14" t="s">
        <v>22</v>
      </c>
      <c r="AG14">
        <v>2.2511249999999996</v>
      </c>
      <c r="AH14">
        <v>2</v>
      </c>
      <c r="AI14">
        <v>26265740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26265752</v>
      </c>
      <c r="C15">
        <v>26265737</v>
      </c>
      <c r="D15">
        <v>25703280</v>
      </c>
      <c r="E15">
        <v>1</v>
      </c>
      <c r="F15">
        <v>1</v>
      </c>
      <c r="G15">
        <v>1</v>
      </c>
      <c r="H15">
        <v>2</v>
      </c>
      <c r="I15" t="s">
        <v>261</v>
      </c>
      <c r="J15" t="s">
        <v>262</v>
      </c>
      <c r="K15" t="s">
        <v>263</v>
      </c>
      <c r="L15">
        <v>1368</v>
      </c>
      <c r="N15">
        <v>1011</v>
      </c>
      <c r="O15" t="s">
        <v>260</v>
      </c>
      <c r="P15" t="s">
        <v>260</v>
      </c>
      <c r="Q15">
        <v>1</v>
      </c>
      <c r="X15">
        <v>1.34</v>
      </c>
      <c r="Y15">
        <v>0</v>
      </c>
      <c r="Z15">
        <v>85.68</v>
      </c>
      <c r="AA15">
        <v>8.82</v>
      </c>
      <c r="AB15">
        <v>0</v>
      </c>
      <c r="AC15">
        <v>0</v>
      </c>
      <c r="AD15">
        <v>1</v>
      </c>
      <c r="AE15">
        <v>0</v>
      </c>
      <c r="AF15" t="s">
        <v>22</v>
      </c>
      <c r="AG15">
        <v>1.1557500000000001</v>
      </c>
      <c r="AH15">
        <v>2</v>
      </c>
      <c r="AI15">
        <v>26265741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26265753</v>
      </c>
      <c r="C16">
        <v>26265737</v>
      </c>
      <c r="D16">
        <v>25704562</v>
      </c>
      <c r="E16">
        <v>1</v>
      </c>
      <c r="F16">
        <v>1</v>
      </c>
      <c r="G16">
        <v>1</v>
      </c>
      <c r="H16">
        <v>2</v>
      </c>
      <c r="I16" t="s">
        <v>264</v>
      </c>
      <c r="J16" t="s">
        <v>265</v>
      </c>
      <c r="K16" t="s">
        <v>266</v>
      </c>
      <c r="L16">
        <v>1368</v>
      </c>
      <c r="N16">
        <v>1011</v>
      </c>
      <c r="O16" t="s">
        <v>260</v>
      </c>
      <c r="P16" t="s">
        <v>260</v>
      </c>
      <c r="Q16">
        <v>1</v>
      </c>
      <c r="X16">
        <v>0.89</v>
      </c>
      <c r="Y16">
        <v>0</v>
      </c>
      <c r="Z16">
        <v>86.79</v>
      </c>
      <c r="AA16">
        <v>10.130000000000001</v>
      </c>
      <c r="AB16">
        <v>0</v>
      </c>
      <c r="AC16">
        <v>0</v>
      </c>
      <c r="AD16">
        <v>1</v>
      </c>
      <c r="AE16">
        <v>0</v>
      </c>
      <c r="AF16" t="s">
        <v>22</v>
      </c>
      <c r="AG16">
        <v>0.76762499999999989</v>
      </c>
      <c r="AH16">
        <v>2</v>
      </c>
      <c r="AI16">
        <v>26265742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26265754</v>
      </c>
      <c r="C17">
        <v>26265737</v>
      </c>
      <c r="D17">
        <v>25695510</v>
      </c>
      <c r="E17">
        <v>1</v>
      </c>
      <c r="F17">
        <v>1</v>
      </c>
      <c r="G17">
        <v>1</v>
      </c>
      <c r="H17">
        <v>3</v>
      </c>
      <c r="I17" t="s">
        <v>267</v>
      </c>
      <c r="J17" t="s">
        <v>268</v>
      </c>
      <c r="K17" t="s">
        <v>269</v>
      </c>
      <c r="L17">
        <v>1348</v>
      </c>
      <c r="N17">
        <v>1009</v>
      </c>
      <c r="O17" t="s">
        <v>270</v>
      </c>
      <c r="P17" t="s">
        <v>270</v>
      </c>
      <c r="Q17">
        <v>1000</v>
      </c>
      <c r="X17">
        <v>2.0000000000000002E-5</v>
      </c>
      <c r="Y17">
        <v>6300.12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21</v>
      </c>
      <c r="AG17">
        <v>0</v>
      </c>
      <c r="AH17">
        <v>2</v>
      </c>
      <c r="AI17">
        <v>26265743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ROW(Source!A29)</f>
        <v>29</v>
      </c>
      <c r="B18">
        <v>26265755</v>
      </c>
      <c r="C18">
        <v>26265737</v>
      </c>
      <c r="D18">
        <v>25695646</v>
      </c>
      <c r="E18">
        <v>1</v>
      </c>
      <c r="F18">
        <v>1</v>
      </c>
      <c r="G18">
        <v>1</v>
      </c>
      <c r="H18">
        <v>3</v>
      </c>
      <c r="I18" t="s">
        <v>271</v>
      </c>
      <c r="J18" t="s">
        <v>272</v>
      </c>
      <c r="K18" t="s">
        <v>273</v>
      </c>
      <c r="L18">
        <v>1346</v>
      </c>
      <c r="N18">
        <v>1009</v>
      </c>
      <c r="O18" t="s">
        <v>274</v>
      </c>
      <c r="P18" t="s">
        <v>274</v>
      </c>
      <c r="Q18">
        <v>1</v>
      </c>
      <c r="X18">
        <v>0.02</v>
      </c>
      <c r="Y18">
        <v>1.74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21</v>
      </c>
      <c r="AG18">
        <v>0</v>
      </c>
      <c r="AH18">
        <v>2</v>
      </c>
      <c r="AI18">
        <v>26265744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ROW(Source!A29)</f>
        <v>29</v>
      </c>
      <c r="B19">
        <v>26265756</v>
      </c>
      <c r="C19">
        <v>26265737</v>
      </c>
      <c r="D19">
        <v>25695608</v>
      </c>
      <c r="E19">
        <v>1</v>
      </c>
      <c r="F19">
        <v>1</v>
      </c>
      <c r="G19">
        <v>1</v>
      </c>
      <c r="H19">
        <v>3</v>
      </c>
      <c r="I19" t="s">
        <v>275</v>
      </c>
      <c r="J19" t="s">
        <v>276</v>
      </c>
      <c r="K19" t="s">
        <v>277</v>
      </c>
      <c r="L19">
        <v>1346</v>
      </c>
      <c r="N19">
        <v>1009</v>
      </c>
      <c r="O19" t="s">
        <v>274</v>
      </c>
      <c r="P19" t="s">
        <v>274</v>
      </c>
      <c r="Q19">
        <v>1</v>
      </c>
      <c r="X19">
        <v>0.1</v>
      </c>
      <c r="Y19">
        <v>17.27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21</v>
      </c>
      <c r="AG19">
        <v>0</v>
      </c>
      <c r="AH19">
        <v>2</v>
      </c>
      <c r="AI19">
        <v>26265745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ROW(Source!A29)</f>
        <v>29</v>
      </c>
      <c r="B20">
        <v>26265757</v>
      </c>
      <c r="C20">
        <v>26265737</v>
      </c>
      <c r="D20">
        <v>25701780</v>
      </c>
      <c r="E20">
        <v>1</v>
      </c>
      <c r="F20">
        <v>1</v>
      </c>
      <c r="G20">
        <v>1</v>
      </c>
      <c r="H20">
        <v>3</v>
      </c>
      <c r="I20" t="s">
        <v>278</v>
      </c>
      <c r="J20" t="s">
        <v>279</v>
      </c>
      <c r="K20" t="s">
        <v>280</v>
      </c>
      <c r="L20">
        <v>1348</v>
      </c>
      <c r="N20">
        <v>1009</v>
      </c>
      <c r="O20" t="s">
        <v>270</v>
      </c>
      <c r="P20" t="s">
        <v>270</v>
      </c>
      <c r="Q20">
        <v>1000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0</v>
      </c>
      <c r="AF20" t="s">
        <v>21</v>
      </c>
      <c r="AG20">
        <v>0</v>
      </c>
      <c r="AH20">
        <v>2</v>
      </c>
      <c r="AI20">
        <v>26265746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ROW(Source!A29)</f>
        <v>29</v>
      </c>
      <c r="B21">
        <v>26265758</v>
      </c>
      <c r="C21">
        <v>26265737</v>
      </c>
      <c r="D21">
        <v>25701950</v>
      </c>
      <c r="E21">
        <v>1</v>
      </c>
      <c r="F21">
        <v>1</v>
      </c>
      <c r="G21">
        <v>1</v>
      </c>
      <c r="H21">
        <v>3</v>
      </c>
      <c r="I21" t="s">
        <v>281</v>
      </c>
      <c r="J21" t="s">
        <v>282</v>
      </c>
      <c r="K21" t="s">
        <v>283</v>
      </c>
      <c r="L21">
        <v>1348</v>
      </c>
      <c r="N21">
        <v>1009</v>
      </c>
      <c r="O21" t="s">
        <v>270</v>
      </c>
      <c r="P21" t="s">
        <v>270</v>
      </c>
      <c r="Q21">
        <v>1000</v>
      </c>
      <c r="X21">
        <v>4.0000000000000002E-4</v>
      </c>
      <c r="Y21">
        <v>35192.480000000003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21</v>
      </c>
      <c r="AG21">
        <v>0</v>
      </c>
      <c r="AH21">
        <v>2</v>
      </c>
      <c r="AI21">
        <v>26265747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ROW(Source!A29)</f>
        <v>29</v>
      </c>
      <c r="B22">
        <v>26265759</v>
      </c>
      <c r="C22">
        <v>26265737</v>
      </c>
      <c r="D22">
        <v>25702505</v>
      </c>
      <c r="E22">
        <v>1</v>
      </c>
      <c r="F22">
        <v>1</v>
      </c>
      <c r="G22">
        <v>1</v>
      </c>
      <c r="H22">
        <v>3</v>
      </c>
      <c r="I22" t="s">
        <v>284</v>
      </c>
      <c r="J22" t="s">
        <v>285</v>
      </c>
      <c r="K22" t="s">
        <v>286</v>
      </c>
      <c r="L22">
        <v>1354</v>
      </c>
      <c r="N22">
        <v>1010</v>
      </c>
      <c r="O22" t="s">
        <v>150</v>
      </c>
      <c r="P22" t="s">
        <v>150</v>
      </c>
      <c r="Q22">
        <v>1</v>
      </c>
      <c r="X22">
        <v>2.1</v>
      </c>
      <c r="Y22">
        <v>72.22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21</v>
      </c>
      <c r="AG22">
        <v>0</v>
      </c>
      <c r="AH22">
        <v>2</v>
      </c>
      <c r="AI22">
        <v>26265748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ROW(Source!A30)</f>
        <v>30</v>
      </c>
      <c r="B23">
        <v>26265770</v>
      </c>
      <c r="C23">
        <v>26265760</v>
      </c>
      <c r="D23">
        <v>25776156</v>
      </c>
      <c r="E23">
        <v>1</v>
      </c>
      <c r="F23">
        <v>1</v>
      </c>
      <c r="G23">
        <v>1</v>
      </c>
      <c r="H23">
        <v>1</v>
      </c>
      <c r="I23" t="s">
        <v>287</v>
      </c>
      <c r="J23" t="s">
        <v>3</v>
      </c>
      <c r="K23" t="s">
        <v>288</v>
      </c>
      <c r="L23">
        <v>1369</v>
      </c>
      <c r="N23">
        <v>1013</v>
      </c>
      <c r="O23" t="s">
        <v>254</v>
      </c>
      <c r="P23" t="s">
        <v>254</v>
      </c>
      <c r="Q23">
        <v>1</v>
      </c>
      <c r="X23">
        <v>0.39</v>
      </c>
      <c r="Y23">
        <v>0</v>
      </c>
      <c r="Z23">
        <v>0</v>
      </c>
      <c r="AA23">
        <v>0</v>
      </c>
      <c r="AB23">
        <v>8.01</v>
      </c>
      <c r="AC23">
        <v>0</v>
      </c>
      <c r="AD23">
        <v>1</v>
      </c>
      <c r="AE23">
        <v>1</v>
      </c>
      <c r="AF23" t="s">
        <v>35</v>
      </c>
      <c r="AG23">
        <v>0.30946499999999993</v>
      </c>
      <c r="AH23">
        <v>2</v>
      </c>
      <c r="AI23">
        <v>26265761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ROW(Source!A30)</f>
        <v>30</v>
      </c>
      <c r="B24">
        <v>26265771</v>
      </c>
      <c r="C24">
        <v>26265760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29</v>
      </c>
      <c r="J24" t="s">
        <v>3</v>
      </c>
      <c r="K24" t="s">
        <v>255</v>
      </c>
      <c r="L24">
        <v>608254</v>
      </c>
      <c r="N24">
        <v>1013</v>
      </c>
      <c r="O24" t="s">
        <v>256</v>
      </c>
      <c r="P24" t="s">
        <v>256</v>
      </c>
      <c r="Q24">
        <v>1</v>
      </c>
      <c r="X24">
        <v>7.0000000000000007E-2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34</v>
      </c>
      <c r="AG24">
        <v>6.0375000000000005E-2</v>
      </c>
      <c r="AH24">
        <v>2</v>
      </c>
      <c r="AI24">
        <v>26265762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ROW(Source!A30)</f>
        <v>30</v>
      </c>
      <c r="B25">
        <v>26265772</v>
      </c>
      <c r="C25">
        <v>26265760</v>
      </c>
      <c r="D25">
        <v>25703280</v>
      </c>
      <c r="E25">
        <v>1</v>
      </c>
      <c r="F25">
        <v>1</v>
      </c>
      <c r="G25">
        <v>1</v>
      </c>
      <c r="H25">
        <v>2</v>
      </c>
      <c r="I25" t="s">
        <v>261</v>
      </c>
      <c r="J25" t="s">
        <v>262</v>
      </c>
      <c r="K25" t="s">
        <v>263</v>
      </c>
      <c r="L25">
        <v>1368</v>
      </c>
      <c r="N25">
        <v>1011</v>
      </c>
      <c r="O25" t="s">
        <v>260</v>
      </c>
      <c r="P25" t="s">
        <v>260</v>
      </c>
      <c r="Q25">
        <v>1</v>
      </c>
      <c r="X25">
        <v>7.0000000000000007E-2</v>
      </c>
      <c r="Y25">
        <v>0</v>
      </c>
      <c r="Z25">
        <v>85.68</v>
      </c>
      <c r="AA25">
        <v>8.82</v>
      </c>
      <c r="AB25">
        <v>0</v>
      </c>
      <c r="AC25">
        <v>0</v>
      </c>
      <c r="AD25">
        <v>1</v>
      </c>
      <c r="AE25">
        <v>0</v>
      </c>
      <c r="AF25" t="s">
        <v>34</v>
      </c>
      <c r="AG25">
        <v>6.0375000000000005E-2</v>
      </c>
      <c r="AH25">
        <v>2</v>
      </c>
      <c r="AI25">
        <v>26265763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ROW(Source!A30)</f>
        <v>30</v>
      </c>
      <c r="B26">
        <v>26265773</v>
      </c>
      <c r="C26">
        <v>26265760</v>
      </c>
      <c r="D26">
        <v>25704562</v>
      </c>
      <c r="E26">
        <v>1</v>
      </c>
      <c r="F26">
        <v>1</v>
      </c>
      <c r="G26">
        <v>1</v>
      </c>
      <c r="H26">
        <v>2</v>
      </c>
      <c r="I26" t="s">
        <v>264</v>
      </c>
      <c r="J26" t="s">
        <v>265</v>
      </c>
      <c r="K26" t="s">
        <v>266</v>
      </c>
      <c r="L26">
        <v>1368</v>
      </c>
      <c r="N26">
        <v>1011</v>
      </c>
      <c r="O26" t="s">
        <v>260</v>
      </c>
      <c r="P26" t="s">
        <v>260</v>
      </c>
      <c r="Q26">
        <v>1</v>
      </c>
      <c r="X26">
        <v>0.02</v>
      </c>
      <c r="Y26">
        <v>0</v>
      </c>
      <c r="Z26">
        <v>86.79</v>
      </c>
      <c r="AA26">
        <v>10.130000000000001</v>
      </c>
      <c r="AB26">
        <v>0</v>
      </c>
      <c r="AC26">
        <v>0</v>
      </c>
      <c r="AD26">
        <v>1</v>
      </c>
      <c r="AE26">
        <v>0</v>
      </c>
      <c r="AF26" t="s">
        <v>34</v>
      </c>
      <c r="AG26">
        <v>1.7250000000000001E-2</v>
      </c>
      <c r="AH26">
        <v>2</v>
      </c>
      <c r="AI26">
        <v>26265764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ROW(Source!A30)</f>
        <v>30</v>
      </c>
      <c r="B27">
        <v>26265774</v>
      </c>
      <c r="C27">
        <v>26265760</v>
      </c>
      <c r="D27">
        <v>25695510</v>
      </c>
      <c r="E27">
        <v>1</v>
      </c>
      <c r="F27">
        <v>1</v>
      </c>
      <c r="G27">
        <v>1</v>
      </c>
      <c r="H27">
        <v>3</v>
      </c>
      <c r="I27" t="s">
        <v>267</v>
      </c>
      <c r="J27" t="s">
        <v>268</v>
      </c>
      <c r="K27" t="s">
        <v>269</v>
      </c>
      <c r="L27">
        <v>1348</v>
      </c>
      <c r="N27">
        <v>1009</v>
      </c>
      <c r="O27" t="s">
        <v>270</v>
      </c>
      <c r="P27" t="s">
        <v>270</v>
      </c>
      <c r="Q27">
        <v>1000</v>
      </c>
      <c r="X27">
        <v>2.0000000000000002E-5</v>
      </c>
      <c r="Y27">
        <v>6300.12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21</v>
      </c>
      <c r="AG27">
        <v>0</v>
      </c>
      <c r="AH27">
        <v>2</v>
      </c>
      <c r="AI27">
        <v>26265765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ROW(Source!A30)</f>
        <v>30</v>
      </c>
      <c r="B28">
        <v>26265775</v>
      </c>
      <c r="C28">
        <v>26265760</v>
      </c>
      <c r="D28">
        <v>25695646</v>
      </c>
      <c r="E28">
        <v>1</v>
      </c>
      <c r="F28">
        <v>1</v>
      </c>
      <c r="G28">
        <v>1</v>
      </c>
      <c r="H28">
        <v>3</v>
      </c>
      <c r="I28" t="s">
        <v>271</v>
      </c>
      <c r="J28" t="s">
        <v>272</v>
      </c>
      <c r="K28" t="s">
        <v>273</v>
      </c>
      <c r="L28">
        <v>1346</v>
      </c>
      <c r="N28">
        <v>1009</v>
      </c>
      <c r="O28" t="s">
        <v>274</v>
      </c>
      <c r="P28" t="s">
        <v>274</v>
      </c>
      <c r="Q28">
        <v>1</v>
      </c>
      <c r="X28">
        <v>0.02</v>
      </c>
      <c r="Y28">
        <v>1.74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21</v>
      </c>
      <c r="AG28">
        <v>0</v>
      </c>
      <c r="AH28">
        <v>2</v>
      </c>
      <c r="AI28">
        <v>26265766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ROW(Source!A30)</f>
        <v>30</v>
      </c>
      <c r="B29">
        <v>26265776</v>
      </c>
      <c r="C29">
        <v>26265760</v>
      </c>
      <c r="D29">
        <v>25695608</v>
      </c>
      <c r="E29">
        <v>1</v>
      </c>
      <c r="F29">
        <v>1</v>
      </c>
      <c r="G29">
        <v>1</v>
      </c>
      <c r="H29">
        <v>3</v>
      </c>
      <c r="I29" t="s">
        <v>275</v>
      </c>
      <c r="J29" t="s">
        <v>276</v>
      </c>
      <c r="K29" t="s">
        <v>277</v>
      </c>
      <c r="L29">
        <v>1346</v>
      </c>
      <c r="N29">
        <v>1009</v>
      </c>
      <c r="O29" t="s">
        <v>274</v>
      </c>
      <c r="P29" t="s">
        <v>274</v>
      </c>
      <c r="Q29">
        <v>1</v>
      </c>
      <c r="X29">
        <v>0.1</v>
      </c>
      <c r="Y29">
        <v>17.27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21</v>
      </c>
      <c r="AG29">
        <v>0</v>
      </c>
      <c r="AH29">
        <v>2</v>
      </c>
      <c r="AI29">
        <v>26265767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ROW(Source!A30)</f>
        <v>30</v>
      </c>
      <c r="B30">
        <v>26265777</v>
      </c>
      <c r="C30">
        <v>26265760</v>
      </c>
      <c r="D30">
        <v>25701950</v>
      </c>
      <c r="E30">
        <v>1</v>
      </c>
      <c r="F30">
        <v>1</v>
      </c>
      <c r="G30">
        <v>1</v>
      </c>
      <c r="H30">
        <v>3</v>
      </c>
      <c r="I30" t="s">
        <v>281</v>
      </c>
      <c r="J30" t="s">
        <v>282</v>
      </c>
      <c r="K30" t="s">
        <v>283</v>
      </c>
      <c r="L30">
        <v>1348</v>
      </c>
      <c r="N30">
        <v>1009</v>
      </c>
      <c r="O30" t="s">
        <v>270</v>
      </c>
      <c r="P30" t="s">
        <v>270</v>
      </c>
      <c r="Q30">
        <v>1000</v>
      </c>
      <c r="X30">
        <v>2.0000000000000002E-5</v>
      </c>
      <c r="Y30">
        <v>35192.480000000003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21</v>
      </c>
      <c r="AG30">
        <v>0</v>
      </c>
      <c r="AH30">
        <v>2</v>
      </c>
      <c r="AI30">
        <v>26265768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26265778</v>
      </c>
      <c r="C31">
        <v>26265760</v>
      </c>
      <c r="D31">
        <v>25702505</v>
      </c>
      <c r="E31">
        <v>1</v>
      </c>
      <c r="F31">
        <v>1</v>
      </c>
      <c r="G31">
        <v>1</v>
      </c>
      <c r="H31">
        <v>3</v>
      </c>
      <c r="I31" t="s">
        <v>284</v>
      </c>
      <c r="J31" t="s">
        <v>285</v>
      </c>
      <c r="K31" t="s">
        <v>286</v>
      </c>
      <c r="L31">
        <v>1354</v>
      </c>
      <c r="N31">
        <v>1010</v>
      </c>
      <c r="O31" t="s">
        <v>150</v>
      </c>
      <c r="P31" t="s">
        <v>150</v>
      </c>
      <c r="Q31">
        <v>1</v>
      </c>
      <c r="X31">
        <v>2.1</v>
      </c>
      <c r="Y31">
        <v>72.22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21</v>
      </c>
      <c r="AG31">
        <v>0</v>
      </c>
      <c r="AH31">
        <v>2</v>
      </c>
      <c r="AI31">
        <v>26265769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ROW(Source!A31)</f>
        <v>31</v>
      </c>
      <c r="B32">
        <v>26265770</v>
      </c>
      <c r="C32">
        <v>26265760</v>
      </c>
      <c r="D32">
        <v>25776156</v>
      </c>
      <c r="E32">
        <v>1</v>
      </c>
      <c r="F32">
        <v>1</v>
      </c>
      <c r="G32">
        <v>1</v>
      </c>
      <c r="H32">
        <v>1</v>
      </c>
      <c r="I32" t="s">
        <v>287</v>
      </c>
      <c r="J32" t="s">
        <v>3</v>
      </c>
      <c r="K32" t="s">
        <v>288</v>
      </c>
      <c r="L32">
        <v>1369</v>
      </c>
      <c r="N32">
        <v>1013</v>
      </c>
      <c r="O32" t="s">
        <v>254</v>
      </c>
      <c r="P32" t="s">
        <v>254</v>
      </c>
      <c r="Q32">
        <v>1</v>
      </c>
      <c r="X32">
        <v>0.39</v>
      </c>
      <c r="Y32">
        <v>0</v>
      </c>
      <c r="Z32">
        <v>0</v>
      </c>
      <c r="AA32">
        <v>0</v>
      </c>
      <c r="AB32">
        <v>8.01</v>
      </c>
      <c r="AC32">
        <v>0</v>
      </c>
      <c r="AD32">
        <v>1</v>
      </c>
      <c r="AE32">
        <v>1</v>
      </c>
      <c r="AF32" t="s">
        <v>35</v>
      </c>
      <c r="AG32">
        <v>0.30946499999999993</v>
      </c>
      <c r="AH32">
        <v>2</v>
      </c>
      <c r="AI32">
        <v>26265761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ROW(Source!A31)</f>
        <v>31</v>
      </c>
      <c r="B33">
        <v>26265771</v>
      </c>
      <c r="C33">
        <v>26265760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29</v>
      </c>
      <c r="J33" t="s">
        <v>3</v>
      </c>
      <c r="K33" t="s">
        <v>255</v>
      </c>
      <c r="L33">
        <v>608254</v>
      </c>
      <c r="N33">
        <v>1013</v>
      </c>
      <c r="O33" t="s">
        <v>256</v>
      </c>
      <c r="P33" t="s">
        <v>256</v>
      </c>
      <c r="Q33">
        <v>1</v>
      </c>
      <c r="X33">
        <v>7.0000000000000007E-2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34</v>
      </c>
      <c r="AG33">
        <v>6.0375000000000005E-2</v>
      </c>
      <c r="AH33">
        <v>2</v>
      </c>
      <c r="AI33">
        <v>26265762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ROW(Source!A31)</f>
        <v>31</v>
      </c>
      <c r="B34">
        <v>26265772</v>
      </c>
      <c r="C34">
        <v>26265760</v>
      </c>
      <c r="D34">
        <v>25703280</v>
      </c>
      <c r="E34">
        <v>1</v>
      </c>
      <c r="F34">
        <v>1</v>
      </c>
      <c r="G34">
        <v>1</v>
      </c>
      <c r="H34">
        <v>2</v>
      </c>
      <c r="I34" t="s">
        <v>261</v>
      </c>
      <c r="J34" t="s">
        <v>262</v>
      </c>
      <c r="K34" t="s">
        <v>263</v>
      </c>
      <c r="L34">
        <v>1368</v>
      </c>
      <c r="N34">
        <v>1011</v>
      </c>
      <c r="O34" t="s">
        <v>260</v>
      </c>
      <c r="P34" t="s">
        <v>260</v>
      </c>
      <c r="Q34">
        <v>1</v>
      </c>
      <c r="X34">
        <v>7.0000000000000007E-2</v>
      </c>
      <c r="Y34">
        <v>0</v>
      </c>
      <c r="Z34">
        <v>85.68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34</v>
      </c>
      <c r="AG34">
        <v>6.0375000000000005E-2</v>
      </c>
      <c r="AH34">
        <v>2</v>
      </c>
      <c r="AI34">
        <v>26265763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ROW(Source!A31)</f>
        <v>31</v>
      </c>
      <c r="B35">
        <v>26265773</v>
      </c>
      <c r="C35">
        <v>26265760</v>
      </c>
      <c r="D35">
        <v>25704562</v>
      </c>
      <c r="E35">
        <v>1</v>
      </c>
      <c r="F35">
        <v>1</v>
      </c>
      <c r="G35">
        <v>1</v>
      </c>
      <c r="H35">
        <v>2</v>
      </c>
      <c r="I35" t="s">
        <v>264</v>
      </c>
      <c r="J35" t="s">
        <v>265</v>
      </c>
      <c r="K35" t="s">
        <v>266</v>
      </c>
      <c r="L35">
        <v>1368</v>
      </c>
      <c r="N35">
        <v>1011</v>
      </c>
      <c r="O35" t="s">
        <v>260</v>
      </c>
      <c r="P35" t="s">
        <v>260</v>
      </c>
      <c r="Q35">
        <v>1</v>
      </c>
      <c r="X35">
        <v>0.02</v>
      </c>
      <c r="Y35">
        <v>0</v>
      </c>
      <c r="Z35">
        <v>86.79</v>
      </c>
      <c r="AA35">
        <v>10.130000000000001</v>
      </c>
      <c r="AB35">
        <v>0</v>
      </c>
      <c r="AC35">
        <v>0</v>
      </c>
      <c r="AD35">
        <v>1</v>
      </c>
      <c r="AE35">
        <v>0</v>
      </c>
      <c r="AF35" t="s">
        <v>34</v>
      </c>
      <c r="AG35">
        <v>1.7250000000000001E-2</v>
      </c>
      <c r="AH35">
        <v>2</v>
      </c>
      <c r="AI35">
        <v>26265764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ROW(Source!A31)</f>
        <v>31</v>
      </c>
      <c r="B36">
        <v>26265774</v>
      </c>
      <c r="C36">
        <v>26265760</v>
      </c>
      <c r="D36">
        <v>25695510</v>
      </c>
      <c r="E36">
        <v>1</v>
      </c>
      <c r="F36">
        <v>1</v>
      </c>
      <c r="G36">
        <v>1</v>
      </c>
      <c r="H36">
        <v>3</v>
      </c>
      <c r="I36" t="s">
        <v>267</v>
      </c>
      <c r="J36" t="s">
        <v>268</v>
      </c>
      <c r="K36" t="s">
        <v>269</v>
      </c>
      <c r="L36">
        <v>1348</v>
      </c>
      <c r="N36">
        <v>1009</v>
      </c>
      <c r="O36" t="s">
        <v>270</v>
      </c>
      <c r="P36" t="s">
        <v>270</v>
      </c>
      <c r="Q36">
        <v>1000</v>
      </c>
      <c r="X36">
        <v>2.0000000000000002E-5</v>
      </c>
      <c r="Y36">
        <v>6300.12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21</v>
      </c>
      <c r="AG36">
        <v>0</v>
      </c>
      <c r="AH36">
        <v>2</v>
      </c>
      <c r="AI36">
        <v>26265765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ROW(Source!A31)</f>
        <v>31</v>
      </c>
      <c r="B37">
        <v>26265775</v>
      </c>
      <c r="C37">
        <v>26265760</v>
      </c>
      <c r="D37">
        <v>25695646</v>
      </c>
      <c r="E37">
        <v>1</v>
      </c>
      <c r="F37">
        <v>1</v>
      </c>
      <c r="G37">
        <v>1</v>
      </c>
      <c r="H37">
        <v>3</v>
      </c>
      <c r="I37" t="s">
        <v>271</v>
      </c>
      <c r="J37" t="s">
        <v>272</v>
      </c>
      <c r="K37" t="s">
        <v>273</v>
      </c>
      <c r="L37">
        <v>1346</v>
      </c>
      <c r="N37">
        <v>1009</v>
      </c>
      <c r="O37" t="s">
        <v>274</v>
      </c>
      <c r="P37" t="s">
        <v>274</v>
      </c>
      <c r="Q37">
        <v>1</v>
      </c>
      <c r="X37">
        <v>0.02</v>
      </c>
      <c r="Y37">
        <v>1.74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21</v>
      </c>
      <c r="AG37">
        <v>0</v>
      </c>
      <c r="AH37">
        <v>2</v>
      </c>
      <c r="AI37">
        <v>26265766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ROW(Source!A31)</f>
        <v>31</v>
      </c>
      <c r="B38">
        <v>26265776</v>
      </c>
      <c r="C38">
        <v>26265760</v>
      </c>
      <c r="D38">
        <v>25695608</v>
      </c>
      <c r="E38">
        <v>1</v>
      </c>
      <c r="F38">
        <v>1</v>
      </c>
      <c r="G38">
        <v>1</v>
      </c>
      <c r="H38">
        <v>3</v>
      </c>
      <c r="I38" t="s">
        <v>275</v>
      </c>
      <c r="J38" t="s">
        <v>276</v>
      </c>
      <c r="K38" t="s">
        <v>277</v>
      </c>
      <c r="L38">
        <v>1346</v>
      </c>
      <c r="N38">
        <v>1009</v>
      </c>
      <c r="O38" t="s">
        <v>274</v>
      </c>
      <c r="P38" t="s">
        <v>274</v>
      </c>
      <c r="Q38">
        <v>1</v>
      </c>
      <c r="X38">
        <v>0.1</v>
      </c>
      <c r="Y38">
        <v>17.27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21</v>
      </c>
      <c r="AG38">
        <v>0</v>
      </c>
      <c r="AH38">
        <v>2</v>
      </c>
      <c r="AI38">
        <v>26265767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ROW(Source!A31)</f>
        <v>31</v>
      </c>
      <c r="B39">
        <v>26265777</v>
      </c>
      <c r="C39">
        <v>26265760</v>
      </c>
      <c r="D39">
        <v>25701950</v>
      </c>
      <c r="E39">
        <v>1</v>
      </c>
      <c r="F39">
        <v>1</v>
      </c>
      <c r="G39">
        <v>1</v>
      </c>
      <c r="H39">
        <v>3</v>
      </c>
      <c r="I39" t="s">
        <v>281</v>
      </c>
      <c r="J39" t="s">
        <v>282</v>
      </c>
      <c r="K39" t="s">
        <v>283</v>
      </c>
      <c r="L39">
        <v>1348</v>
      </c>
      <c r="N39">
        <v>1009</v>
      </c>
      <c r="O39" t="s">
        <v>270</v>
      </c>
      <c r="P39" t="s">
        <v>270</v>
      </c>
      <c r="Q39">
        <v>1000</v>
      </c>
      <c r="X39">
        <v>2.0000000000000002E-5</v>
      </c>
      <c r="Y39">
        <v>35192.480000000003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21</v>
      </c>
      <c r="AG39">
        <v>0</v>
      </c>
      <c r="AH39">
        <v>2</v>
      </c>
      <c r="AI39">
        <v>26265768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ROW(Source!A31)</f>
        <v>31</v>
      </c>
      <c r="B40">
        <v>26265778</v>
      </c>
      <c r="C40">
        <v>26265760</v>
      </c>
      <c r="D40">
        <v>25702505</v>
      </c>
      <c r="E40">
        <v>1</v>
      </c>
      <c r="F40">
        <v>1</v>
      </c>
      <c r="G40">
        <v>1</v>
      </c>
      <c r="H40">
        <v>3</v>
      </c>
      <c r="I40" t="s">
        <v>284</v>
      </c>
      <c r="J40" t="s">
        <v>285</v>
      </c>
      <c r="K40" t="s">
        <v>286</v>
      </c>
      <c r="L40">
        <v>1354</v>
      </c>
      <c r="N40">
        <v>1010</v>
      </c>
      <c r="O40" t="s">
        <v>150</v>
      </c>
      <c r="P40" t="s">
        <v>150</v>
      </c>
      <c r="Q40">
        <v>1</v>
      </c>
      <c r="X40">
        <v>2.1</v>
      </c>
      <c r="Y40">
        <v>72.22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21</v>
      </c>
      <c r="AG40">
        <v>0</v>
      </c>
      <c r="AH40">
        <v>2</v>
      </c>
      <c r="AI40">
        <v>26265769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26265784</v>
      </c>
      <c r="C41">
        <v>26265779</v>
      </c>
      <c r="D41">
        <v>26005534</v>
      </c>
      <c r="E41">
        <v>1</v>
      </c>
      <c r="F41">
        <v>1</v>
      </c>
      <c r="G41">
        <v>1</v>
      </c>
      <c r="H41">
        <v>1</v>
      </c>
      <c r="I41" t="s">
        <v>289</v>
      </c>
      <c r="J41" t="s">
        <v>3</v>
      </c>
      <c r="K41" t="s">
        <v>290</v>
      </c>
      <c r="L41">
        <v>1369</v>
      </c>
      <c r="N41">
        <v>1013</v>
      </c>
      <c r="O41" t="s">
        <v>254</v>
      </c>
      <c r="P41" t="s">
        <v>254</v>
      </c>
      <c r="Q41">
        <v>1</v>
      </c>
      <c r="X41">
        <v>0.41</v>
      </c>
      <c r="Y41">
        <v>0</v>
      </c>
      <c r="Z41">
        <v>0</v>
      </c>
      <c r="AA41">
        <v>0</v>
      </c>
      <c r="AB41">
        <v>8.1999999999999993</v>
      </c>
      <c r="AC41">
        <v>0</v>
      </c>
      <c r="AD41">
        <v>1</v>
      </c>
      <c r="AE41">
        <v>1</v>
      </c>
      <c r="AF41" t="s">
        <v>44</v>
      </c>
      <c r="AG41">
        <v>0.25932499999999997</v>
      </c>
      <c r="AH41">
        <v>2</v>
      </c>
      <c r="AI41">
        <v>26265780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26265785</v>
      </c>
      <c r="C42">
        <v>26265779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29</v>
      </c>
      <c r="J42" t="s">
        <v>3</v>
      </c>
      <c r="K42" t="s">
        <v>255</v>
      </c>
      <c r="L42">
        <v>608254</v>
      </c>
      <c r="N42">
        <v>1013</v>
      </c>
      <c r="O42" t="s">
        <v>256</v>
      </c>
      <c r="P42" t="s">
        <v>256</v>
      </c>
      <c r="Q42">
        <v>1</v>
      </c>
      <c r="X42">
        <v>0.15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43</v>
      </c>
      <c r="AG42">
        <v>8.6249999999999993E-2</v>
      </c>
      <c r="AH42">
        <v>2</v>
      </c>
      <c r="AI42">
        <v>26265781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26265786</v>
      </c>
      <c r="C43">
        <v>26265779</v>
      </c>
      <c r="D43">
        <v>25703166</v>
      </c>
      <c r="E43">
        <v>1</v>
      </c>
      <c r="F43">
        <v>1</v>
      </c>
      <c r="G43">
        <v>1</v>
      </c>
      <c r="H43">
        <v>2</v>
      </c>
      <c r="I43" t="s">
        <v>291</v>
      </c>
      <c r="J43" t="s">
        <v>292</v>
      </c>
      <c r="K43" t="s">
        <v>293</v>
      </c>
      <c r="L43">
        <v>1368</v>
      </c>
      <c r="N43">
        <v>1011</v>
      </c>
      <c r="O43" t="s">
        <v>260</v>
      </c>
      <c r="P43" t="s">
        <v>260</v>
      </c>
      <c r="Q43">
        <v>1</v>
      </c>
      <c r="X43">
        <v>0.15</v>
      </c>
      <c r="Y43">
        <v>0</v>
      </c>
      <c r="Z43">
        <v>135.43</v>
      </c>
      <c r="AA43">
        <v>11.84</v>
      </c>
      <c r="AB43">
        <v>0</v>
      </c>
      <c r="AC43">
        <v>0</v>
      </c>
      <c r="AD43">
        <v>1</v>
      </c>
      <c r="AE43">
        <v>0</v>
      </c>
      <c r="AF43" t="s">
        <v>43</v>
      </c>
      <c r="AG43">
        <v>8.6249999999999993E-2</v>
      </c>
      <c r="AH43">
        <v>2</v>
      </c>
      <c r="AI43">
        <v>26265782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26265787</v>
      </c>
      <c r="C44">
        <v>26265779</v>
      </c>
      <c r="D44">
        <v>25702730</v>
      </c>
      <c r="E44">
        <v>1</v>
      </c>
      <c r="F44">
        <v>1</v>
      </c>
      <c r="G44">
        <v>1</v>
      </c>
      <c r="H44">
        <v>3</v>
      </c>
      <c r="I44" t="s">
        <v>294</v>
      </c>
      <c r="J44" t="s">
        <v>295</v>
      </c>
      <c r="K44" t="s">
        <v>296</v>
      </c>
      <c r="L44">
        <v>1374</v>
      </c>
      <c r="N44">
        <v>1013</v>
      </c>
      <c r="O44" t="s">
        <v>297</v>
      </c>
      <c r="P44" t="s">
        <v>297</v>
      </c>
      <c r="Q44">
        <v>1</v>
      </c>
      <c r="X44">
        <v>7.0000000000000007E-2</v>
      </c>
      <c r="Y44">
        <v>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21</v>
      </c>
      <c r="AG44">
        <v>0</v>
      </c>
      <c r="AH44">
        <v>2</v>
      </c>
      <c r="AI44">
        <v>26265783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ROW(Source!A33)</f>
        <v>33</v>
      </c>
      <c r="B45">
        <v>26265784</v>
      </c>
      <c r="C45">
        <v>26265779</v>
      </c>
      <c r="D45">
        <v>26005534</v>
      </c>
      <c r="E45">
        <v>1</v>
      </c>
      <c r="F45">
        <v>1</v>
      </c>
      <c r="G45">
        <v>1</v>
      </c>
      <c r="H45">
        <v>1</v>
      </c>
      <c r="I45" t="s">
        <v>289</v>
      </c>
      <c r="J45" t="s">
        <v>3</v>
      </c>
      <c r="K45" t="s">
        <v>290</v>
      </c>
      <c r="L45">
        <v>1369</v>
      </c>
      <c r="N45">
        <v>1013</v>
      </c>
      <c r="O45" t="s">
        <v>254</v>
      </c>
      <c r="P45" t="s">
        <v>254</v>
      </c>
      <c r="Q45">
        <v>1</v>
      </c>
      <c r="X45">
        <v>0.41</v>
      </c>
      <c r="Y45">
        <v>0</v>
      </c>
      <c r="Z45">
        <v>0</v>
      </c>
      <c r="AA45">
        <v>0</v>
      </c>
      <c r="AB45">
        <v>8.1999999999999993</v>
      </c>
      <c r="AC45">
        <v>0</v>
      </c>
      <c r="AD45">
        <v>1</v>
      </c>
      <c r="AE45">
        <v>1</v>
      </c>
      <c r="AF45" t="s">
        <v>44</v>
      </c>
      <c r="AG45">
        <v>0.25932499999999997</v>
      </c>
      <c r="AH45">
        <v>2</v>
      </c>
      <c r="AI45">
        <v>26265780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ROW(Source!A33)</f>
        <v>33</v>
      </c>
      <c r="B46">
        <v>26265785</v>
      </c>
      <c r="C46">
        <v>26265779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29</v>
      </c>
      <c r="J46" t="s">
        <v>3</v>
      </c>
      <c r="K46" t="s">
        <v>255</v>
      </c>
      <c r="L46">
        <v>608254</v>
      </c>
      <c r="N46">
        <v>1013</v>
      </c>
      <c r="O46" t="s">
        <v>256</v>
      </c>
      <c r="P46" t="s">
        <v>256</v>
      </c>
      <c r="Q46">
        <v>1</v>
      </c>
      <c r="X46">
        <v>0.15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43</v>
      </c>
      <c r="AG46">
        <v>8.6249999999999993E-2</v>
      </c>
      <c r="AH46">
        <v>2</v>
      </c>
      <c r="AI46">
        <v>26265781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ROW(Source!A33)</f>
        <v>33</v>
      </c>
      <c r="B47">
        <v>26265786</v>
      </c>
      <c r="C47">
        <v>26265779</v>
      </c>
      <c r="D47">
        <v>25703166</v>
      </c>
      <c r="E47">
        <v>1</v>
      </c>
      <c r="F47">
        <v>1</v>
      </c>
      <c r="G47">
        <v>1</v>
      </c>
      <c r="H47">
        <v>2</v>
      </c>
      <c r="I47" t="s">
        <v>291</v>
      </c>
      <c r="J47" t="s">
        <v>292</v>
      </c>
      <c r="K47" t="s">
        <v>293</v>
      </c>
      <c r="L47">
        <v>1368</v>
      </c>
      <c r="N47">
        <v>1011</v>
      </c>
      <c r="O47" t="s">
        <v>260</v>
      </c>
      <c r="P47" t="s">
        <v>260</v>
      </c>
      <c r="Q47">
        <v>1</v>
      </c>
      <c r="X47">
        <v>0.15</v>
      </c>
      <c r="Y47">
        <v>0</v>
      </c>
      <c r="Z47">
        <v>135.43</v>
      </c>
      <c r="AA47">
        <v>11.84</v>
      </c>
      <c r="AB47">
        <v>0</v>
      </c>
      <c r="AC47">
        <v>0</v>
      </c>
      <c r="AD47">
        <v>1</v>
      </c>
      <c r="AE47">
        <v>0</v>
      </c>
      <c r="AF47" t="s">
        <v>43</v>
      </c>
      <c r="AG47">
        <v>8.6249999999999993E-2</v>
      </c>
      <c r="AH47">
        <v>2</v>
      </c>
      <c r="AI47">
        <v>26265782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ROW(Source!A33)</f>
        <v>33</v>
      </c>
      <c r="B48">
        <v>26265787</v>
      </c>
      <c r="C48">
        <v>26265779</v>
      </c>
      <c r="D48">
        <v>25702730</v>
      </c>
      <c r="E48">
        <v>1</v>
      </c>
      <c r="F48">
        <v>1</v>
      </c>
      <c r="G48">
        <v>1</v>
      </c>
      <c r="H48">
        <v>3</v>
      </c>
      <c r="I48" t="s">
        <v>294</v>
      </c>
      <c r="J48" t="s">
        <v>295</v>
      </c>
      <c r="K48" t="s">
        <v>296</v>
      </c>
      <c r="L48">
        <v>1374</v>
      </c>
      <c r="N48">
        <v>1013</v>
      </c>
      <c r="O48" t="s">
        <v>297</v>
      </c>
      <c r="P48" t="s">
        <v>297</v>
      </c>
      <c r="Q48">
        <v>1</v>
      </c>
      <c r="X48">
        <v>7.0000000000000007E-2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21</v>
      </c>
      <c r="AG48">
        <v>0</v>
      </c>
      <c r="AH48">
        <v>2</v>
      </c>
      <c r="AI48">
        <v>26265783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ROW(Source!A34)</f>
        <v>34</v>
      </c>
      <c r="B49">
        <v>26266576</v>
      </c>
      <c r="C49">
        <v>26266569</v>
      </c>
      <c r="D49">
        <v>26005427</v>
      </c>
      <c r="E49">
        <v>1</v>
      </c>
      <c r="F49">
        <v>1</v>
      </c>
      <c r="G49">
        <v>1</v>
      </c>
      <c r="H49">
        <v>1</v>
      </c>
      <c r="I49" t="s">
        <v>298</v>
      </c>
      <c r="J49" t="s">
        <v>3</v>
      </c>
      <c r="K49" t="s">
        <v>299</v>
      </c>
      <c r="L49">
        <v>1369</v>
      </c>
      <c r="N49">
        <v>1013</v>
      </c>
      <c r="O49" t="s">
        <v>254</v>
      </c>
      <c r="P49" t="s">
        <v>254</v>
      </c>
      <c r="Q49">
        <v>1</v>
      </c>
      <c r="X49">
        <v>0.94</v>
      </c>
      <c r="Y49">
        <v>0</v>
      </c>
      <c r="Z49">
        <v>0</v>
      </c>
      <c r="AA49">
        <v>0</v>
      </c>
      <c r="AB49">
        <v>8.7200000000000006</v>
      </c>
      <c r="AC49">
        <v>0</v>
      </c>
      <c r="AD49">
        <v>1</v>
      </c>
      <c r="AE49">
        <v>1</v>
      </c>
      <c r="AF49" t="s">
        <v>44</v>
      </c>
      <c r="AG49">
        <v>0.59455000000000002</v>
      </c>
      <c r="AH49">
        <v>2</v>
      </c>
      <c r="AI49">
        <v>26266570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ROW(Source!A34)</f>
        <v>34</v>
      </c>
      <c r="B50">
        <v>26266577</v>
      </c>
      <c r="C50">
        <v>26266569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29</v>
      </c>
      <c r="J50" t="s">
        <v>3</v>
      </c>
      <c r="K50" t="s">
        <v>255</v>
      </c>
      <c r="L50">
        <v>608254</v>
      </c>
      <c r="N50">
        <v>1013</v>
      </c>
      <c r="O50" t="s">
        <v>256</v>
      </c>
      <c r="P50" t="s">
        <v>256</v>
      </c>
      <c r="Q50">
        <v>1</v>
      </c>
      <c r="X50">
        <v>0.41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43</v>
      </c>
      <c r="AG50">
        <v>0.23574999999999996</v>
      </c>
      <c r="AH50">
        <v>2</v>
      </c>
      <c r="AI50">
        <v>26266571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ROW(Source!A34)</f>
        <v>34</v>
      </c>
      <c r="B51">
        <v>26266578</v>
      </c>
      <c r="C51">
        <v>26266569</v>
      </c>
      <c r="D51">
        <v>25703166</v>
      </c>
      <c r="E51">
        <v>1</v>
      </c>
      <c r="F51">
        <v>1</v>
      </c>
      <c r="G51">
        <v>1</v>
      </c>
      <c r="H51">
        <v>2</v>
      </c>
      <c r="I51" t="s">
        <v>291</v>
      </c>
      <c r="J51" t="s">
        <v>292</v>
      </c>
      <c r="K51" t="s">
        <v>293</v>
      </c>
      <c r="L51">
        <v>1368</v>
      </c>
      <c r="N51">
        <v>1011</v>
      </c>
      <c r="O51" t="s">
        <v>260</v>
      </c>
      <c r="P51" t="s">
        <v>260</v>
      </c>
      <c r="Q51">
        <v>1</v>
      </c>
      <c r="X51">
        <v>0.01</v>
      </c>
      <c r="Y51">
        <v>0</v>
      </c>
      <c r="Z51">
        <v>135.43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43</v>
      </c>
      <c r="AG51">
        <v>5.7499999999999999E-3</v>
      </c>
      <c r="AH51">
        <v>2</v>
      </c>
      <c r="AI51">
        <v>26266572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ROW(Source!A34)</f>
        <v>34</v>
      </c>
      <c r="B52">
        <v>26266579</v>
      </c>
      <c r="C52">
        <v>26266569</v>
      </c>
      <c r="D52">
        <v>25703285</v>
      </c>
      <c r="E52">
        <v>1</v>
      </c>
      <c r="F52">
        <v>1</v>
      </c>
      <c r="G52">
        <v>1</v>
      </c>
      <c r="H52">
        <v>2</v>
      </c>
      <c r="I52" t="s">
        <v>300</v>
      </c>
      <c r="J52" t="s">
        <v>301</v>
      </c>
      <c r="K52" t="s">
        <v>302</v>
      </c>
      <c r="L52">
        <v>1368</v>
      </c>
      <c r="N52">
        <v>1011</v>
      </c>
      <c r="O52" t="s">
        <v>260</v>
      </c>
      <c r="P52" t="s">
        <v>260</v>
      </c>
      <c r="Q52">
        <v>1</v>
      </c>
      <c r="X52">
        <v>0.4</v>
      </c>
      <c r="Y52">
        <v>0</v>
      </c>
      <c r="Z52">
        <v>146.56</v>
      </c>
      <c r="AA52">
        <v>11.84</v>
      </c>
      <c r="AB52">
        <v>0</v>
      </c>
      <c r="AC52">
        <v>0</v>
      </c>
      <c r="AD52">
        <v>1</v>
      </c>
      <c r="AE52">
        <v>0</v>
      </c>
      <c r="AF52" t="s">
        <v>43</v>
      </c>
      <c r="AG52">
        <v>0.22999999999999998</v>
      </c>
      <c r="AH52">
        <v>2</v>
      </c>
      <c r="AI52">
        <v>26266573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ROW(Source!A34)</f>
        <v>34</v>
      </c>
      <c r="B53">
        <v>26266580</v>
      </c>
      <c r="C53">
        <v>26266569</v>
      </c>
      <c r="D53">
        <v>25704562</v>
      </c>
      <c r="E53">
        <v>1</v>
      </c>
      <c r="F53">
        <v>1</v>
      </c>
      <c r="G53">
        <v>1</v>
      </c>
      <c r="H53">
        <v>2</v>
      </c>
      <c r="I53" t="s">
        <v>264</v>
      </c>
      <c r="J53" t="s">
        <v>265</v>
      </c>
      <c r="K53" t="s">
        <v>266</v>
      </c>
      <c r="L53">
        <v>1368</v>
      </c>
      <c r="N53">
        <v>1011</v>
      </c>
      <c r="O53" t="s">
        <v>260</v>
      </c>
      <c r="P53" t="s">
        <v>260</v>
      </c>
      <c r="Q53">
        <v>1</v>
      </c>
      <c r="X53">
        <v>0.01</v>
      </c>
      <c r="Y53">
        <v>0</v>
      </c>
      <c r="Z53">
        <v>86.79</v>
      </c>
      <c r="AA53">
        <v>10.130000000000001</v>
      </c>
      <c r="AB53">
        <v>0</v>
      </c>
      <c r="AC53">
        <v>0</v>
      </c>
      <c r="AD53">
        <v>1</v>
      </c>
      <c r="AE53">
        <v>0</v>
      </c>
      <c r="AF53" t="s">
        <v>43</v>
      </c>
      <c r="AG53">
        <v>5.7499999999999999E-3</v>
      </c>
      <c r="AH53">
        <v>2</v>
      </c>
      <c r="AI53">
        <v>26266574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ROW(Source!A34)</f>
        <v>34</v>
      </c>
      <c r="B54">
        <v>26266581</v>
      </c>
      <c r="C54">
        <v>26266569</v>
      </c>
      <c r="D54">
        <v>25702730</v>
      </c>
      <c r="E54">
        <v>1</v>
      </c>
      <c r="F54">
        <v>1</v>
      </c>
      <c r="G54">
        <v>1</v>
      </c>
      <c r="H54">
        <v>3</v>
      </c>
      <c r="I54" t="s">
        <v>294</v>
      </c>
      <c r="J54" t="s">
        <v>295</v>
      </c>
      <c r="K54" t="s">
        <v>296</v>
      </c>
      <c r="L54">
        <v>1374</v>
      </c>
      <c r="N54">
        <v>1013</v>
      </c>
      <c r="O54" t="s">
        <v>297</v>
      </c>
      <c r="P54" t="s">
        <v>297</v>
      </c>
      <c r="Q54">
        <v>1</v>
      </c>
      <c r="X54">
        <v>0.16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21</v>
      </c>
      <c r="AG54">
        <v>0</v>
      </c>
      <c r="AH54">
        <v>2</v>
      </c>
      <c r="AI54">
        <v>26266575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ROW(Source!A35)</f>
        <v>35</v>
      </c>
      <c r="B55">
        <v>26266576</v>
      </c>
      <c r="C55">
        <v>26266569</v>
      </c>
      <c r="D55">
        <v>26005427</v>
      </c>
      <c r="E55">
        <v>1</v>
      </c>
      <c r="F55">
        <v>1</v>
      </c>
      <c r="G55">
        <v>1</v>
      </c>
      <c r="H55">
        <v>1</v>
      </c>
      <c r="I55" t="s">
        <v>298</v>
      </c>
      <c r="J55" t="s">
        <v>3</v>
      </c>
      <c r="K55" t="s">
        <v>299</v>
      </c>
      <c r="L55">
        <v>1369</v>
      </c>
      <c r="N55">
        <v>1013</v>
      </c>
      <c r="O55" t="s">
        <v>254</v>
      </c>
      <c r="P55" t="s">
        <v>254</v>
      </c>
      <c r="Q55">
        <v>1</v>
      </c>
      <c r="X55">
        <v>0.94</v>
      </c>
      <c r="Y55">
        <v>0</v>
      </c>
      <c r="Z55">
        <v>0</v>
      </c>
      <c r="AA55">
        <v>0</v>
      </c>
      <c r="AB55">
        <v>8.7200000000000006</v>
      </c>
      <c r="AC55">
        <v>0</v>
      </c>
      <c r="AD55">
        <v>1</v>
      </c>
      <c r="AE55">
        <v>1</v>
      </c>
      <c r="AF55" t="s">
        <v>44</v>
      </c>
      <c r="AG55">
        <v>0.59455000000000002</v>
      </c>
      <c r="AH55">
        <v>2</v>
      </c>
      <c r="AI55">
        <v>26266570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ROW(Source!A35)</f>
        <v>35</v>
      </c>
      <c r="B56">
        <v>26266577</v>
      </c>
      <c r="C56">
        <v>26266569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29</v>
      </c>
      <c r="J56" t="s">
        <v>3</v>
      </c>
      <c r="K56" t="s">
        <v>255</v>
      </c>
      <c r="L56">
        <v>608254</v>
      </c>
      <c r="N56">
        <v>1013</v>
      </c>
      <c r="O56" t="s">
        <v>256</v>
      </c>
      <c r="P56" t="s">
        <v>256</v>
      </c>
      <c r="Q56">
        <v>1</v>
      </c>
      <c r="X56">
        <v>0.41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43</v>
      </c>
      <c r="AG56">
        <v>0.23574999999999996</v>
      </c>
      <c r="AH56">
        <v>2</v>
      </c>
      <c r="AI56">
        <v>26266571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ROW(Source!A35)</f>
        <v>35</v>
      </c>
      <c r="B57">
        <v>26266578</v>
      </c>
      <c r="C57">
        <v>26266569</v>
      </c>
      <c r="D57">
        <v>25703166</v>
      </c>
      <c r="E57">
        <v>1</v>
      </c>
      <c r="F57">
        <v>1</v>
      </c>
      <c r="G57">
        <v>1</v>
      </c>
      <c r="H57">
        <v>2</v>
      </c>
      <c r="I57" t="s">
        <v>291</v>
      </c>
      <c r="J57" t="s">
        <v>292</v>
      </c>
      <c r="K57" t="s">
        <v>293</v>
      </c>
      <c r="L57">
        <v>1368</v>
      </c>
      <c r="N57">
        <v>1011</v>
      </c>
      <c r="O57" t="s">
        <v>260</v>
      </c>
      <c r="P57" t="s">
        <v>260</v>
      </c>
      <c r="Q57">
        <v>1</v>
      </c>
      <c r="X57">
        <v>0.01</v>
      </c>
      <c r="Y57">
        <v>0</v>
      </c>
      <c r="Z57">
        <v>135.43</v>
      </c>
      <c r="AA57">
        <v>11.84</v>
      </c>
      <c r="AB57">
        <v>0</v>
      </c>
      <c r="AC57">
        <v>0</v>
      </c>
      <c r="AD57">
        <v>1</v>
      </c>
      <c r="AE57">
        <v>0</v>
      </c>
      <c r="AF57" t="s">
        <v>43</v>
      </c>
      <c r="AG57">
        <v>5.7499999999999999E-3</v>
      </c>
      <c r="AH57">
        <v>2</v>
      </c>
      <c r="AI57">
        <v>26266572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ROW(Source!A35)</f>
        <v>35</v>
      </c>
      <c r="B58">
        <v>26266579</v>
      </c>
      <c r="C58">
        <v>26266569</v>
      </c>
      <c r="D58">
        <v>25703285</v>
      </c>
      <c r="E58">
        <v>1</v>
      </c>
      <c r="F58">
        <v>1</v>
      </c>
      <c r="G58">
        <v>1</v>
      </c>
      <c r="H58">
        <v>2</v>
      </c>
      <c r="I58" t="s">
        <v>300</v>
      </c>
      <c r="J58" t="s">
        <v>301</v>
      </c>
      <c r="K58" t="s">
        <v>302</v>
      </c>
      <c r="L58">
        <v>1368</v>
      </c>
      <c r="N58">
        <v>1011</v>
      </c>
      <c r="O58" t="s">
        <v>260</v>
      </c>
      <c r="P58" t="s">
        <v>260</v>
      </c>
      <c r="Q58">
        <v>1</v>
      </c>
      <c r="X58">
        <v>0.4</v>
      </c>
      <c r="Y58">
        <v>0</v>
      </c>
      <c r="Z58">
        <v>146.56</v>
      </c>
      <c r="AA58">
        <v>11.84</v>
      </c>
      <c r="AB58">
        <v>0</v>
      </c>
      <c r="AC58">
        <v>0</v>
      </c>
      <c r="AD58">
        <v>1</v>
      </c>
      <c r="AE58">
        <v>0</v>
      </c>
      <c r="AF58" t="s">
        <v>43</v>
      </c>
      <c r="AG58">
        <v>0.22999999999999998</v>
      </c>
      <c r="AH58">
        <v>2</v>
      </c>
      <c r="AI58">
        <v>26266573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ROW(Source!A35)</f>
        <v>35</v>
      </c>
      <c r="B59">
        <v>26266580</v>
      </c>
      <c r="C59">
        <v>26266569</v>
      </c>
      <c r="D59">
        <v>25704562</v>
      </c>
      <c r="E59">
        <v>1</v>
      </c>
      <c r="F59">
        <v>1</v>
      </c>
      <c r="G59">
        <v>1</v>
      </c>
      <c r="H59">
        <v>2</v>
      </c>
      <c r="I59" t="s">
        <v>264</v>
      </c>
      <c r="J59" t="s">
        <v>265</v>
      </c>
      <c r="K59" t="s">
        <v>266</v>
      </c>
      <c r="L59">
        <v>1368</v>
      </c>
      <c r="N59">
        <v>1011</v>
      </c>
      <c r="O59" t="s">
        <v>260</v>
      </c>
      <c r="P59" t="s">
        <v>260</v>
      </c>
      <c r="Q59">
        <v>1</v>
      </c>
      <c r="X59">
        <v>0.01</v>
      </c>
      <c r="Y59">
        <v>0</v>
      </c>
      <c r="Z59">
        <v>86.79</v>
      </c>
      <c r="AA59">
        <v>10.130000000000001</v>
      </c>
      <c r="AB59">
        <v>0</v>
      </c>
      <c r="AC59">
        <v>0</v>
      </c>
      <c r="AD59">
        <v>1</v>
      </c>
      <c r="AE59">
        <v>0</v>
      </c>
      <c r="AF59" t="s">
        <v>43</v>
      </c>
      <c r="AG59">
        <v>5.7499999999999999E-3</v>
      </c>
      <c r="AH59">
        <v>2</v>
      </c>
      <c r="AI59">
        <v>26266574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ROW(Source!A35)</f>
        <v>35</v>
      </c>
      <c r="B60">
        <v>26266581</v>
      </c>
      <c r="C60">
        <v>26266569</v>
      </c>
      <c r="D60">
        <v>25702730</v>
      </c>
      <c r="E60">
        <v>1</v>
      </c>
      <c r="F60">
        <v>1</v>
      </c>
      <c r="G60">
        <v>1</v>
      </c>
      <c r="H60">
        <v>3</v>
      </c>
      <c r="I60" t="s">
        <v>294</v>
      </c>
      <c r="J60" t="s">
        <v>295</v>
      </c>
      <c r="K60" t="s">
        <v>296</v>
      </c>
      <c r="L60">
        <v>1374</v>
      </c>
      <c r="N60">
        <v>1013</v>
      </c>
      <c r="O60" t="s">
        <v>297</v>
      </c>
      <c r="P60" t="s">
        <v>297</v>
      </c>
      <c r="Q60">
        <v>1</v>
      </c>
      <c r="X60">
        <v>0.16</v>
      </c>
      <c r="Y60">
        <v>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21</v>
      </c>
      <c r="AG60">
        <v>0</v>
      </c>
      <c r="AH60">
        <v>2</v>
      </c>
      <c r="AI60">
        <v>26266575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ROW(Source!A36)</f>
        <v>36</v>
      </c>
      <c r="B61">
        <v>26265811</v>
      </c>
      <c r="C61">
        <v>26265810</v>
      </c>
      <c r="D61">
        <v>26010401</v>
      </c>
      <c r="E61">
        <v>1</v>
      </c>
      <c r="F61">
        <v>1</v>
      </c>
      <c r="G61">
        <v>1</v>
      </c>
      <c r="H61">
        <v>1</v>
      </c>
      <c r="I61" t="s">
        <v>303</v>
      </c>
      <c r="J61" t="s">
        <v>3</v>
      </c>
      <c r="K61" t="s">
        <v>304</v>
      </c>
      <c r="L61">
        <v>1369</v>
      </c>
      <c r="N61">
        <v>1013</v>
      </c>
      <c r="O61" t="s">
        <v>254</v>
      </c>
      <c r="P61" t="s">
        <v>254</v>
      </c>
      <c r="Q61">
        <v>1</v>
      </c>
      <c r="X61">
        <v>1.87</v>
      </c>
      <c r="Y61">
        <v>0</v>
      </c>
      <c r="Z61">
        <v>0</v>
      </c>
      <c r="AA61">
        <v>0</v>
      </c>
      <c r="AB61">
        <v>9.3699999999999992</v>
      </c>
      <c r="AC61">
        <v>0</v>
      </c>
      <c r="AD61">
        <v>1</v>
      </c>
      <c r="AE61">
        <v>1</v>
      </c>
      <c r="AF61" t="s">
        <v>44</v>
      </c>
      <c r="AG61">
        <v>1.1827750000000001</v>
      </c>
      <c r="AH61">
        <v>2</v>
      </c>
      <c r="AI61">
        <v>26265811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ROW(Source!A36)</f>
        <v>36</v>
      </c>
      <c r="B62">
        <v>26265812</v>
      </c>
      <c r="C62">
        <v>26265810</v>
      </c>
      <c r="D62">
        <v>121548</v>
      </c>
      <c r="E62">
        <v>1</v>
      </c>
      <c r="F62">
        <v>1</v>
      </c>
      <c r="G62">
        <v>1</v>
      </c>
      <c r="H62">
        <v>1</v>
      </c>
      <c r="I62" t="s">
        <v>29</v>
      </c>
      <c r="J62" t="s">
        <v>3</v>
      </c>
      <c r="K62" t="s">
        <v>255</v>
      </c>
      <c r="L62">
        <v>608254</v>
      </c>
      <c r="N62">
        <v>1013</v>
      </c>
      <c r="O62" t="s">
        <v>256</v>
      </c>
      <c r="P62" t="s">
        <v>256</v>
      </c>
      <c r="Q62">
        <v>1</v>
      </c>
      <c r="X62">
        <v>0.69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2</v>
      </c>
      <c r="AF62" t="s">
        <v>43</v>
      </c>
      <c r="AG62">
        <v>0.39674999999999994</v>
      </c>
      <c r="AH62">
        <v>2</v>
      </c>
      <c r="AI62">
        <v>26265812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ROW(Source!A36)</f>
        <v>36</v>
      </c>
      <c r="B63">
        <v>26265813</v>
      </c>
      <c r="C63">
        <v>26265810</v>
      </c>
      <c r="D63">
        <v>25703166</v>
      </c>
      <c r="E63">
        <v>1</v>
      </c>
      <c r="F63">
        <v>1</v>
      </c>
      <c r="G63">
        <v>1</v>
      </c>
      <c r="H63">
        <v>2</v>
      </c>
      <c r="I63" t="s">
        <v>291</v>
      </c>
      <c r="J63" t="s">
        <v>292</v>
      </c>
      <c r="K63" t="s">
        <v>293</v>
      </c>
      <c r="L63">
        <v>1368</v>
      </c>
      <c r="N63">
        <v>1011</v>
      </c>
      <c r="O63" t="s">
        <v>260</v>
      </c>
      <c r="P63" t="s">
        <v>260</v>
      </c>
      <c r="Q63">
        <v>1</v>
      </c>
      <c r="X63">
        <v>0.02</v>
      </c>
      <c r="Y63">
        <v>0</v>
      </c>
      <c r="Z63">
        <v>135.43</v>
      </c>
      <c r="AA63">
        <v>11.84</v>
      </c>
      <c r="AB63">
        <v>0</v>
      </c>
      <c r="AC63">
        <v>0</v>
      </c>
      <c r="AD63">
        <v>1</v>
      </c>
      <c r="AE63">
        <v>0</v>
      </c>
      <c r="AF63" t="s">
        <v>43</v>
      </c>
      <c r="AG63">
        <v>1.15E-2</v>
      </c>
      <c r="AH63">
        <v>2</v>
      </c>
      <c r="AI63">
        <v>26265813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ROW(Source!A36)</f>
        <v>36</v>
      </c>
      <c r="B64">
        <v>26265814</v>
      </c>
      <c r="C64">
        <v>26265810</v>
      </c>
      <c r="D64">
        <v>25703285</v>
      </c>
      <c r="E64">
        <v>1</v>
      </c>
      <c r="F64">
        <v>1</v>
      </c>
      <c r="G64">
        <v>1</v>
      </c>
      <c r="H64">
        <v>2</v>
      </c>
      <c r="I64" t="s">
        <v>300</v>
      </c>
      <c r="J64" t="s">
        <v>301</v>
      </c>
      <c r="K64" t="s">
        <v>302</v>
      </c>
      <c r="L64">
        <v>1368</v>
      </c>
      <c r="N64">
        <v>1011</v>
      </c>
      <c r="O64" t="s">
        <v>260</v>
      </c>
      <c r="P64" t="s">
        <v>260</v>
      </c>
      <c r="Q64">
        <v>1</v>
      </c>
      <c r="X64">
        <v>0.67</v>
      </c>
      <c r="Y64">
        <v>0</v>
      </c>
      <c r="Z64">
        <v>146.56</v>
      </c>
      <c r="AA64">
        <v>11.84</v>
      </c>
      <c r="AB64">
        <v>0</v>
      </c>
      <c r="AC64">
        <v>0</v>
      </c>
      <c r="AD64">
        <v>1</v>
      </c>
      <c r="AE64">
        <v>0</v>
      </c>
      <c r="AF64" t="s">
        <v>43</v>
      </c>
      <c r="AG64">
        <v>0.38524999999999998</v>
      </c>
      <c r="AH64">
        <v>2</v>
      </c>
      <c r="AI64">
        <v>26265814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ROW(Source!A36)</f>
        <v>36</v>
      </c>
      <c r="B65">
        <v>26265815</v>
      </c>
      <c r="C65">
        <v>26265810</v>
      </c>
      <c r="D65">
        <v>25704562</v>
      </c>
      <c r="E65">
        <v>1</v>
      </c>
      <c r="F65">
        <v>1</v>
      </c>
      <c r="G65">
        <v>1</v>
      </c>
      <c r="H65">
        <v>2</v>
      </c>
      <c r="I65" t="s">
        <v>264</v>
      </c>
      <c r="J65" t="s">
        <v>265</v>
      </c>
      <c r="K65" t="s">
        <v>266</v>
      </c>
      <c r="L65">
        <v>1368</v>
      </c>
      <c r="N65">
        <v>1011</v>
      </c>
      <c r="O65" t="s">
        <v>260</v>
      </c>
      <c r="P65" t="s">
        <v>260</v>
      </c>
      <c r="Q65">
        <v>1</v>
      </c>
      <c r="X65">
        <v>0.02</v>
      </c>
      <c r="Y65">
        <v>0</v>
      </c>
      <c r="Z65">
        <v>86.79</v>
      </c>
      <c r="AA65">
        <v>10.130000000000001</v>
      </c>
      <c r="AB65">
        <v>0</v>
      </c>
      <c r="AC65">
        <v>0</v>
      </c>
      <c r="AD65">
        <v>1</v>
      </c>
      <c r="AE65">
        <v>0</v>
      </c>
      <c r="AF65" t="s">
        <v>43</v>
      </c>
      <c r="AG65">
        <v>1.15E-2</v>
      </c>
      <c r="AH65">
        <v>2</v>
      </c>
      <c r="AI65">
        <v>26265815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ROW(Source!A36)</f>
        <v>36</v>
      </c>
      <c r="B66">
        <v>26265816</v>
      </c>
      <c r="C66">
        <v>26265810</v>
      </c>
      <c r="D66">
        <v>25696248</v>
      </c>
      <c r="E66">
        <v>1</v>
      </c>
      <c r="F66">
        <v>1</v>
      </c>
      <c r="G66">
        <v>1</v>
      </c>
      <c r="H66">
        <v>3</v>
      </c>
      <c r="I66" t="s">
        <v>305</v>
      </c>
      <c r="J66" t="s">
        <v>306</v>
      </c>
      <c r="K66" t="s">
        <v>307</v>
      </c>
      <c r="L66">
        <v>1346</v>
      </c>
      <c r="N66">
        <v>1009</v>
      </c>
      <c r="O66" t="s">
        <v>274</v>
      </c>
      <c r="P66" t="s">
        <v>274</v>
      </c>
      <c r="Q66">
        <v>1</v>
      </c>
      <c r="X66">
        <v>1.2E-2</v>
      </c>
      <c r="Y66">
        <v>25.61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21</v>
      </c>
      <c r="AG66">
        <v>0</v>
      </c>
      <c r="AH66">
        <v>2</v>
      </c>
      <c r="AI66">
        <v>26265816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ROW(Source!A36)</f>
        <v>36</v>
      </c>
      <c r="B67">
        <v>26265817</v>
      </c>
      <c r="C67">
        <v>26265810</v>
      </c>
      <c r="D67">
        <v>25696275</v>
      </c>
      <c r="E67">
        <v>1</v>
      </c>
      <c r="F67">
        <v>1</v>
      </c>
      <c r="G67">
        <v>1</v>
      </c>
      <c r="H67">
        <v>3</v>
      </c>
      <c r="I67" t="s">
        <v>308</v>
      </c>
      <c r="J67" t="s">
        <v>309</v>
      </c>
      <c r="K67" t="s">
        <v>310</v>
      </c>
      <c r="L67">
        <v>1346</v>
      </c>
      <c r="N67">
        <v>1009</v>
      </c>
      <c r="O67" t="s">
        <v>274</v>
      </c>
      <c r="P67" t="s">
        <v>274</v>
      </c>
      <c r="Q67">
        <v>1</v>
      </c>
      <c r="X67">
        <v>0.01</v>
      </c>
      <c r="Y67">
        <v>31.38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21</v>
      </c>
      <c r="AG67">
        <v>0</v>
      </c>
      <c r="AH67">
        <v>2</v>
      </c>
      <c r="AI67">
        <v>26265817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ROW(Source!A36)</f>
        <v>36</v>
      </c>
      <c r="B68">
        <v>26265818</v>
      </c>
      <c r="C68">
        <v>26265810</v>
      </c>
      <c r="D68">
        <v>25701761</v>
      </c>
      <c r="E68">
        <v>1</v>
      </c>
      <c r="F68">
        <v>1</v>
      </c>
      <c r="G68">
        <v>1</v>
      </c>
      <c r="H68">
        <v>3</v>
      </c>
      <c r="I68" t="s">
        <v>311</v>
      </c>
      <c r="J68" t="s">
        <v>312</v>
      </c>
      <c r="K68" t="s">
        <v>313</v>
      </c>
      <c r="L68">
        <v>1348</v>
      </c>
      <c r="N68">
        <v>1009</v>
      </c>
      <c r="O68" t="s">
        <v>270</v>
      </c>
      <c r="P68" t="s">
        <v>270</v>
      </c>
      <c r="Q68">
        <v>1000</v>
      </c>
      <c r="X68">
        <v>5.0000000000000001E-4</v>
      </c>
      <c r="Y68">
        <v>93882.97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21</v>
      </c>
      <c r="AG68">
        <v>0</v>
      </c>
      <c r="AH68">
        <v>2</v>
      </c>
      <c r="AI68">
        <v>26265818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ROW(Source!A36)</f>
        <v>36</v>
      </c>
      <c r="B69">
        <v>26265819</v>
      </c>
      <c r="C69">
        <v>26265810</v>
      </c>
      <c r="D69">
        <v>25702046</v>
      </c>
      <c r="E69">
        <v>1</v>
      </c>
      <c r="F69">
        <v>1</v>
      </c>
      <c r="G69">
        <v>1</v>
      </c>
      <c r="H69">
        <v>3</v>
      </c>
      <c r="I69" t="s">
        <v>314</v>
      </c>
      <c r="J69" t="s">
        <v>315</v>
      </c>
      <c r="K69" t="s">
        <v>316</v>
      </c>
      <c r="L69">
        <v>1346</v>
      </c>
      <c r="N69">
        <v>1009</v>
      </c>
      <c r="O69" t="s">
        <v>274</v>
      </c>
      <c r="P69" t="s">
        <v>274</v>
      </c>
      <c r="Q69">
        <v>1</v>
      </c>
      <c r="X69">
        <v>0.01</v>
      </c>
      <c r="Y69">
        <v>39.19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21</v>
      </c>
      <c r="AG69">
        <v>0</v>
      </c>
      <c r="AH69">
        <v>2</v>
      </c>
      <c r="AI69">
        <v>26265819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ROW(Source!A36)</f>
        <v>36</v>
      </c>
      <c r="B70">
        <v>26265820</v>
      </c>
      <c r="C70">
        <v>26265810</v>
      </c>
      <c r="D70">
        <v>25702730</v>
      </c>
      <c r="E70">
        <v>1</v>
      </c>
      <c r="F70">
        <v>1</v>
      </c>
      <c r="G70">
        <v>1</v>
      </c>
      <c r="H70">
        <v>3</v>
      </c>
      <c r="I70" t="s">
        <v>294</v>
      </c>
      <c r="J70" t="s">
        <v>295</v>
      </c>
      <c r="K70" t="s">
        <v>296</v>
      </c>
      <c r="L70">
        <v>1374</v>
      </c>
      <c r="N70">
        <v>1013</v>
      </c>
      <c r="O70" t="s">
        <v>297</v>
      </c>
      <c r="P70" t="s">
        <v>297</v>
      </c>
      <c r="Q70">
        <v>1</v>
      </c>
      <c r="X70">
        <v>0.35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21</v>
      </c>
      <c r="AG70">
        <v>0</v>
      </c>
      <c r="AH70">
        <v>2</v>
      </c>
      <c r="AI70">
        <v>26265820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ROW(Source!A37)</f>
        <v>37</v>
      </c>
      <c r="B71">
        <v>26265811</v>
      </c>
      <c r="C71">
        <v>26265810</v>
      </c>
      <c r="D71">
        <v>26010401</v>
      </c>
      <c r="E71">
        <v>1</v>
      </c>
      <c r="F71">
        <v>1</v>
      </c>
      <c r="G71">
        <v>1</v>
      </c>
      <c r="H71">
        <v>1</v>
      </c>
      <c r="I71" t="s">
        <v>303</v>
      </c>
      <c r="J71" t="s">
        <v>3</v>
      </c>
      <c r="K71" t="s">
        <v>304</v>
      </c>
      <c r="L71">
        <v>1369</v>
      </c>
      <c r="N71">
        <v>1013</v>
      </c>
      <c r="O71" t="s">
        <v>254</v>
      </c>
      <c r="P71" t="s">
        <v>254</v>
      </c>
      <c r="Q71">
        <v>1</v>
      </c>
      <c r="X71">
        <v>1.87</v>
      </c>
      <c r="Y71">
        <v>0</v>
      </c>
      <c r="Z71">
        <v>0</v>
      </c>
      <c r="AA71">
        <v>0</v>
      </c>
      <c r="AB71">
        <v>9.3699999999999992</v>
      </c>
      <c r="AC71">
        <v>0</v>
      </c>
      <c r="AD71">
        <v>1</v>
      </c>
      <c r="AE71">
        <v>1</v>
      </c>
      <c r="AF71" t="s">
        <v>44</v>
      </c>
      <c r="AG71">
        <v>1.1827750000000001</v>
      </c>
      <c r="AH71">
        <v>2</v>
      </c>
      <c r="AI71">
        <v>26265811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ROW(Source!A37)</f>
        <v>37</v>
      </c>
      <c r="B72">
        <v>26265812</v>
      </c>
      <c r="C72">
        <v>26265810</v>
      </c>
      <c r="D72">
        <v>121548</v>
      </c>
      <c r="E72">
        <v>1</v>
      </c>
      <c r="F72">
        <v>1</v>
      </c>
      <c r="G72">
        <v>1</v>
      </c>
      <c r="H72">
        <v>1</v>
      </c>
      <c r="I72" t="s">
        <v>29</v>
      </c>
      <c r="J72" t="s">
        <v>3</v>
      </c>
      <c r="K72" t="s">
        <v>255</v>
      </c>
      <c r="L72">
        <v>608254</v>
      </c>
      <c r="N72">
        <v>1013</v>
      </c>
      <c r="O72" t="s">
        <v>256</v>
      </c>
      <c r="P72" t="s">
        <v>256</v>
      </c>
      <c r="Q72">
        <v>1</v>
      </c>
      <c r="X72">
        <v>0.69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2</v>
      </c>
      <c r="AF72" t="s">
        <v>43</v>
      </c>
      <c r="AG72">
        <v>0.39674999999999994</v>
      </c>
      <c r="AH72">
        <v>2</v>
      </c>
      <c r="AI72">
        <v>26265812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ROW(Source!A37)</f>
        <v>37</v>
      </c>
      <c r="B73">
        <v>26265813</v>
      </c>
      <c r="C73">
        <v>26265810</v>
      </c>
      <c r="D73">
        <v>25703166</v>
      </c>
      <c r="E73">
        <v>1</v>
      </c>
      <c r="F73">
        <v>1</v>
      </c>
      <c r="G73">
        <v>1</v>
      </c>
      <c r="H73">
        <v>2</v>
      </c>
      <c r="I73" t="s">
        <v>291</v>
      </c>
      <c r="J73" t="s">
        <v>292</v>
      </c>
      <c r="K73" t="s">
        <v>293</v>
      </c>
      <c r="L73">
        <v>1368</v>
      </c>
      <c r="N73">
        <v>1011</v>
      </c>
      <c r="O73" t="s">
        <v>260</v>
      </c>
      <c r="P73" t="s">
        <v>260</v>
      </c>
      <c r="Q73">
        <v>1</v>
      </c>
      <c r="X73">
        <v>0.02</v>
      </c>
      <c r="Y73">
        <v>0</v>
      </c>
      <c r="Z73">
        <v>135.43</v>
      </c>
      <c r="AA73">
        <v>11.84</v>
      </c>
      <c r="AB73">
        <v>0</v>
      </c>
      <c r="AC73">
        <v>0</v>
      </c>
      <c r="AD73">
        <v>1</v>
      </c>
      <c r="AE73">
        <v>0</v>
      </c>
      <c r="AF73" t="s">
        <v>43</v>
      </c>
      <c r="AG73">
        <v>1.15E-2</v>
      </c>
      <c r="AH73">
        <v>2</v>
      </c>
      <c r="AI73">
        <v>26265813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ROW(Source!A37)</f>
        <v>37</v>
      </c>
      <c r="B74">
        <v>26265814</v>
      </c>
      <c r="C74">
        <v>26265810</v>
      </c>
      <c r="D74">
        <v>25703285</v>
      </c>
      <c r="E74">
        <v>1</v>
      </c>
      <c r="F74">
        <v>1</v>
      </c>
      <c r="G74">
        <v>1</v>
      </c>
      <c r="H74">
        <v>2</v>
      </c>
      <c r="I74" t="s">
        <v>300</v>
      </c>
      <c r="J74" t="s">
        <v>301</v>
      </c>
      <c r="K74" t="s">
        <v>302</v>
      </c>
      <c r="L74">
        <v>1368</v>
      </c>
      <c r="N74">
        <v>1011</v>
      </c>
      <c r="O74" t="s">
        <v>260</v>
      </c>
      <c r="P74" t="s">
        <v>260</v>
      </c>
      <c r="Q74">
        <v>1</v>
      </c>
      <c r="X74">
        <v>0.67</v>
      </c>
      <c r="Y74">
        <v>0</v>
      </c>
      <c r="Z74">
        <v>146.56</v>
      </c>
      <c r="AA74">
        <v>11.84</v>
      </c>
      <c r="AB74">
        <v>0</v>
      </c>
      <c r="AC74">
        <v>0</v>
      </c>
      <c r="AD74">
        <v>1</v>
      </c>
      <c r="AE74">
        <v>0</v>
      </c>
      <c r="AF74" t="s">
        <v>43</v>
      </c>
      <c r="AG74">
        <v>0.38524999999999998</v>
      </c>
      <c r="AH74">
        <v>2</v>
      </c>
      <c r="AI74">
        <v>26265814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ROW(Source!A37)</f>
        <v>37</v>
      </c>
      <c r="B75">
        <v>26265815</v>
      </c>
      <c r="C75">
        <v>26265810</v>
      </c>
      <c r="D75">
        <v>25704562</v>
      </c>
      <c r="E75">
        <v>1</v>
      </c>
      <c r="F75">
        <v>1</v>
      </c>
      <c r="G75">
        <v>1</v>
      </c>
      <c r="H75">
        <v>2</v>
      </c>
      <c r="I75" t="s">
        <v>264</v>
      </c>
      <c r="J75" t="s">
        <v>265</v>
      </c>
      <c r="K75" t="s">
        <v>266</v>
      </c>
      <c r="L75">
        <v>1368</v>
      </c>
      <c r="N75">
        <v>1011</v>
      </c>
      <c r="O75" t="s">
        <v>260</v>
      </c>
      <c r="P75" t="s">
        <v>260</v>
      </c>
      <c r="Q75">
        <v>1</v>
      </c>
      <c r="X75">
        <v>0.02</v>
      </c>
      <c r="Y75">
        <v>0</v>
      </c>
      <c r="Z75">
        <v>86.79</v>
      </c>
      <c r="AA75">
        <v>10.130000000000001</v>
      </c>
      <c r="AB75">
        <v>0</v>
      </c>
      <c r="AC75">
        <v>0</v>
      </c>
      <c r="AD75">
        <v>1</v>
      </c>
      <c r="AE75">
        <v>0</v>
      </c>
      <c r="AF75" t="s">
        <v>43</v>
      </c>
      <c r="AG75">
        <v>1.15E-2</v>
      </c>
      <c r="AH75">
        <v>2</v>
      </c>
      <c r="AI75">
        <v>26265815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ROW(Source!A37)</f>
        <v>37</v>
      </c>
      <c r="B76">
        <v>26265816</v>
      </c>
      <c r="C76">
        <v>26265810</v>
      </c>
      <c r="D76">
        <v>25696248</v>
      </c>
      <c r="E76">
        <v>1</v>
      </c>
      <c r="F76">
        <v>1</v>
      </c>
      <c r="G76">
        <v>1</v>
      </c>
      <c r="H76">
        <v>3</v>
      </c>
      <c r="I76" t="s">
        <v>305</v>
      </c>
      <c r="J76" t="s">
        <v>306</v>
      </c>
      <c r="K76" t="s">
        <v>307</v>
      </c>
      <c r="L76">
        <v>1346</v>
      </c>
      <c r="N76">
        <v>1009</v>
      </c>
      <c r="O76" t="s">
        <v>274</v>
      </c>
      <c r="P76" t="s">
        <v>274</v>
      </c>
      <c r="Q76">
        <v>1</v>
      </c>
      <c r="X76">
        <v>1.2E-2</v>
      </c>
      <c r="Y76">
        <v>25.61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21</v>
      </c>
      <c r="AG76">
        <v>0</v>
      </c>
      <c r="AH76">
        <v>2</v>
      </c>
      <c r="AI76">
        <v>26265816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ROW(Source!A37)</f>
        <v>37</v>
      </c>
      <c r="B77">
        <v>26265817</v>
      </c>
      <c r="C77">
        <v>26265810</v>
      </c>
      <c r="D77">
        <v>25696275</v>
      </c>
      <c r="E77">
        <v>1</v>
      </c>
      <c r="F77">
        <v>1</v>
      </c>
      <c r="G77">
        <v>1</v>
      </c>
      <c r="H77">
        <v>3</v>
      </c>
      <c r="I77" t="s">
        <v>308</v>
      </c>
      <c r="J77" t="s">
        <v>309</v>
      </c>
      <c r="K77" t="s">
        <v>310</v>
      </c>
      <c r="L77">
        <v>1346</v>
      </c>
      <c r="N77">
        <v>1009</v>
      </c>
      <c r="O77" t="s">
        <v>274</v>
      </c>
      <c r="P77" t="s">
        <v>274</v>
      </c>
      <c r="Q77">
        <v>1</v>
      </c>
      <c r="X77">
        <v>0.01</v>
      </c>
      <c r="Y77">
        <v>31.38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21</v>
      </c>
      <c r="AG77">
        <v>0</v>
      </c>
      <c r="AH77">
        <v>2</v>
      </c>
      <c r="AI77">
        <v>26265817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ROW(Source!A37)</f>
        <v>37</v>
      </c>
      <c r="B78">
        <v>26265818</v>
      </c>
      <c r="C78">
        <v>26265810</v>
      </c>
      <c r="D78">
        <v>25701761</v>
      </c>
      <c r="E78">
        <v>1</v>
      </c>
      <c r="F78">
        <v>1</v>
      </c>
      <c r="G78">
        <v>1</v>
      </c>
      <c r="H78">
        <v>3</v>
      </c>
      <c r="I78" t="s">
        <v>311</v>
      </c>
      <c r="J78" t="s">
        <v>312</v>
      </c>
      <c r="K78" t="s">
        <v>313</v>
      </c>
      <c r="L78">
        <v>1348</v>
      </c>
      <c r="N78">
        <v>1009</v>
      </c>
      <c r="O78" t="s">
        <v>270</v>
      </c>
      <c r="P78" t="s">
        <v>270</v>
      </c>
      <c r="Q78">
        <v>1000</v>
      </c>
      <c r="X78">
        <v>5.0000000000000001E-4</v>
      </c>
      <c r="Y78">
        <v>93882.97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21</v>
      </c>
      <c r="AG78">
        <v>0</v>
      </c>
      <c r="AH78">
        <v>2</v>
      </c>
      <c r="AI78">
        <v>26265818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ROW(Source!A37)</f>
        <v>37</v>
      </c>
      <c r="B79">
        <v>26265819</v>
      </c>
      <c r="C79">
        <v>26265810</v>
      </c>
      <c r="D79">
        <v>25702046</v>
      </c>
      <c r="E79">
        <v>1</v>
      </c>
      <c r="F79">
        <v>1</v>
      </c>
      <c r="G79">
        <v>1</v>
      </c>
      <c r="H79">
        <v>3</v>
      </c>
      <c r="I79" t="s">
        <v>314</v>
      </c>
      <c r="J79" t="s">
        <v>315</v>
      </c>
      <c r="K79" t="s">
        <v>316</v>
      </c>
      <c r="L79">
        <v>1346</v>
      </c>
      <c r="N79">
        <v>1009</v>
      </c>
      <c r="O79" t="s">
        <v>274</v>
      </c>
      <c r="P79" t="s">
        <v>274</v>
      </c>
      <c r="Q79">
        <v>1</v>
      </c>
      <c r="X79">
        <v>0.01</v>
      </c>
      <c r="Y79">
        <v>39.19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21</v>
      </c>
      <c r="AG79">
        <v>0</v>
      </c>
      <c r="AH79">
        <v>2</v>
      </c>
      <c r="AI79">
        <v>26265819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ROW(Source!A37)</f>
        <v>37</v>
      </c>
      <c r="B80">
        <v>26265820</v>
      </c>
      <c r="C80">
        <v>26265810</v>
      </c>
      <c r="D80">
        <v>25702730</v>
      </c>
      <c r="E80">
        <v>1</v>
      </c>
      <c r="F80">
        <v>1</v>
      </c>
      <c r="G80">
        <v>1</v>
      </c>
      <c r="H80">
        <v>3</v>
      </c>
      <c r="I80" t="s">
        <v>294</v>
      </c>
      <c r="J80" t="s">
        <v>295</v>
      </c>
      <c r="K80" t="s">
        <v>296</v>
      </c>
      <c r="L80">
        <v>1374</v>
      </c>
      <c r="N80">
        <v>1013</v>
      </c>
      <c r="O80" t="s">
        <v>297</v>
      </c>
      <c r="P80" t="s">
        <v>297</v>
      </c>
      <c r="Q80">
        <v>1</v>
      </c>
      <c r="X80">
        <v>0.35</v>
      </c>
      <c r="Y80">
        <v>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21</v>
      </c>
      <c r="AG80">
        <v>0</v>
      </c>
      <c r="AH80">
        <v>2</v>
      </c>
      <c r="AI80">
        <v>26265820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ROW(Source!A38)</f>
        <v>38</v>
      </c>
      <c r="B81">
        <v>26265834</v>
      </c>
      <c r="C81">
        <v>26265833</v>
      </c>
      <c r="D81">
        <v>26005377</v>
      </c>
      <c r="E81">
        <v>1</v>
      </c>
      <c r="F81">
        <v>1</v>
      </c>
      <c r="G81">
        <v>1</v>
      </c>
      <c r="H81">
        <v>1</v>
      </c>
      <c r="I81" t="s">
        <v>317</v>
      </c>
      <c r="J81" t="s">
        <v>3</v>
      </c>
      <c r="K81" t="s">
        <v>318</v>
      </c>
      <c r="L81">
        <v>1369</v>
      </c>
      <c r="N81">
        <v>1013</v>
      </c>
      <c r="O81" t="s">
        <v>254</v>
      </c>
      <c r="P81" t="s">
        <v>254</v>
      </c>
      <c r="Q81">
        <v>1</v>
      </c>
      <c r="X81">
        <v>9.6</v>
      </c>
      <c r="Y81">
        <v>0</v>
      </c>
      <c r="Z81">
        <v>0</v>
      </c>
      <c r="AA81">
        <v>0</v>
      </c>
      <c r="AB81">
        <v>8.59</v>
      </c>
      <c r="AC81">
        <v>0</v>
      </c>
      <c r="AD81">
        <v>1</v>
      </c>
      <c r="AE81">
        <v>1</v>
      </c>
      <c r="AF81" t="s">
        <v>44</v>
      </c>
      <c r="AG81">
        <v>6.0720000000000001</v>
      </c>
      <c r="AH81">
        <v>2</v>
      </c>
      <c r="AI81">
        <v>26265834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ROW(Source!A38)</f>
        <v>38</v>
      </c>
      <c r="B82">
        <v>26265835</v>
      </c>
      <c r="C82">
        <v>26265833</v>
      </c>
      <c r="D82">
        <v>25702730</v>
      </c>
      <c r="E82">
        <v>1</v>
      </c>
      <c r="F82">
        <v>1</v>
      </c>
      <c r="G82">
        <v>1</v>
      </c>
      <c r="H82">
        <v>3</v>
      </c>
      <c r="I82" t="s">
        <v>294</v>
      </c>
      <c r="J82" t="s">
        <v>295</v>
      </c>
      <c r="K82" t="s">
        <v>296</v>
      </c>
      <c r="L82">
        <v>1374</v>
      </c>
      <c r="N82">
        <v>1013</v>
      </c>
      <c r="O82" t="s">
        <v>297</v>
      </c>
      <c r="P82" t="s">
        <v>297</v>
      </c>
      <c r="Q82">
        <v>1</v>
      </c>
      <c r="X82">
        <v>1.65</v>
      </c>
      <c r="Y82">
        <v>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21</v>
      </c>
      <c r="AG82">
        <v>0</v>
      </c>
      <c r="AH82">
        <v>2</v>
      </c>
      <c r="AI82">
        <v>26265835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ROW(Source!A39)</f>
        <v>39</v>
      </c>
      <c r="B83">
        <v>26265834</v>
      </c>
      <c r="C83">
        <v>26265833</v>
      </c>
      <c r="D83">
        <v>26005377</v>
      </c>
      <c r="E83">
        <v>1</v>
      </c>
      <c r="F83">
        <v>1</v>
      </c>
      <c r="G83">
        <v>1</v>
      </c>
      <c r="H83">
        <v>1</v>
      </c>
      <c r="I83" t="s">
        <v>317</v>
      </c>
      <c r="J83" t="s">
        <v>3</v>
      </c>
      <c r="K83" t="s">
        <v>318</v>
      </c>
      <c r="L83">
        <v>1369</v>
      </c>
      <c r="N83">
        <v>1013</v>
      </c>
      <c r="O83" t="s">
        <v>254</v>
      </c>
      <c r="P83" t="s">
        <v>254</v>
      </c>
      <c r="Q83">
        <v>1</v>
      </c>
      <c r="X83">
        <v>9.6</v>
      </c>
      <c r="Y83">
        <v>0</v>
      </c>
      <c r="Z83">
        <v>0</v>
      </c>
      <c r="AA83">
        <v>0</v>
      </c>
      <c r="AB83">
        <v>8.59</v>
      </c>
      <c r="AC83">
        <v>0</v>
      </c>
      <c r="AD83">
        <v>1</v>
      </c>
      <c r="AE83">
        <v>1</v>
      </c>
      <c r="AF83" t="s">
        <v>44</v>
      </c>
      <c r="AG83">
        <v>6.0720000000000001</v>
      </c>
      <c r="AH83">
        <v>2</v>
      </c>
      <c r="AI83">
        <v>26265834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ROW(Source!A39)</f>
        <v>39</v>
      </c>
      <c r="B84">
        <v>26265835</v>
      </c>
      <c r="C84">
        <v>26265833</v>
      </c>
      <c r="D84">
        <v>25702730</v>
      </c>
      <c r="E84">
        <v>1</v>
      </c>
      <c r="F84">
        <v>1</v>
      </c>
      <c r="G84">
        <v>1</v>
      </c>
      <c r="H84">
        <v>3</v>
      </c>
      <c r="I84" t="s">
        <v>294</v>
      </c>
      <c r="J84" t="s">
        <v>295</v>
      </c>
      <c r="K84" t="s">
        <v>296</v>
      </c>
      <c r="L84">
        <v>1374</v>
      </c>
      <c r="N84">
        <v>1013</v>
      </c>
      <c r="O84" t="s">
        <v>297</v>
      </c>
      <c r="P84" t="s">
        <v>297</v>
      </c>
      <c r="Q84">
        <v>1</v>
      </c>
      <c r="X84">
        <v>1.65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21</v>
      </c>
      <c r="AG84">
        <v>0</v>
      </c>
      <c r="AH84">
        <v>2</v>
      </c>
      <c r="AI84">
        <v>26265835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ROW(Source!A40)</f>
        <v>40</v>
      </c>
      <c r="B85">
        <v>26265837</v>
      </c>
      <c r="C85">
        <v>26265836</v>
      </c>
      <c r="D85">
        <v>26005377</v>
      </c>
      <c r="E85">
        <v>1</v>
      </c>
      <c r="F85">
        <v>1</v>
      </c>
      <c r="G85">
        <v>1</v>
      </c>
      <c r="H85">
        <v>1</v>
      </c>
      <c r="I85" t="s">
        <v>317</v>
      </c>
      <c r="J85" t="s">
        <v>3</v>
      </c>
      <c r="K85" t="s">
        <v>318</v>
      </c>
      <c r="L85">
        <v>1369</v>
      </c>
      <c r="N85">
        <v>1013</v>
      </c>
      <c r="O85" t="s">
        <v>254</v>
      </c>
      <c r="P85" t="s">
        <v>254</v>
      </c>
      <c r="Q85">
        <v>1</v>
      </c>
      <c r="X85">
        <v>9.92</v>
      </c>
      <c r="Y85">
        <v>0</v>
      </c>
      <c r="Z85">
        <v>0</v>
      </c>
      <c r="AA85">
        <v>0</v>
      </c>
      <c r="AB85">
        <v>8.59</v>
      </c>
      <c r="AC85">
        <v>0</v>
      </c>
      <c r="AD85">
        <v>1</v>
      </c>
      <c r="AE85">
        <v>1</v>
      </c>
      <c r="AF85" t="s">
        <v>67</v>
      </c>
      <c r="AG85">
        <v>6.2744</v>
      </c>
      <c r="AH85">
        <v>2</v>
      </c>
      <c r="AI85">
        <v>26265837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ROW(Source!A40)</f>
        <v>40</v>
      </c>
      <c r="B86">
        <v>26265838</v>
      </c>
      <c r="C86">
        <v>26265836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29</v>
      </c>
      <c r="J86" t="s">
        <v>3</v>
      </c>
      <c r="K86" t="s">
        <v>255</v>
      </c>
      <c r="L86">
        <v>608254</v>
      </c>
      <c r="N86">
        <v>1013</v>
      </c>
      <c r="O86" t="s">
        <v>256</v>
      </c>
      <c r="P86" t="s">
        <v>256</v>
      </c>
      <c r="Q86">
        <v>1</v>
      </c>
      <c r="X86">
        <v>0.2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2</v>
      </c>
      <c r="AF86" t="s">
        <v>43</v>
      </c>
      <c r="AG86">
        <v>0.11499999999999999</v>
      </c>
      <c r="AH86">
        <v>2</v>
      </c>
      <c r="AI86">
        <v>26265838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ROW(Source!A40)</f>
        <v>40</v>
      </c>
      <c r="B87">
        <v>26265839</v>
      </c>
      <c r="C87">
        <v>26265836</v>
      </c>
      <c r="D87">
        <v>25703166</v>
      </c>
      <c r="E87">
        <v>1</v>
      </c>
      <c r="F87">
        <v>1</v>
      </c>
      <c r="G87">
        <v>1</v>
      </c>
      <c r="H87">
        <v>2</v>
      </c>
      <c r="I87" t="s">
        <v>291</v>
      </c>
      <c r="J87" t="s">
        <v>292</v>
      </c>
      <c r="K87" t="s">
        <v>293</v>
      </c>
      <c r="L87">
        <v>1368</v>
      </c>
      <c r="N87">
        <v>1011</v>
      </c>
      <c r="O87" t="s">
        <v>260</v>
      </c>
      <c r="P87" t="s">
        <v>260</v>
      </c>
      <c r="Q87">
        <v>1</v>
      </c>
      <c r="X87">
        <v>0.2</v>
      </c>
      <c r="Y87">
        <v>0</v>
      </c>
      <c r="Z87">
        <v>135.43</v>
      </c>
      <c r="AA87">
        <v>11.84</v>
      </c>
      <c r="AB87">
        <v>0</v>
      </c>
      <c r="AC87">
        <v>0</v>
      </c>
      <c r="AD87">
        <v>1</v>
      </c>
      <c r="AE87">
        <v>0</v>
      </c>
      <c r="AF87" t="s">
        <v>43</v>
      </c>
      <c r="AG87">
        <v>0.11499999999999999</v>
      </c>
      <c r="AH87">
        <v>2</v>
      </c>
      <c r="AI87">
        <v>26265839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ROW(Source!A40)</f>
        <v>40</v>
      </c>
      <c r="B88">
        <v>26265840</v>
      </c>
      <c r="C88">
        <v>26265836</v>
      </c>
      <c r="D88">
        <v>25703240</v>
      </c>
      <c r="E88">
        <v>1</v>
      </c>
      <c r="F88">
        <v>1</v>
      </c>
      <c r="G88">
        <v>1</v>
      </c>
      <c r="H88">
        <v>2</v>
      </c>
      <c r="I88" t="s">
        <v>319</v>
      </c>
      <c r="J88" t="s">
        <v>320</v>
      </c>
      <c r="K88" t="s">
        <v>321</v>
      </c>
      <c r="L88">
        <v>1368</v>
      </c>
      <c r="N88">
        <v>1011</v>
      </c>
      <c r="O88" t="s">
        <v>260</v>
      </c>
      <c r="P88" t="s">
        <v>260</v>
      </c>
      <c r="Q88">
        <v>1</v>
      </c>
      <c r="X88">
        <v>2.4</v>
      </c>
      <c r="Y88">
        <v>0</v>
      </c>
      <c r="Z88">
        <v>0.83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43</v>
      </c>
      <c r="AG88">
        <v>1.38</v>
      </c>
      <c r="AH88">
        <v>2</v>
      </c>
      <c r="AI88">
        <v>26265840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ROW(Source!A40)</f>
        <v>40</v>
      </c>
      <c r="B89">
        <v>26265841</v>
      </c>
      <c r="C89">
        <v>26265836</v>
      </c>
      <c r="D89">
        <v>25703252</v>
      </c>
      <c r="E89">
        <v>1</v>
      </c>
      <c r="F89">
        <v>1</v>
      </c>
      <c r="G89">
        <v>1</v>
      </c>
      <c r="H89">
        <v>2</v>
      </c>
      <c r="I89" t="s">
        <v>322</v>
      </c>
      <c r="J89" t="s">
        <v>323</v>
      </c>
      <c r="K89" t="s">
        <v>324</v>
      </c>
      <c r="L89">
        <v>1368</v>
      </c>
      <c r="N89">
        <v>1011</v>
      </c>
      <c r="O89" t="s">
        <v>260</v>
      </c>
      <c r="P89" t="s">
        <v>260</v>
      </c>
      <c r="Q89">
        <v>1</v>
      </c>
      <c r="X89">
        <v>2.4</v>
      </c>
      <c r="Y89">
        <v>0</v>
      </c>
      <c r="Z89">
        <v>3.35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43</v>
      </c>
      <c r="AG89">
        <v>1.38</v>
      </c>
      <c r="AH89">
        <v>2</v>
      </c>
      <c r="AI89">
        <v>26265841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ROW(Source!A40)</f>
        <v>40</v>
      </c>
      <c r="B90">
        <v>26265842</v>
      </c>
      <c r="C90">
        <v>26265836</v>
      </c>
      <c r="D90">
        <v>25704562</v>
      </c>
      <c r="E90">
        <v>1</v>
      </c>
      <c r="F90">
        <v>1</v>
      </c>
      <c r="G90">
        <v>1</v>
      </c>
      <c r="H90">
        <v>2</v>
      </c>
      <c r="I90" t="s">
        <v>264</v>
      </c>
      <c r="J90" t="s">
        <v>265</v>
      </c>
      <c r="K90" t="s">
        <v>266</v>
      </c>
      <c r="L90">
        <v>1368</v>
      </c>
      <c r="N90">
        <v>1011</v>
      </c>
      <c r="O90" t="s">
        <v>260</v>
      </c>
      <c r="P90" t="s">
        <v>260</v>
      </c>
      <c r="Q90">
        <v>1</v>
      </c>
      <c r="X90">
        <v>0.2</v>
      </c>
      <c r="Y90">
        <v>0</v>
      </c>
      <c r="Z90">
        <v>86.79</v>
      </c>
      <c r="AA90">
        <v>10.130000000000001</v>
      </c>
      <c r="AB90">
        <v>0</v>
      </c>
      <c r="AC90">
        <v>0</v>
      </c>
      <c r="AD90">
        <v>1</v>
      </c>
      <c r="AE90">
        <v>0</v>
      </c>
      <c r="AF90" t="s">
        <v>43</v>
      </c>
      <c r="AG90">
        <v>0.11499999999999999</v>
      </c>
      <c r="AH90">
        <v>2</v>
      </c>
      <c r="AI90">
        <v>26265842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ROW(Source!A40)</f>
        <v>40</v>
      </c>
      <c r="B91">
        <v>26265843</v>
      </c>
      <c r="C91">
        <v>26265836</v>
      </c>
      <c r="D91">
        <v>25696249</v>
      </c>
      <c r="E91">
        <v>1</v>
      </c>
      <c r="F91">
        <v>1</v>
      </c>
      <c r="G91">
        <v>1</v>
      </c>
      <c r="H91">
        <v>3</v>
      </c>
      <c r="I91" t="s">
        <v>325</v>
      </c>
      <c r="J91" t="s">
        <v>326</v>
      </c>
      <c r="K91" t="s">
        <v>327</v>
      </c>
      <c r="L91">
        <v>1308</v>
      </c>
      <c r="N91">
        <v>1003</v>
      </c>
      <c r="O91" t="s">
        <v>328</v>
      </c>
      <c r="P91" t="s">
        <v>328</v>
      </c>
      <c r="Q91">
        <v>100</v>
      </c>
      <c r="X91">
        <v>9.5999999999999992E-3</v>
      </c>
      <c r="Y91">
        <v>128.76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21</v>
      </c>
      <c r="AG91">
        <v>0</v>
      </c>
      <c r="AH91">
        <v>2</v>
      </c>
      <c r="AI91">
        <v>26265843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ROW(Source!A40)</f>
        <v>40</v>
      </c>
      <c r="B92">
        <v>26265844</v>
      </c>
      <c r="C92">
        <v>26265836</v>
      </c>
      <c r="D92">
        <v>25698618</v>
      </c>
      <c r="E92">
        <v>1</v>
      </c>
      <c r="F92">
        <v>1</v>
      </c>
      <c r="G92">
        <v>1</v>
      </c>
      <c r="H92">
        <v>3</v>
      </c>
      <c r="I92" t="s">
        <v>329</v>
      </c>
      <c r="J92" t="s">
        <v>330</v>
      </c>
      <c r="K92" t="s">
        <v>331</v>
      </c>
      <c r="L92">
        <v>1348</v>
      </c>
      <c r="N92">
        <v>1009</v>
      </c>
      <c r="O92" t="s">
        <v>270</v>
      </c>
      <c r="P92" t="s">
        <v>270</v>
      </c>
      <c r="Q92">
        <v>1000</v>
      </c>
      <c r="X92">
        <v>6.0000000000000002E-5</v>
      </c>
      <c r="Y92">
        <v>8132.32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21</v>
      </c>
      <c r="AG92">
        <v>0</v>
      </c>
      <c r="AH92">
        <v>2</v>
      </c>
      <c r="AI92">
        <v>26265844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ROW(Source!A40)</f>
        <v>40</v>
      </c>
      <c r="B93">
        <v>26265845</v>
      </c>
      <c r="C93">
        <v>26265836</v>
      </c>
      <c r="D93">
        <v>25701986</v>
      </c>
      <c r="E93">
        <v>1</v>
      </c>
      <c r="F93">
        <v>1</v>
      </c>
      <c r="G93">
        <v>1</v>
      </c>
      <c r="H93">
        <v>3</v>
      </c>
      <c r="I93" t="s">
        <v>332</v>
      </c>
      <c r="J93" t="s">
        <v>333</v>
      </c>
      <c r="K93" t="s">
        <v>334</v>
      </c>
      <c r="L93">
        <v>1346</v>
      </c>
      <c r="N93">
        <v>1009</v>
      </c>
      <c r="O93" t="s">
        <v>274</v>
      </c>
      <c r="P93" t="s">
        <v>274</v>
      </c>
      <c r="Q93">
        <v>1</v>
      </c>
      <c r="X93">
        <v>0.5</v>
      </c>
      <c r="Y93">
        <v>68.5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21</v>
      </c>
      <c r="AG93">
        <v>0</v>
      </c>
      <c r="AH93">
        <v>2</v>
      </c>
      <c r="AI93">
        <v>26265845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ROW(Source!A40)</f>
        <v>40</v>
      </c>
      <c r="B94">
        <v>26265846</v>
      </c>
      <c r="C94">
        <v>26265836</v>
      </c>
      <c r="D94">
        <v>25702730</v>
      </c>
      <c r="E94">
        <v>1</v>
      </c>
      <c r="F94">
        <v>1</v>
      </c>
      <c r="G94">
        <v>1</v>
      </c>
      <c r="H94">
        <v>3</v>
      </c>
      <c r="I94" t="s">
        <v>294</v>
      </c>
      <c r="J94" t="s">
        <v>295</v>
      </c>
      <c r="K94" t="s">
        <v>296</v>
      </c>
      <c r="L94">
        <v>1374</v>
      </c>
      <c r="N94">
        <v>1013</v>
      </c>
      <c r="O94" t="s">
        <v>297</v>
      </c>
      <c r="P94" t="s">
        <v>297</v>
      </c>
      <c r="Q94">
        <v>1</v>
      </c>
      <c r="X94">
        <v>1.7</v>
      </c>
      <c r="Y94">
        <v>1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21</v>
      </c>
      <c r="AG94">
        <v>0</v>
      </c>
      <c r="AH94">
        <v>2</v>
      </c>
      <c r="AI94">
        <v>26265846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ROW(Source!A41)</f>
        <v>41</v>
      </c>
      <c r="B95">
        <v>26265837</v>
      </c>
      <c r="C95">
        <v>26265836</v>
      </c>
      <c r="D95">
        <v>26005377</v>
      </c>
      <c r="E95">
        <v>1</v>
      </c>
      <c r="F95">
        <v>1</v>
      </c>
      <c r="G95">
        <v>1</v>
      </c>
      <c r="H95">
        <v>1</v>
      </c>
      <c r="I95" t="s">
        <v>317</v>
      </c>
      <c r="J95" t="s">
        <v>3</v>
      </c>
      <c r="K95" t="s">
        <v>318</v>
      </c>
      <c r="L95">
        <v>1369</v>
      </c>
      <c r="N95">
        <v>1013</v>
      </c>
      <c r="O95" t="s">
        <v>254</v>
      </c>
      <c r="P95" t="s">
        <v>254</v>
      </c>
      <c r="Q95">
        <v>1</v>
      </c>
      <c r="X95">
        <v>9.92</v>
      </c>
      <c r="Y95">
        <v>0</v>
      </c>
      <c r="Z95">
        <v>0</v>
      </c>
      <c r="AA95">
        <v>0</v>
      </c>
      <c r="AB95">
        <v>8.59</v>
      </c>
      <c r="AC95">
        <v>0</v>
      </c>
      <c r="AD95">
        <v>1</v>
      </c>
      <c r="AE95">
        <v>1</v>
      </c>
      <c r="AF95" t="s">
        <v>67</v>
      </c>
      <c r="AG95">
        <v>6.2744</v>
      </c>
      <c r="AH95">
        <v>2</v>
      </c>
      <c r="AI95">
        <v>26265837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ROW(Source!A41)</f>
        <v>41</v>
      </c>
      <c r="B96">
        <v>26265838</v>
      </c>
      <c r="C96">
        <v>26265836</v>
      </c>
      <c r="D96">
        <v>121548</v>
      </c>
      <c r="E96">
        <v>1</v>
      </c>
      <c r="F96">
        <v>1</v>
      </c>
      <c r="G96">
        <v>1</v>
      </c>
      <c r="H96">
        <v>1</v>
      </c>
      <c r="I96" t="s">
        <v>29</v>
      </c>
      <c r="J96" t="s">
        <v>3</v>
      </c>
      <c r="K96" t="s">
        <v>255</v>
      </c>
      <c r="L96">
        <v>608254</v>
      </c>
      <c r="N96">
        <v>1013</v>
      </c>
      <c r="O96" t="s">
        <v>256</v>
      </c>
      <c r="P96" t="s">
        <v>256</v>
      </c>
      <c r="Q96">
        <v>1</v>
      </c>
      <c r="X96">
        <v>0.2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2</v>
      </c>
      <c r="AF96" t="s">
        <v>43</v>
      </c>
      <c r="AG96">
        <v>0.11499999999999999</v>
      </c>
      <c r="AH96">
        <v>2</v>
      </c>
      <c r="AI96">
        <v>26265838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ROW(Source!A41)</f>
        <v>41</v>
      </c>
      <c r="B97">
        <v>26265839</v>
      </c>
      <c r="C97">
        <v>26265836</v>
      </c>
      <c r="D97">
        <v>25703166</v>
      </c>
      <c r="E97">
        <v>1</v>
      </c>
      <c r="F97">
        <v>1</v>
      </c>
      <c r="G97">
        <v>1</v>
      </c>
      <c r="H97">
        <v>2</v>
      </c>
      <c r="I97" t="s">
        <v>291</v>
      </c>
      <c r="J97" t="s">
        <v>292</v>
      </c>
      <c r="K97" t="s">
        <v>293</v>
      </c>
      <c r="L97">
        <v>1368</v>
      </c>
      <c r="N97">
        <v>1011</v>
      </c>
      <c r="O97" t="s">
        <v>260</v>
      </c>
      <c r="P97" t="s">
        <v>260</v>
      </c>
      <c r="Q97">
        <v>1</v>
      </c>
      <c r="X97">
        <v>0.2</v>
      </c>
      <c r="Y97">
        <v>0</v>
      </c>
      <c r="Z97">
        <v>135.43</v>
      </c>
      <c r="AA97">
        <v>11.84</v>
      </c>
      <c r="AB97">
        <v>0</v>
      </c>
      <c r="AC97">
        <v>0</v>
      </c>
      <c r="AD97">
        <v>1</v>
      </c>
      <c r="AE97">
        <v>0</v>
      </c>
      <c r="AF97" t="s">
        <v>43</v>
      </c>
      <c r="AG97">
        <v>0.11499999999999999</v>
      </c>
      <c r="AH97">
        <v>2</v>
      </c>
      <c r="AI97">
        <v>26265839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ROW(Source!A41)</f>
        <v>41</v>
      </c>
      <c r="B98">
        <v>26265840</v>
      </c>
      <c r="C98">
        <v>26265836</v>
      </c>
      <c r="D98">
        <v>25703240</v>
      </c>
      <c r="E98">
        <v>1</v>
      </c>
      <c r="F98">
        <v>1</v>
      </c>
      <c r="G98">
        <v>1</v>
      </c>
      <c r="H98">
        <v>2</v>
      </c>
      <c r="I98" t="s">
        <v>319</v>
      </c>
      <c r="J98" t="s">
        <v>320</v>
      </c>
      <c r="K98" t="s">
        <v>321</v>
      </c>
      <c r="L98">
        <v>1368</v>
      </c>
      <c r="N98">
        <v>1011</v>
      </c>
      <c r="O98" t="s">
        <v>260</v>
      </c>
      <c r="P98" t="s">
        <v>260</v>
      </c>
      <c r="Q98">
        <v>1</v>
      </c>
      <c r="X98">
        <v>2.4</v>
      </c>
      <c r="Y98">
        <v>0</v>
      </c>
      <c r="Z98">
        <v>0.83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43</v>
      </c>
      <c r="AG98">
        <v>1.38</v>
      </c>
      <c r="AH98">
        <v>2</v>
      </c>
      <c r="AI98">
        <v>26265840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ROW(Source!A41)</f>
        <v>41</v>
      </c>
      <c r="B99">
        <v>26265841</v>
      </c>
      <c r="C99">
        <v>26265836</v>
      </c>
      <c r="D99">
        <v>25703252</v>
      </c>
      <c r="E99">
        <v>1</v>
      </c>
      <c r="F99">
        <v>1</v>
      </c>
      <c r="G99">
        <v>1</v>
      </c>
      <c r="H99">
        <v>2</v>
      </c>
      <c r="I99" t="s">
        <v>322</v>
      </c>
      <c r="J99" t="s">
        <v>323</v>
      </c>
      <c r="K99" t="s">
        <v>324</v>
      </c>
      <c r="L99">
        <v>1368</v>
      </c>
      <c r="N99">
        <v>1011</v>
      </c>
      <c r="O99" t="s">
        <v>260</v>
      </c>
      <c r="P99" t="s">
        <v>260</v>
      </c>
      <c r="Q99">
        <v>1</v>
      </c>
      <c r="X99">
        <v>2.4</v>
      </c>
      <c r="Y99">
        <v>0</v>
      </c>
      <c r="Z99">
        <v>3.35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43</v>
      </c>
      <c r="AG99">
        <v>1.38</v>
      </c>
      <c r="AH99">
        <v>2</v>
      </c>
      <c r="AI99">
        <v>26265841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ROW(Source!A41)</f>
        <v>41</v>
      </c>
      <c r="B100">
        <v>26265842</v>
      </c>
      <c r="C100">
        <v>26265836</v>
      </c>
      <c r="D100">
        <v>25704562</v>
      </c>
      <c r="E100">
        <v>1</v>
      </c>
      <c r="F100">
        <v>1</v>
      </c>
      <c r="G100">
        <v>1</v>
      </c>
      <c r="H100">
        <v>2</v>
      </c>
      <c r="I100" t="s">
        <v>264</v>
      </c>
      <c r="J100" t="s">
        <v>265</v>
      </c>
      <c r="K100" t="s">
        <v>266</v>
      </c>
      <c r="L100">
        <v>1368</v>
      </c>
      <c r="N100">
        <v>1011</v>
      </c>
      <c r="O100" t="s">
        <v>260</v>
      </c>
      <c r="P100" t="s">
        <v>260</v>
      </c>
      <c r="Q100">
        <v>1</v>
      </c>
      <c r="X100">
        <v>0.2</v>
      </c>
      <c r="Y100">
        <v>0</v>
      </c>
      <c r="Z100">
        <v>86.79</v>
      </c>
      <c r="AA100">
        <v>10.130000000000001</v>
      </c>
      <c r="AB100">
        <v>0</v>
      </c>
      <c r="AC100">
        <v>0</v>
      </c>
      <c r="AD100">
        <v>1</v>
      </c>
      <c r="AE100">
        <v>0</v>
      </c>
      <c r="AF100" t="s">
        <v>43</v>
      </c>
      <c r="AG100">
        <v>0.11499999999999999</v>
      </c>
      <c r="AH100">
        <v>2</v>
      </c>
      <c r="AI100">
        <v>26265842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ROW(Source!A41)</f>
        <v>41</v>
      </c>
      <c r="B101">
        <v>26265843</v>
      </c>
      <c r="C101">
        <v>26265836</v>
      </c>
      <c r="D101">
        <v>25696249</v>
      </c>
      <c r="E101">
        <v>1</v>
      </c>
      <c r="F101">
        <v>1</v>
      </c>
      <c r="G101">
        <v>1</v>
      </c>
      <c r="H101">
        <v>3</v>
      </c>
      <c r="I101" t="s">
        <v>325</v>
      </c>
      <c r="J101" t="s">
        <v>326</v>
      </c>
      <c r="K101" t="s">
        <v>327</v>
      </c>
      <c r="L101">
        <v>1308</v>
      </c>
      <c r="N101">
        <v>1003</v>
      </c>
      <c r="O101" t="s">
        <v>328</v>
      </c>
      <c r="P101" t="s">
        <v>328</v>
      </c>
      <c r="Q101">
        <v>100</v>
      </c>
      <c r="X101">
        <v>9.5999999999999992E-3</v>
      </c>
      <c r="Y101">
        <v>128.76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21</v>
      </c>
      <c r="AG101">
        <v>0</v>
      </c>
      <c r="AH101">
        <v>2</v>
      </c>
      <c r="AI101">
        <v>26265843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ROW(Source!A41)</f>
        <v>41</v>
      </c>
      <c r="B102">
        <v>26265844</v>
      </c>
      <c r="C102">
        <v>26265836</v>
      </c>
      <c r="D102">
        <v>25698618</v>
      </c>
      <c r="E102">
        <v>1</v>
      </c>
      <c r="F102">
        <v>1</v>
      </c>
      <c r="G102">
        <v>1</v>
      </c>
      <c r="H102">
        <v>3</v>
      </c>
      <c r="I102" t="s">
        <v>329</v>
      </c>
      <c r="J102" t="s">
        <v>330</v>
      </c>
      <c r="K102" t="s">
        <v>331</v>
      </c>
      <c r="L102">
        <v>1348</v>
      </c>
      <c r="N102">
        <v>1009</v>
      </c>
      <c r="O102" t="s">
        <v>270</v>
      </c>
      <c r="P102" t="s">
        <v>270</v>
      </c>
      <c r="Q102">
        <v>1000</v>
      </c>
      <c r="X102">
        <v>6.0000000000000002E-5</v>
      </c>
      <c r="Y102">
        <v>8132.32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21</v>
      </c>
      <c r="AG102">
        <v>0</v>
      </c>
      <c r="AH102">
        <v>2</v>
      </c>
      <c r="AI102">
        <v>26265844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ROW(Source!A41)</f>
        <v>41</v>
      </c>
      <c r="B103">
        <v>26265845</v>
      </c>
      <c r="C103">
        <v>26265836</v>
      </c>
      <c r="D103">
        <v>25701986</v>
      </c>
      <c r="E103">
        <v>1</v>
      </c>
      <c r="F103">
        <v>1</v>
      </c>
      <c r="G103">
        <v>1</v>
      </c>
      <c r="H103">
        <v>3</v>
      </c>
      <c r="I103" t="s">
        <v>332</v>
      </c>
      <c r="J103" t="s">
        <v>333</v>
      </c>
      <c r="K103" t="s">
        <v>334</v>
      </c>
      <c r="L103">
        <v>1346</v>
      </c>
      <c r="N103">
        <v>1009</v>
      </c>
      <c r="O103" t="s">
        <v>274</v>
      </c>
      <c r="P103" t="s">
        <v>274</v>
      </c>
      <c r="Q103">
        <v>1</v>
      </c>
      <c r="X103">
        <v>0.5</v>
      </c>
      <c r="Y103">
        <v>68.5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21</v>
      </c>
      <c r="AG103">
        <v>0</v>
      </c>
      <c r="AH103">
        <v>2</v>
      </c>
      <c r="AI103">
        <v>26265845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ROW(Source!A41)</f>
        <v>41</v>
      </c>
      <c r="B104">
        <v>26265846</v>
      </c>
      <c r="C104">
        <v>26265836</v>
      </c>
      <c r="D104">
        <v>25702730</v>
      </c>
      <c r="E104">
        <v>1</v>
      </c>
      <c r="F104">
        <v>1</v>
      </c>
      <c r="G104">
        <v>1</v>
      </c>
      <c r="H104">
        <v>3</v>
      </c>
      <c r="I104" t="s">
        <v>294</v>
      </c>
      <c r="J104" t="s">
        <v>295</v>
      </c>
      <c r="K104" t="s">
        <v>296</v>
      </c>
      <c r="L104">
        <v>1374</v>
      </c>
      <c r="N104">
        <v>1013</v>
      </c>
      <c r="O104" t="s">
        <v>297</v>
      </c>
      <c r="P104" t="s">
        <v>297</v>
      </c>
      <c r="Q104">
        <v>1</v>
      </c>
      <c r="X104">
        <v>1.7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21</v>
      </c>
      <c r="AG104">
        <v>0</v>
      </c>
      <c r="AH104">
        <v>2</v>
      </c>
      <c r="AI104">
        <v>26265846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ROW(Source!A42)</f>
        <v>42</v>
      </c>
      <c r="B105">
        <v>26265822</v>
      </c>
      <c r="C105">
        <v>26265821</v>
      </c>
      <c r="D105">
        <v>26005427</v>
      </c>
      <c r="E105">
        <v>1</v>
      </c>
      <c r="F105">
        <v>1</v>
      </c>
      <c r="G105">
        <v>1</v>
      </c>
      <c r="H105">
        <v>1</v>
      </c>
      <c r="I105" t="s">
        <v>298</v>
      </c>
      <c r="J105" t="s">
        <v>3</v>
      </c>
      <c r="K105" t="s">
        <v>299</v>
      </c>
      <c r="L105">
        <v>1369</v>
      </c>
      <c r="N105">
        <v>1013</v>
      </c>
      <c r="O105" t="s">
        <v>254</v>
      </c>
      <c r="P105" t="s">
        <v>254</v>
      </c>
      <c r="Q105">
        <v>1</v>
      </c>
      <c r="X105">
        <v>2.73</v>
      </c>
      <c r="Y105">
        <v>0</v>
      </c>
      <c r="Z105">
        <v>0</v>
      </c>
      <c r="AA105">
        <v>0</v>
      </c>
      <c r="AB105">
        <v>8.7200000000000006</v>
      </c>
      <c r="AC105">
        <v>0</v>
      </c>
      <c r="AD105">
        <v>1</v>
      </c>
      <c r="AE105">
        <v>1</v>
      </c>
      <c r="AF105" t="s">
        <v>43</v>
      </c>
      <c r="AG105">
        <v>1.56975</v>
      </c>
      <c r="AH105">
        <v>2</v>
      </c>
      <c r="AI105">
        <v>26265822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ROW(Source!A42)</f>
        <v>42</v>
      </c>
      <c r="B106">
        <v>26265823</v>
      </c>
      <c r="C106">
        <v>26265821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29</v>
      </c>
      <c r="J106" t="s">
        <v>3</v>
      </c>
      <c r="K106" t="s">
        <v>255</v>
      </c>
      <c r="L106">
        <v>608254</v>
      </c>
      <c r="N106">
        <v>1013</v>
      </c>
      <c r="O106" t="s">
        <v>256</v>
      </c>
      <c r="P106" t="s">
        <v>256</v>
      </c>
      <c r="Q106">
        <v>1</v>
      </c>
      <c r="X106">
        <v>1.08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43</v>
      </c>
      <c r="AG106">
        <v>0.621</v>
      </c>
      <c r="AH106">
        <v>2</v>
      </c>
      <c r="AI106">
        <v>26265823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ROW(Source!A42)</f>
        <v>42</v>
      </c>
      <c r="B107">
        <v>26265824</v>
      </c>
      <c r="C107">
        <v>26265821</v>
      </c>
      <c r="D107">
        <v>25703166</v>
      </c>
      <c r="E107">
        <v>1</v>
      </c>
      <c r="F107">
        <v>1</v>
      </c>
      <c r="G107">
        <v>1</v>
      </c>
      <c r="H107">
        <v>2</v>
      </c>
      <c r="I107" t="s">
        <v>291</v>
      </c>
      <c r="J107" t="s">
        <v>292</v>
      </c>
      <c r="K107" t="s">
        <v>293</v>
      </c>
      <c r="L107">
        <v>1368</v>
      </c>
      <c r="N107">
        <v>1011</v>
      </c>
      <c r="O107" t="s">
        <v>260</v>
      </c>
      <c r="P107" t="s">
        <v>260</v>
      </c>
      <c r="Q107">
        <v>1</v>
      </c>
      <c r="X107">
        <v>0.02</v>
      </c>
      <c r="Y107">
        <v>0</v>
      </c>
      <c r="Z107">
        <v>135.43</v>
      </c>
      <c r="AA107">
        <v>11.84</v>
      </c>
      <c r="AB107">
        <v>0</v>
      </c>
      <c r="AC107">
        <v>0</v>
      </c>
      <c r="AD107">
        <v>1</v>
      </c>
      <c r="AE107">
        <v>0</v>
      </c>
      <c r="AF107" t="s">
        <v>43</v>
      </c>
      <c r="AG107">
        <v>1.15E-2</v>
      </c>
      <c r="AH107">
        <v>2</v>
      </c>
      <c r="AI107">
        <v>26265824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ROW(Source!A42)</f>
        <v>42</v>
      </c>
      <c r="B108">
        <v>26265825</v>
      </c>
      <c r="C108">
        <v>26265821</v>
      </c>
      <c r="D108">
        <v>25703285</v>
      </c>
      <c r="E108">
        <v>1</v>
      </c>
      <c r="F108">
        <v>1</v>
      </c>
      <c r="G108">
        <v>1</v>
      </c>
      <c r="H108">
        <v>2</v>
      </c>
      <c r="I108" t="s">
        <v>300</v>
      </c>
      <c r="J108" t="s">
        <v>301</v>
      </c>
      <c r="K108" t="s">
        <v>302</v>
      </c>
      <c r="L108">
        <v>1368</v>
      </c>
      <c r="N108">
        <v>1011</v>
      </c>
      <c r="O108" t="s">
        <v>260</v>
      </c>
      <c r="P108" t="s">
        <v>260</v>
      </c>
      <c r="Q108">
        <v>1</v>
      </c>
      <c r="X108">
        <v>1.06</v>
      </c>
      <c r="Y108">
        <v>0</v>
      </c>
      <c r="Z108">
        <v>146.56</v>
      </c>
      <c r="AA108">
        <v>11.84</v>
      </c>
      <c r="AB108">
        <v>0</v>
      </c>
      <c r="AC108">
        <v>0</v>
      </c>
      <c r="AD108">
        <v>1</v>
      </c>
      <c r="AE108">
        <v>0</v>
      </c>
      <c r="AF108" t="s">
        <v>43</v>
      </c>
      <c r="AG108">
        <v>0.60949999999999993</v>
      </c>
      <c r="AH108">
        <v>2</v>
      </c>
      <c r="AI108">
        <v>26265825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ROW(Source!A42)</f>
        <v>42</v>
      </c>
      <c r="B109">
        <v>26265826</v>
      </c>
      <c r="C109">
        <v>26265821</v>
      </c>
      <c r="D109">
        <v>25704562</v>
      </c>
      <c r="E109">
        <v>1</v>
      </c>
      <c r="F109">
        <v>1</v>
      </c>
      <c r="G109">
        <v>1</v>
      </c>
      <c r="H109">
        <v>2</v>
      </c>
      <c r="I109" t="s">
        <v>264</v>
      </c>
      <c r="J109" t="s">
        <v>265</v>
      </c>
      <c r="K109" t="s">
        <v>266</v>
      </c>
      <c r="L109">
        <v>1368</v>
      </c>
      <c r="N109">
        <v>1011</v>
      </c>
      <c r="O109" t="s">
        <v>260</v>
      </c>
      <c r="P109" t="s">
        <v>260</v>
      </c>
      <c r="Q109">
        <v>1</v>
      </c>
      <c r="X109">
        <v>0.02</v>
      </c>
      <c r="Y109">
        <v>0</v>
      </c>
      <c r="Z109">
        <v>86.79</v>
      </c>
      <c r="AA109">
        <v>10.130000000000001</v>
      </c>
      <c r="AB109">
        <v>0</v>
      </c>
      <c r="AC109">
        <v>0</v>
      </c>
      <c r="AD109">
        <v>1</v>
      </c>
      <c r="AE109">
        <v>0</v>
      </c>
      <c r="AF109" t="s">
        <v>43</v>
      </c>
      <c r="AG109">
        <v>1.15E-2</v>
      </c>
      <c r="AH109">
        <v>2</v>
      </c>
      <c r="AI109">
        <v>26265826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ROW(Source!A42)</f>
        <v>42</v>
      </c>
      <c r="B110">
        <v>26265827</v>
      </c>
      <c r="C110">
        <v>26265821</v>
      </c>
      <c r="D110">
        <v>25696939</v>
      </c>
      <c r="E110">
        <v>1</v>
      </c>
      <c r="F110">
        <v>1</v>
      </c>
      <c r="G110">
        <v>1</v>
      </c>
      <c r="H110">
        <v>3</v>
      </c>
      <c r="I110" t="s">
        <v>335</v>
      </c>
      <c r="J110" t="s">
        <v>336</v>
      </c>
      <c r="K110" t="s">
        <v>337</v>
      </c>
      <c r="L110">
        <v>1346</v>
      </c>
      <c r="N110">
        <v>1009</v>
      </c>
      <c r="O110" t="s">
        <v>274</v>
      </c>
      <c r="P110" t="s">
        <v>274</v>
      </c>
      <c r="Q110">
        <v>1</v>
      </c>
      <c r="X110">
        <v>0.1</v>
      </c>
      <c r="Y110">
        <v>15.85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21</v>
      </c>
      <c r="AG110">
        <v>0</v>
      </c>
      <c r="AH110">
        <v>2</v>
      </c>
      <c r="AI110">
        <v>26265827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ROW(Source!A42)</f>
        <v>42</v>
      </c>
      <c r="B111">
        <v>26265828</v>
      </c>
      <c r="C111">
        <v>26265821</v>
      </c>
      <c r="D111">
        <v>25696163</v>
      </c>
      <c r="E111">
        <v>1</v>
      </c>
      <c r="F111">
        <v>1</v>
      </c>
      <c r="G111">
        <v>1</v>
      </c>
      <c r="H111">
        <v>3</v>
      </c>
      <c r="I111" t="s">
        <v>338</v>
      </c>
      <c r="J111" t="s">
        <v>339</v>
      </c>
      <c r="K111" t="s">
        <v>340</v>
      </c>
      <c r="L111">
        <v>1346</v>
      </c>
      <c r="N111">
        <v>1009</v>
      </c>
      <c r="O111" t="s">
        <v>274</v>
      </c>
      <c r="P111" t="s">
        <v>274</v>
      </c>
      <c r="Q111">
        <v>1</v>
      </c>
      <c r="X111">
        <v>0.5</v>
      </c>
      <c r="Y111">
        <v>23.43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21</v>
      </c>
      <c r="AG111">
        <v>0</v>
      </c>
      <c r="AH111">
        <v>2</v>
      </c>
      <c r="AI111">
        <v>26265828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ROW(Source!A42)</f>
        <v>42</v>
      </c>
      <c r="B112">
        <v>26265829</v>
      </c>
      <c r="C112">
        <v>26265821</v>
      </c>
      <c r="D112">
        <v>25702730</v>
      </c>
      <c r="E112">
        <v>1</v>
      </c>
      <c r="F112">
        <v>1</v>
      </c>
      <c r="G112">
        <v>1</v>
      </c>
      <c r="H112">
        <v>3</v>
      </c>
      <c r="I112" t="s">
        <v>294</v>
      </c>
      <c r="J112" t="s">
        <v>295</v>
      </c>
      <c r="K112" t="s">
        <v>296</v>
      </c>
      <c r="L112">
        <v>1374</v>
      </c>
      <c r="N112">
        <v>1013</v>
      </c>
      <c r="O112" t="s">
        <v>297</v>
      </c>
      <c r="P112" t="s">
        <v>297</v>
      </c>
      <c r="Q112">
        <v>1</v>
      </c>
      <c r="X112">
        <v>0.48</v>
      </c>
      <c r="Y112">
        <v>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21</v>
      </c>
      <c r="AG112">
        <v>0</v>
      </c>
      <c r="AH112">
        <v>2</v>
      </c>
      <c r="AI112">
        <v>26265829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ROW(Source!A43)</f>
        <v>43</v>
      </c>
      <c r="B113">
        <v>26265822</v>
      </c>
      <c r="C113">
        <v>26265821</v>
      </c>
      <c r="D113">
        <v>26005427</v>
      </c>
      <c r="E113">
        <v>1</v>
      </c>
      <c r="F113">
        <v>1</v>
      </c>
      <c r="G113">
        <v>1</v>
      </c>
      <c r="H113">
        <v>1</v>
      </c>
      <c r="I113" t="s">
        <v>298</v>
      </c>
      <c r="J113" t="s">
        <v>3</v>
      </c>
      <c r="K113" t="s">
        <v>299</v>
      </c>
      <c r="L113">
        <v>1369</v>
      </c>
      <c r="N113">
        <v>1013</v>
      </c>
      <c r="O113" t="s">
        <v>254</v>
      </c>
      <c r="P113" t="s">
        <v>254</v>
      </c>
      <c r="Q113">
        <v>1</v>
      </c>
      <c r="X113">
        <v>2.73</v>
      </c>
      <c r="Y113">
        <v>0</v>
      </c>
      <c r="Z113">
        <v>0</v>
      </c>
      <c r="AA113">
        <v>0</v>
      </c>
      <c r="AB113">
        <v>8.7200000000000006</v>
      </c>
      <c r="AC113">
        <v>0</v>
      </c>
      <c r="AD113">
        <v>1</v>
      </c>
      <c r="AE113">
        <v>1</v>
      </c>
      <c r="AF113" t="s">
        <v>43</v>
      </c>
      <c r="AG113">
        <v>1.56975</v>
      </c>
      <c r="AH113">
        <v>2</v>
      </c>
      <c r="AI113">
        <v>26265822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ROW(Source!A43)</f>
        <v>43</v>
      </c>
      <c r="B114">
        <v>26265823</v>
      </c>
      <c r="C114">
        <v>26265821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29</v>
      </c>
      <c r="J114" t="s">
        <v>3</v>
      </c>
      <c r="K114" t="s">
        <v>255</v>
      </c>
      <c r="L114">
        <v>608254</v>
      </c>
      <c r="N114">
        <v>1013</v>
      </c>
      <c r="O114" t="s">
        <v>256</v>
      </c>
      <c r="P114" t="s">
        <v>256</v>
      </c>
      <c r="Q114">
        <v>1</v>
      </c>
      <c r="X114">
        <v>1.08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2</v>
      </c>
      <c r="AF114" t="s">
        <v>43</v>
      </c>
      <c r="AG114">
        <v>0.621</v>
      </c>
      <c r="AH114">
        <v>2</v>
      </c>
      <c r="AI114">
        <v>26265823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ROW(Source!A43)</f>
        <v>43</v>
      </c>
      <c r="B115">
        <v>26265824</v>
      </c>
      <c r="C115">
        <v>26265821</v>
      </c>
      <c r="D115">
        <v>25703166</v>
      </c>
      <c r="E115">
        <v>1</v>
      </c>
      <c r="F115">
        <v>1</v>
      </c>
      <c r="G115">
        <v>1</v>
      </c>
      <c r="H115">
        <v>2</v>
      </c>
      <c r="I115" t="s">
        <v>291</v>
      </c>
      <c r="J115" t="s">
        <v>292</v>
      </c>
      <c r="K115" t="s">
        <v>293</v>
      </c>
      <c r="L115">
        <v>1368</v>
      </c>
      <c r="N115">
        <v>1011</v>
      </c>
      <c r="O115" t="s">
        <v>260</v>
      </c>
      <c r="P115" t="s">
        <v>260</v>
      </c>
      <c r="Q115">
        <v>1</v>
      </c>
      <c r="X115">
        <v>0.02</v>
      </c>
      <c r="Y115">
        <v>0</v>
      </c>
      <c r="Z115">
        <v>135.43</v>
      </c>
      <c r="AA115">
        <v>11.84</v>
      </c>
      <c r="AB115">
        <v>0</v>
      </c>
      <c r="AC115">
        <v>0</v>
      </c>
      <c r="AD115">
        <v>1</v>
      </c>
      <c r="AE115">
        <v>0</v>
      </c>
      <c r="AF115" t="s">
        <v>43</v>
      </c>
      <c r="AG115">
        <v>1.15E-2</v>
      </c>
      <c r="AH115">
        <v>2</v>
      </c>
      <c r="AI115">
        <v>26265824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ROW(Source!A43)</f>
        <v>43</v>
      </c>
      <c r="B116">
        <v>26265825</v>
      </c>
      <c r="C116">
        <v>26265821</v>
      </c>
      <c r="D116">
        <v>25703285</v>
      </c>
      <c r="E116">
        <v>1</v>
      </c>
      <c r="F116">
        <v>1</v>
      </c>
      <c r="G116">
        <v>1</v>
      </c>
      <c r="H116">
        <v>2</v>
      </c>
      <c r="I116" t="s">
        <v>300</v>
      </c>
      <c r="J116" t="s">
        <v>301</v>
      </c>
      <c r="K116" t="s">
        <v>302</v>
      </c>
      <c r="L116">
        <v>1368</v>
      </c>
      <c r="N116">
        <v>1011</v>
      </c>
      <c r="O116" t="s">
        <v>260</v>
      </c>
      <c r="P116" t="s">
        <v>260</v>
      </c>
      <c r="Q116">
        <v>1</v>
      </c>
      <c r="X116">
        <v>1.06</v>
      </c>
      <c r="Y116">
        <v>0</v>
      </c>
      <c r="Z116">
        <v>146.56</v>
      </c>
      <c r="AA116">
        <v>11.84</v>
      </c>
      <c r="AB116">
        <v>0</v>
      </c>
      <c r="AC116">
        <v>0</v>
      </c>
      <c r="AD116">
        <v>1</v>
      </c>
      <c r="AE116">
        <v>0</v>
      </c>
      <c r="AF116" t="s">
        <v>43</v>
      </c>
      <c r="AG116">
        <v>0.60949999999999993</v>
      </c>
      <c r="AH116">
        <v>2</v>
      </c>
      <c r="AI116">
        <v>26265825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ROW(Source!A43)</f>
        <v>43</v>
      </c>
      <c r="B117">
        <v>26265826</v>
      </c>
      <c r="C117">
        <v>26265821</v>
      </c>
      <c r="D117">
        <v>25704562</v>
      </c>
      <c r="E117">
        <v>1</v>
      </c>
      <c r="F117">
        <v>1</v>
      </c>
      <c r="G117">
        <v>1</v>
      </c>
      <c r="H117">
        <v>2</v>
      </c>
      <c r="I117" t="s">
        <v>264</v>
      </c>
      <c r="J117" t="s">
        <v>265</v>
      </c>
      <c r="K117" t="s">
        <v>266</v>
      </c>
      <c r="L117">
        <v>1368</v>
      </c>
      <c r="N117">
        <v>1011</v>
      </c>
      <c r="O117" t="s">
        <v>260</v>
      </c>
      <c r="P117" t="s">
        <v>260</v>
      </c>
      <c r="Q117">
        <v>1</v>
      </c>
      <c r="X117">
        <v>0.02</v>
      </c>
      <c r="Y117">
        <v>0</v>
      </c>
      <c r="Z117">
        <v>86.79</v>
      </c>
      <c r="AA117">
        <v>10.130000000000001</v>
      </c>
      <c r="AB117">
        <v>0</v>
      </c>
      <c r="AC117">
        <v>0</v>
      </c>
      <c r="AD117">
        <v>1</v>
      </c>
      <c r="AE117">
        <v>0</v>
      </c>
      <c r="AF117" t="s">
        <v>43</v>
      </c>
      <c r="AG117">
        <v>1.15E-2</v>
      </c>
      <c r="AH117">
        <v>2</v>
      </c>
      <c r="AI117">
        <v>26265826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ROW(Source!A43)</f>
        <v>43</v>
      </c>
      <c r="B118">
        <v>26265827</v>
      </c>
      <c r="C118">
        <v>26265821</v>
      </c>
      <c r="D118">
        <v>25696939</v>
      </c>
      <c r="E118">
        <v>1</v>
      </c>
      <c r="F118">
        <v>1</v>
      </c>
      <c r="G118">
        <v>1</v>
      </c>
      <c r="H118">
        <v>3</v>
      </c>
      <c r="I118" t="s">
        <v>335</v>
      </c>
      <c r="J118" t="s">
        <v>336</v>
      </c>
      <c r="K118" t="s">
        <v>337</v>
      </c>
      <c r="L118">
        <v>1346</v>
      </c>
      <c r="N118">
        <v>1009</v>
      </c>
      <c r="O118" t="s">
        <v>274</v>
      </c>
      <c r="P118" t="s">
        <v>274</v>
      </c>
      <c r="Q118">
        <v>1</v>
      </c>
      <c r="X118">
        <v>0.1</v>
      </c>
      <c r="Y118">
        <v>15.85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21</v>
      </c>
      <c r="AG118">
        <v>0</v>
      </c>
      <c r="AH118">
        <v>2</v>
      </c>
      <c r="AI118">
        <v>26265827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ROW(Source!A43)</f>
        <v>43</v>
      </c>
      <c r="B119">
        <v>26265828</v>
      </c>
      <c r="C119">
        <v>26265821</v>
      </c>
      <c r="D119">
        <v>25696163</v>
      </c>
      <c r="E119">
        <v>1</v>
      </c>
      <c r="F119">
        <v>1</v>
      </c>
      <c r="G119">
        <v>1</v>
      </c>
      <c r="H119">
        <v>3</v>
      </c>
      <c r="I119" t="s">
        <v>338</v>
      </c>
      <c r="J119" t="s">
        <v>339</v>
      </c>
      <c r="K119" t="s">
        <v>340</v>
      </c>
      <c r="L119">
        <v>1346</v>
      </c>
      <c r="N119">
        <v>1009</v>
      </c>
      <c r="O119" t="s">
        <v>274</v>
      </c>
      <c r="P119" t="s">
        <v>274</v>
      </c>
      <c r="Q119">
        <v>1</v>
      </c>
      <c r="X119">
        <v>0.5</v>
      </c>
      <c r="Y119">
        <v>23.43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21</v>
      </c>
      <c r="AG119">
        <v>0</v>
      </c>
      <c r="AH119">
        <v>2</v>
      </c>
      <c r="AI119">
        <v>26265828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ROW(Source!A43)</f>
        <v>43</v>
      </c>
      <c r="B120">
        <v>26265829</v>
      </c>
      <c r="C120">
        <v>26265821</v>
      </c>
      <c r="D120">
        <v>25702730</v>
      </c>
      <c r="E120">
        <v>1</v>
      </c>
      <c r="F120">
        <v>1</v>
      </c>
      <c r="G120">
        <v>1</v>
      </c>
      <c r="H120">
        <v>3</v>
      </c>
      <c r="I120" t="s">
        <v>294</v>
      </c>
      <c r="J120" t="s">
        <v>295</v>
      </c>
      <c r="K120" t="s">
        <v>296</v>
      </c>
      <c r="L120">
        <v>1374</v>
      </c>
      <c r="N120">
        <v>1013</v>
      </c>
      <c r="O120" t="s">
        <v>297</v>
      </c>
      <c r="P120" t="s">
        <v>297</v>
      </c>
      <c r="Q120">
        <v>1</v>
      </c>
      <c r="X120">
        <v>0.48</v>
      </c>
      <c r="Y120">
        <v>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21</v>
      </c>
      <c r="AG120">
        <v>0</v>
      </c>
      <c r="AH120">
        <v>2</v>
      </c>
      <c r="AI120">
        <v>26265829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ROW(Source!A44)</f>
        <v>44</v>
      </c>
      <c r="B121">
        <v>26265921</v>
      </c>
      <c r="C121">
        <v>26265920</v>
      </c>
      <c r="D121">
        <v>25771075</v>
      </c>
      <c r="E121">
        <v>1</v>
      </c>
      <c r="F121">
        <v>1</v>
      </c>
      <c r="G121">
        <v>1</v>
      </c>
      <c r="H121">
        <v>1</v>
      </c>
      <c r="I121" t="s">
        <v>341</v>
      </c>
      <c r="J121" t="s">
        <v>3</v>
      </c>
      <c r="K121" t="s">
        <v>342</v>
      </c>
      <c r="L121">
        <v>1369</v>
      </c>
      <c r="N121">
        <v>1013</v>
      </c>
      <c r="O121" t="s">
        <v>254</v>
      </c>
      <c r="P121" t="s">
        <v>254</v>
      </c>
      <c r="Q121">
        <v>1</v>
      </c>
      <c r="X121">
        <v>0.113</v>
      </c>
      <c r="Y121">
        <v>0</v>
      </c>
      <c r="Z121">
        <v>0</v>
      </c>
      <c r="AA121">
        <v>0</v>
      </c>
      <c r="AB121">
        <v>6.97</v>
      </c>
      <c r="AC121">
        <v>0</v>
      </c>
      <c r="AD121">
        <v>1</v>
      </c>
      <c r="AE121">
        <v>1</v>
      </c>
      <c r="AF121" t="s">
        <v>13</v>
      </c>
      <c r="AG121">
        <v>0.12994999999999998</v>
      </c>
      <c r="AH121">
        <v>2</v>
      </c>
      <c r="AI121">
        <v>26265921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ROW(Source!A44)</f>
        <v>44</v>
      </c>
      <c r="B122">
        <v>26265922</v>
      </c>
      <c r="C122">
        <v>26265920</v>
      </c>
      <c r="D122">
        <v>121548</v>
      </c>
      <c r="E122">
        <v>1</v>
      </c>
      <c r="F122">
        <v>1</v>
      </c>
      <c r="G122">
        <v>1</v>
      </c>
      <c r="H122">
        <v>1</v>
      </c>
      <c r="I122" t="s">
        <v>29</v>
      </c>
      <c r="J122" t="s">
        <v>3</v>
      </c>
      <c r="K122" t="s">
        <v>255</v>
      </c>
      <c r="L122">
        <v>608254</v>
      </c>
      <c r="N122">
        <v>1013</v>
      </c>
      <c r="O122" t="s">
        <v>256</v>
      </c>
      <c r="P122" t="s">
        <v>256</v>
      </c>
      <c r="Q122">
        <v>1</v>
      </c>
      <c r="X122">
        <v>5.7000000000000002E-2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2</v>
      </c>
      <c r="AF122" t="s">
        <v>13</v>
      </c>
      <c r="AG122">
        <v>6.5549999999999997E-2</v>
      </c>
      <c r="AH122">
        <v>2</v>
      </c>
      <c r="AI122">
        <v>26265922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ROW(Source!A44)</f>
        <v>44</v>
      </c>
      <c r="B123">
        <v>26265923</v>
      </c>
      <c r="C123">
        <v>26265920</v>
      </c>
      <c r="D123">
        <v>25703176</v>
      </c>
      <c r="E123">
        <v>1</v>
      </c>
      <c r="F123">
        <v>1</v>
      </c>
      <c r="G123">
        <v>1</v>
      </c>
      <c r="H123">
        <v>2</v>
      </c>
      <c r="I123" t="s">
        <v>343</v>
      </c>
      <c r="J123" t="s">
        <v>344</v>
      </c>
      <c r="K123" t="s">
        <v>345</v>
      </c>
      <c r="L123">
        <v>1368</v>
      </c>
      <c r="N123">
        <v>1011</v>
      </c>
      <c r="O123" t="s">
        <v>260</v>
      </c>
      <c r="P123" t="s">
        <v>260</v>
      </c>
      <c r="Q123">
        <v>1</v>
      </c>
      <c r="X123">
        <v>5.7000000000000002E-2</v>
      </c>
      <c r="Y123">
        <v>0</v>
      </c>
      <c r="Z123">
        <v>93.53</v>
      </c>
      <c r="AA123">
        <v>10.130000000000001</v>
      </c>
      <c r="AB123">
        <v>0</v>
      </c>
      <c r="AC123">
        <v>0</v>
      </c>
      <c r="AD123">
        <v>1</v>
      </c>
      <c r="AE123">
        <v>0</v>
      </c>
      <c r="AF123" t="s">
        <v>13</v>
      </c>
      <c r="AG123">
        <v>6.5549999999999997E-2</v>
      </c>
      <c r="AH123">
        <v>2</v>
      </c>
      <c r="AI123">
        <v>26265923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ROW(Source!A45)</f>
        <v>45</v>
      </c>
      <c r="B124">
        <v>26265921</v>
      </c>
      <c r="C124">
        <v>26265920</v>
      </c>
      <c r="D124">
        <v>25771075</v>
      </c>
      <c r="E124">
        <v>1</v>
      </c>
      <c r="F124">
        <v>1</v>
      </c>
      <c r="G124">
        <v>1</v>
      </c>
      <c r="H124">
        <v>1</v>
      </c>
      <c r="I124" t="s">
        <v>341</v>
      </c>
      <c r="J124" t="s">
        <v>3</v>
      </c>
      <c r="K124" t="s">
        <v>342</v>
      </c>
      <c r="L124">
        <v>1369</v>
      </c>
      <c r="N124">
        <v>1013</v>
      </c>
      <c r="O124" t="s">
        <v>254</v>
      </c>
      <c r="P124" t="s">
        <v>254</v>
      </c>
      <c r="Q124">
        <v>1</v>
      </c>
      <c r="X124">
        <v>0.113</v>
      </c>
      <c r="Y124">
        <v>0</v>
      </c>
      <c r="Z124">
        <v>0</v>
      </c>
      <c r="AA124">
        <v>0</v>
      </c>
      <c r="AB124">
        <v>6.97</v>
      </c>
      <c r="AC124">
        <v>0</v>
      </c>
      <c r="AD124">
        <v>1</v>
      </c>
      <c r="AE124">
        <v>1</v>
      </c>
      <c r="AF124" t="s">
        <v>13</v>
      </c>
      <c r="AG124">
        <v>0.12994999999999998</v>
      </c>
      <c r="AH124">
        <v>2</v>
      </c>
      <c r="AI124">
        <v>26265921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ROW(Source!A45)</f>
        <v>45</v>
      </c>
      <c r="B125">
        <v>26265922</v>
      </c>
      <c r="C125">
        <v>26265920</v>
      </c>
      <c r="D125">
        <v>121548</v>
      </c>
      <c r="E125">
        <v>1</v>
      </c>
      <c r="F125">
        <v>1</v>
      </c>
      <c r="G125">
        <v>1</v>
      </c>
      <c r="H125">
        <v>1</v>
      </c>
      <c r="I125" t="s">
        <v>29</v>
      </c>
      <c r="J125" t="s">
        <v>3</v>
      </c>
      <c r="K125" t="s">
        <v>255</v>
      </c>
      <c r="L125">
        <v>608254</v>
      </c>
      <c r="N125">
        <v>1013</v>
      </c>
      <c r="O125" t="s">
        <v>256</v>
      </c>
      <c r="P125" t="s">
        <v>256</v>
      </c>
      <c r="Q125">
        <v>1</v>
      </c>
      <c r="X125">
        <v>5.7000000000000002E-2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2</v>
      </c>
      <c r="AF125" t="s">
        <v>13</v>
      </c>
      <c r="AG125">
        <v>6.5549999999999997E-2</v>
      </c>
      <c r="AH125">
        <v>2</v>
      </c>
      <c r="AI125">
        <v>26265922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ROW(Source!A45)</f>
        <v>45</v>
      </c>
      <c r="B126">
        <v>26265923</v>
      </c>
      <c r="C126">
        <v>26265920</v>
      </c>
      <c r="D126">
        <v>25703176</v>
      </c>
      <c r="E126">
        <v>1</v>
      </c>
      <c r="F126">
        <v>1</v>
      </c>
      <c r="G126">
        <v>1</v>
      </c>
      <c r="H126">
        <v>2</v>
      </c>
      <c r="I126" t="s">
        <v>343</v>
      </c>
      <c r="J126" t="s">
        <v>344</v>
      </c>
      <c r="K126" t="s">
        <v>345</v>
      </c>
      <c r="L126">
        <v>1368</v>
      </c>
      <c r="N126">
        <v>1011</v>
      </c>
      <c r="O126" t="s">
        <v>260</v>
      </c>
      <c r="P126" t="s">
        <v>260</v>
      </c>
      <c r="Q126">
        <v>1</v>
      </c>
      <c r="X126">
        <v>5.7000000000000002E-2</v>
      </c>
      <c r="Y126">
        <v>0</v>
      </c>
      <c r="Z126">
        <v>93.53</v>
      </c>
      <c r="AA126">
        <v>10.130000000000001</v>
      </c>
      <c r="AB126">
        <v>0</v>
      </c>
      <c r="AC126">
        <v>0</v>
      </c>
      <c r="AD126">
        <v>1</v>
      </c>
      <c r="AE126">
        <v>0</v>
      </c>
      <c r="AF126" t="s">
        <v>13</v>
      </c>
      <c r="AG126">
        <v>6.5549999999999997E-2</v>
      </c>
      <c r="AH126">
        <v>2</v>
      </c>
      <c r="AI126">
        <v>26265923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ROW(Source!A46)</f>
        <v>46</v>
      </c>
      <c r="B127">
        <v>26265864</v>
      </c>
      <c r="C127">
        <v>26265863</v>
      </c>
      <c r="D127">
        <v>25704562</v>
      </c>
      <c r="E127">
        <v>1</v>
      </c>
      <c r="F127">
        <v>1</v>
      </c>
      <c r="G127">
        <v>1</v>
      </c>
      <c r="H127">
        <v>2</v>
      </c>
      <c r="I127" t="s">
        <v>264</v>
      </c>
      <c r="J127" t="s">
        <v>265</v>
      </c>
      <c r="K127" t="s">
        <v>266</v>
      </c>
      <c r="L127">
        <v>1368</v>
      </c>
      <c r="N127">
        <v>1011</v>
      </c>
      <c r="O127" t="s">
        <v>260</v>
      </c>
      <c r="P127" t="s">
        <v>260</v>
      </c>
      <c r="Q127">
        <v>1</v>
      </c>
      <c r="X127">
        <v>0.28699999999999998</v>
      </c>
      <c r="Y127">
        <v>0</v>
      </c>
      <c r="Z127">
        <v>86.79</v>
      </c>
      <c r="AA127">
        <v>10.130000000000001</v>
      </c>
      <c r="AB127">
        <v>0</v>
      </c>
      <c r="AC127">
        <v>0</v>
      </c>
      <c r="AD127">
        <v>1</v>
      </c>
      <c r="AE127">
        <v>0</v>
      </c>
      <c r="AF127" t="s">
        <v>13</v>
      </c>
      <c r="AG127">
        <v>0.33004999999999995</v>
      </c>
      <c r="AH127">
        <v>2</v>
      </c>
      <c r="AI127">
        <v>26265864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ROW(Source!A47)</f>
        <v>47</v>
      </c>
      <c r="B128">
        <v>26265864</v>
      </c>
      <c r="C128">
        <v>26265863</v>
      </c>
      <c r="D128">
        <v>25704562</v>
      </c>
      <c r="E128">
        <v>1</v>
      </c>
      <c r="F128">
        <v>1</v>
      </c>
      <c r="G128">
        <v>1</v>
      </c>
      <c r="H128">
        <v>2</v>
      </c>
      <c r="I128" t="s">
        <v>264</v>
      </c>
      <c r="J128" t="s">
        <v>265</v>
      </c>
      <c r="K128" t="s">
        <v>266</v>
      </c>
      <c r="L128">
        <v>1368</v>
      </c>
      <c r="N128">
        <v>1011</v>
      </c>
      <c r="O128" t="s">
        <v>260</v>
      </c>
      <c r="P128" t="s">
        <v>260</v>
      </c>
      <c r="Q128">
        <v>1</v>
      </c>
      <c r="X128">
        <v>0.28699999999999998</v>
      </c>
      <c r="Y128">
        <v>0</v>
      </c>
      <c r="Z128">
        <v>86.79</v>
      </c>
      <c r="AA128">
        <v>10.130000000000001</v>
      </c>
      <c r="AB128">
        <v>0</v>
      </c>
      <c r="AC128">
        <v>0</v>
      </c>
      <c r="AD128">
        <v>1</v>
      </c>
      <c r="AE128">
        <v>0</v>
      </c>
      <c r="AF128" t="s">
        <v>13</v>
      </c>
      <c r="AG128">
        <v>0.33004999999999995</v>
      </c>
      <c r="AH128">
        <v>2</v>
      </c>
      <c r="AI128">
        <v>26265864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ROW(Source!A48)</f>
        <v>48</v>
      </c>
      <c r="B129">
        <v>26265937</v>
      </c>
      <c r="C129">
        <v>26265936</v>
      </c>
      <c r="D129">
        <v>25771075</v>
      </c>
      <c r="E129">
        <v>1</v>
      </c>
      <c r="F129">
        <v>1</v>
      </c>
      <c r="G129">
        <v>1</v>
      </c>
      <c r="H129">
        <v>1</v>
      </c>
      <c r="I129" t="s">
        <v>341</v>
      </c>
      <c r="J129" t="s">
        <v>3</v>
      </c>
      <c r="K129" t="s">
        <v>342</v>
      </c>
      <c r="L129">
        <v>1369</v>
      </c>
      <c r="N129">
        <v>1013</v>
      </c>
      <c r="O129" t="s">
        <v>254</v>
      </c>
      <c r="P129" t="s">
        <v>254</v>
      </c>
      <c r="Q129">
        <v>1</v>
      </c>
      <c r="X129">
        <v>0.113</v>
      </c>
      <c r="Y129">
        <v>0</v>
      </c>
      <c r="Z129">
        <v>0</v>
      </c>
      <c r="AA129">
        <v>0</v>
      </c>
      <c r="AB129">
        <v>6.97</v>
      </c>
      <c r="AC129">
        <v>0</v>
      </c>
      <c r="AD129">
        <v>1</v>
      </c>
      <c r="AE129">
        <v>1</v>
      </c>
      <c r="AF129" t="s">
        <v>13</v>
      </c>
      <c r="AG129">
        <v>0.12994999999999998</v>
      </c>
      <c r="AH129">
        <v>2</v>
      </c>
      <c r="AI129">
        <v>26265937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ROW(Source!A48)</f>
        <v>48</v>
      </c>
      <c r="B130">
        <v>26265938</v>
      </c>
      <c r="C130">
        <v>26265936</v>
      </c>
      <c r="D130">
        <v>121548</v>
      </c>
      <c r="E130">
        <v>1</v>
      </c>
      <c r="F130">
        <v>1</v>
      </c>
      <c r="G130">
        <v>1</v>
      </c>
      <c r="H130">
        <v>1</v>
      </c>
      <c r="I130" t="s">
        <v>29</v>
      </c>
      <c r="J130" t="s">
        <v>3</v>
      </c>
      <c r="K130" t="s">
        <v>255</v>
      </c>
      <c r="L130">
        <v>608254</v>
      </c>
      <c r="N130">
        <v>1013</v>
      </c>
      <c r="O130" t="s">
        <v>256</v>
      </c>
      <c r="P130" t="s">
        <v>256</v>
      </c>
      <c r="Q130">
        <v>1</v>
      </c>
      <c r="X130">
        <v>5.7000000000000002E-2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13</v>
      </c>
      <c r="AG130">
        <v>6.5549999999999997E-2</v>
      </c>
      <c r="AH130">
        <v>2</v>
      </c>
      <c r="AI130">
        <v>26265938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ROW(Source!A48)</f>
        <v>48</v>
      </c>
      <c r="B131">
        <v>26265939</v>
      </c>
      <c r="C131">
        <v>26265936</v>
      </c>
      <c r="D131">
        <v>25703176</v>
      </c>
      <c r="E131">
        <v>1</v>
      </c>
      <c r="F131">
        <v>1</v>
      </c>
      <c r="G131">
        <v>1</v>
      </c>
      <c r="H131">
        <v>2</v>
      </c>
      <c r="I131" t="s">
        <v>343</v>
      </c>
      <c r="J131" t="s">
        <v>344</v>
      </c>
      <c r="K131" t="s">
        <v>345</v>
      </c>
      <c r="L131">
        <v>1368</v>
      </c>
      <c r="N131">
        <v>1011</v>
      </c>
      <c r="O131" t="s">
        <v>260</v>
      </c>
      <c r="P131" t="s">
        <v>260</v>
      </c>
      <c r="Q131">
        <v>1</v>
      </c>
      <c r="X131">
        <v>5.7000000000000002E-2</v>
      </c>
      <c r="Y131">
        <v>0</v>
      </c>
      <c r="Z131">
        <v>93.53</v>
      </c>
      <c r="AA131">
        <v>10.130000000000001</v>
      </c>
      <c r="AB131">
        <v>0</v>
      </c>
      <c r="AC131">
        <v>0</v>
      </c>
      <c r="AD131">
        <v>1</v>
      </c>
      <c r="AE131">
        <v>0</v>
      </c>
      <c r="AF131" t="s">
        <v>13</v>
      </c>
      <c r="AG131">
        <v>6.5549999999999997E-2</v>
      </c>
      <c r="AH131">
        <v>2</v>
      </c>
      <c r="AI131">
        <v>26265939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ROW(Source!A49)</f>
        <v>49</v>
      </c>
      <c r="B132">
        <v>26265937</v>
      </c>
      <c r="C132">
        <v>26265936</v>
      </c>
      <c r="D132">
        <v>25771075</v>
      </c>
      <c r="E132">
        <v>1</v>
      </c>
      <c r="F132">
        <v>1</v>
      </c>
      <c r="G132">
        <v>1</v>
      </c>
      <c r="H132">
        <v>1</v>
      </c>
      <c r="I132" t="s">
        <v>341</v>
      </c>
      <c r="J132" t="s">
        <v>3</v>
      </c>
      <c r="K132" t="s">
        <v>342</v>
      </c>
      <c r="L132">
        <v>1369</v>
      </c>
      <c r="N132">
        <v>1013</v>
      </c>
      <c r="O132" t="s">
        <v>254</v>
      </c>
      <c r="P132" t="s">
        <v>254</v>
      </c>
      <c r="Q132">
        <v>1</v>
      </c>
      <c r="X132">
        <v>0.113</v>
      </c>
      <c r="Y132">
        <v>0</v>
      </c>
      <c r="Z132">
        <v>0</v>
      </c>
      <c r="AA132">
        <v>0</v>
      </c>
      <c r="AB132">
        <v>6.97</v>
      </c>
      <c r="AC132">
        <v>0</v>
      </c>
      <c r="AD132">
        <v>1</v>
      </c>
      <c r="AE132">
        <v>1</v>
      </c>
      <c r="AF132" t="s">
        <v>13</v>
      </c>
      <c r="AG132">
        <v>0.12994999999999998</v>
      </c>
      <c r="AH132">
        <v>2</v>
      </c>
      <c r="AI132">
        <v>26265937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ROW(Source!A49)</f>
        <v>49</v>
      </c>
      <c r="B133">
        <v>26265938</v>
      </c>
      <c r="C133">
        <v>26265936</v>
      </c>
      <c r="D133">
        <v>121548</v>
      </c>
      <c r="E133">
        <v>1</v>
      </c>
      <c r="F133">
        <v>1</v>
      </c>
      <c r="G133">
        <v>1</v>
      </c>
      <c r="H133">
        <v>1</v>
      </c>
      <c r="I133" t="s">
        <v>29</v>
      </c>
      <c r="J133" t="s">
        <v>3</v>
      </c>
      <c r="K133" t="s">
        <v>255</v>
      </c>
      <c r="L133">
        <v>608254</v>
      </c>
      <c r="N133">
        <v>1013</v>
      </c>
      <c r="O133" t="s">
        <v>256</v>
      </c>
      <c r="P133" t="s">
        <v>256</v>
      </c>
      <c r="Q133">
        <v>1</v>
      </c>
      <c r="X133">
        <v>5.7000000000000002E-2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2</v>
      </c>
      <c r="AF133" t="s">
        <v>13</v>
      </c>
      <c r="AG133">
        <v>6.5549999999999997E-2</v>
      </c>
      <c r="AH133">
        <v>2</v>
      </c>
      <c r="AI133">
        <v>26265938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ROW(Source!A49)</f>
        <v>49</v>
      </c>
      <c r="B134">
        <v>26265939</v>
      </c>
      <c r="C134">
        <v>26265936</v>
      </c>
      <c r="D134">
        <v>25703176</v>
      </c>
      <c r="E134">
        <v>1</v>
      </c>
      <c r="F134">
        <v>1</v>
      </c>
      <c r="G134">
        <v>1</v>
      </c>
      <c r="H134">
        <v>2</v>
      </c>
      <c r="I134" t="s">
        <v>343</v>
      </c>
      <c r="J134" t="s">
        <v>344</v>
      </c>
      <c r="K134" t="s">
        <v>345</v>
      </c>
      <c r="L134">
        <v>1368</v>
      </c>
      <c r="N134">
        <v>1011</v>
      </c>
      <c r="O134" t="s">
        <v>260</v>
      </c>
      <c r="P134" t="s">
        <v>260</v>
      </c>
      <c r="Q134">
        <v>1</v>
      </c>
      <c r="X134">
        <v>5.7000000000000002E-2</v>
      </c>
      <c r="Y134">
        <v>0</v>
      </c>
      <c r="Z134">
        <v>93.53</v>
      </c>
      <c r="AA134">
        <v>10.130000000000001</v>
      </c>
      <c r="AB134">
        <v>0</v>
      </c>
      <c r="AC134">
        <v>0</v>
      </c>
      <c r="AD134">
        <v>1</v>
      </c>
      <c r="AE134">
        <v>0</v>
      </c>
      <c r="AF134" t="s">
        <v>13</v>
      </c>
      <c r="AG134">
        <v>6.5549999999999997E-2</v>
      </c>
      <c r="AH134">
        <v>2</v>
      </c>
      <c r="AI134">
        <v>26265939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ROW(Source!A86)</f>
        <v>86</v>
      </c>
      <c r="B135">
        <v>26265945</v>
      </c>
      <c r="C135">
        <v>26265944</v>
      </c>
      <c r="D135">
        <v>26010401</v>
      </c>
      <c r="E135">
        <v>1</v>
      </c>
      <c r="F135">
        <v>1</v>
      </c>
      <c r="G135">
        <v>1</v>
      </c>
      <c r="H135">
        <v>1</v>
      </c>
      <c r="I135" t="s">
        <v>303</v>
      </c>
      <c r="J135" t="s">
        <v>3</v>
      </c>
      <c r="K135" t="s">
        <v>304</v>
      </c>
      <c r="L135">
        <v>1369</v>
      </c>
      <c r="N135">
        <v>1013</v>
      </c>
      <c r="O135" t="s">
        <v>254</v>
      </c>
      <c r="P135" t="s">
        <v>254</v>
      </c>
      <c r="Q135">
        <v>1</v>
      </c>
      <c r="X135">
        <v>1.87</v>
      </c>
      <c r="Y135">
        <v>0</v>
      </c>
      <c r="Z135">
        <v>0</v>
      </c>
      <c r="AA135">
        <v>0</v>
      </c>
      <c r="AB135">
        <v>9.3699999999999992</v>
      </c>
      <c r="AC135">
        <v>0</v>
      </c>
      <c r="AD135">
        <v>1</v>
      </c>
      <c r="AE135">
        <v>1</v>
      </c>
      <c r="AF135" t="s">
        <v>147</v>
      </c>
      <c r="AG135">
        <v>2.3655500000000003</v>
      </c>
      <c r="AH135">
        <v>2</v>
      </c>
      <c r="AI135">
        <v>26265945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ROW(Source!A86)</f>
        <v>86</v>
      </c>
      <c r="B136">
        <v>26265946</v>
      </c>
      <c r="C136">
        <v>26265944</v>
      </c>
      <c r="D136">
        <v>121548</v>
      </c>
      <c r="E136">
        <v>1</v>
      </c>
      <c r="F136">
        <v>1</v>
      </c>
      <c r="G136">
        <v>1</v>
      </c>
      <c r="H136">
        <v>1</v>
      </c>
      <c r="I136" t="s">
        <v>29</v>
      </c>
      <c r="J136" t="s">
        <v>3</v>
      </c>
      <c r="K136" t="s">
        <v>255</v>
      </c>
      <c r="L136">
        <v>608254</v>
      </c>
      <c r="N136">
        <v>1013</v>
      </c>
      <c r="O136" t="s">
        <v>256</v>
      </c>
      <c r="P136" t="s">
        <v>256</v>
      </c>
      <c r="Q136">
        <v>1</v>
      </c>
      <c r="X136">
        <v>0.69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2</v>
      </c>
      <c r="AF136" t="s">
        <v>13</v>
      </c>
      <c r="AG136">
        <v>0.79349999999999987</v>
      </c>
      <c r="AH136">
        <v>2</v>
      </c>
      <c r="AI136">
        <v>26265946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ROW(Source!A86)</f>
        <v>86</v>
      </c>
      <c r="B137">
        <v>26265947</v>
      </c>
      <c r="C137">
        <v>26265944</v>
      </c>
      <c r="D137">
        <v>25703166</v>
      </c>
      <c r="E137">
        <v>1</v>
      </c>
      <c r="F137">
        <v>1</v>
      </c>
      <c r="G137">
        <v>1</v>
      </c>
      <c r="H137">
        <v>2</v>
      </c>
      <c r="I137" t="s">
        <v>291</v>
      </c>
      <c r="J137" t="s">
        <v>292</v>
      </c>
      <c r="K137" t="s">
        <v>293</v>
      </c>
      <c r="L137">
        <v>1368</v>
      </c>
      <c r="N137">
        <v>1011</v>
      </c>
      <c r="O137" t="s">
        <v>260</v>
      </c>
      <c r="P137" t="s">
        <v>260</v>
      </c>
      <c r="Q137">
        <v>1</v>
      </c>
      <c r="X137">
        <v>0.02</v>
      </c>
      <c r="Y137">
        <v>0</v>
      </c>
      <c r="Z137">
        <v>135.43</v>
      </c>
      <c r="AA137">
        <v>11.84</v>
      </c>
      <c r="AB137">
        <v>0</v>
      </c>
      <c r="AC137">
        <v>0</v>
      </c>
      <c r="AD137">
        <v>1</v>
      </c>
      <c r="AE137">
        <v>0</v>
      </c>
      <c r="AF137" t="s">
        <v>13</v>
      </c>
      <c r="AG137">
        <v>2.3E-2</v>
      </c>
      <c r="AH137">
        <v>2</v>
      </c>
      <c r="AI137">
        <v>26265947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ROW(Source!A86)</f>
        <v>86</v>
      </c>
      <c r="B138">
        <v>26265948</v>
      </c>
      <c r="C138">
        <v>26265944</v>
      </c>
      <c r="D138">
        <v>25703285</v>
      </c>
      <c r="E138">
        <v>1</v>
      </c>
      <c r="F138">
        <v>1</v>
      </c>
      <c r="G138">
        <v>1</v>
      </c>
      <c r="H138">
        <v>2</v>
      </c>
      <c r="I138" t="s">
        <v>300</v>
      </c>
      <c r="J138" t="s">
        <v>301</v>
      </c>
      <c r="K138" t="s">
        <v>302</v>
      </c>
      <c r="L138">
        <v>1368</v>
      </c>
      <c r="N138">
        <v>1011</v>
      </c>
      <c r="O138" t="s">
        <v>260</v>
      </c>
      <c r="P138" t="s">
        <v>260</v>
      </c>
      <c r="Q138">
        <v>1</v>
      </c>
      <c r="X138">
        <v>0.67</v>
      </c>
      <c r="Y138">
        <v>0</v>
      </c>
      <c r="Z138">
        <v>146.56</v>
      </c>
      <c r="AA138">
        <v>11.84</v>
      </c>
      <c r="AB138">
        <v>0</v>
      </c>
      <c r="AC138">
        <v>0</v>
      </c>
      <c r="AD138">
        <v>1</v>
      </c>
      <c r="AE138">
        <v>0</v>
      </c>
      <c r="AF138" t="s">
        <v>13</v>
      </c>
      <c r="AG138">
        <v>0.77049999999999996</v>
      </c>
      <c r="AH138">
        <v>2</v>
      </c>
      <c r="AI138">
        <v>26265948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ROW(Source!A86)</f>
        <v>86</v>
      </c>
      <c r="B139">
        <v>26265949</v>
      </c>
      <c r="C139">
        <v>26265944</v>
      </c>
      <c r="D139">
        <v>25704562</v>
      </c>
      <c r="E139">
        <v>1</v>
      </c>
      <c r="F139">
        <v>1</v>
      </c>
      <c r="G139">
        <v>1</v>
      </c>
      <c r="H139">
        <v>2</v>
      </c>
      <c r="I139" t="s">
        <v>264</v>
      </c>
      <c r="J139" t="s">
        <v>265</v>
      </c>
      <c r="K139" t="s">
        <v>266</v>
      </c>
      <c r="L139">
        <v>1368</v>
      </c>
      <c r="N139">
        <v>1011</v>
      </c>
      <c r="O139" t="s">
        <v>260</v>
      </c>
      <c r="P139" t="s">
        <v>260</v>
      </c>
      <c r="Q139">
        <v>1</v>
      </c>
      <c r="X139">
        <v>0.02</v>
      </c>
      <c r="Y139">
        <v>0</v>
      </c>
      <c r="Z139">
        <v>86.79</v>
      </c>
      <c r="AA139">
        <v>10.130000000000001</v>
      </c>
      <c r="AB139">
        <v>0</v>
      </c>
      <c r="AC139">
        <v>0</v>
      </c>
      <c r="AD139">
        <v>1</v>
      </c>
      <c r="AE139">
        <v>0</v>
      </c>
      <c r="AF139" t="s">
        <v>13</v>
      </c>
      <c r="AG139">
        <v>2.3E-2</v>
      </c>
      <c r="AH139">
        <v>2</v>
      </c>
      <c r="AI139">
        <v>26265949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ROW(Source!A86)</f>
        <v>86</v>
      </c>
      <c r="B140">
        <v>26265950</v>
      </c>
      <c r="C140">
        <v>26265944</v>
      </c>
      <c r="D140">
        <v>25696248</v>
      </c>
      <c r="E140">
        <v>1</v>
      </c>
      <c r="F140">
        <v>1</v>
      </c>
      <c r="G140">
        <v>1</v>
      </c>
      <c r="H140">
        <v>3</v>
      </c>
      <c r="I140" t="s">
        <v>305</v>
      </c>
      <c r="J140" t="s">
        <v>306</v>
      </c>
      <c r="K140" t="s">
        <v>307</v>
      </c>
      <c r="L140">
        <v>1346</v>
      </c>
      <c r="N140">
        <v>1009</v>
      </c>
      <c r="O140" t="s">
        <v>274</v>
      </c>
      <c r="P140" t="s">
        <v>274</v>
      </c>
      <c r="Q140">
        <v>1</v>
      </c>
      <c r="X140">
        <v>1.2E-2</v>
      </c>
      <c r="Y140">
        <v>25.61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1.2E-2</v>
      </c>
      <c r="AH140">
        <v>2</v>
      </c>
      <c r="AI140">
        <v>26265950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ROW(Source!A86)</f>
        <v>86</v>
      </c>
      <c r="B141">
        <v>26265951</v>
      </c>
      <c r="C141">
        <v>26265944</v>
      </c>
      <c r="D141">
        <v>25696275</v>
      </c>
      <c r="E141">
        <v>1</v>
      </c>
      <c r="F141">
        <v>1</v>
      </c>
      <c r="G141">
        <v>1</v>
      </c>
      <c r="H141">
        <v>3</v>
      </c>
      <c r="I141" t="s">
        <v>308</v>
      </c>
      <c r="J141" t="s">
        <v>309</v>
      </c>
      <c r="K141" t="s">
        <v>310</v>
      </c>
      <c r="L141">
        <v>1346</v>
      </c>
      <c r="N141">
        <v>1009</v>
      </c>
      <c r="O141" t="s">
        <v>274</v>
      </c>
      <c r="P141" t="s">
        <v>274</v>
      </c>
      <c r="Q141">
        <v>1</v>
      </c>
      <c r="X141">
        <v>0.01</v>
      </c>
      <c r="Y141">
        <v>31.38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0.01</v>
      </c>
      <c r="AH141">
        <v>2</v>
      </c>
      <c r="AI141">
        <v>26265951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ROW(Source!A86)</f>
        <v>86</v>
      </c>
      <c r="B142">
        <v>26265952</v>
      </c>
      <c r="C142">
        <v>26265944</v>
      </c>
      <c r="D142">
        <v>25701761</v>
      </c>
      <c r="E142">
        <v>1</v>
      </c>
      <c r="F142">
        <v>1</v>
      </c>
      <c r="G142">
        <v>1</v>
      </c>
      <c r="H142">
        <v>3</v>
      </c>
      <c r="I142" t="s">
        <v>311</v>
      </c>
      <c r="J142" t="s">
        <v>312</v>
      </c>
      <c r="K142" t="s">
        <v>313</v>
      </c>
      <c r="L142">
        <v>1348</v>
      </c>
      <c r="N142">
        <v>1009</v>
      </c>
      <c r="O142" t="s">
        <v>270</v>
      </c>
      <c r="P142" t="s">
        <v>270</v>
      </c>
      <c r="Q142">
        <v>1000</v>
      </c>
      <c r="X142">
        <v>5.0000000000000001E-4</v>
      </c>
      <c r="Y142">
        <v>93882.97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5.0000000000000001E-4</v>
      </c>
      <c r="AH142">
        <v>2</v>
      </c>
      <c r="AI142">
        <v>26265952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ROW(Source!A86)</f>
        <v>86</v>
      </c>
      <c r="B143">
        <v>26265953</v>
      </c>
      <c r="C143">
        <v>26265944</v>
      </c>
      <c r="D143">
        <v>25702046</v>
      </c>
      <c r="E143">
        <v>1</v>
      </c>
      <c r="F143">
        <v>1</v>
      </c>
      <c r="G143">
        <v>1</v>
      </c>
      <c r="H143">
        <v>3</v>
      </c>
      <c r="I143" t="s">
        <v>314</v>
      </c>
      <c r="J143" t="s">
        <v>315</v>
      </c>
      <c r="K143" t="s">
        <v>316</v>
      </c>
      <c r="L143">
        <v>1346</v>
      </c>
      <c r="N143">
        <v>1009</v>
      </c>
      <c r="O143" t="s">
        <v>274</v>
      </c>
      <c r="P143" t="s">
        <v>274</v>
      </c>
      <c r="Q143">
        <v>1</v>
      </c>
      <c r="X143">
        <v>0.01</v>
      </c>
      <c r="Y143">
        <v>39.19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0.01</v>
      </c>
      <c r="AH143">
        <v>2</v>
      </c>
      <c r="AI143">
        <v>26265953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ROW(Source!A86)</f>
        <v>86</v>
      </c>
      <c r="B144">
        <v>26265954</v>
      </c>
      <c r="C144">
        <v>26265944</v>
      </c>
      <c r="D144">
        <v>25702730</v>
      </c>
      <c r="E144">
        <v>1</v>
      </c>
      <c r="F144">
        <v>1</v>
      </c>
      <c r="G144">
        <v>1</v>
      </c>
      <c r="H144">
        <v>3</v>
      </c>
      <c r="I144" t="s">
        <v>294</v>
      </c>
      <c r="J144" t="s">
        <v>295</v>
      </c>
      <c r="K144" t="s">
        <v>296</v>
      </c>
      <c r="L144">
        <v>1374</v>
      </c>
      <c r="N144">
        <v>1013</v>
      </c>
      <c r="O144" t="s">
        <v>297</v>
      </c>
      <c r="P144" t="s">
        <v>297</v>
      </c>
      <c r="Q144">
        <v>1</v>
      </c>
      <c r="X144">
        <v>0.35</v>
      </c>
      <c r="Y144">
        <v>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0.35</v>
      </c>
      <c r="AH144">
        <v>2</v>
      </c>
      <c r="AI144">
        <v>26265954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ROW(Source!A87)</f>
        <v>87</v>
      </c>
      <c r="B145">
        <v>26265945</v>
      </c>
      <c r="C145">
        <v>26265944</v>
      </c>
      <c r="D145">
        <v>26010401</v>
      </c>
      <c r="E145">
        <v>1</v>
      </c>
      <c r="F145">
        <v>1</v>
      </c>
      <c r="G145">
        <v>1</v>
      </c>
      <c r="H145">
        <v>1</v>
      </c>
      <c r="I145" t="s">
        <v>303</v>
      </c>
      <c r="J145" t="s">
        <v>3</v>
      </c>
      <c r="K145" t="s">
        <v>304</v>
      </c>
      <c r="L145">
        <v>1369</v>
      </c>
      <c r="N145">
        <v>1013</v>
      </c>
      <c r="O145" t="s">
        <v>254</v>
      </c>
      <c r="P145" t="s">
        <v>254</v>
      </c>
      <c r="Q145">
        <v>1</v>
      </c>
      <c r="X145">
        <v>1.87</v>
      </c>
      <c r="Y145">
        <v>0</v>
      </c>
      <c r="Z145">
        <v>0</v>
      </c>
      <c r="AA145">
        <v>0</v>
      </c>
      <c r="AB145">
        <v>9.3699999999999992</v>
      </c>
      <c r="AC145">
        <v>0</v>
      </c>
      <c r="AD145">
        <v>1</v>
      </c>
      <c r="AE145">
        <v>1</v>
      </c>
      <c r="AF145" t="s">
        <v>147</v>
      </c>
      <c r="AG145">
        <v>2.3655500000000003</v>
      </c>
      <c r="AH145">
        <v>2</v>
      </c>
      <c r="AI145">
        <v>26265945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ROW(Source!A87)</f>
        <v>87</v>
      </c>
      <c r="B146">
        <v>26265946</v>
      </c>
      <c r="C146">
        <v>26265944</v>
      </c>
      <c r="D146">
        <v>121548</v>
      </c>
      <c r="E146">
        <v>1</v>
      </c>
      <c r="F146">
        <v>1</v>
      </c>
      <c r="G146">
        <v>1</v>
      </c>
      <c r="H146">
        <v>1</v>
      </c>
      <c r="I146" t="s">
        <v>29</v>
      </c>
      <c r="J146" t="s">
        <v>3</v>
      </c>
      <c r="K146" t="s">
        <v>255</v>
      </c>
      <c r="L146">
        <v>608254</v>
      </c>
      <c r="N146">
        <v>1013</v>
      </c>
      <c r="O146" t="s">
        <v>256</v>
      </c>
      <c r="P146" t="s">
        <v>256</v>
      </c>
      <c r="Q146">
        <v>1</v>
      </c>
      <c r="X146">
        <v>0.69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2</v>
      </c>
      <c r="AF146" t="s">
        <v>13</v>
      </c>
      <c r="AG146">
        <v>0.79349999999999987</v>
      </c>
      <c r="AH146">
        <v>2</v>
      </c>
      <c r="AI146">
        <v>26265946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ROW(Source!A87)</f>
        <v>87</v>
      </c>
      <c r="B147">
        <v>26265947</v>
      </c>
      <c r="C147">
        <v>26265944</v>
      </c>
      <c r="D147">
        <v>25703166</v>
      </c>
      <c r="E147">
        <v>1</v>
      </c>
      <c r="F147">
        <v>1</v>
      </c>
      <c r="G147">
        <v>1</v>
      </c>
      <c r="H147">
        <v>2</v>
      </c>
      <c r="I147" t="s">
        <v>291</v>
      </c>
      <c r="J147" t="s">
        <v>292</v>
      </c>
      <c r="K147" t="s">
        <v>293</v>
      </c>
      <c r="L147">
        <v>1368</v>
      </c>
      <c r="N147">
        <v>1011</v>
      </c>
      <c r="O147" t="s">
        <v>260</v>
      </c>
      <c r="P147" t="s">
        <v>260</v>
      </c>
      <c r="Q147">
        <v>1</v>
      </c>
      <c r="X147">
        <v>0.02</v>
      </c>
      <c r="Y147">
        <v>0</v>
      </c>
      <c r="Z147">
        <v>135.43</v>
      </c>
      <c r="AA147">
        <v>11.84</v>
      </c>
      <c r="AB147">
        <v>0</v>
      </c>
      <c r="AC147">
        <v>0</v>
      </c>
      <c r="AD147">
        <v>1</v>
      </c>
      <c r="AE147">
        <v>0</v>
      </c>
      <c r="AF147" t="s">
        <v>13</v>
      </c>
      <c r="AG147">
        <v>2.3E-2</v>
      </c>
      <c r="AH147">
        <v>2</v>
      </c>
      <c r="AI147">
        <v>26265947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ROW(Source!A87)</f>
        <v>87</v>
      </c>
      <c r="B148">
        <v>26265948</v>
      </c>
      <c r="C148">
        <v>26265944</v>
      </c>
      <c r="D148">
        <v>25703285</v>
      </c>
      <c r="E148">
        <v>1</v>
      </c>
      <c r="F148">
        <v>1</v>
      </c>
      <c r="G148">
        <v>1</v>
      </c>
      <c r="H148">
        <v>2</v>
      </c>
      <c r="I148" t="s">
        <v>300</v>
      </c>
      <c r="J148" t="s">
        <v>301</v>
      </c>
      <c r="K148" t="s">
        <v>302</v>
      </c>
      <c r="L148">
        <v>1368</v>
      </c>
      <c r="N148">
        <v>1011</v>
      </c>
      <c r="O148" t="s">
        <v>260</v>
      </c>
      <c r="P148" t="s">
        <v>260</v>
      </c>
      <c r="Q148">
        <v>1</v>
      </c>
      <c r="X148">
        <v>0.67</v>
      </c>
      <c r="Y148">
        <v>0</v>
      </c>
      <c r="Z148">
        <v>146.56</v>
      </c>
      <c r="AA148">
        <v>11.84</v>
      </c>
      <c r="AB148">
        <v>0</v>
      </c>
      <c r="AC148">
        <v>0</v>
      </c>
      <c r="AD148">
        <v>1</v>
      </c>
      <c r="AE148">
        <v>0</v>
      </c>
      <c r="AF148" t="s">
        <v>13</v>
      </c>
      <c r="AG148">
        <v>0.77049999999999996</v>
      </c>
      <c r="AH148">
        <v>2</v>
      </c>
      <c r="AI148">
        <v>26265948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ROW(Source!A87)</f>
        <v>87</v>
      </c>
      <c r="B149">
        <v>26265949</v>
      </c>
      <c r="C149">
        <v>26265944</v>
      </c>
      <c r="D149">
        <v>25704562</v>
      </c>
      <c r="E149">
        <v>1</v>
      </c>
      <c r="F149">
        <v>1</v>
      </c>
      <c r="G149">
        <v>1</v>
      </c>
      <c r="H149">
        <v>2</v>
      </c>
      <c r="I149" t="s">
        <v>264</v>
      </c>
      <c r="J149" t="s">
        <v>265</v>
      </c>
      <c r="K149" t="s">
        <v>266</v>
      </c>
      <c r="L149">
        <v>1368</v>
      </c>
      <c r="N149">
        <v>1011</v>
      </c>
      <c r="O149" t="s">
        <v>260</v>
      </c>
      <c r="P149" t="s">
        <v>260</v>
      </c>
      <c r="Q149">
        <v>1</v>
      </c>
      <c r="X149">
        <v>0.02</v>
      </c>
      <c r="Y149">
        <v>0</v>
      </c>
      <c r="Z149">
        <v>86.79</v>
      </c>
      <c r="AA149">
        <v>10.130000000000001</v>
      </c>
      <c r="AB149">
        <v>0</v>
      </c>
      <c r="AC149">
        <v>0</v>
      </c>
      <c r="AD149">
        <v>1</v>
      </c>
      <c r="AE149">
        <v>0</v>
      </c>
      <c r="AF149" t="s">
        <v>13</v>
      </c>
      <c r="AG149">
        <v>2.3E-2</v>
      </c>
      <c r="AH149">
        <v>2</v>
      </c>
      <c r="AI149">
        <v>26265949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ROW(Source!A87)</f>
        <v>87</v>
      </c>
      <c r="B150">
        <v>26265950</v>
      </c>
      <c r="C150">
        <v>26265944</v>
      </c>
      <c r="D150">
        <v>25696248</v>
      </c>
      <c r="E150">
        <v>1</v>
      </c>
      <c r="F150">
        <v>1</v>
      </c>
      <c r="G150">
        <v>1</v>
      </c>
      <c r="H150">
        <v>3</v>
      </c>
      <c r="I150" t="s">
        <v>305</v>
      </c>
      <c r="J150" t="s">
        <v>306</v>
      </c>
      <c r="K150" t="s">
        <v>307</v>
      </c>
      <c r="L150">
        <v>1346</v>
      </c>
      <c r="N150">
        <v>1009</v>
      </c>
      <c r="O150" t="s">
        <v>274</v>
      </c>
      <c r="P150" t="s">
        <v>274</v>
      </c>
      <c r="Q150">
        <v>1</v>
      </c>
      <c r="X150">
        <v>1.2E-2</v>
      </c>
      <c r="Y150">
        <v>25.61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1.2E-2</v>
      </c>
      <c r="AH150">
        <v>2</v>
      </c>
      <c r="AI150">
        <v>26265950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ROW(Source!A87)</f>
        <v>87</v>
      </c>
      <c r="B151">
        <v>26265951</v>
      </c>
      <c r="C151">
        <v>26265944</v>
      </c>
      <c r="D151">
        <v>25696275</v>
      </c>
      <c r="E151">
        <v>1</v>
      </c>
      <c r="F151">
        <v>1</v>
      </c>
      <c r="G151">
        <v>1</v>
      </c>
      <c r="H151">
        <v>3</v>
      </c>
      <c r="I151" t="s">
        <v>308</v>
      </c>
      <c r="J151" t="s">
        <v>309</v>
      </c>
      <c r="K151" t="s">
        <v>310</v>
      </c>
      <c r="L151">
        <v>1346</v>
      </c>
      <c r="N151">
        <v>1009</v>
      </c>
      <c r="O151" t="s">
        <v>274</v>
      </c>
      <c r="P151" t="s">
        <v>274</v>
      </c>
      <c r="Q151">
        <v>1</v>
      </c>
      <c r="X151">
        <v>0.01</v>
      </c>
      <c r="Y151">
        <v>31.38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0.01</v>
      </c>
      <c r="AH151">
        <v>2</v>
      </c>
      <c r="AI151">
        <v>26265951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ROW(Source!A87)</f>
        <v>87</v>
      </c>
      <c r="B152">
        <v>26265952</v>
      </c>
      <c r="C152">
        <v>26265944</v>
      </c>
      <c r="D152">
        <v>25701761</v>
      </c>
      <c r="E152">
        <v>1</v>
      </c>
      <c r="F152">
        <v>1</v>
      </c>
      <c r="G152">
        <v>1</v>
      </c>
      <c r="H152">
        <v>3</v>
      </c>
      <c r="I152" t="s">
        <v>311</v>
      </c>
      <c r="J152" t="s">
        <v>312</v>
      </c>
      <c r="K152" t="s">
        <v>313</v>
      </c>
      <c r="L152">
        <v>1348</v>
      </c>
      <c r="N152">
        <v>1009</v>
      </c>
      <c r="O152" t="s">
        <v>270</v>
      </c>
      <c r="P152" t="s">
        <v>270</v>
      </c>
      <c r="Q152">
        <v>1000</v>
      </c>
      <c r="X152">
        <v>5.0000000000000001E-4</v>
      </c>
      <c r="Y152">
        <v>93882.97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5.0000000000000001E-4</v>
      </c>
      <c r="AH152">
        <v>2</v>
      </c>
      <c r="AI152">
        <v>26265952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ROW(Source!A87)</f>
        <v>87</v>
      </c>
      <c r="B153">
        <v>26265953</v>
      </c>
      <c r="C153">
        <v>26265944</v>
      </c>
      <c r="D153">
        <v>25702046</v>
      </c>
      <c r="E153">
        <v>1</v>
      </c>
      <c r="F153">
        <v>1</v>
      </c>
      <c r="G153">
        <v>1</v>
      </c>
      <c r="H153">
        <v>3</v>
      </c>
      <c r="I153" t="s">
        <v>314</v>
      </c>
      <c r="J153" t="s">
        <v>315</v>
      </c>
      <c r="K153" t="s">
        <v>316</v>
      </c>
      <c r="L153">
        <v>1346</v>
      </c>
      <c r="N153">
        <v>1009</v>
      </c>
      <c r="O153" t="s">
        <v>274</v>
      </c>
      <c r="P153" t="s">
        <v>274</v>
      </c>
      <c r="Q153">
        <v>1</v>
      </c>
      <c r="X153">
        <v>0.01</v>
      </c>
      <c r="Y153">
        <v>39.19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0.01</v>
      </c>
      <c r="AH153">
        <v>2</v>
      </c>
      <c r="AI153">
        <v>26265953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ROW(Source!A87)</f>
        <v>87</v>
      </c>
      <c r="B154">
        <v>26265954</v>
      </c>
      <c r="C154">
        <v>26265944</v>
      </c>
      <c r="D154">
        <v>25702730</v>
      </c>
      <c r="E154">
        <v>1</v>
      </c>
      <c r="F154">
        <v>1</v>
      </c>
      <c r="G154">
        <v>1</v>
      </c>
      <c r="H154">
        <v>3</v>
      </c>
      <c r="I154" t="s">
        <v>294</v>
      </c>
      <c r="J154" t="s">
        <v>295</v>
      </c>
      <c r="K154" t="s">
        <v>296</v>
      </c>
      <c r="L154">
        <v>1374</v>
      </c>
      <c r="N154">
        <v>1013</v>
      </c>
      <c r="O154" t="s">
        <v>297</v>
      </c>
      <c r="P154" t="s">
        <v>297</v>
      </c>
      <c r="Q154">
        <v>1</v>
      </c>
      <c r="X154">
        <v>0.35</v>
      </c>
      <c r="Y154">
        <v>1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0.35</v>
      </c>
      <c r="AH154">
        <v>2</v>
      </c>
      <c r="AI154">
        <v>26265954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ROW(Source!A92)</f>
        <v>92</v>
      </c>
      <c r="B155">
        <v>26266525</v>
      </c>
      <c r="C155">
        <v>26266514</v>
      </c>
      <c r="D155">
        <v>26005377</v>
      </c>
      <c r="E155">
        <v>1</v>
      </c>
      <c r="F155">
        <v>1</v>
      </c>
      <c r="G155">
        <v>1</v>
      </c>
      <c r="H155">
        <v>1</v>
      </c>
      <c r="I155" t="s">
        <v>317</v>
      </c>
      <c r="J155" t="s">
        <v>3</v>
      </c>
      <c r="K155" t="s">
        <v>318</v>
      </c>
      <c r="L155">
        <v>1369</v>
      </c>
      <c r="N155">
        <v>1013</v>
      </c>
      <c r="O155" t="s">
        <v>254</v>
      </c>
      <c r="P155" t="s">
        <v>254</v>
      </c>
      <c r="Q155">
        <v>1</v>
      </c>
      <c r="X155">
        <v>9.92</v>
      </c>
      <c r="Y155">
        <v>0</v>
      </c>
      <c r="Z155">
        <v>0</v>
      </c>
      <c r="AA155">
        <v>0</v>
      </c>
      <c r="AB155">
        <v>8.59</v>
      </c>
      <c r="AC155">
        <v>0</v>
      </c>
      <c r="AD155">
        <v>1</v>
      </c>
      <c r="AE155">
        <v>1</v>
      </c>
      <c r="AF155" t="s">
        <v>147</v>
      </c>
      <c r="AG155">
        <v>12.5488</v>
      </c>
      <c r="AH155">
        <v>2</v>
      </c>
      <c r="AI155">
        <v>26266515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ROW(Source!A92)</f>
        <v>92</v>
      </c>
      <c r="B156">
        <v>26266526</v>
      </c>
      <c r="C156">
        <v>26266514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29</v>
      </c>
      <c r="J156" t="s">
        <v>3</v>
      </c>
      <c r="K156" t="s">
        <v>255</v>
      </c>
      <c r="L156">
        <v>608254</v>
      </c>
      <c r="N156">
        <v>1013</v>
      </c>
      <c r="O156" t="s">
        <v>256</v>
      </c>
      <c r="P156" t="s">
        <v>256</v>
      </c>
      <c r="Q156">
        <v>1</v>
      </c>
      <c r="X156">
        <v>0.2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2</v>
      </c>
      <c r="AF156" t="s">
        <v>13</v>
      </c>
      <c r="AG156">
        <v>0.22999999999999998</v>
      </c>
      <c r="AH156">
        <v>2</v>
      </c>
      <c r="AI156">
        <v>26266516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ROW(Source!A92)</f>
        <v>92</v>
      </c>
      <c r="B157">
        <v>26266527</v>
      </c>
      <c r="C157">
        <v>26266514</v>
      </c>
      <c r="D157">
        <v>25703166</v>
      </c>
      <c r="E157">
        <v>1</v>
      </c>
      <c r="F157">
        <v>1</v>
      </c>
      <c r="G157">
        <v>1</v>
      </c>
      <c r="H157">
        <v>2</v>
      </c>
      <c r="I157" t="s">
        <v>291</v>
      </c>
      <c r="J157" t="s">
        <v>292</v>
      </c>
      <c r="K157" t="s">
        <v>293</v>
      </c>
      <c r="L157">
        <v>1368</v>
      </c>
      <c r="N157">
        <v>1011</v>
      </c>
      <c r="O157" t="s">
        <v>260</v>
      </c>
      <c r="P157" t="s">
        <v>260</v>
      </c>
      <c r="Q157">
        <v>1</v>
      </c>
      <c r="X157">
        <v>0.2</v>
      </c>
      <c r="Y157">
        <v>0</v>
      </c>
      <c r="Z157">
        <v>135.43</v>
      </c>
      <c r="AA157">
        <v>11.84</v>
      </c>
      <c r="AB157">
        <v>0</v>
      </c>
      <c r="AC157">
        <v>0</v>
      </c>
      <c r="AD157">
        <v>1</v>
      </c>
      <c r="AE157">
        <v>0</v>
      </c>
      <c r="AF157" t="s">
        <v>13</v>
      </c>
      <c r="AG157">
        <v>0.22999999999999998</v>
      </c>
      <c r="AH157">
        <v>2</v>
      </c>
      <c r="AI157">
        <v>26266517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ROW(Source!A92)</f>
        <v>92</v>
      </c>
      <c r="B158">
        <v>26266528</v>
      </c>
      <c r="C158">
        <v>26266514</v>
      </c>
      <c r="D158">
        <v>25703240</v>
      </c>
      <c r="E158">
        <v>1</v>
      </c>
      <c r="F158">
        <v>1</v>
      </c>
      <c r="G158">
        <v>1</v>
      </c>
      <c r="H158">
        <v>2</v>
      </c>
      <c r="I158" t="s">
        <v>319</v>
      </c>
      <c r="J158" t="s">
        <v>320</v>
      </c>
      <c r="K158" t="s">
        <v>321</v>
      </c>
      <c r="L158">
        <v>1368</v>
      </c>
      <c r="N158">
        <v>1011</v>
      </c>
      <c r="O158" t="s">
        <v>260</v>
      </c>
      <c r="P158" t="s">
        <v>260</v>
      </c>
      <c r="Q158">
        <v>1</v>
      </c>
      <c r="X158">
        <v>2.4</v>
      </c>
      <c r="Y158">
        <v>0</v>
      </c>
      <c r="Z158">
        <v>0.83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13</v>
      </c>
      <c r="AG158">
        <v>2.76</v>
      </c>
      <c r="AH158">
        <v>2</v>
      </c>
      <c r="AI158">
        <v>26266518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ROW(Source!A92)</f>
        <v>92</v>
      </c>
      <c r="B159">
        <v>26266529</v>
      </c>
      <c r="C159">
        <v>26266514</v>
      </c>
      <c r="D159">
        <v>25703252</v>
      </c>
      <c r="E159">
        <v>1</v>
      </c>
      <c r="F159">
        <v>1</v>
      </c>
      <c r="G159">
        <v>1</v>
      </c>
      <c r="H159">
        <v>2</v>
      </c>
      <c r="I159" t="s">
        <v>322</v>
      </c>
      <c r="J159" t="s">
        <v>323</v>
      </c>
      <c r="K159" t="s">
        <v>324</v>
      </c>
      <c r="L159">
        <v>1368</v>
      </c>
      <c r="N159">
        <v>1011</v>
      </c>
      <c r="O159" t="s">
        <v>260</v>
      </c>
      <c r="P159" t="s">
        <v>260</v>
      </c>
      <c r="Q159">
        <v>1</v>
      </c>
      <c r="X159">
        <v>2.4</v>
      </c>
      <c r="Y159">
        <v>0</v>
      </c>
      <c r="Z159">
        <v>3.35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13</v>
      </c>
      <c r="AG159">
        <v>2.76</v>
      </c>
      <c r="AH159">
        <v>2</v>
      </c>
      <c r="AI159">
        <v>26266519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ROW(Source!A92)</f>
        <v>92</v>
      </c>
      <c r="B160">
        <v>26266530</v>
      </c>
      <c r="C160">
        <v>26266514</v>
      </c>
      <c r="D160">
        <v>25704562</v>
      </c>
      <c r="E160">
        <v>1</v>
      </c>
      <c r="F160">
        <v>1</v>
      </c>
      <c r="G160">
        <v>1</v>
      </c>
      <c r="H160">
        <v>2</v>
      </c>
      <c r="I160" t="s">
        <v>264</v>
      </c>
      <c r="J160" t="s">
        <v>265</v>
      </c>
      <c r="K160" t="s">
        <v>266</v>
      </c>
      <c r="L160">
        <v>1368</v>
      </c>
      <c r="N160">
        <v>1011</v>
      </c>
      <c r="O160" t="s">
        <v>260</v>
      </c>
      <c r="P160" t="s">
        <v>260</v>
      </c>
      <c r="Q160">
        <v>1</v>
      </c>
      <c r="X160">
        <v>0.2</v>
      </c>
      <c r="Y160">
        <v>0</v>
      </c>
      <c r="Z160">
        <v>86.79</v>
      </c>
      <c r="AA160">
        <v>10.130000000000001</v>
      </c>
      <c r="AB160">
        <v>0</v>
      </c>
      <c r="AC160">
        <v>0</v>
      </c>
      <c r="AD160">
        <v>1</v>
      </c>
      <c r="AE160">
        <v>0</v>
      </c>
      <c r="AF160" t="s">
        <v>13</v>
      </c>
      <c r="AG160">
        <v>0.22999999999999998</v>
      </c>
      <c r="AH160">
        <v>2</v>
      </c>
      <c r="AI160">
        <v>26266520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ROW(Source!A92)</f>
        <v>92</v>
      </c>
      <c r="B161">
        <v>26266531</v>
      </c>
      <c r="C161">
        <v>26266514</v>
      </c>
      <c r="D161">
        <v>25696249</v>
      </c>
      <c r="E161">
        <v>1</v>
      </c>
      <c r="F161">
        <v>1</v>
      </c>
      <c r="G161">
        <v>1</v>
      </c>
      <c r="H161">
        <v>3</v>
      </c>
      <c r="I161" t="s">
        <v>325</v>
      </c>
      <c r="J161" t="s">
        <v>326</v>
      </c>
      <c r="K161" t="s">
        <v>327</v>
      </c>
      <c r="L161">
        <v>1308</v>
      </c>
      <c r="N161">
        <v>1003</v>
      </c>
      <c r="O161" t="s">
        <v>328</v>
      </c>
      <c r="P161" t="s">
        <v>328</v>
      </c>
      <c r="Q161">
        <v>100</v>
      </c>
      <c r="X161">
        <v>9.5999999999999992E-3</v>
      </c>
      <c r="Y161">
        <v>128.76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9.5999999999999992E-3</v>
      </c>
      <c r="AH161">
        <v>2</v>
      </c>
      <c r="AI161">
        <v>26266521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ROW(Source!A92)</f>
        <v>92</v>
      </c>
      <c r="B162">
        <v>26266532</v>
      </c>
      <c r="C162">
        <v>26266514</v>
      </c>
      <c r="D162">
        <v>25698618</v>
      </c>
      <c r="E162">
        <v>1</v>
      </c>
      <c r="F162">
        <v>1</v>
      </c>
      <c r="G162">
        <v>1</v>
      </c>
      <c r="H162">
        <v>3</v>
      </c>
      <c r="I162" t="s">
        <v>329</v>
      </c>
      <c r="J162" t="s">
        <v>330</v>
      </c>
      <c r="K162" t="s">
        <v>331</v>
      </c>
      <c r="L162">
        <v>1348</v>
      </c>
      <c r="N162">
        <v>1009</v>
      </c>
      <c r="O162" t="s">
        <v>270</v>
      </c>
      <c r="P162" t="s">
        <v>270</v>
      </c>
      <c r="Q162">
        <v>1000</v>
      </c>
      <c r="X162">
        <v>6.0000000000000002E-5</v>
      </c>
      <c r="Y162">
        <v>8132.32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6.0000000000000002E-5</v>
      </c>
      <c r="AH162">
        <v>2</v>
      </c>
      <c r="AI162">
        <v>26266522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ROW(Source!A92)</f>
        <v>92</v>
      </c>
      <c r="B163">
        <v>26266533</v>
      </c>
      <c r="C163">
        <v>26266514</v>
      </c>
      <c r="D163">
        <v>25701986</v>
      </c>
      <c r="E163">
        <v>1</v>
      </c>
      <c r="F163">
        <v>1</v>
      </c>
      <c r="G163">
        <v>1</v>
      </c>
      <c r="H163">
        <v>3</v>
      </c>
      <c r="I163" t="s">
        <v>332</v>
      </c>
      <c r="J163" t="s">
        <v>333</v>
      </c>
      <c r="K163" t="s">
        <v>334</v>
      </c>
      <c r="L163">
        <v>1346</v>
      </c>
      <c r="N163">
        <v>1009</v>
      </c>
      <c r="O163" t="s">
        <v>274</v>
      </c>
      <c r="P163" t="s">
        <v>274</v>
      </c>
      <c r="Q163">
        <v>1</v>
      </c>
      <c r="X163">
        <v>0.5</v>
      </c>
      <c r="Y163">
        <v>68.5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0.5</v>
      </c>
      <c r="AH163">
        <v>2</v>
      </c>
      <c r="AI163">
        <v>26266523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ROW(Source!A92)</f>
        <v>92</v>
      </c>
      <c r="B164">
        <v>26266534</v>
      </c>
      <c r="C164">
        <v>26266514</v>
      </c>
      <c r="D164">
        <v>25702730</v>
      </c>
      <c r="E164">
        <v>1</v>
      </c>
      <c r="F164">
        <v>1</v>
      </c>
      <c r="G164">
        <v>1</v>
      </c>
      <c r="H164">
        <v>3</v>
      </c>
      <c r="I164" t="s">
        <v>294</v>
      </c>
      <c r="J164" t="s">
        <v>295</v>
      </c>
      <c r="K164" t="s">
        <v>296</v>
      </c>
      <c r="L164">
        <v>1374</v>
      </c>
      <c r="N164">
        <v>1013</v>
      </c>
      <c r="O164" t="s">
        <v>297</v>
      </c>
      <c r="P164" t="s">
        <v>297</v>
      </c>
      <c r="Q164">
        <v>1</v>
      </c>
      <c r="X164">
        <v>1.7</v>
      </c>
      <c r="Y164">
        <v>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1.7</v>
      </c>
      <c r="AH164">
        <v>2</v>
      </c>
      <c r="AI164">
        <v>26266524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ROW(Source!A93)</f>
        <v>93</v>
      </c>
      <c r="B165">
        <v>26266525</v>
      </c>
      <c r="C165">
        <v>26266514</v>
      </c>
      <c r="D165">
        <v>26005377</v>
      </c>
      <c r="E165">
        <v>1</v>
      </c>
      <c r="F165">
        <v>1</v>
      </c>
      <c r="G165">
        <v>1</v>
      </c>
      <c r="H165">
        <v>1</v>
      </c>
      <c r="I165" t="s">
        <v>317</v>
      </c>
      <c r="J165" t="s">
        <v>3</v>
      </c>
      <c r="K165" t="s">
        <v>318</v>
      </c>
      <c r="L165">
        <v>1369</v>
      </c>
      <c r="N165">
        <v>1013</v>
      </c>
      <c r="O165" t="s">
        <v>254</v>
      </c>
      <c r="P165" t="s">
        <v>254</v>
      </c>
      <c r="Q165">
        <v>1</v>
      </c>
      <c r="X165">
        <v>9.92</v>
      </c>
      <c r="Y165">
        <v>0</v>
      </c>
      <c r="Z165">
        <v>0</v>
      </c>
      <c r="AA165">
        <v>0</v>
      </c>
      <c r="AB165">
        <v>8.59</v>
      </c>
      <c r="AC165">
        <v>0</v>
      </c>
      <c r="AD165">
        <v>1</v>
      </c>
      <c r="AE165">
        <v>1</v>
      </c>
      <c r="AF165" t="s">
        <v>147</v>
      </c>
      <c r="AG165">
        <v>12.5488</v>
      </c>
      <c r="AH165">
        <v>2</v>
      </c>
      <c r="AI165">
        <v>26266515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ROW(Source!A93)</f>
        <v>93</v>
      </c>
      <c r="B166">
        <v>26266526</v>
      </c>
      <c r="C166">
        <v>26266514</v>
      </c>
      <c r="D166">
        <v>121548</v>
      </c>
      <c r="E166">
        <v>1</v>
      </c>
      <c r="F166">
        <v>1</v>
      </c>
      <c r="G166">
        <v>1</v>
      </c>
      <c r="H166">
        <v>1</v>
      </c>
      <c r="I166" t="s">
        <v>29</v>
      </c>
      <c r="J166" t="s">
        <v>3</v>
      </c>
      <c r="K166" t="s">
        <v>255</v>
      </c>
      <c r="L166">
        <v>608254</v>
      </c>
      <c r="N166">
        <v>1013</v>
      </c>
      <c r="O166" t="s">
        <v>256</v>
      </c>
      <c r="P166" t="s">
        <v>256</v>
      </c>
      <c r="Q166">
        <v>1</v>
      </c>
      <c r="X166">
        <v>0.2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2</v>
      </c>
      <c r="AF166" t="s">
        <v>13</v>
      </c>
      <c r="AG166">
        <v>0.22999999999999998</v>
      </c>
      <c r="AH166">
        <v>2</v>
      </c>
      <c r="AI166">
        <v>26266516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ROW(Source!A93)</f>
        <v>93</v>
      </c>
      <c r="B167">
        <v>26266527</v>
      </c>
      <c r="C167">
        <v>26266514</v>
      </c>
      <c r="D167">
        <v>25703166</v>
      </c>
      <c r="E167">
        <v>1</v>
      </c>
      <c r="F167">
        <v>1</v>
      </c>
      <c r="G167">
        <v>1</v>
      </c>
      <c r="H167">
        <v>2</v>
      </c>
      <c r="I167" t="s">
        <v>291</v>
      </c>
      <c r="J167" t="s">
        <v>292</v>
      </c>
      <c r="K167" t="s">
        <v>293</v>
      </c>
      <c r="L167">
        <v>1368</v>
      </c>
      <c r="N167">
        <v>1011</v>
      </c>
      <c r="O167" t="s">
        <v>260</v>
      </c>
      <c r="P167" t="s">
        <v>260</v>
      </c>
      <c r="Q167">
        <v>1</v>
      </c>
      <c r="X167">
        <v>0.2</v>
      </c>
      <c r="Y167">
        <v>0</v>
      </c>
      <c r="Z167">
        <v>135.43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13</v>
      </c>
      <c r="AG167">
        <v>0.22999999999999998</v>
      </c>
      <c r="AH167">
        <v>2</v>
      </c>
      <c r="AI167">
        <v>26266517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ROW(Source!A93)</f>
        <v>93</v>
      </c>
      <c r="B168">
        <v>26266528</v>
      </c>
      <c r="C168">
        <v>26266514</v>
      </c>
      <c r="D168">
        <v>25703240</v>
      </c>
      <c r="E168">
        <v>1</v>
      </c>
      <c r="F168">
        <v>1</v>
      </c>
      <c r="G168">
        <v>1</v>
      </c>
      <c r="H168">
        <v>2</v>
      </c>
      <c r="I168" t="s">
        <v>319</v>
      </c>
      <c r="J168" t="s">
        <v>320</v>
      </c>
      <c r="K168" t="s">
        <v>321</v>
      </c>
      <c r="L168">
        <v>1368</v>
      </c>
      <c r="N168">
        <v>1011</v>
      </c>
      <c r="O168" t="s">
        <v>260</v>
      </c>
      <c r="P168" t="s">
        <v>260</v>
      </c>
      <c r="Q168">
        <v>1</v>
      </c>
      <c r="X168">
        <v>2.4</v>
      </c>
      <c r="Y168">
        <v>0</v>
      </c>
      <c r="Z168">
        <v>0.83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13</v>
      </c>
      <c r="AG168">
        <v>2.76</v>
      </c>
      <c r="AH168">
        <v>2</v>
      </c>
      <c r="AI168">
        <v>26266518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ROW(Source!A93)</f>
        <v>93</v>
      </c>
      <c r="B169">
        <v>26266529</v>
      </c>
      <c r="C169">
        <v>26266514</v>
      </c>
      <c r="D169">
        <v>25703252</v>
      </c>
      <c r="E169">
        <v>1</v>
      </c>
      <c r="F169">
        <v>1</v>
      </c>
      <c r="G169">
        <v>1</v>
      </c>
      <c r="H169">
        <v>2</v>
      </c>
      <c r="I169" t="s">
        <v>322</v>
      </c>
      <c r="J169" t="s">
        <v>323</v>
      </c>
      <c r="K169" t="s">
        <v>324</v>
      </c>
      <c r="L169">
        <v>1368</v>
      </c>
      <c r="N169">
        <v>1011</v>
      </c>
      <c r="O169" t="s">
        <v>260</v>
      </c>
      <c r="P169" t="s">
        <v>260</v>
      </c>
      <c r="Q169">
        <v>1</v>
      </c>
      <c r="X169">
        <v>2.4</v>
      </c>
      <c r="Y169">
        <v>0</v>
      </c>
      <c r="Z169">
        <v>3.35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13</v>
      </c>
      <c r="AG169">
        <v>2.76</v>
      </c>
      <c r="AH169">
        <v>2</v>
      </c>
      <c r="AI169">
        <v>26266519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ROW(Source!A93)</f>
        <v>93</v>
      </c>
      <c r="B170">
        <v>26266530</v>
      </c>
      <c r="C170">
        <v>26266514</v>
      </c>
      <c r="D170">
        <v>25704562</v>
      </c>
      <c r="E170">
        <v>1</v>
      </c>
      <c r="F170">
        <v>1</v>
      </c>
      <c r="G170">
        <v>1</v>
      </c>
      <c r="H170">
        <v>2</v>
      </c>
      <c r="I170" t="s">
        <v>264</v>
      </c>
      <c r="J170" t="s">
        <v>265</v>
      </c>
      <c r="K170" t="s">
        <v>266</v>
      </c>
      <c r="L170">
        <v>1368</v>
      </c>
      <c r="N170">
        <v>1011</v>
      </c>
      <c r="O170" t="s">
        <v>260</v>
      </c>
      <c r="P170" t="s">
        <v>260</v>
      </c>
      <c r="Q170">
        <v>1</v>
      </c>
      <c r="X170">
        <v>0.2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13</v>
      </c>
      <c r="AG170">
        <v>0.22999999999999998</v>
      </c>
      <c r="AH170">
        <v>2</v>
      </c>
      <c r="AI170">
        <v>26266520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ROW(Source!A93)</f>
        <v>93</v>
      </c>
      <c r="B171">
        <v>26266531</v>
      </c>
      <c r="C171">
        <v>26266514</v>
      </c>
      <c r="D171">
        <v>25696249</v>
      </c>
      <c r="E171">
        <v>1</v>
      </c>
      <c r="F171">
        <v>1</v>
      </c>
      <c r="G171">
        <v>1</v>
      </c>
      <c r="H171">
        <v>3</v>
      </c>
      <c r="I171" t="s">
        <v>325</v>
      </c>
      <c r="J171" t="s">
        <v>326</v>
      </c>
      <c r="K171" t="s">
        <v>327</v>
      </c>
      <c r="L171">
        <v>1308</v>
      </c>
      <c r="N171">
        <v>1003</v>
      </c>
      <c r="O171" t="s">
        <v>328</v>
      </c>
      <c r="P171" t="s">
        <v>328</v>
      </c>
      <c r="Q171">
        <v>100</v>
      </c>
      <c r="X171">
        <v>9.5999999999999992E-3</v>
      </c>
      <c r="Y171">
        <v>128.76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9.5999999999999992E-3</v>
      </c>
      <c r="AH171">
        <v>2</v>
      </c>
      <c r="AI171">
        <v>26266521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ROW(Source!A93)</f>
        <v>93</v>
      </c>
      <c r="B172">
        <v>26266532</v>
      </c>
      <c r="C172">
        <v>26266514</v>
      </c>
      <c r="D172">
        <v>25698618</v>
      </c>
      <c r="E172">
        <v>1</v>
      </c>
      <c r="F172">
        <v>1</v>
      </c>
      <c r="G172">
        <v>1</v>
      </c>
      <c r="H172">
        <v>3</v>
      </c>
      <c r="I172" t="s">
        <v>329</v>
      </c>
      <c r="J172" t="s">
        <v>330</v>
      </c>
      <c r="K172" t="s">
        <v>331</v>
      </c>
      <c r="L172">
        <v>1348</v>
      </c>
      <c r="N172">
        <v>1009</v>
      </c>
      <c r="O172" t="s">
        <v>270</v>
      </c>
      <c r="P172" t="s">
        <v>270</v>
      </c>
      <c r="Q172">
        <v>1000</v>
      </c>
      <c r="X172">
        <v>6.0000000000000002E-5</v>
      </c>
      <c r="Y172">
        <v>8132.32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6.0000000000000002E-5</v>
      </c>
      <c r="AH172">
        <v>2</v>
      </c>
      <c r="AI172">
        <v>26266522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ROW(Source!A93)</f>
        <v>93</v>
      </c>
      <c r="B173">
        <v>26266533</v>
      </c>
      <c r="C173">
        <v>26266514</v>
      </c>
      <c r="D173">
        <v>25701986</v>
      </c>
      <c r="E173">
        <v>1</v>
      </c>
      <c r="F173">
        <v>1</v>
      </c>
      <c r="G173">
        <v>1</v>
      </c>
      <c r="H173">
        <v>3</v>
      </c>
      <c r="I173" t="s">
        <v>332</v>
      </c>
      <c r="J173" t="s">
        <v>333</v>
      </c>
      <c r="K173" t="s">
        <v>334</v>
      </c>
      <c r="L173">
        <v>1346</v>
      </c>
      <c r="N173">
        <v>1009</v>
      </c>
      <c r="O173" t="s">
        <v>274</v>
      </c>
      <c r="P173" t="s">
        <v>274</v>
      </c>
      <c r="Q173">
        <v>1</v>
      </c>
      <c r="X173">
        <v>0.5</v>
      </c>
      <c r="Y173">
        <v>68.5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0.5</v>
      </c>
      <c r="AH173">
        <v>2</v>
      </c>
      <c r="AI173">
        <v>26266523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ROW(Source!A93)</f>
        <v>93</v>
      </c>
      <c r="B174">
        <v>26266534</v>
      </c>
      <c r="C174">
        <v>26266514</v>
      </c>
      <c r="D174">
        <v>25702730</v>
      </c>
      <c r="E174">
        <v>1</v>
      </c>
      <c r="F174">
        <v>1</v>
      </c>
      <c r="G174">
        <v>1</v>
      </c>
      <c r="H174">
        <v>3</v>
      </c>
      <c r="I174" t="s">
        <v>294</v>
      </c>
      <c r="J174" t="s">
        <v>295</v>
      </c>
      <c r="K174" t="s">
        <v>296</v>
      </c>
      <c r="L174">
        <v>1374</v>
      </c>
      <c r="N174">
        <v>1013</v>
      </c>
      <c r="O174" t="s">
        <v>297</v>
      </c>
      <c r="P174" t="s">
        <v>297</v>
      </c>
      <c r="Q174">
        <v>1</v>
      </c>
      <c r="X174">
        <v>1.7</v>
      </c>
      <c r="Y174">
        <v>1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1.7</v>
      </c>
      <c r="AH174">
        <v>2</v>
      </c>
      <c r="AI174">
        <v>26266524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ROW(Source!A96)</f>
        <v>96</v>
      </c>
      <c r="B175">
        <v>26265956</v>
      </c>
      <c r="C175">
        <v>26265955</v>
      </c>
      <c r="D175">
        <v>26005427</v>
      </c>
      <c r="E175">
        <v>1</v>
      </c>
      <c r="F175">
        <v>1</v>
      </c>
      <c r="G175">
        <v>1</v>
      </c>
      <c r="H175">
        <v>1</v>
      </c>
      <c r="I175" t="s">
        <v>298</v>
      </c>
      <c r="J175" t="s">
        <v>3</v>
      </c>
      <c r="K175" t="s">
        <v>299</v>
      </c>
      <c r="L175">
        <v>1369</v>
      </c>
      <c r="N175">
        <v>1013</v>
      </c>
      <c r="O175" t="s">
        <v>254</v>
      </c>
      <c r="P175" t="s">
        <v>254</v>
      </c>
      <c r="Q175">
        <v>1</v>
      </c>
      <c r="X175">
        <v>2.73</v>
      </c>
      <c r="Y175">
        <v>0</v>
      </c>
      <c r="Z175">
        <v>0</v>
      </c>
      <c r="AA175">
        <v>0</v>
      </c>
      <c r="AB175">
        <v>8.7200000000000006</v>
      </c>
      <c r="AC175">
        <v>0</v>
      </c>
      <c r="AD175">
        <v>1</v>
      </c>
      <c r="AE175">
        <v>1</v>
      </c>
      <c r="AF175" t="s">
        <v>147</v>
      </c>
      <c r="AG175">
        <v>3.4534500000000001</v>
      </c>
      <c r="AH175">
        <v>2</v>
      </c>
      <c r="AI175">
        <v>26265956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ROW(Source!A96)</f>
        <v>96</v>
      </c>
      <c r="B176">
        <v>26265957</v>
      </c>
      <c r="C176">
        <v>26265955</v>
      </c>
      <c r="D176">
        <v>121548</v>
      </c>
      <c r="E176">
        <v>1</v>
      </c>
      <c r="F176">
        <v>1</v>
      </c>
      <c r="G176">
        <v>1</v>
      </c>
      <c r="H176">
        <v>1</v>
      </c>
      <c r="I176" t="s">
        <v>29</v>
      </c>
      <c r="J176" t="s">
        <v>3</v>
      </c>
      <c r="K176" t="s">
        <v>255</v>
      </c>
      <c r="L176">
        <v>608254</v>
      </c>
      <c r="N176">
        <v>1013</v>
      </c>
      <c r="O176" t="s">
        <v>256</v>
      </c>
      <c r="P176" t="s">
        <v>256</v>
      </c>
      <c r="Q176">
        <v>1</v>
      </c>
      <c r="X176">
        <v>1.08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2</v>
      </c>
      <c r="AF176" t="s">
        <v>13</v>
      </c>
      <c r="AG176">
        <v>1.242</v>
      </c>
      <c r="AH176">
        <v>2</v>
      </c>
      <c r="AI176">
        <v>26265957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ROW(Source!A96)</f>
        <v>96</v>
      </c>
      <c r="B177">
        <v>26265958</v>
      </c>
      <c r="C177">
        <v>26265955</v>
      </c>
      <c r="D177">
        <v>25703166</v>
      </c>
      <c r="E177">
        <v>1</v>
      </c>
      <c r="F177">
        <v>1</v>
      </c>
      <c r="G177">
        <v>1</v>
      </c>
      <c r="H177">
        <v>2</v>
      </c>
      <c r="I177" t="s">
        <v>291</v>
      </c>
      <c r="J177" t="s">
        <v>292</v>
      </c>
      <c r="K177" t="s">
        <v>293</v>
      </c>
      <c r="L177">
        <v>1368</v>
      </c>
      <c r="N177">
        <v>1011</v>
      </c>
      <c r="O177" t="s">
        <v>260</v>
      </c>
      <c r="P177" t="s">
        <v>260</v>
      </c>
      <c r="Q177">
        <v>1</v>
      </c>
      <c r="X177">
        <v>0.02</v>
      </c>
      <c r="Y177">
        <v>0</v>
      </c>
      <c r="Z177">
        <v>135.43</v>
      </c>
      <c r="AA177">
        <v>11.84</v>
      </c>
      <c r="AB177">
        <v>0</v>
      </c>
      <c r="AC177">
        <v>0</v>
      </c>
      <c r="AD177">
        <v>1</v>
      </c>
      <c r="AE177">
        <v>0</v>
      </c>
      <c r="AF177" t="s">
        <v>13</v>
      </c>
      <c r="AG177">
        <v>2.3E-2</v>
      </c>
      <c r="AH177">
        <v>2</v>
      </c>
      <c r="AI177">
        <v>26265958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ROW(Source!A96)</f>
        <v>96</v>
      </c>
      <c r="B178">
        <v>26265959</v>
      </c>
      <c r="C178">
        <v>26265955</v>
      </c>
      <c r="D178">
        <v>25703285</v>
      </c>
      <c r="E178">
        <v>1</v>
      </c>
      <c r="F178">
        <v>1</v>
      </c>
      <c r="G178">
        <v>1</v>
      </c>
      <c r="H178">
        <v>2</v>
      </c>
      <c r="I178" t="s">
        <v>300</v>
      </c>
      <c r="J178" t="s">
        <v>301</v>
      </c>
      <c r="K178" t="s">
        <v>302</v>
      </c>
      <c r="L178">
        <v>1368</v>
      </c>
      <c r="N178">
        <v>1011</v>
      </c>
      <c r="O178" t="s">
        <v>260</v>
      </c>
      <c r="P178" t="s">
        <v>260</v>
      </c>
      <c r="Q178">
        <v>1</v>
      </c>
      <c r="X178">
        <v>1.06</v>
      </c>
      <c r="Y178">
        <v>0</v>
      </c>
      <c r="Z178">
        <v>146.56</v>
      </c>
      <c r="AA178">
        <v>11.84</v>
      </c>
      <c r="AB178">
        <v>0</v>
      </c>
      <c r="AC178">
        <v>0</v>
      </c>
      <c r="AD178">
        <v>1</v>
      </c>
      <c r="AE178">
        <v>0</v>
      </c>
      <c r="AF178" t="s">
        <v>13</v>
      </c>
      <c r="AG178">
        <v>1.2189999999999999</v>
      </c>
      <c r="AH178">
        <v>2</v>
      </c>
      <c r="AI178">
        <v>26265959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ROW(Source!A96)</f>
        <v>96</v>
      </c>
      <c r="B179">
        <v>26265960</v>
      </c>
      <c r="C179">
        <v>26265955</v>
      </c>
      <c r="D179">
        <v>25704562</v>
      </c>
      <c r="E179">
        <v>1</v>
      </c>
      <c r="F179">
        <v>1</v>
      </c>
      <c r="G179">
        <v>1</v>
      </c>
      <c r="H179">
        <v>2</v>
      </c>
      <c r="I179" t="s">
        <v>264</v>
      </c>
      <c r="J179" t="s">
        <v>265</v>
      </c>
      <c r="K179" t="s">
        <v>266</v>
      </c>
      <c r="L179">
        <v>1368</v>
      </c>
      <c r="N179">
        <v>1011</v>
      </c>
      <c r="O179" t="s">
        <v>260</v>
      </c>
      <c r="P179" t="s">
        <v>260</v>
      </c>
      <c r="Q179">
        <v>1</v>
      </c>
      <c r="X179">
        <v>0.02</v>
      </c>
      <c r="Y179">
        <v>0</v>
      </c>
      <c r="Z179">
        <v>86.79</v>
      </c>
      <c r="AA179">
        <v>10.130000000000001</v>
      </c>
      <c r="AB179">
        <v>0</v>
      </c>
      <c r="AC179">
        <v>0</v>
      </c>
      <c r="AD179">
        <v>1</v>
      </c>
      <c r="AE179">
        <v>0</v>
      </c>
      <c r="AF179" t="s">
        <v>13</v>
      </c>
      <c r="AG179">
        <v>2.3E-2</v>
      </c>
      <c r="AH179">
        <v>2</v>
      </c>
      <c r="AI179">
        <v>26265960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ROW(Source!A96)</f>
        <v>96</v>
      </c>
      <c r="B180">
        <v>26265961</v>
      </c>
      <c r="C180">
        <v>26265955</v>
      </c>
      <c r="D180">
        <v>25696939</v>
      </c>
      <c r="E180">
        <v>1</v>
      </c>
      <c r="F180">
        <v>1</v>
      </c>
      <c r="G180">
        <v>1</v>
      </c>
      <c r="H180">
        <v>3</v>
      </c>
      <c r="I180" t="s">
        <v>335</v>
      </c>
      <c r="J180" t="s">
        <v>336</v>
      </c>
      <c r="K180" t="s">
        <v>337</v>
      </c>
      <c r="L180">
        <v>1346</v>
      </c>
      <c r="N180">
        <v>1009</v>
      </c>
      <c r="O180" t="s">
        <v>274</v>
      </c>
      <c r="P180" t="s">
        <v>274</v>
      </c>
      <c r="Q180">
        <v>1</v>
      </c>
      <c r="X180">
        <v>0.1</v>
      </c>
      <c r="Y180">
        <v>15.85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0.1</v>
      </c>
      <c r="AH180">
        <v>2</v>
      </c>
      <c r="AI180">
        <v>26265961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ROW(Source!A96)</f>
        <v>96</v>
      </c>
      <c r="B181">
        <v>26265962</v>
      </c>
      <c r="C181">
        <v>26265955</v>
      </c>
      <c r="D181">
        <v>25696163</v>
      </c>
      <c r="E181">
        <v>1</v>
      </c>
      <c r="F181">
        <v>1</v>
      </c>
      <c r="G181">
        <v>1</v>
      </c>
      <c r="H181">
        <v>3</v>
      </c>
      <c r="I181" t="s">
        <v>338</v>
      </c>
      <c r="J181" t="s">
        <v>339</v>
      </c>
      <c r="K181" t="s">
        <v>340</v>
      </c>
      <c r="L181">
        <v>1346</v>
      </c>
      <c r="N181">
        <v>1009</v>
      </c>
      <c r="O181" t="s">
        <v>274</v>
      </c>
      <c r="P181" t="s">
        <v>274</v>
      </c>
      <c r="Q181">
        <v>1</v>
      </c>
      <c r="X181">
        <v>0.5</v>
      </c>
      <c r="Y181">
        <v>23.43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0.5</v>
      </c>
      <c r="AH181">
        <v>2</v>
      </c>
      <c r="AI181">
        <v>26265962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ROW(Source!A96)</f>
        <v>96</v>
      </c>
      <c r="B182">
        <v>26265963</v>
      </c>
      <c r="C182">
        <v>26265955</v>
      </c>
      <c r="D182">
        <v>25702730</v>
      </c>
      <c r="E182">
        <v>1</v>
      </c>
      <c r="F182">
        <v>1</v>
      </c>
      <c r="G182">
        <v>1</v>
      </c>
      <c r="H182">
        <v>3</v>
      </c>
      <c r="I182" t="s">
        <v>294</v>
      </c>
      <c r="J182" t="s">
        <v>295</v>
      </c>
      <c r="K182" t="s">
        <v>296</v>
      </c>
      <c r="L182">
        <v>1374</v>
      </c>
      <c r="N182">
        <v>1013</v>
      </c>
      <c r="O182" t="s">
        <v>297</v>
      </c>
      <c r="P182" t="s">
        <v>297</v>
      </c>
      <c r="Q182">
        <v>1</v>
      </c>
      <c r="X182">
        <v>0.48</v>
      </c>
      <c r="Y182">
        <v>1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0.48</v>
      </c>
      <c r="AH182">
        <v>2</v>
      </c>
      <c r="AI182">
        <v>26265963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ROW(Source!A97)</f>
        <v>97</v>
      </c>
      <c r="B183">
        <v>26265956</v>
      </c>
      <c r="C183">
        <v>26265955</v>
      </c>
      <c r="D183">
        <v>26005427</v>
      </c>
      <c r="E183">
        <v>1</v>
      </c>
      <c r="F183">
        <v>1</v>
      </c>
      <c r="G183">
        <v>1</v>
      </c>
      <c r="H183">
        <v>1</v>
      </c>
      <c r="I183" t="s">
        <v>298</v>
      </c>
      <c r="J183" t="s">
        <v>3</v>
      </c>
      <c r="K183" t="s">
        <v>299</v>
      </c>
      <c r="L183">
        <v>1369</v>
      </c>
      <c r="N183">
        <v>1013</v>
      </c>
      <c r="O183" t="s">
        <v>254</v>
      </c>
      <c r="P183" t="s">
        <v>254</v>
      </c>
      <c r="Q183">
        <v>1</v>
      </c>
      <c r="X183">
        <v>2.73</v>
      </c>
      <c r="Y183">
        <v>0</v>
      </c>
      <c r="Z183">
        <v>0</v>
      </c>
      <c r="AA183">
        <v>0</v>
      </c>
      <c r="AB183">
        <v>8.7200000000000006</v>
      </c>
      <c r="AC183">
        <v>0</v>
      </c>
      <c r="AD183">
        <v>1</v>
      </c>
      <c r="AE183">
        <v>1</v>
      </c>
      <c r="AF183" t="s">
        <v>147</v>
      </c>
      <c r="AG183">
        <v>3.4534500000000001</v>
      </c>
      <c r="AH183">
        <v>2</v>
      </c>
      <c r="AI183">
        <v>26265956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ROW(Source!A97)</f>
        <v>97</v>
      </c>
      <c r="B184">
        <v>26265957</v>
      </c>
      <c r="C184">
        <v>26265955</v>
      </c>
      <c r="D184">
        <v>121548</v>
      </c>
      <c r="E184">
        <v>1</v>
      </c>
      <c r="F184">
        <v>1</v>
      </c>
      <c r="G184">
        <v>1</v>
      </c>
      <c r="H184">
        <v>1</v>
      </c>
      <c r="I184" t="s">
        <v>29</v>
      </c>
      <c r="J184" t="s">
        <v>3</v>
      </c>
      <c r="K184" t="s">
        <v>255</v>
      </c>
      <c r="L184">
        <v>608254</v>
      </c>
      <c r="N184">
        <v>1013</v>
      </c>
      <c r="O184" t="s">
        <v>256</v>
      </c>
      <c r="P184" t="s">
        <v>256</v>
      </c>
      <c r="Q184">
        <v>1</v>
      </c>
      <c r="X184">
        <v>1.08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2</v>
      </c>
      <c r="AF184" t="s">
        <v>13</v>
      </c>
      <c r="AG184">
        <v>1.242</v>
      </c>
      <c r="AH184">
        <v>2</v>
      </c>
      <c r="AI184">
        <v>26265957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ROW(Source!A97)</f>
        <v>97</v>
      </c>
      <c r="B185">
        <v>26265958</v>
      </c>
      <c r="C185">
        <v>26265955</v>
      </c>
      <c r="D185">
        <v>25703166</v>
      </c>
      <c r="E185">
        <v>1</v>
      </c>
      <c r="F185">
        <v>1</v>
      </c>
      <c r="G185">
        <v>1</v>
      </c>
      <c r="H185">
        <v>2</v>
      </c>
      <c r="I185" t="s">
        <v>291</v>
      </c>
      <c r="J185" t="s">
        <v>292</v>
      </c>
      <c r="K185" t="s">
        <v>293</v>
      </c>
      <c r="L185">
        <v>1368</v>
      </c>
      <c r="N185">
        <v>1011</v>
      </c>
      <c r="O185" t="s">
        <v>260</v>
      </c>
      <c r="P185" t="s">
        <v>260</v>
      </c>
      <c r="Q185">
        <v>1</v>
      </c>
      <c r="X185">
        <v>0.02</v>
      </c>
      <c r="Y185">
        <v>0</v>
      </c>
      <c r="Z185">
        <v>135.43</v>
      </c>
      <c r="AA185">
        <v>11.84</v>
      </c>
      <c r="AB185">
        <v>0</v>
      </c>
      <c r="AC185">
        <v>0</v>
      </c>
      <c r="AD185">
        <v>1</v>
      </c>
      <c r="AE185">
        <v>0</v>
      </c>
      <c r="AF185" t="s">
        <v>13</v>
      </c>
      <c r="AG185">
        <v>2.3E-2</v>
      </c>
      <c r="AH185">
        <v>2</v>
      </c>
      <c r="AI185">
        <v>26265958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ROW(Source!A97)</f>
        <v>97</v>
      </c>
      <c r="B186">
        <v>26265959</v>
      </c>
      <c r="C186">
        <v>26265955</v>
      </c>
      <c r="D186">
        <v>25703285</v>
      </c>
      <c r="E186">
        <v>1</v>
      </c>
      <c r="F186">
        <v>1</v>
      </c>
      <c r="G186">
        <v>1</v>
      </c>
      <c r="H186">
        <v>2</v>
      </c>
      <c r="I186" t="s">
        <v>300</v>
      </c>
      <c r="J186" t="s">
        <v>301</v>
      </c>
      <c r="K186" t="s">
        <v>302</v>
      </c>
      <c r="L186">
        <v>1368</v>
      </c>
      <c r="N186">
        <v>1011</v>
      </c>
      <c r="O186" t="s">
        <v>260</v>
      </c>
      <c r="P186" t="s">
        <v>260</v>
      </c>
      <c r="Q186">
        <v>1</v>
      </c>
      <c r="X186">
        <v>1.06</v>
      </c>
      <c r="Y186">
        <v>0</v>
      </c>
      <c r="Z186">
        <v>146.56</v>
      </c>
      <c r="AA186">
        <v>11.84</v>
      </c>
      <c r="AB186">
        <v>0</v>
      </c>
      <c r="AC186">
        <v>0</v>
      </c>
      <c r="AD186">
        <v>1</v>
      </c>
      <c r="AE186">
        <v>0</v>
      </c>
      <c r="AF186" t="s">
        <v>13</v>
      </c>
      <c r="AG186">
        <v>1.2189999999999999</v>
      </c>
      <c r="AH186">
        <v>2</v>
      </c>
      <c r="AI186">
        <v>26265959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ROW(Source!A97)</f>
        <v>97</v>
      </c>
      <c r="B187">
        <v>26265960</v>
      </c>
      <c r="C187">
        <v>26265955</v>
      </c>
      <c r="D187">
        <v>25704562</v>
      </c>
      <c r="E187">
        <v>1</v>
      </c>
      <c r="F187">
        <v>1</v>
      </c>
      <c r="G187">
        <v>1</v>
      </c>
      <c r="H187">
        <v>2</v>
      </c>
      <c r="I187" t="s">
        <v>264</v>
      </c>
      <c r="J187" t="s">
        <v>265</v>
      </c>
      <c r="K187" t="s">
        <v>266</v>
      </c>
      <c r="L187">
        <v>1368</v>
      </c>
      <c r="N187">
        <v>1011</v>
      </c>
      <c r="O187" t="s">
        <v>260</v>
      </c>
      <c r="P187" t="s">
        <v>260</v>
      </c>
      <c r="Q187">
        <v>1</v>
      </c>
      <c r="X187">
        <v>0.02</v>
      </c>
      <c r="Y187">
        <v>0</v>
      </c>
      <c r="Z187">
        <v>86.79</v>
      </c>
      <c r="AA187">
        <v>10.130000000000001</v>
      </c>
      <c r="AB187">
        <v>0</v>
      </c>
      <c r="AC187">
        <v>0</v>
      </c>
      <c r="AD187">
        <v>1</v>
      </c>
      <c r="AE187">
        <v>0</v>
      </c>
      <c r="AF187" t="s">
        <v>13</v>
      </c>
      <c r="AG187">
        <v>2.3E-2</v>
      </c>
      <c r="AH187">
        <v>2</v>
      </c>
      <c r="AI187">
        <v>26265960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ROW(Source!A97)</f>
        <v>97</v>
      </c>
      <c r="B188">
        <v>26265961</v>
      </c>
      <c r="C188">
        <v>26265955</v>
      </c>
      <c r="D188">
        <v>25696939</v>
      </c>
      <c r="E188">
        <v>1</v>
      </c>
      <c r="F188">
        <v>1</v>
      </c>
      <c r="G188">
        <v>1</v>
      </c>
      <c r="H188">
        <v>3</v>
      </c>
      <c r="I188" t="s">
        <v>335</v>
      </c>
      <c r="J188" t="s">
        <v>336</v>
      </c>
      <c r="K188" t="s">
        <v>337</v>
      </c>
      <c r="L188">
        <v>1346</v>
      </c>
      <c r="N188">
        <v>1009</v>
      </c>
      <c r="O188" t="s">
        <v>274</v>
      </c>
      <c r="P188" t="s">
        <v>274</v>
      </c>
      <c r="Q188">
        <v>1</v>
      </c>
      <c r="X188">
        <v>0.1</v>
      </c>
      <c r="Y188">
        <v>15.85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0.1</v>
      </c>
      <c r="AH188">
        <v>2</v>
      </c>
      <c r="AI188">
        <v>26265961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ROW(Source!A97)</f>
        <v>97</v>
      </c>
      <c r="B189">
        <v>26265962</v>
      </c>
      <c r="C189">
        <v>26265955</v>
      </c>
      <c r="D189">
        <v>25696163</v>
      </c>
      <c r="E189">
        <v>1</v>
      </c>
      <c r="F189">
        <v>1</v>
      </c>
      <c r="G189">
        <v>1</v>
      </c>
      <c r="H189">
        <v>3</v>
      </c>
      <c r="I189" t="s">
        <v>338</v>
      </c>
      <c r="J189" t="s">
        <v>339</v>
      </c>
      <c r="K189" t="s">
        <v>340</v>
      </c>
      <c r="L189">
        <v>1346</v>
      </c>
      <c r="N189">
        <v>1009</v>
      </c>
      <c r="O189" t="s">
        <v>274</v>
      </c>
      <c r="P189" t="s">
        <v>274</v>
      </c>
      <c r="Q189">
        <v>1</v>
      </c>
      <c r="X189">
        <v>0.5</v>
      </c>
      <c r="Y189">
        <v>23.43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0.5</v>
      </c>
      <c r="AH189">
        <v>2</v>
      </c>
      <c r="AI189">
        <v>26265962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ROW(Source!A97)</f>
        <v>97</v>
      </c>
      <c r="B190">
        <v>26265963</v>
      </c>
      <c r="C190">
        <v>26265955</v>
      </c>
      <c r="D190">
        <v>25702730</v>
      </c>
      <c r="E190">
        <v>1</v>
      </c>
      <c r="F190">
        <v>1</v>
      </c>
      <c r="G190">
        <v>1</v>
      </c>
      <c r="H190">
        <v>3</v>
      </c>
      <c r="I190" t="s">
        <v>294</v>
      </c>
      <c r="J190" t="s">
        <v>295</v>
      </c>
      <c r="K190" t="s">
        <v>296</v>
      </c>
      <c r="L190">
        <v>1374</v>
      </c>
      <c r="N190">
        <v>1013</v>
      </c>
      <c r="O190" t="s">
        <v>297</v>
      </c>
      <c r="P190" t="s">
        <v>297</v>
      </c>
      <c r="Q190">
        <v>1</v>
      </c>
      <c r="X190">
        <v>0.48</v>
      </c>
      <c r="Y190">
        <v>1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0.48</v>
      </c>
      <c r="AH190">
        <v>2</v>
      </c>
      <c r="AI190">
        <v>26265963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ROW(Source!A100)</f>
        <v>100</v>
      </c>
      <c r="B191">
        <v>26266298</v>
      </c>
      <c r="C191">
        <v>26266297</v>
      </c>
      <c r="D191">
        <v>9416287</v>
      </c>
      <c r="E191">
        <v>1</v>
      </c>
      <c r="F191">
        <v>1</v>
      </c>
      <c r="G191">
        <v>1</v>
      </c>
      <c r="H191">
        <v>1</v>
      </c>
      <c r="I191" t="s">
        <v>346</v>
      </c>
      <c r="J191" t="s">
        <v>3</v>
      </c>
      <c r="K191" t="s">
        <v>347</v>
      </c>
      <c r="L191">
        <v>1369</v>
      </c>
      <c r="N191">
        <v>1013</v>
      </c>
      <c r="O191" t="s">
        <v>254</v>
      </c>
      <c r="P191" t="s">
        <v>254</v>
      </c>
      <c r="Q191">
        <v>1</v>
      </c>
      <c r="X191">
        <v>65.239999999999995</v>
      </c>
      <c r="Y191">
        <v>0</v>
      </c>
      <c r="Z191">
        <v>0</v>
      </c>
      <c r="AA191">
        <v>0</v>
      </c>
      <c r="AB191">
        <v>9.51</v>
      </c>
      <c r="AC191">
        <v>0</v>
      </c>
      <c r="AD191">
        <v>1</v>
      </c>
      <c r="AE191">
        <v>1</v>
      </c>
      <c r="AF191" t="s">
        <v>176</v>
      </c>
      <c r="AG191">
        <v>86.279899999999969</v>
      </c>
      <c r="AH191">
        <v>2</v>
      </c>
      <c r="AI191">
        <v>26266298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ROW(Source!A100)</f>
        <v>100</v>
      </c>
      <c r="B192">
        <v>26266299</v>
      </c>
      <c r="C192">
        <v>26266297</v>
      </c>
      <c r="D192">
        <v>121548</v>
      </c>
      <c r="E192">
        <v>1</v>
      </c>
      <c r="F192">
        <v>1</v>
      </c>
      <c r="G192">
        <v>1</v>
      </c>
      <c r="H192">
        <v>1</v>
      </c>
      <c r="I192" t="s">
        <v>29</v>
      </c>
      <c r="J192" t="s">
        <v>3</v>
      </c>
      <c r="K192" t="s">
        <v>255</v>
      </c>
      <c r="L192">
        <v>608254</v>
      </c>
      <c r="N192">
        <v>1013</v>
      </c>
      <c r="O192" t="s">
        <v>256</v>
      </c>
      <c r="P192" t="s">
        <v>256</v>
      </c>
      <c r="Q192">
        <v>1</v>
      </c>
      <c r="X192">
        <v>37.18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2</v>
      </c>
      <c r="AF192" t="s">
        <v>175</v>
      </c>
      <c r="AG192">
        <v>53.446249999999999</v>
      </c>
      <c r="AH192">
        <v>2</v>
      </c>
      <c r="AI192">
        <v>26266299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ROW(Source!A100)</f>
        <v>100</v>
      </c>
      <c r="B193">
        <v>26266300</v>
      </c>
      <c r="C193">
        <v>26266297</v>
      </c>
      <c r="D193">
        <v>24262159</v>
      </c>
      <c r="E193">
        <v>1</v>
      </c>
      <c r="F193">
        <v>1</v>
      </c>
      <c r="G193">
        <v>1</v>
      </c>
      <c r="H193">
        <v>2</v>
      </c>
      <c r="I193" t="s">
        <v>348</v>
      </c>
      <c r="J193" t="s">
        <v>349</v>
      </c>
      <c r="K193" t="s">
        <v>350</v>
      </c>
      <c r="L193">
        <v>1368</v>
      </c>
      <c r="N193">
        <v>1011</v>
      </c>
      <c r="O193" t="s">
        <v>260</v>
      </c>
      <c r="P193" t="s">
        <v>260</v>
      </c>
      <c r="Q193">
        <v>1</v>
      </c>
      <c r="X193">
        <v>0.82</v>
      </c>
      <c r="Y193">
        <v>0</v>
      </c>
      <c r="Z193">
        <v>111.99</v>
      </c>
      <c r="AA193">
        <v>13.5</v>
      </c>
      <c r="AB193">
        <v>0</v>
      </c>
      <c r="AC193">
        <v>0</v>
      </c>
      <c r="AD193">
        <v>1</v>
      </c>
      <c r="AE193">
        <v>0</v>
      </c>
      <c r="AF193" t="s">
        <v>175</v>
      </c>
      <c r="AG193">
        <v>1.1787499999999997</v>
      </c>
      <c r="AH193">
        <v>2</v>
      </c>
      <c r="AI193">
        <v>26266300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ROW(Source!A100)</f>
        <v>100</v>
      </c>
      <c r="B194">
        <v>26266301</v>
      </c>
      <c r="C194">
        <v>26266297</v>
      </c>
      <c r="D194">
        <v>24262711</v>
      </c>
      <c r="E194">
        <v>1</v>
      </c>
      <c r="F194">
        <v>1</v>
      </c>
      <c r="G194">
        <v>1</v>
      </c>
      <c r="H194">
        <v>2</v>
      </c>
      <c r="I194" t="s">
        <v>351</v>
      </c>
      <c r="J194" t="s">
        <v>352</v>
      </c>
      <c r="K194" t="s">
        <v>353</v>
      </c>
      <c r="L194">
        <v>1368</v>
      </c>
      <c r="N194">
        <v>1011</v>
      </c>
      <c r="O194" t="s">
        <v>260</v>
      </c>
      <c r="P194" t="s">
        <v>260</v>
      </c>
      <c r="Q194">
        <v>1</v>
      </c>
      <c r="X194">
        <v>9.76</v>
      </c>
      <c r="Y194">
        <v>0</v>
      </c>
      <c r="Z194">
        <v>0.48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175</v>
      </c>
      <c r="AG194">
        <v>14.029999999999998</v>
      </c>
      <c r="AH194">
        <v>2</v>
      </c>
      <c r="AI194">
        <v>26266301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ROW(Source!A100)</f>
        <v>100</v>
      </c>
      <c r="B195">
        <v>26266302</v>
      </c>
      <c r="C195">
        <v>26266297</v>
      </c>
      <c r="D195">
        <v>24339973</v>
      </c>
      <c r="E195">
        <v>1</v>
      </c>
      <c r="F195">
        <v>1</v>
      </c>
      <c r="G195">
        <v>1</v>
      </c>
      <c r="H195">
        <v>2</v>
      </c>
      <c r="I195" t="s">
        <v>354</v>
      </c>
      <c r="J195" t="s">
        <v>355</v>
      </c>
      <c r="K195" t="s">
        <v>356</v>
      </c>
      <c r="L195">
        <v>1368</v>
      </c>
      <c r="N195">
        <v>1011</v>
      </c>
      <c r="O195" t="s">
        <v>260</v>
      </c>
      <c r="P195" t="s">
        <v>260</v>
      </c>
      <c r="Q195">
        <v>1</v>
      </c>
      <c r="X195">
        <v>11.95</v>
      </c>
      <c r="Y195">
        <v>0</v>
      </c>
      <c r="Z195">
        <v>80.739999999999995</v>
      </c>
      <c r="AA195">
        <v>11.6</v>
      </c>
      <c r="AB195">
        <v>0</v>
      </c>
      <c r="AC195">
        <v>0</v>
      </c>
      <c r="AD195">
        <v>1</v>
      </c>
      <c r="AE195">
        <v>0</v>
      </c>
      <c r="AF195" t="s">
        <v>175</v>
      </c>
      <c r="AG195">
        <v>17.178124999999998</v>
      </c>
      <c r="AH195">
        <v>2</v>
      </c>
      <c r="AI195">
        <v>26266302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ROW(Source!A100)</f>
        <v>100</v>
      </c>
      <c r="B196">
        <v>26266303</v>
      </c>
      <c r="C196">
        <v>26266297</v>
      </c>
      <c r="D196">
        <v>24317225</v>
      </c>
      <c r="E196">
        <v>1</v>
      </c>
      <c r="F196">
        <v>1</v>
      </c>
      <c r="G196">
        <v>1</v>
      </c>
      <c r="H196">
        <v>2</v>
      </c>
      <c r="I196" t="s">
        <v>261</v>
      </c>
      <c r="J196" t="s">
        <v>357</v>
      </c>
      <c r="K196" t="s">
        <v>263</v>
      </c>
      <c r="L196">
        <v>1368</v>
      </c>
      <c r="N196">
        <v>1011</v>
      </c>
      <c r="O196" t="s">
        <v>260</v>
      </c>
      <c r="P196" t="s">
        <v>260</v>
      </c>
      <c r="Q196">
        <v>1</v>
      </c>
      <c r="X196">
        <v>24.41</v>
      </c>
      <c r="Y196">
        <v>0</v>
      </c>
      <c r="Z196">
        <v>82.22</v>
      </c>
      <c r="AA196">
        <v>10.06</v>
      </c>
      <c r="AB196">
        <v>0</v>
      </c>
      <c r="AC196">
        <v>0</v>
      </c>
      <c r="AD196">
        <v>1</v>
      </c>
      <c r="AE196">
        <v>0</v>
      </c>
      <c r="AF196" t="s">
        <v>175</v>
      </c>
      <c r="AG196">
        <v>35.089374999999997</v>
      </c>
      <c r="AH196">
        <v>2</v>
      </c>
      <c r="AI196">
        <v>26266303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ROW(Source!A100)</f>
        <v>100</v>
      </c>
      <c r="B197">
        <v>26266304</v>
      </c>
      <c r="C197">
        <v>26266297</v>
      </c>
      <c r="D197">
        <v>24262102</v>
      </c>
      <c r="E197">
        <v>1</v>
      </c>
      <c r="F197">
        <v>1</v>
      </c>
      <c r="G197">
        <v>1</v>
      </c>
      <c r="H197">
        <v>2</v>
      </c>
      <c r="I197" t="s">
        <v>264</v>
      </c>
      <c r="J197" t="s">
        <v>358</v>
      </c>
      <c r="K197" t="s">
        <v>266</v>
      </c>
      <c r="L197">
        <v>1368</v>
      </c>
      <c r="N197">
        <v>1011</v>
      </c>
      <c r="O197" t="s">
        <v>260</v>
      </c>
      <c r="P197" t="s">
        <v>260</v>
      </c>
      <c r="Q197">
        <v>1</v>
      </c>
      <c r="X197">
        <v>0.33</v>
      </c>
      <c r="Y197">
        <v>0</v>
      </c>
      <c r="Z197">
        <v>87.17</v>
      </c>
      <c r="AA197">
        <v>11.6</v>
      </c>
      <c r="AB197">
        <v>0</v>
      </c>
      <c r="AC197">
        <v>0</v>
      </c>
      <c r="AD197">
        <v>1</v>
      </c>
      <c r="AE197">
        <v>0</v>
      </c>
      <c r="AF197" t="s">
        <v>175</v>
      </c>
      <c r="AG197">
        <v>0.47437499999999999</v>
      </c>
      <c r="AH197">
        <v>2</v>
      </c>
      <c r="AI197">
        <v>26266304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ROW(Source!A100)</f>
        <v>100</v>
      </c>
      <c r="B198">
        <v>26266305</v>
      </c>
      <c r="C198">
        <v>26266297</v>
      </c>
      <c r="D198">
        <v>24410629</v>
      </c>
      <c r="E198">
        <v>1</v>
      </c>
      <c r="F198">
        <v>1</v>
      </c>
      <c r="G198">
        <v>1</v>
      </c>
      <c r="H198">
        <v>3</v>
      </c>
      <c r="I198" t="s">
        <v>359</v>
      </c>
      <c r="J198" t="s">
        <v>360</v>
      </c>
      <c r="K198" t="s">
        <v>361</v>
      </c>
      <c r="L198">
        <v>1354</v>
      </c>
      <c r="N198">
        <v>1010</v>
      </c>
      <c r="O198" t="s">
        <v>150</v>
      </c>
      <c r="P198" t="s">
        <v>150</v>
      </c>
      <c r="Q198">
        <v>1</v>
      </c>
      <c r="X198">
        <v>0</v>
      </c>
      <c r="Y198">
        <v>110.54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 t="s">
        <v>3</v>
      </c>
      <c r="AG198">
        <v>0</v>
      </c>
      <c r="AH198">
        <v>2</v>
      </c>
      <c r="AI198">
        <v>26266305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ROW(Source!A100)</f>
        <v>100</v>
      </c>
      <c r="B199">
        <v>26266306</v>
      </c>
      <c r="C199">
        <v>26266297</v>
      </c>
      <c r="D199">
        <v>24410635</v>
      </c>
      <c r="E199">
        <v>1</v>
      </c>
      <c r="F199">
        <v>1</v>
      </c>
      <c r="G199">
        <v>1</v>
      </c>
      <c r="H199">
        <v>3</v>
      </c>
      <c r="I199" t="s">
        <v>362</v>
      </c>
      <c r="J199" t="s">
        <v>363</v>
      </c>
      <c r="K199" t="s">
        <v>364</v>
      </c>
      <c r="L199">
        <v>1035</v>
      </c>
      <c r="N199">
        <v>1013</v>
      </c>
      <c r="O199" t="s">
        <v>365</v>
      </c>
      <c r="P199" t="s">
        <v>365</v>
      </c>
      <c r="Q199">
        <v>1</v>
      </c>
      <c r="X199">
        <v>2</v>
      </c>
      <c r="Y199">
        <v>242.4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2</v>
      </c>
      <c r="AH199">
        <v>2</v>
      </c>
      <c r="AI199">
        <v>26266306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ROW(Source!A100)</f>
        <v>100</v>
      </c>
      <c r="B200">
        <v>26266307</v>
      </c>
      <c r="C200">
        <v>26266297</v>
      </c>
      <c r="D200">
        <v>24410637</v>
      </c>
      <c r="E200">
        <v>1</v>
      </c>
      <c r="F200">
        <v>1</v>
      </c>
      <c r="G200">
        <v>1</v>
      </c>
      <c r="H200">
        <v>3</v>
      </c>
      <c r="I200" t="s">
        <v>366</v>
      </c>
      <c r="J200" t="s">
        <v>367</v>
      </c>
      <c r="K200" t="s">
        <v>368</v>
      </c>
      <c r="L200">
        <v>1035</v>
      </c>
      <c r="N200">
        <v>1013</v>
      </c>
      <c r="O200" t="s">
        <v>365</v>
      </c>
      <c r="P200" t="s">
        <v>365</v>
      </c>
      <c r="Q200">
        <v>1</v>
      </c>
      <c r="X200">
        <v>29</v>
      </c>
      <c r="Y200">
        <v>168.71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29</v>
      </c>
      <c r="AH200">
        <v>2</v>
      </c>
      <c r="AI200">
        <v>26266307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ROW(Source!A100)</f>
        <v>100</v>
      </c>
      <c r="B201">
        <v>26266308</v>
      </c>
      <c r="C201">
        <v>26266297</v>
      </c>
      <c r="D201">
        <v>24410641</v>
      </c>
      <c r="E201">
        <v>1</v>
      </c>
      <c r="F201">
        <v>1</v>
      </c>
      <c r="G201">
        <v>1</v>
      </c>
      <c r="H201">
        <v>3</v>
      </c>
      <c r="I201" t="s">
        <v>369</v>
      </c>
      <c r="J201" t="s">
        <v>370</v>
      </c>
      <c r="K201" t="s">
        <v>371</v>
      </c>
      <c r="L201">
        <v>1354</v>
      </c>
      <c r="N201">
        <v>1010</v>
      </c>
      <c r="O201" t="s">
        <v>150</v>
      </c>
      <c r="P201" t="s">
        <v>150</v>
      </c>
      <c r="Q201">
        <v>1</v>
      </c>
      <c r="X201">
        <v>0</v>
      </c>
      <c r="Y201">
        <v>1.94</v>
      </c>
      <c r="Z201">
        <v>0</v>
      </c>
      <c r="AA201">
        <v>0</v>
      </c>
      <c r="AB201">
        <v>0</v>
      </c>
      <c r="AC201">
        <v>1</v>
      </c>
      <c r="AD201">
        <v>0</v>
      </c>
      <c r="AE201">
        <v>0</v>
      </c>
      <c r="AF201" t="s">
        <v>3</v>
      </c>
      <c r="AG201">
        <v>0</v>
      </c>
      <c r="AH201">
        <v>2</v>
      </c>
      <c r="AI201">
        <v>26266308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ROW(Source!A100)</f>
        <v>100</v>
      </c>
      <c r="B202">
        <v>26266309</v>
      </c>
      <c r="C202">
        <v>26266297</v>
      </c>
      <c r="D202">
        <v>24410638</v>
      </c>
      <c r="E202">
        <v>1</v>
      </c>
      <c r="F202">
        <v>1</v>
      </c>
      <c r="G202">
        <v>1</v>
      </c>
      <c r="H202">
        <v>3</v>
      </c>
      <c r="I202" t="s">
        <v>372</v>
      </c>
      <c r="J202" t="s">
        <v>373</v>
      </c>
      <c r="K202" t="s">
        <v>374</v>
      </c>
      <c r="L202">
        <v>1354</v>
      </c>
      <c r="N202">
        <v>1010</v>
      </c>
      <c r="O202" t="s">
        <v>150</v>
      </c>
      <c r="P202" t="s">
        <v>150</v>
      </c>
      <c r="Q202">
        <v>1</v>
      </c>
      <c r="X202">
        <v>1.8</v>
      </c>
      <c r="Y202">
        <v>943.06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1.8</v>
      </c>
      <c r="AH202">
        <v>2</v>
      </c>
      <c r="AI202">
        <v>26266309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ROW(Source!A100)</f>
        <v>100</v>
      </c>
      <c r="B203">
        <v>26266310</v>
      </c>
      <c r="C203">
        <v>26266297</v>
      </c>
      <c r="D203">
        <v>24410639</v>
      </c>
      <c r="E203">
        <v>1</v>
      </c>
      <c r="F203">
        <v>1</v>
      </c>
      <c r="G203">
        <v>1</v>
      </c>
      <c r="H203">
        <v>3</v>
      </c>
      <c r="I203" t="s">
        <v>375</v>
      </c>
      <c r="J203" t="s">
        <v>376</v>
      </c>
      <c r="K203" t="s">
        <v>377</v>
      </c>
      <c r="L203">
        <v>1354</v>
      </c>
      <c r="N203">
        <v>1010</v>
      </c>
      <c r="O203" t="s">
        <v>150</v>
      </c>
      <c r="P203" t="s">
        <v>150</v>
      </c>
      <c r="Q203">
        <v>1</v>
      </c>
      <c r="X203">
        <v>62</v>
      </c>
      <c r="Y203">
        <v>5.82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62</v>
      </c>
      <c r="AH203">
        <v>2</v>
      </c>
      <c r="AI203">
        <v>26266310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ROW(Source!A100)</f>
        <v>100</v>
      </c>
      <c r="B204">
        <v>26266311</v>
      </c>
      <c r="C204">
        <v>26266297</v>
      </c>
      <c r="D204">
        <v>24410644</v>
      </c>
      <c r="E204">
        <v>1</v>
      </c>
      <c r="F204">
        <v>1</v>
      </c>
      <c r="G204">
        <v>1</v>
      </c>
      <c r="H204">
        <v>3</v>
      </c>
      <c r="I204" t="s">
        <v>378</v>
      </c>
      <c r="J204" t="s">
        <v>379</v>
      </c>
      <c r="K204" t="s">
        <v>380</v>
      </c>
      <c r="L204">
        <v>1477</v>
      </c>
      <c r="N204">
        <v>1013</v>
      </c>
      <c r="O204" t="s">
        <v>162</v>
      </c>
      <c r="P204" t="s">
        <v>164</v>
      </c>
      <c r="Q204">
        <v>1</v>
      </c>
      <c r="X204">
        <v>1.02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 t="s">
        <v>3</v>
      </c>
      <c r="AG204">
        <v>1.02</v>
      </c>
      <c r="AH204">
        <v>2</v>
      </c>
      <c r="AI204">
        <v>26266311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ROW(Source!A100)</f>
        <v>100</v>
      </c>
      <c r="B205">
        <v>26266312</v>
      </c>
      <c r="C205">
        <v>26266297</v>
      </c>
      <c r="D205">
        <v>24410645</v>
      </c>
      <c r="E205">
        <v>1</v>
      </c>
      <c r="F205">
        <v>1</v>
      </c>
      <c r="G205">
        <v>1</v>
      </c>
      <c r="H205">
        <v>3</v>
      </c>
      <c r="I205" t="s">
        <v>381</v>
      </c>
      <c r="J205" t="s">
        <v>382</v>
      </c>
      <c r="K205" t="s">
        <v>383</v>
      </c>
      <c r="L205">
        <v>1354</v>
      </c>
      <c r="N205">
        <v>1010</v>
      </c>
      <c r="O205" t="s">
        <v>150</v>
      </c>
      <c r="P205" t="s">
        <v>150</v>
      </c>
      <c r="Q205">
        <v>1</v>
      </c>
      <c r="X205">
        <v>0</v>
      </c>
      <c r="Y205">
        <v>20.68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0</v>
      </c>
      <c r="AF205" t="s">
        <v>3</v>
      </c>
      <c r="AG205">
        <v>0</v>
      </c>
      <c r="AH205">
        <v>2</v>
      </c>
      <c r="AI205">
        <v>26266312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ROW(Source!A101)</f>
        <v>101</v>
      </c>
      <c r="B206">
        <v>26266298</v>
      </c>
      <c r="C206">
        <v>26266297</v>
      </c>
      <c r="D206">
        <v>9416287</v>
      </c>
      <c r="E206">
        <v>1</v>
      </c>
      <c r="F206">
        <v>1</v>
      </c>
      <c r="G206">
        <v>1</v>
      </c>
      <c r="H206">
        <v>1</v>
      </c>
      <c r="I206" t="s">
        <v>346</v>
      </c>
      <c r="J206" t="s">
        <v>3</v>
      </c>
      <c r="K206" t="s">
        <v>347</v>
      </c>
      <c r="L206">
        <v>1369</v>
      </c>
      <c r="N206">
        <v>1013</v>
      </c>
      <c r="O206" t="s">
        <v>254</v>
      </c>
      <c r="P206" t="s">
        <v>254</v>
      </c>
      <c r="Q206">
        <v>1</v>
      </c>
      <c r="X206">
        <v>65.239999999999995</v>
      </c>
      <c r="Y206">
        <v>0</v>
      </c>
      <c r="Z206">
        <v>0</v>
      </c>
      <c r="AA206">
        <v>0</v>
      </c>
      <c r="AB206">
        <v>9.51</v>
      </c>
      <c r="AC206">
        <v>0</v>
      </c>
      <c r="AD206">
        <v>1</v>
      </c>
      <c r="AE206">
        <v>1</v>
      </c>
      <c r="AF206" t="s">
        <v>176</v>
      </c>
      <c r="AG206">
        <v>86.279899999999969</v>
      </c>
      <c r="AH206">
        <v>2</v>
      </c>
      <c r="AI206">
        <v>26266298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ROW(Source!A101)</f>
        <v>101</v>
      </c>
      <c r="B207">
        <v>26266299</v>
      </c>
      <c r="C207">
        <v>26266297</v>
      </c>
      <c r="D207">
        <v>121548</v>
      </c>
      <c r="E207">
        <v>1</v>
      </c>
      <c r="F207">
        <v>1</v>
      </c>
      <c r="G207">
        <v>1</v>
      </c>
      <c r="H207">
        <v>1</v>
      </c>
      <c r="I207" t="s">
        <v>29</v>
      </c>
      <c r="J207" t="s">
        <v>3</v>
      </c>
      <c r="K207" t="s">
        <v>255</v>
      </c>
      <c r="L207">
        <v>608254</v>
      </c>
      <c r="N207">
        <v>1013</v>
      </c>
      <c r="O207" t="s">
        <v>256</v>
      </c>
      <c r="P207" t="s">
        <v>256</v>
      </c>
      <c r="Q207">
        <v>1</v>
      </c>
      <c r="X207">
        <v>37.18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2</v>
      </c>
      <c r="AF207" t="s">
        <v>175</v>
      </c>
      <c r="AG207">
        <v>53.446249999999999</v>
      </c>
      <c r="AH207">
        <v>2</v>
      </c>
      <c r="AI207">
        <v>26266299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ROW(Source!A101)</f>
        <v>101</v>
      </c>
      <c r="B208">
        <v>26266300</v>
      </c>
      <c r="C208">
        <v>26266297</v>
      </c>
      <c r="D208">
        <v>24262159</v>
      </c>
      <c r="E208">
        <v>1</v>
      </c>
      <c r="F208">
        <v>1</v>
      </c>
      <c r="G208">
        <v>1</v>
      </c>
      <c r="H208">
        <v>2</v>
      </c>
      <c r="I208" t="s">
        <v>348</v>
      </c>
      <c r="J208" t="s">
        <v>349</v>
      </c>
      <c r="K208" t="s">
        <v>350</v>
      </c>
      <c r="L208">
        <v>1368</v>
      </c>
      <c r="N208">
        <v>1011</v>
      </c>
      <c r="O208" t="s">
        <v>260</v>
      </c>
      <c r="P208" t="s">
        <v>260</v>
      </c>
      <c r="Q208">
        <v>1</v>
      </c>
      <c r="X208">
        <v>0.82</v>
      </c>
      <c r="Y208">
        <v>0</v>
      </c>
      <c r="Z208">
        <v>111.99</v>
      </c>
      <c r="AA208">
        <v>13.5</v>
      </c>
      <c r="AB208">
        <v>0</v>
      </c>
      <c r="AC208">
        <v>0</v>
      </c>
      <c r="AD208">
        <v>1</v>
      </c>
      <c r="AE208">
        <v>0</v>
      </c>
      <c r="AF208" t="s">
        <v>175</v>
      </c>
      <c r="AG208">
        <v>1.1787499999999997</v>
      </c>
      <c r="AH208">
        <v>2</v>
      </c>
      <c r="AI208">
        <v>26266300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ROW(Source!A101)</f>
        <v>101</v>
      </c>
      <c r="B209">
        <v>26266301</v>
      </c>
      <c r="C209">
        <v>26266297</v>
      </c>
      <c r="D209">
        <v>24262711</v>
      </c>
      <c r="E209">
        <v>1</v>
      </c>
      <c r="F209">
        <v>1</v>
      </c>
      <c r="G209">
        <v>1</v>
      </c>
      <c r="H209">
        <v>2</v>
      </c>
      <c r="I209" t="s">
        <v>351</v>
      </c>
      <c r="J209" t="s">
        <v>352</v>
      </c>
      <c r="K209" t="s">
        <v>353</v>
      </c>
      <c r="L209">
        <v>1368</v>
      </c>
      <c r="N209">
        <v>1011</v>
      </c>
      <c r="O209" t="s">
        <v>260</v>
      </c>
      <c r="P209" t="s">
        <v>260</v>
      </c>
      <c r="Q209">
        <v>1</v>
      </c>
      <c r="X209">
        <v>9.76</v>
      </c>
      <c r="Y209">
        <v>0</v>
      </c>
      <c r="Z209">
        <v>0.48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175</v>
      </c>
      <c r="AG209">
        <v>14.029999999999998</v>
      </c>
      <c r="AH209">
        <v>2</v>
      </c>
      <c r="AI209">
        <v>26266301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ROW(Source!A101)</f>
        <v>101</v>
      </c>
      <c r="B210">
        <v>26266302</v>
      </c>
      <c r="C210">
        <v>26266297</v>
      </c>
      <c r="D210">
        <v>24339973</v>
      </c>
      <c r="E210">
        <v>1</v>
      </c>
      <c r="F210">
        <v>1</v>
      </c>
      <c r="G210">
        <v>1</v>
      </c>
      <c r="H210">
        <v>2</v>
      </c>
      <c r="I210" t="s">
        <v>354</v>
      </c>
      <c r="J210" t="s">
        <v>355</v>
      </c>
      <c r="K210" t="s">
        <v>356</v>
      </c>
      <c r="L210">
        <v>1368</v>
      </c>
      <c r="N210">
        <v>1011</v>
      </c>
      <c r="O210" t="s">
        <v>260</v>
      </c>
      <c r="P210" t="s">
        <v>260</v>
      </c>
      <c r="Q210">
        <v>1</v>
      </c>
      <c r="X210">
        <v>11.95</v>
      </c>
      <c r="Y210">
        <v>0</v>
      </c>
      <c r="Z210">
        <v>80.739999999999995</v>
      </c>
      <c r="AA210">
        <v>11.6</v>
      </c>
      <c r="AB210">
        <v>0</v>
      </c>
      <c r="AC210">
        <v>0</v>
      </c>
      <c r="AD210">
        <v>1</v>
      </c>
      <c r="AE210">
        <v>0</v>
      </c>
      <c r="AF210" t="s">
        <v>175</v>
      </c>
      <c r="AG210">
        <v>17.178124999999998</v>
      </c>
      <c r="AH210">
        <v>2</v>
      </c>
      <c r="AI210">
        <v>26266302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ROW(Source!A101)</f>
        <v>101</v>
      </c>
      <c r="B211">
        <v>26266303</v>
      </c>
      <c r="C211">
        <v>26266297</v>
      </c>
      <c r="D211">
        <v>24317225</v>
      </c>
      <c r="E211">
        <v>1</v>
      </c>
      <c r="F211">
        <v>1</v>
      </c>
      <c r="G211">
        <v>1</v>
      </c>
      <c r="H211">
        <v>2</v>
      </c>
      <c r="I211" t="s">
        <v>261</v>
      </c>
      <c r="J211" t="s">
        <v>357</v>
      </c>
      <c r="K211" t="s">
        <v>263</v>
      </c>
      <c r="L211">
        <v>1368</v>
      </c>
      <c r="N211">
        <v>1011</v>
      </c>
      <c r="O211" t="s">
        <v>260</v>
      </c>
      <c r="P211" t="s">
        <v>260</v>
      </c>
      <c r="Q211">
        <v>1</v>
      </c>
      <c r="X211">
        <v>24.41</v>
      </c>
      <c r="Y211">
        <v>0</v>
      </c>
      <c r="Z211">
        <v>82.22</v>
      </c>
      <c r="AA211">
        <v>10.06</v>
      </c>
      <c r="AB211">
        <v>0</v>
      </c>
      <c r="AC211">
        <v>0</v>
      </c>
      <c r="AD211">
        <v>1</v>
      </c>
      <c r="AE211">
        <v>0</v>
      </c>
      <c r="AF211" t="s">
        <v>175</v>
      </c>
      <c r="AG211">
        <v>35.089374999999997</v>
      </c>
      <c r="AH211">
        <v>2</v>
      </c>
      <c r="AI211">
        <v>26266303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ROW(Source!A101)</f>
        <v>101</v>
      </c>
      <c r="B212">
        <v>26266304</v>
      </c>
      <c r="C212">
        <v>26266297</v>
      </c>
      <c r="D212">
        <v>24262102</v>
      </c>
      <c r="E212">
        <v>1</v>
      </c>
      <c r="F212">
        <v>1</v>
      </c>
      <c r="G212">
        <v>1</v>
      </c>
      <c r="H212">
        <v>2</v>
      </c>
      <c r="I212" t="s">
        <v>264</v>
      </c>
      <c r="J212" t="s">
        <v>358</v>
      </c>
      <c r="K212" t="s">
        <v>266</v>
      </c>
      <c r="L212">
        <v>1368</v>
      </c>
      <c r="N212">
        <v>1011</v>
      </c>
      <c r="O212" t="s">
        <v>260</v>
      </c>
      <c r="P212" t="s">
        <v>260</v>
      </c>
      <c r="Q212">
        <v>1</v>
      </c>
      <c r="X212">
        <v>0.33</v>
      </c>
      <c r="Y212">
        <v>0</v>
      </c>
      <c r="Z212">
        <v>87.17</v>
      </c>
      <c r="AA212">
        <v>11.6</v>
      </c>
      <c r="AB212">
        <v>0</v>
      </c>
      <c r="AC212">
        <v>0</v>
      </c>
      <c r="AD212">
        <v>1</v>
      </c>
      <c r="AE212">
        <v>0</v>
      </c>
      <c r="AF212" t="s">
        <v>175</v>
      </c>
      <c r="AG212">
        <v>0.47437499999999999</v>
      </c>
      <c r="AH212">
        <v>2</v>
      </c>
      <c r="AI212">
        <v>26266304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ROW(Source!A101)</f>
        <v>101</v>
      </c>
      <c r="B213">
        <v>26266305</v>
      </c>
      <c r="C213">
        <v>26266297</v>
      </c>
      <c r="D213">
        <v>24410629</v>
      </c>
      <c r="E213">
        <v>1</v>
      </c>
      <c r="F213">
        <v>1</v>
      </c>
      <c r="G213">
        <v>1</v>
      </c>
      <c r="H213">
        <v>3</v>
      </c>
      <c r="I213" t="s">
        <v>359</v>
      </c>
      <c r="J213" t="s">
        <v>360</v>
      </c>
      <c r="K213" t="s">
        <v>361</v>
      </c>
      <c r="L213">
        <v>1354</v>
      </c>
      <c r="N213">
        <v>1010</v>
      </c>
      <c r="O213" t="s">
        <v>150</v>
      </c>
      <c r="P213" t="s">
        <v>150</v>
      </c>
      <c r="Q213">
        <v>1</v>
      </c>
      <c r="X213">
        <v>0</v>
      </c>
      <c r="Y213">
        <v>110.54</v>
      </c>
      <c r="Z213">
        <v>0</v>
      </c>
      <c r="AA213">
        <v>0</v>
      </c>
      <c r="AB213">
        <v>0</v>
      </c>
      <c r="AC213">
        <v>1</v>
      </c>
      <c r="AD213">
        <v>0</v>
      </c>
      <c r="AE213">
        <v>0</v>
      </c>
      <c r="AF213" t="s">
        <v>3</v>
      </c>
      <c r="AG213">
        <v>0</v>
      </c>
      <c r="AH213">
        <v>2</v>
      </c>
      <c r="AI213">
        <v>26266305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ROW(Source!A101)</f>
        <v>101</v>
      </c>
      <c r="B214">
        <v>26266306</v>
      </c>
      <c r="C214">
        <v>26266297</v>
      </c>
      <c r="D214">
        <v>24410635</v>
      </c>
      <c r="E214">
        <v>1</v>
      </c>
      <c r="F214">
        <v>1</v>
      </c>
      <c r="G214">
        <v>1</v>
      </c>
      <c r="H214">
        <v>3</v>
      </c>
      <c r="I214" t="s">
        <v>362</v>
      </c>
      <c r="J214" t="s">
        <v>363</v>
      </c>
      <c r="K214" t="s">
        <v>364</v>
      </c>
      <c r="L214">
        <v>1035</v>
      </c>
      <c r="N214">
        <v>1013</v>
      </c>
      <c r="O214" t="s">
        <v>365</v>
      </c>
      <c r="P214" t="s">
        <v>365</v>
      </c>
      <c r="Q214">
        <v>1</v>
      </c>
      <c r="X214">
        <v>2</v>
      </c>
      <c r="Y214">
        <v>242.4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2</v>
      </c>
      <c r="AH214">
        <v>2</v>
      </c>
      <c r="AI214">
        <v>26266306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ROW(Source!A101)</f>
        <v>101</v>
      </c>
      <c r="B215">
        <v>26266307</v>
      </c>
      <c r="C215">
        <v>26266297</v>
      </c>
      <c r="D215">
        <v>24410637</v>
      </c>
      <c r="E215">
        <v>1</v>
      </c>
      <c r="F215">
        <v>1</v>
      </c>
      <c r="G215">
        <v>1</v>
      </c>
      <c r="H215">
        <v>3</v>
      </c>
      <c r="I215" t="s">
        <v>366</v>
      </c>
      <c r="J215" t="s">
        <v>367</v>
      </c>
      <c r="K215" t="s">
        <v>368</v>
      </c>
      <c r="L215">
        <v>1035</v>
      </c>
      <c r="N215">
        <v>1013</v>
      </c>
      <c r="O215" t="s">
        <v>365</v>
      </c>
      <c r="P215" t="s">
        <v>365</v>
      </c>
      <c r="Q215">
        <v>1</v>
      </c>
      <c r="X215">
        <v>29</v>
      </c>
      <c r="Y215">
        <v>168.71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29</v>
      </c>
      <c r="AH215">
        <v>2</v>
      </c>
      <c r="AI215">
        <v>26266307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ROW(Source!A101)</f>
        <v>101</v>
      </c>
      <c r="B216">
        <v>26266308</v>
      </c>
      <c r="C216">
        <v>26266297</v>
      </c>
      <c r="D216">
        <v>24410641</v>
      </c>
      <c r="E216">
        <v>1</v>
      </c>
      <c r="F216">
        <v>1</v>
      </c>
      <c r="G216">
        <v>1</v>
      </c>
      <c r="H216">
        <v>3</v>
      </c>
      <c r="I216" t="s">
        <v>369</v>
      </c>
      <c r="J216" t="s">
        <v>370</v>
      </c>
      <c r="K216" t="s">
        <v>371</v>
      </c>
      <c r="L216">
        <v>1354</v>
      </c>
      <c r="N216">
        <v>1010</v>
      </c>
      <c r="O216" t="s">
        <v>150</v>
      </c>
      <c r="P216" t="s">
        <v>150</v>
      </c>
      <c r="Q216">
        <v>1</v>
      </c>
      <c r="X216">
        <v>0</v>
      </c>
      <c r="Y216">
        <v>1.94</v>
      </c>
      <c r="Z216">
        <v>0</v>
      </c>
      <c r="AA216">
        <v>0</v>
      </c>
      <c r="AB216">
        <v>0</v>
      </c>
      <c r="AC216">
        <v>1</v>
      </c>
      <c r="AD216">
        <v>0</v>
      </c>
      <c r="AE216">
        <v>0</v>
      </c>
      <c r="AF216" t="s">
        <v>3</v>
      </c>
      <c r="AG216">
        <v>0</v>
      </c>
      <c r="AH216">
        <v>2</v>
      </c>
      <c r="AI216">
        <v>26266308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ROW(Source!A101)</f>
        <v>101</v>
      </c>
      <c r="B217">
        <v>26266309</v>
      </c>
      <c r="C217">
        <v>26266297</v>
      </c>
      <c r="D217">
        <v>24410638</v>
      </c>
      <c r="E217">
        <v>1</v>
      </c>
      <c r="F217">
        <v>1</v>
      </c>
      <c r="G217">
        <v>1</v>
      </c>
      <c r="H217">
        <v>3</v>
      </c>
      <c r="I217" t="s">
        <v>372</v>
      </c>
      <c r="J217" t="s">
        <v>373</v>
      </c>
      <c r="K217" t="s">
        <v>374</v>
      </c>
      <c r="L217">
        <v>1354</v>
      </c>
      <c r="N217">
        <v>1010</v>
      </c>
      <c r="O217" t="s">
        <v>150</v>
      </c>
      <c r="P217" t="s">
        <v>150</v>
      </c>
      <c r="Q217">
        <v>1</v>
      </c>
      <c r="X217">
        <v>1.8</v>
      </c>
      <c r="Y217">
        <v>943.06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1.8</v>
      </c>
      <c r="AH217">
        <v>2</v>
      </c>
      <c r="AI217">
        <v>26266309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ROW(Source!A101)</f>
        <v>101</v>
      </c>
      <c r="B218">
        <v>26266310</v>
      </c>
      <c r="C218">
        <v>26266297</v>
      </c>
      <c r="D218">
        <v>24410639</v>
      </c>
      <c r="E218">
        <v>1</v>
      </c>
      <c r="F218">
        <v>1</v>
      </c>
      <c r="G218">
        <v>1</v>
      </c>
      <c r="H218">
        <v>3</v>
      </c>
      <c r="I218" t="s">
        <v>375</v>
      </c>
      <c r="J218" t="s">
        <v>376</v>
      </c>
      <c r="K218" t="s">
        <v>377</v>
      </c>
      <c r="L218">
        <v>1354</v>
      </c>
      <c r="N218">
        <v>1010</v>
      </c>
      <c r="O218" t="s">
        <v>150</v>
      </c>
      <c r="P218" t="s">
        <v>150</v>
      </c>
      <c r="Q218">
        <v>1</v>
      </c>
      <c r="X218">
        <v>62</v>
      </c>
      <c r="Y218">
        <v>5.82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62</v>
      </c>
      <c r="AH218">
        <v>2</v>
      </c>
      <c r="AI218">
        <v>26266310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ROW(Source!A101)</f>
        <v>101</v>
      </c>
      <c r="B219">
        <v>26266311</v>
      </c>
      <c r="C219">
        <v>26266297</v>
      </c>
      <c r="D219">
        <v>24410644</v>
      </c>
      <c r="E219">
        <v>1</v>
      </c>
      <c r="F219">
        <v>1</v>
      </c>
      <c r="G219">
        <v>1</v>
      </c>
      <c r="H219">
        <v>3</v>
      </c>
      <c r="I219" t="s">
        <v>378</v>
      </c>
      <c r="J219" t="s">
        <v>379</v>
      </c>
      <c r="K219" t="s">
        <v>380</v>
      </c>
      <c r="L219">
        <v>1477</v>
      </c>
      <c r="N219">
        <v>1013</v>
      </c>
      <c r="O219" t="s">
        <v>162</v>
      </c>
      <c r="P219" t="s">
        <v>164</v>
      </c>
      <c r="Q219">
        <v>1</v>
      </c>
      <c r="X219">
        <v>1.02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 t="s">
        <v>3</v>
      </c>
      <c r="AG219">
        <v>1.02</v>
      </c>
      <c r="AH219">
        <v>2</v>
      </c>
      <c r="AI219">
        <v>26266311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ROW(Source!A101)</f>
        <v>101</v>
      </c>
      <c r="B220">
        <v>26266312</v>
      </c>
      <c r="C220">
        <v>26266297</v>
      </c>
      <c r="D220">
        <v>24410645</v>
      </c>
      <c r="E220">
        <v>1</v>
      </c>
      <c r="F220">
        <v>1</v>
      </c>
      <c r="G220">
        <v>1</v>
      </c>
      <c r="H220">
        <v>3</v>
      </c>
      <c r="I220" t="s">
        <v>381</v>
      </c>
      <c r="J220" t="s">
        <v>382</v>
      </c>
      <c r="K220" t="s">
        <v>383</v>
      </c>
      <c r="L220">
        <v>1354</v>
      </c>
      <c r="N220">
        <v>1010</v>
      </c>
      <c r="O220" t="s">
        <v>150</v>
      </c>
      <c r="P220" t="s">
        <v>150</v>
      </c>
      <c r="Q220">
        <v>1</v>
      </c>
      <c r="X220">
        <v>0</v>
      </c>
      <c r="Y220">
        <v>20.68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 t="s">
        <v>3</v>
      </c>
      <c r="AG220">
        <v>0</v>
      </c>
      <c r="AH220">
        <v>2</v>
      </c>
      <c r="AI220">
        <v>26266312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ROW(Source!A102)</f>
        <v>102</v>
      </c>
      <c r="B221">
        <v>26266315</v>
      </c>
      <c r="C221">
        <v>26266314</v>
      </c>
      <c r="D221">
        <v>25788352</v>
      </c>
      <c r="E221">
        <v>1</v>
      </c>
      <c r="F221">
        <v>1</v>
      </c>
      <c r="G221">
        <v>1</v>
      </c>
      <c r="H221">
        <v>1</v>
      </c>
      <c r="I221" t="s">
        <v>384</v>
      </c>
      <c r="J221" t="s">
        <v>3</v>
      </c>
      <c r="K221" t="s">
        <v>385</v>
      </c>
      <c r="L221">
        <v>1369</v>
      </c>
      <c r="N221">
        <v>1013</v>
      </c>
      <c r="O221" t="s">
        <v>254</v>
      </c>
      <c r="P221" t="s">
        <v>254</v>
      </c>
      <c r="Q221">
        <v>1</v>
      </c>
      <c r="X221">
        <v>1.53</v>
      </c>
      <c r="Y221">
        <v>0</v>
      </c>
      <c r="Z221">
        <v>0</v>
      </c>
      <c r="AA221">
        <v>0</v>
      </c>
      <c r="AB221">
        <v>8.85</v>
      </c>
      <c r="AC221">
        <v>0</v>
      </c>
      <c r="AD221">
        <v>1</v>
      </c>
      <c r="AE221">
        <v>1</v>
      </c>
      <c r="AF221" t="s">
        <v>176</v>
      </c>
      <c r="AG221">
        <v>2.0234249999999996</v>
      </c>
      <c r="AH221">
        <v>2</v>
      </c>
      <c r="AI221">
        <v>26266315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ROW(Source!A102)</f>
        <v>102</v>
      </c>
      <c r="B222">
        <v>26266316</v>
      </c>
      <c r="C222">
        <v>26266314</v>
      </c>
      <c r="D222">
        <v>121548</v>
      </c>
      <c r="E222">
        <v>1</v>
      </c>
      <c r="F222">
        <v>1</v>
      </c>
      <c r="G222">
        <v>1</v>
      </c>
      <c r="H222">
        <v>1</v>
      </c>
      <c r="I222" t="s">
        <v>29</v>
      </c>
      <c r="J222" t="s">
        <v>3</v>
      </c>
      <c r="K222" t="s">
        <v>255</v>
      </c>
      <c r="L222">
        <v>608254</v>
      </c>
      <c r="N222">
        <v>1013</v>
      </c>
      <c r="O222" t="s">
        <v>256</v>
      </c>
      <c r="P222" t="s">
        <v>256</v>
      </c>
      <c r="Q222">
        <v>1</v>
      </c>
      <c r="X222">
        <v>1.1100000000000001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2</v>
      </c>
      <c r="AF222" t="s">
        <v>175</v>
      </c>
      <c r="AG222">
        <v>1.5956250000000001</v>
      </c>
      <c r="AH222">
        <v>2</v>
      </c>
      <c r="AI222">
        <v>26266316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ROW(Source!A102)</f>
        <v>102</v>
      </c>
      <c r="B223">
        <v>26266317</v>
      </c>
      <c r="C223">
        <v>26266314</v>
      </c>
      <c r="D223">
        <v>25703239</v>
      </c>
      <c r="E223">
        <v>1</v>
      </c>
      <c r="F223">
        <v>1</v>
      </c>
      <c r="G223">
        <v>1</v>
      </c>
      <c r="H223">
        <v>2</v>
      </c>
      <c r="I223" t="s">
        <v>351</v>
      </c>
      <c r="J223" t="s">
        <v>386</v>
      </c>
      <c r="K223" t="s">
        <v>353</v>
      </c>
      <c r="L223">
        <v>1368</v>
      </c>
      <c r="N223">
        <v>1011</v>
      </c>
      <c r="O223" t="s">
        <v>260</v>
      </c>
      <c r="P223" t="s">
        <v>260</v>
      </c>
      <c r="Q223">
        <v>1</v>
      </c>
      <c r="X223">
        <v>0.34</v>
      </c>
      <c r="Y223">
        <v>0</v>
      </c>
      <c r="Z223">
        <v>0.45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175</v>
      </c>
      <c r="AG223">
        <v>0.48875000000000002</v>
      </c>
      <c r="AH223">
        <v>2</v>
      </c>
      <c r="AI223">
        <v>26266317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ROW(Source!A102)</f>
        <v>102</v>
      </c>
      <c r="B224">
        <v>26266318</v>
      </c>
      <c r="C224">
        <v>26266314</v>
      </c>
      <c r="D224">
        <v>25703257</v>
      </c>
      <c r="E224">
        <v>1</v>
      </c>
      <c r="F224">
        <v>1</v>
      </c>
      <c r="G224">
        <v>1</v>
      </c>
      <c r="H224">
        <v>2</v>
      </c>
      <c r="I224" t="s">
        <v>354</v>
      </c>
      <c r="J224" t="s">
        <v>387</v>
      </c>
      <c r="K224" t="s">
        <v>356</v>
      </c>
      <c r="L224">
        <v>1368</v>
      </c>
      <c r="N224">
        <v>1011</v>
      </c>
      <c r="O224" t="s">
        <v>260</v>
      </c>
      <c r="P224" t="s">
        <v>260</v>
      </c>
      <c r="Q224">
        <v>1</v>
      </c>
      <c r="X224">
        <v>0.34</v>
      </c>
      <c r="Y224">
        <v>0</v>
      </c>
      <c r="Z224">
        <v>80.069999999999993</v>
      </c>
      <c r="AA224">
        <v>10.130000000000001</v>
      </c>
      <c r="AB224">
        <v>0</v>
      </c>
      <c r="AC224">
        <v>0</v>
      </c>
      <c r="AD224">
        <v>1</v>
      </c>
      <c r="AE224">
        <v>0</v>
      </c>
      <c r="AF224" t="s">
        <v>175</v>
      </c>
      <c r="AG224">
        <v>0.48875000000000002</v>
      </c>
      <c r="AH224">
        <v>2</v>
      </c>
      <c r="AI224">
        <v>26266318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ROW(Source!A102)</f>
        <v>102</v>
      </c>
      <c r="B225">
        <v>26266319</v>
      </c>
      <c r="C225">
        <v>26266314</v>
      </c>
      <c r="D225">
        <v>25703280</v>
      </c>
      <c r="E225">
        <v>1</v>
      </c>
      <c r="F225">
        <v>1</v>
      </c>
      <c r="G225">
        <v>1</v>
      </c>
      <c r="H225">
        <v>2</v>
      </c>
      <c r="I225" t="s">
        <v>261</v>
      </c>
      <c r="J225" t="s">
        <v>262</v>
      </c>
      <c r="K225" t="s">
        <v>263</v>
      </c>
      <c r="L225">
        <v>1368</v>
      </c>
      <c r="N225">
        <v>1011</v>
      </c>
      <c r="O225" t="s">
        <v>260</v>
      </c>
      <c r="P225" t="s">
        <v>260</v>
      </c>
      <c r="Q225">
        <v>1</v>
      </c>
      <c r="X225">
        <v>0.77</v>
      </c>
      <c r="Y225">
        <v>0</v>
      </c>
      <c r="Z225">
        <v>85.68</v>
      </c>
      <c r="AA225">
        <v>8.82</v>
      </c>
      <c r="AB225">
        <v>0</v>
      </c>
      <c r="AC225">
        <v>0</v>
      </c>
      <c r="AD225">
        <v>1</v>
      </c>
      <c r="AE225">
        <v>0</v>
      </c>
      <c r="AF225" t="s">
        <v>175</v>
      </c>
      <c r="AG225">
        <v>1.1068750000000001</v>
      </c>
      <c r="AH225">
        <v>2</v>
      </c>
      <c r="AI225">
        <v>26266319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ROW(Source!A102)</f>
        <v>102</v>
      </c>
      <c r="B226">
        <v>26266320</v>
      </c>
      <c r="C226">
        <v>26266314</v>
      </c>
      <c r="D226">
        <v>25698441</v>
      </c>
      <c r="E226">
        <v>1</v>
      </c>
      <c r="F226">
        <v>1</v>
      </c>
      <c r="G226">
        <v>1</v>
      </c>
      <c r="H226">
        <v>3</v>
      </c>
      <c r="I226" t="s">
        <v>359</v>
      </c>
      <c r="J226" t="s">
        <v>388</v>
      </c>
      <c r="K226" t="s">
        <v>361</v>
      </c>
      <c r="L226">
        <v>1354</v>
      </c>
      <c r="N226">
        <v>1010</v>
      </c>
      <c r="O226" t="s">
        <v>150</v>
      </c>
      <c r="P226" t="s">
        <v>150</v>
      </c>
      <c r="Q226">
        <v>1</v>
      </c>
      <c r="X226">
        <v>0</v>
      </c>
      <c r="Y226">
        <v>90.57</v>
      </c>
      <c r="Z226">
        <v>0</v>
      </c>
      <c r="AA226">
        <v>0</v>
      </c>
      <c r="AB226">
        <v>0</v>
      </c>
      <c r="AC226">
        <v>1</v>
      </c>
      <c r="AD226">
        <v>0</v>
      </c>
      <c r="AE226">
        <v>0</v>
      </c>
      <c r="AF226" t="s">
        <v>3</v>
      </c>
      <c r="AG226">
        <v>0</v>
      </c>
      <c r="AH226">
        <v>2</v>
      </c>
      <c r="AI226">
        <v>26266320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ROW(Source!A102)</f>
        <v>102</v>
      </c>
      <c r="B227">
        <v>26266321</v>
      </c>
      <c r="C227">
        <v>26266314</v>
      </c>
      <c r="D227">
        <v>25698458</v>
      </c>
      <c r="E227">
        <v>1</v>
      </c>
      <c r="F227">
        <v>1</v>
      </c>
      <c r="G227">
        <v>1</v>
      </c>
      <c r="H227">
        <v>3</v>
      </c>
      <c r="I227" t="s">
        <v>366</v>
      </c>
      <c r="J227" t="s">
        <v>389</v>
      </c>
      <c r="K227" t="s">
        <v>368</v>
      </c>
      <c r="L227">
        <v>1035</v>
      </c>
      <c r="N227">
        <v>1013</v>
      </c>
      <c r="O227" t="s">
        <v>365</v>
      </c>
      <c r="P227" t="s">
        <v>365</v>
      </c>
      <c r="Q227">
        <v>1</v>
      </c>
      <c r="X227">
        <v>1</v>
      </c>
      <c r="Y227">
        <v>108.06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1</v>
      </c>
      <c r="AH227">
        <v>2</v>
      </c>
      <c r="AI227">
        <v>26266321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ROW(Source!A102)</f>
        <v>102</v>
      </c>
      <c r="B228">
        <v>26266322</v>
      </c>
      <c r="C228">
        <v>26266314</v>
      </c>
      <c r="D228">
        <v>25698483</v>
      </c>
      <c r="E228">
        <v>1</v>
      </c>
      <c r="F228">
        <v>1</v>
      </c>
      <c r="G228">
        <v>1</v>
      </c>
      <c r="H228">
        <v>3</v>
      </c>
      <c r="I228" t="s">
        <v>369</v>
      </c>
      <c r="J228" t="s">
        <v>390</v>
      </c>
      <c r="K228" t="s">
        <v>371</v>
      </c>
      <c r="L228">
        <v>1354</v>
      </c>
      <c r="N228">
        <v>1010</v>
      </c>
      <c r="O228" t="s">
        <v>150</v>
      </c>
      <c r="P228" t="s">
        <v>150</v>
      </c>
      <c r="Q228">
        <v>1</v>
      </c>
      <c r="X228">
        <v>0</v>
      </c>
      <c r="Y228">
        <v>1.05</v>
      </c>
      <c r="Z228">
        <v>0</v>
      </c>
      <c r="AA228">
        <v>0</v>
      </c>
      <c r="AB228">
        <v>0</v>
      </c>
      <c r="AC228">
        <v>1</v>
      </c>
      <c r="AD228">
        <v>0</v>
      </c>
      <c r="AE228">
        <v>0</v>
      </c>
      <c r="AF228" t="s">
        <v>3</v>
      </c>
      <c r="AG228">
        <v>0</v>
      </c>
      <c r="AH228">
        <v>2</v>
      </c>
      <c r="AI228">
        <v>26266322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ROW(Source!A102)</f>
        <v>102</v>
      </c>
      <c r="B229">
        <v>26266323</v>
      </c>
      <c r="C229">
        <v>26266314</v>
      </c>
      <c r="D229">
        <v>25698461</v>
      </c>
      <c r="E229">
        <v>1</v>
      </c>
      <c r="F229">
        <v>1</v>
      </c>
      <c r="G229">
        <v>1</v>
      </c>
      <c r="H229">
        <v>3</v>
      </c>
      <c r="I229" t="s">
        <v>372</v>
      </c>
      <c r="J229" t="s">
        <v>391</v>
      </c>
      <c r="K229" t="s">
        <v>374</v>
      </c>
      <c r="L229">
        <v>1354</v>
      </c>
      <c r="N229">
        <v>1010</v>
      </c>
      <c r="O229" t="s">
        <v>150</v>
      </c>
      <c r="P229" t="s">
        <v>150</v>
      </c>
      <c r="Q229">
        <v>1</v>
      </c>
      <c r="X229">
        <v>0.08</v>
      </c>
      <c r="Y229">
        <v>769.16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0.08</v>
      </c>
      <c r="AH229">
        <v>2</v>
      </c>
      <c r="AI229">
        <v>26266323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ROW(Source!A102)</f>
        <v>102</v>
      </c>
      <c r="B230">
        <v>26266324</v>
      </c>
      <c r="C230">
        <v>26266314</v>
      </c>
      <c r="D230">
        <v>25698465</v>
      </c>
      <c r="E230">
        <v>1</v>
      </c>
      <c r="F230">
        <v>1</v>
      </c>
      <c r="G230">
        <v>1</v>
      </c>
      <c r="H230">
        <v>3</v>
      </c>
      <c r="I230" t="s">
        <v>375</v>
      </c>
      <c r="J230" t="s">
        <v>392</v>
      </c>
      <c r="K230" t="s">
        <v>377</v>
      </c>
      <c r="L230">
        <v>1354</v>
      </c>
      <c r="N230">
        <v>1010</v>
      </c>
      <c r="O230" t="s">
        <v>150</v>
      </c>
      <c r="P230" t="s">
        <v>150</v>
      </c>
      <c r="Q230">
        <v>1</v>
      </c>
      <c r="X230">
        <v>2</v>
      </c>
      <c r="Y230">
        <v>2.16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2</v>
      </c>
      <c r="AH230">
        <v>2</v>
      </c>
      <c r="AI230">
        <v>26266324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ROW(Source!A103)</f>
        <v>103</v>
      </c>
      <c r="B231">
        <v>26266315</v>
      </c>
      <c r="C231">
        <v>26266314</v>
      </c>
      <c r="D231">
        <v>25788352</v>
      </c>
      <c r="E231">
        <v>1</v>
      </c>
      <c r="F231">
        <v>1</v>
      </c>
      <c r="G231">
        <v>1</v>
      </c>
      <c r="H231">
        <v>1</v>
      </c>
      <c r="I231" t="s">
        <v>384</v>
      </c>
      <c r="J231" t="s">
        <v>3</v>
      </c>
      <c r="K231" t="s">
        <v>385</v>
      </c>
      <c r="L231">
        <v>1369</v>
      </c>
      <c r="N231">
        <v>1013</v>
      </c>
      <c r="O231" t="s">
        <v>254</v>
      </c>
      <c r="P231" t="s">
        <v>254</v>
      </c>
      <c r="Q231">
        <v>1</v>
      </c>
      <c r="X231">
        <v>1.53</v>
      </c>
      <c r="Y231">
        <v>0</v>
      </c>
      <c r="Z231">
        <v>0</v>
      </c>
      <c r="AA231">
        <v>0</v>
      </c>
      <c r="AB231">
        <v>8.85</v>
      </c>
      <c r="AC231">
        <v>0</v>
      </c>
      <c r="AD231">
        <v>1</v>
      </c>
      <c r="AE231">
        <v>1</v>
      </c>
      <c r="AF231" t="s">
        <v>176</v>
      </c>
      <c r="AG231">
        <v>2.0234249999999996</v>
      </c>
      <c r="AH231">
        <v>2</v>
      </c>
      <c r="AI231">
        <v>26266315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ROW(Source!A103)</f>
        <v>103</v>
      </c>
      <c r="B232">
        <v>26266316</v>
      </c>
      <c r="C232">
        <v>26266314</v>
      </c>
      <c r="D232">
        <v>121548</v>
      </c>
      <c r="E232">
        <v>1</v>
      </c>
      <c r="F232">
        <v>1</v>
      </c>
      <c r="G232">
        <v>1</v>
      </c>
      <c r="H232">
        <v>1</v>
      </c>
      <c r="I232" t="s">
        <v>29</v>
      </c>
      <c r="J232" t="s">
        <v>3</v>
      </c>
      <c r="K232" t="s">
        <v>255</v>
      </c>
      <c r="L232">
        <v>608254</v>
      </c>
      <c r="N232">
        <v>1013</v>
      </c>
      <c r="O232" t="s">
        <v>256</v>
      </c>
      <c r="P232" t="s">
        <v>256</v>
      </c>
      <c r="Q232">
        <v>1</v>
      </c>
      <c r="X232">
        <v>1.1100000000000001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2</v>
      </c>
      <c r="AF232" t="s">
        <v>175</v>
      </c>
      <c r="AG232">
        <v>1.5956250000000001</v>
      </c>
      <c r="AH232">
        <v>2</v>
      </c>
      <c r="AI232">
        <v>26266316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>
      <c r="A233">
        <f>ROW(Source!A103)</f>
        <v>103</v>
      </c>
      <c r="B233">
        <v>26266317</v>
      </c>
      <c r="C233">
        <v>26266314</v>
      </c>
      <c r="D233">
        <v>25703239</v>
      </c>
      <c r="E233">
        <v>1</v>
      </c>
      <c r="F233">
        <v>1</v>
      </c>
      <c r="G233">
        <v>1</v>
      </c>
      <c r="H233">
        <v>2</v>
      </c>
      <c r="I233" t="s">
        <v>351</v>
      </c>
      <c r="J233" t="s">
        <v>386</v>
      </c>
      <c r="K233" t="s">
        <v>353</v>
      </c>
      <c r="L233">
        <v>1368</v>
      </c>
      <c r="N233">
        <v>1011</v>
      </c>
      <c r="O233" t="s">
        <v>260</v>
      </c>
      <c r="P233" t="s">
        <v>260</v>
      </c>
      <c r="Q233">
        <v>1</v>
      </c>
      <c r="X233">
        <v>0.34</v>
      </c>
      <c r="Y233">
        <v>0</v>
      </c>
      <c r="Z233">
        <v>0.45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175</v>
      </c>
      <c r="AG233">
        <v>0.48875000000000002</v>
      </c>
      <c r="AH233">
        <v>2</v>
      </c>
      <c r="AI233">
        <v>26266317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>
      <c r="A234">
        <f>ROW(Source!A103)</f>
        <v>103</v>
      </c>
      <c r="B234">
        <v>26266318</v>
      </c>
      <c r="C234">
        <v>26266314</v>
      </c>
      <c r="D234">
        <v>25703257</v>
      </c>
      <c r="E234">
        <v>1</v>
      </c>
      <c r="F234">
        <v>1</v>
      </c>
      <c r="G234">
        <v>1</v>
      </c>
      <c r="H234">
        <v>2</v>
      </c>
      <c r="I234" t="s">
        <v>354</v>
      </c>
      <c r="J234" t="s">
        <v>387</v>
      </c>
      <c r="K234" t="s">
        <v>356</v>
      </c>
      <c r="L234">
        <v>1368</v>
      </c>
      <c r="N234">
        <v>1011</v>
      </c>
      <c r="O234" t="s">
        <v>260</v>
      </c>
      <c r="P234" t="s">
        <v>260</v>
      </c>
      <c r="Q234">
        <v>1</v>
      </c>
      <c r="X234">
        <v>0.34</v>
      </c>
      <c r="Y234">
        <v>0</v>
      </c>
      <c r="Z234">
        <v>80.069999999999993</v>
      </c>
      <c r="AA234">
        <v>10.130000000000001</v>
      </c>
      <c r="AB234">
        <v>0</v>
      </c>
      <c r="AC234">
        <v>0</v>
      </c>
      <c r="AD234">
        <v>1</v>
      </c>
      <c r="AE234">
        <v>0</v>
      </c>
      <c r="AF234" t="s">
        <v>175</v>
      </c>
      <c r="AG234">
        <v>0.48875000000000002</v>
      </c>
      <c r="AH234">
        <v>2</v>
      </c>
      <c r="AI234">
        <v>26266318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>
      <c r="A235">
        <f>ROW(Source!A103)</f>
        <v>103</v>
      </c>
      <c r="B235">
        <v>26266319</v>
      </c>
      <c r="C235">
        <v>26266314</v>
      </c>
      <c r="D235">
        <v>25703280</v>
      </c>
      <c r="E235">
        <v>1</v>
      </c>
      <c r="F235">
        <v>1</v>
      </c>
      <c r="G235">
        <v>1</v>
      </c>
      <c r="H235">
        <v>2</v>
      </c>
      <c r="I235" t="s">
        <v>261</v>
      </c>
      <c r="J235" t="s">
        <v>262</v>
      </c>
      <c r="K235" t="s">
        <v>263</v>
      </c>
      <c r="L235">
        <v>1368</v>
      </c>
      <c r="N235">
        <v>1011</v>
      </c>
      <c r="O235" t="s">
        <v>260</v>
      </c>
      <c r="P235" t="s">
        <v>260</v>
      </c>
      <c r="Q235">
        <v>1</v>
      </c>
      <c r="X235">
        <v>0.77</v>
      </c>
      <c r="Y235">
        <v>0</v>
      </c>
      <c r="Z235">
        <v>85.68</v>
      </c>
      <c r="AA235">
        <v>8.82</v>
      </c>
      <c r="AB235">
        <v>0</v>
      </c>
      <c r="AC235">
        <v>0</v>
      </c>
      <c r="AD235">
        <v>1</v>
      </c>
      <c r="AE235">
        <v>0</v>
      </c>
      <c r="AF235" t="s">
        <v>175</v>
      </c>
      <c r="AG235">
        <v>1.1068750000000001</v>
      </c>
      <c r="AH235">
        <v>2</v>
      </c>
      <c r="AI235">
        <v>26266319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>
      <c r="A236">
        <f>ROW(Source!A103)</f>
        <v>103</v>
      </c>
      <c r="B236">
        <v>26266320</v>
      </c>
      <c r="C236">
        <v>26266314</v>
      </c>
      <c r="D236">
        <v>25698441</v>
      </c>
      <c r="E236">
        <v>1</v>
      </c>
      <c r="F236">
        <v>1</v>
      </c>
      <c r="G236">
        <v>1</v>
      </c>
      <c r="H236">
        <v>3</v>
      </c>
      <c r="I236" t="s">
        <v>359</v>
      </c>
      <c r="J236" t="s">
        <v>388</v>
      </c>
      <c r="K236" t="s">
        <v>361</v>
      </c>
      <c r="L236">
        <v>1354</v>
      </c>
      <c r="N236">
        <v>1010</v>
      </c>
      <c r="O236" t="s">
        <v>150</v>
      </c>
      <c r="P236" t="s">
        <v>150</v>
      </c>
      <c r="Q236">
        <v>1</v>
      </c>
      <c r="X236">
        <v>0</v>
      </c>
      <c r="Y236">
        <v>90.57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 t="s">
        <v>3</v>
      </c>
      <c r="AG236">
        <v>0</v>
      </c>
      <c r="AH236">
        <v>2</v>
      </c>
      <c r="AI236">
        <v>26266320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>
      <c r="A237">
        <f>ROW(Source!A103)</f>
        <v>103</v>
      </c>
      <c r="B237">
        <v>26266321</v>
      </c>
      <c r="C237">
        <v>26266314</v>
      </c>
      <c r="D237">
        <v>25698458</v>
      </c>
      <c r="E237">
        <v>1</v>
      </c>
      <c r="F237">
        <v>1</v>
      </c>
      <c r="G237">
        <v>1</v>
      </c>
      <c r="H237">
        <v>3</v>
      </c>
      <c r="I237" t="s">
        <v>366</v>
      </c>
      <c r="J237" t="s">
        <v>389</v>
      </c>
      <c r="K237" t="s">
        <v>368</v>
      </c>
      <c r="L237">
        <v>1035</v>
      </c>
      <c r="N237">
        <v>1013</v>
      </c>
      <c r="O237" t="s">
        <v>365</v>
      </c>
      <c r="P237" t="s">
        <v>365</v>
      </c>
      <c r="Q237">
        <v>1</v>
      </c>
      <c r="X237">
        <v>1</v>
      </c>
      <c r="Y237">
        <v>108.06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1</v>
      </c>
      <c r="AH237">
        <v>2</v>
      </c>
      <c r="AI237">
        <v>26266321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>
      <c r="A238">
        <f>ROW(Source!A103)</f>
        <v>103</v>
      </c>
      <c r="B238">
        <v>26266322</v>
      </c>
      <c r="C238">
        <v>26266314</v>
      </c>
      <c r="D238">
        <v>25698483</v>
      </c>
      <c r="E238">
        <v>1</v>
      </c>
      <c r="F238">
        <v>1</v>
      </c>
      <c r="G238">
        <v>1</v>
      </c>
      <c r="H238">
        <v>3</v>
      </c>
      <c r="I238" t="s">
        <v>369</v>
      </c>
      <c r="J238" t="s">
        <v>390</v>
      </c>
      <c r="K238" t="s">
        <v>371</v>
      </c>
      <c r="L238">
        <v>1354</v>
      </c>
      <c r="N238">
        <v>1010</v>
      </c>
      <c r="O238" t="s">
        <v>150</v>
      </c>
      <c r="P238" t="s">
        <v>150</v>
      </c>
      <c r="Q238">
        <v>1</v>
      </c>
      <c r="X238">
        <v>0</v>
      </c>
      <c r="Y238">
        <v>1.05</v>
      </c>
      <c r="Z238">
        <v>0</v>
      </c>
      <c r="AA238">
        <v>0</v>
      </c>
      <c r="AB238">
        <v>0</v>
      </c>
      <c r="AC238">
        <v>1</v>
      </c>
      <c r="AD238">
        <v>0</v>
      </c>
      <c r="AE238">
        <v>0</v>
      </c>
      <c r="AF238" t="s">
        <v>3</v>
      </c>
      <c r="AG238">
        <v>0</v>
      </c>
      <c r="AH238">
        <v>2</v>
      </c>
      <c r="AI238">
        <v>26266322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>
      <c r="A239">
        <f>ROW(Source!A103)</f>
        <v>103</v>
      </c>
      <c r="B239">
        <v>26266323</v>
      </c>
      <c r="C239">
        <v>26266314</v>
      </c>
      <c r="D239">
        <v>25698461</v>
      </c>
      <c r="E239">
        <v>1</v>
      </c>
      <c r="F239">
        <v>1</v>
      </c>
      <c r="G239">
        <v>1</v>
      </c>
      <c r="H239">
        <v>3</v>
      </c>
      <c r="I239" t="s">
        <v>372</v>
      </c>
      <c r="J239" t="s">
        <v>391</v>
      </c>
      <c r="K239" t="s">
        <v>374</v>
      </c>
      <c r="L239">
        <v>1354</v>
      </c>
      <c r="N239">
        <v>1010</v>
      </c>
      <c r="O239" t="s">
        <v>150</v>
      </c>
      <c r="P239" t="s">
        <v>150</v>
      </c>
      <c r="Q239">
        <v>1</v>
      </c>
      <c r="X239">
        <v>0.08</v>
      </c>
      <c r="Y239">
        <v>769.16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0.08</v>
      </c>
      <c r="AH239">
        <v>2</v>
      </c>
      <c r="AI239">
        <v>26266323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>
      <c r="A240">
        <f>ROW(Source!A103)</f>
        <v>103</v>
      </c>
      <c r="B240">
        <v>26266324</v>
      </c>
      <c r="C240">
        <v>26266314</v>
      </c>
      <c r="D240">
        <v>25698465</v>
      </c>
      <c r="E240">
        <v>1</v>
      </c>
      <c r="F240">
        <v>1</v>
      </c>
      <c r="G240">
        <v>1</v>
      </c>
      <c r="H240">
        <v>3</v>
      </c>
      <c r="I240" t="s">
        <v>375</v>
      </c>
      <c r="J240" t="s">
        <v>392</v>
      </c>
      <c r="K240" t="s">
        <v>377</v>
      </c>
      <c r="L240">
        <v>1354</v>
      </c>
      <c r="N240">
        <v>1010</v>
      </c>
      <c r="O240" t="s">
        <v>150</v>
      </c>
      <c r="P240" t="s">
        <v>150</v>
      </c>
      <c r="Q240">
        <v>1</v>
      </c>
      <c r="X240">
        <v>2</v>
      </c>
      <c r="Y240">
        <v>2.16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2</v>
      </c>
      <c r="AH240">
        <v>2</v>
      </c>
      <c r="AI240">
        <v>26266324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для ТЕР(14гр)</vt:lpstr>
      <vt:lpstr>Смета для ТЕР(14гр)_1</vt:lpstr>
      <vt:lpstr>Source</vt:lpstr>
      <vt:lpstr>SourceObSm</vt:lpstr>
      <vt:lpstr>SmtRes</vt:lpstr>
      <vt:lpstr>EtalonRes</vt:lpstr>
      <vt:lpstr>'Смета для ТЕР(14гр)'!Заголовки_для_печати</vt:lpstr>
      <vt:lpstr>'Смета для ТЕР(14гр)_1'!Заголовки_для_печати</vt:lpstr>
      <vt:lpstr>'Смета для ТЕР(14гр)'!Область_печати</vt:lpstr>
      <vt:lpstr>'Смета для ТЕР(14гр)_1'!Область_печати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Boss</cp:lastModifiedBy>
  <dcterms:created xsi:type="dcterms:W3CDTF">2015-02-06T10:43:47Z</dcterms:created>
  <dcterms:modified xsi:type="dcterms:W3CDTF">2015-02-06T10:43:47Z</dcterms:modified>
</cp:coreProperties>
</file>