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30" windowWidth="20955" windowHeight="972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E35" i="1"/>
  <c r="E34"/>
  <c r="E33"/>
  <c r="E32"/>
  <c r="E17"/>
  <c r="E16"/>
  <c r="E15"/>
  <c r="E26"/>
  <c r="E23"/>
  <c r="E22"/>
  <c r="E27" l="1"/>
  <c r="E28" s="1"/>
  <c r="E18"/>
  <c r="E19" s="1"/>
  <c r="E29" l="1"/>
  <c r="E30" s="1"/>
  <c r="E20"/>
  <c r="E31" l="1"/>
</calcChain>
</file>

<file path=xl/sharedStrings.xml><?xml version="1.0" encoding="utf-8"?>
<sst xmlns="http://schemas.openxmlformats.org/spreadsheetml/2006/main" count="45" uniqueCount="45">
  <si>
    <t>№ п/п</t>
  </si>
  <si>
    <t>Характеристика предприятия, здания, сооружения или виды работ</t>
  </si>
  <si>
    <t>Номер частей, глав, таблиц, процентов, параграфов и пунктов указаний к разделу Справочника базовых цена на проектные и изыскательские работы для строительства</t>
  </si>
  <si>
    <t>Расчет стоимости: (a+bx)*Ki, или (объем строительно-монтажных работ)*проц.</t>
  </si>
  <si>
    <t>100 или количество*цена</t>
  </si>
  <si>
    <t>Стоимость, тыс.руб.</t>
  </si>
  <si>
    <t>Приложение к договору № ____ от _______</t>
  </si>
  <si>
    <t>СМЕТА №</t>
  </si>
  <si>
    <t>на проектные (изыскательские) работы</t>
  </si>
  <si>
    <t>Строительство кабельно линии от ТП-39 (ПС-33) до распределительного шкафа ШР по адресу: Мурманская обл, Ловозеркский район, пгт Ревда, ул. Комсомольская, д. 36</t>
  </si>
  <si>
    <t>3,64 - инфляционный коэф. (письмо Минрегиона № 13478-СД/10 от 29.07.13г.)</t>
  </si>
  <si>
    <t>Затраты, связанные с участием в выборе площадки (трассы) для строительства, определяются по ценам на разработку рабочей документации и составляют до 5% от цены</t>
  </si>
  <si>
    <t>Изыскания</t>
  </si>
  <si>
    <t>полевые работы</t>
  </si>
  <si>
    <t>камеральные работы</t>
  </si>
  <si>
    <t>К=1,75 - районный коэффициент (п.8 д, е)</t>
  </si>
  <si>
    <t>К=1,4 - небольшие участки (глава 2, п.6 таб.10)</t>
  </si>
  <si>
    <t>3,7 - инфляционный коэф. (письмо Минрегиона № 13478-СД/10 от 29.07.13г.)</t>
  </si>
  <si>
    <t xml:space="preserve">К=1,75 - районный коэффициент </t>
  </si>
  <si>
    <t>Прочие работы</t>
  </si>
  <si>
    <t>0,05*2432*1,75*1,4</t>
  </si>
  <si>
    <t>0,05*589*1,75</t>
  </si>
  <si>
    <t>Итого проектные в тек.ценах</t>
  </si>
  <si>
    <t>Содержание базы (партии) полевой период, таб. 82 § 1</t>
  </si>
  <si>
    <t>0,3*27,0</t>
  </si>
  <si>
    <t>Расходы по внутреннему транспорту, таб. 4 § 2</t>
  </si>
  <si>
    <t>(0,3+8,1)*11,25%</t>
  </si>
  <si>
    <t>(0,3+8,1+0,95)*19,6%</t>
  </si>
  <si>
    <t>Расходы по внешнему транспорту, таб. 5 § 2</t>
  </si>
  <si>
    <t>Итого изыскательские</t>
  </si>
  <si>
    <t>Пересчет в текущие цены</t>
  </si>
  <si>
    <t>11,23*3,7</t>
  </si>
  <si>
    <t>НДС 18%</t>
  </si>
  <si>
    <t>Итого с НДС</t>
  </si>
  <si>
    <t>Итого проектно-изыскательские работы</t>
  </si>
  <si>
    <t>"СБЦ на инженерные изыскания для строительства "Инженерно-геодезические изыскания" таб. 9 §5 (категория сложности АII, объем - 0,05га)</t>
  </si>
  <si>
    <t xml:space="preserve">Проектные </t>
  </si>
  <si>
    <t>(3,098+16,348*0,09)*(1+0,5)*3,64*0,4</t>
  </si>
  <si>
    <t>ПД стадия - 0,4</t>
  </si>
  <si>
    <t>РД стадия - 0,6</t>
  </si>
  <si>
    <t>(3,098+16,348*0,09)*(1+0,5)*3,64*0,6</t>
  </si>
  <si>
    <t>"СБЦ на проектные работы в строительстве "Газооборудование и газоснабжение промышленных предприятий, зданий и сооружений. Наружное освещение", раздел 3 таб.16 § 3 (длина КЛ - 90м)</t>
  </si>
  <si>
    <t>Непредвиденные расходы - 2%</t>
  </si>
  <si>
    <t>Итого</t>
  </si>
  <si>
    <t>24,95*1,75</t>
  </si>
</sst>
</file>

<file path=xl/styles.xml><?xml version="1.0" encoding="utf-8"?>
<styleSheet xmlns="http://schemas.openxmlformats.org/spreadsheetml/2006/main">
  <fonts count="2"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 shrinkToFi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 shrinkToFit="1"/>
    </xf>
    <xf numFmtId="0" fontId="1" fillId="0" borderId="1" xfId="0" applyFont="1" applyBorder="1" applyAlignment="1">
      <alignment horizontal="left" vertical="center" wrapText="1" shrinkToFit="1"/>
    </xf>
    <xf numFmtId="0" fontId="1" fillId="0" borderId="1" xfId="0" applyFont="1" applyBorder="1" applyAlignment="1">
      <alignment horizontal="center" vertical="center"/>
    </xf>
    <xf numFmtId="0" fontId="0" fillId="0" borderId="12" xfId="0" applyBorder="1" applyAlignment="1">
      <alignment horizontal="left" vertical="center" wrapText="1" shrinkToFit="1"/>
    </xf>
    <xf numFmtId="0" fontId="0" fillId="0" borderId="11" xfId="0" applyBorder="1" applyAlignment="1">
      <alignment horizontal="left" vertical="center" wrapText="1" shrinkToFit="1"/>
    </xf>
    <xf numFmtId="0" fontId="0" fillId="0" borderId="2" xfId="0" applyBorder="1" applyAlignment="1">
      <alignment horizontal="left" vertical="center" wrapText="1" shrinkToFit="1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12" xfId="0" applyBorder="1" applyAlignment="1">
      <alignment vertical="center" wrapText="1" shrinkToFit="1"/>
    </xf>
    <xf numFmtId="0" fontId="0" fillId="0" borderId="1" xfId="0" applyBorder="1" applyAlignment="1">
      <alignment vertical="center" wrapText="1" shrinkToFit="1"/>
    </xf>
    <xf numFmtId="0" fontId="0" fillId="0" borderId="9" xfId="0" applyBorder="1" applyAlignment="1">
      <alignment horizontal="left" vertical="center" wrapText="1" shrinkToFit="1"/>
    </xf>
    <xf numFmtId="0" fontId="1" fillId="0" borderId="9" xfId="0" applyFont="1" applyBorder="1" applyAlignment="1">
      <alignment horizontal="left" vertical="center" wrapText="1" shrinkToFit="1"/>
    </xf>
    <xf numFmtId="0" fontId="1" fillId="0" borderId="9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 shrinkToFit="1"/>
    </xf>
    <xf numFmtId="0" fontId="0" fillId="0" borderId="7" xfId="0" applyBorder="1" applyAlignment="1">
      <alignment horizontal="center" vertical="center" wrapText="1" shrinkToFit="1"/>
    </xf>
    <xf numFmtId="0" fontId="0" fillId="0" borderId="4" xfId="0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0" borderId="3" xfId="0" applyBorder="1" applyAlignment="1">
      <alignment horizontal="center" vertical="center" wrapText="1" shrinkToFit="1"/>
    </xf>
    <xf numFmtId="0" fontId="0" fillId="0" borderId="6" xfId="0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11" xfId="0" applyBorder="1" applyAlignment="1">
      <alignment horizontal="left" vertical="center" wrapText="1" shrinkToFit="1"/>
    </xf>
    <xf numFmtId="0" fontId="0" fillId="0" borderId="2" xfId="0" applyBorder="1" applyAlignment="1">
      <alignment horizontal="left" vertical="center" wrapText="1" shrinkToFit="1"/>
    </xf>
    <xf numFmtId="0" fontId="0" fillId="0" borderId="11" xfId="0" applyBorder="1" applyAlignment="1">
      <alignment vertical="center" wrapText="1" shrinkToFit="1"/>
    </xf>
    <xf numFmtId="0" fontId="0" fillId="0" borderId="11" xfId="0" applyBorder="1" applyAlignment="1"/>
    <xf numFmtId="0" fontId="0" fillId="0" borderId="11" xfId="0" applyBorder="1" applyAlignment="1">
      <alignment vertical="center"/>
    </xf>
    <xf numFmtId="0" fontId="0" fillId="0" borderId="13" xfId="0" applyBorder="1" applyAlignment="1">
      <alignment horizontal="left" vertical="center" wrapText="1" shrinkToFit="1"/>
    </xf>
    <xf numFmtId="0" fontId="1" fillId="0" borderId="2" xfId="0" applyFont="1" applyBorder="1" applyAlignment="1">
      <alignment horizontal="left" vertical="center" wrapText="1" shrinkToFit="1"/>
    </xf>
    <xf numFmtId="0" fontId="1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left" vertical="center" wrapText="1" shrinkToFit="1"/>
    </xf>
    <xf numFmtId="0" fontId="0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5"/>
  <sheetViews>
    <sheetView tabSelected="1" workbookViewId="0">
      <selection activeCell="D19" sqref="D19"/>
    </sheetView>
  </sheetViews>
  <sheetFormatPr defaultRowHeight="12.75"/>
  <cols>
    <col min="1" max="1" width="4.42578125" customWidth="1"/>
    <col min="2" max="2" width="24.28515625" customWidth="1"/>
    <col min="3" max="3" width="27.28515625" customWidth="1"/>
    <col min="4" max="4" width="24.28515625" customWidth="1"/>
    <col min="5" max="5" width="15" customWidth="1"/>
  </cols>
  <sheetData>
    <row r="1" spans="1:5">
      <c r="D1" t="s">
        <v>6</v>
      </c>
    </row>
    <row r="4" spans="1:5">
      <c r="C4" s="2" t="s">
        <v>7</v>
      </c>
    </row>
    <row r="5" spans="1:5">
      <c r="C5" s="2" t="s">
        <v>8</v>
      </c>
    </row>
    <row r="7" spans="1:5" ht="30.75" customHeight="1">
      <c r="A7" s="32" t="s">
        <v>9</v>
      </c>
      <c r="B7" s="32"/>
      <c r="C7" s="32"/>
      <c r="D7" s="32"/>
      <c r="E7" s="32"/>
    </row>
    <row r="10" spans="1:5" ht="13.5" thickBot="1"/>
    <row r="11" spans="1:5" ht="55.5" customHeight="1">
      <c r="A11" s="30" t="s">
        <v>0</v>
      </c>
      <c r="B11" s="28" t="s">
        <v>1</v>
      </c>
      <c r="C11" s="28" t="s">
        <v>2</v>
      </c>
      <c r="D11" s="17" t="s">
        <v>3</v>
      </c>
      <c r="E11" s="26" t="s">
        <v>5</v>
      </c>
    </row>
    <row r="12" spans="1:5" ht="55.5" customHeight="1">
      <c r="A12" s="31"/>
      <c r="B12" s="29"/>
      <c r="C12" s="29"/>
      <c r="D12" s="18" t="s">
        <v>4</v>
      </c>
      <c r="E12" s="27"/>
    </row>
    <row r="13" spans="1:5" ht="13.5" thickBot="1">
      <c r="A13" s="4">
        <v>1</v>
      </c>
      <c r="B13" s="5">
        <v>2</v>
      </c>
      <c r="C13" s="5">
        <v>3</v>
      </c>
      <c r="D13" s="5">
        <v>4</v>
      </c>
      <c r="E13" s="6">
        <v>5</v>
      </c>
    </row>
    <row r="14" spans="1:5" ht="114.75">
      <c r="A14" s="24">
        <v>1</v>
      </c>
      <c r="B14" s="38" t="s">
        <v>36</v>
      </c>
      <c r="C14" s="13" t="s">
        <v>41</v>
      </c>
      <c r="D14" s="35"/>
      <c r="E14" s="37"/>
    </row>
    <row r="15" spans="1:5" ht="25.5">
      <c r="A15" s="24"/>
      <c r="B15" s="38"/>
      <c r="C15" s="13" t="s">
        <v>38</v>
      </c>
      <c r="D15" s="35" t="s">
        <v>37</v>
      </c>
      <c r="E15" s="15">
        <f>ROUND((3.098+16.348*0.09)*(1+0.5)*3.64*0.4,2)</f>
        <v>9.98</v>
      </c>
    </row>
    <row r="16" spans="1:5" ht="25.5">
      <c r="A16" s="24"/>
      <c r="B16" s="38"/>
      <c r="C16" s="14" t="s">
        <v>39</v>
      </c>
      <c r="D16" s="35" t="s">
        <v>40</v>
      </c>
      <c r="E16" s="15">
        <f>ROUND((3.098+16.348*0.09)*(1+0.5)*3.64*0.6,2)</f>
        <v>14.97</v>
      </c>
    </row>
    <row r="17" spans="1:5" ht="38.25">
      <c r="A17" s="24"/>
      <c r="B17" s="33"/>
      <c r="C17" s="14" t="s">
        <v>10</v>
      </c>
      <c r="D17" s="36"/>
      <c r="E17" s="15">
        <f>E15+E16</f>
        <v>24.950000000000003</v>
      </c>
    </row>
    <row r="18" spans="1:5" ht="27.75" customHeight="1">
      <c r="A18" s="25"/>
      <c r="B18" s="34"/>
      <c r="C18" s="7" t="s">
        <v>18</v>
      </c>
      <c r="D18" s="14" t="s">
        <v>44</v>
      </c>
      <c r="E18" s="3">
        <f>ROUND(E17*1.75,2)</f>
        <v>43.66</v>
      </c>
    </row>
    <row r="19" spans="1:5" ht="89.25">
      <c r="A19" s="1">
        <v>2</v>
      </c>
      <c r="B19" s="7"/>
      <c r="C19" s="7" t="s">
        <v>11</v>
      </c>
      <c r="D19" s="7"/>
      <c r="E19" s="1">
        <f>ROUND(E18*5%,2)</f>
        <v>2.1800000000000002</v>
      </c>
    </row>
    <row r="20" spans="1:5" ht="33.75" customHeight="1" thickBot="1">
      <c r="A20" s="5"/>
      <c r="B20" s="21"/>
      <c r="C20" s="22" t="s">
        <v>22</v>
      </c>
      <c r="D20" s="22"/>
      <c r="E20" s="23">
        <f>E18+E19</f>
        <v>45.839999999999996</v>
      </c>
    </row>
    <row r="21" spans="1:5" ht="76.5">
      <c r="A21" s="24">
        <v>3</v>
      </c>
      <c r="B21" s="33" t="s">
        <v>12</v>
      </c>
      <c r="C21" s="9" t="s">
        <v>35</v>
      </c>
      <c r="D21" s="9"/>
      <c r="E21" s="8"/>
    </row>
    <row r="22" spans="1:5" ht="24" customHeight="1">
      <c r="A22" s="24"/>
      <c r="B22" s="33"/>
      <c r="C22" s="10" t="s">
        <v>13</v>
      </c>
      <c r="D22" s="7" t="s">
        <v>20</v>
      </c>
      <c r="E22" s="11">
        <f>ROUND(0.05*2.432*1.75*1.4,2)</f>
        <v>0.3</v>
      </c>
    </row>
    <row r="23" spans="1:5" ht="24" customHeight="1">
      <c r="A23" s="24"/>
      <c r="B23" s="33"/>
      <c r="C23" s="10" t="s">
        <v>14</v>
      </c>
      <c r="D23" s="7" t="s">
        <v>21</v>
      </c>
      <c r="E23" s="11">
        <f>ROUND(0.05*0.589*1.75,2)</f>
        <v>0.05</v>
      </c>
    </row>
    <row r="24" spans="1:5" ht="25.5">
      <c r="A24" s="24"/>
      <c r="B24" s="33"/>
      <c r="C24" s="7" t="s">
        <v>15</v>
      </c>
      <c r="D24" s="7"/>
      <c r="E24" s="1"/>
    </row>
    <row r="25" spans="1:5" ht="25.5">
      <c r="A25" s="24"/>
      <c r="B25" s="33"/>
      <c r="C25" s="7" t="s">
        <v>16</v>
      </c>
      <c r="D25" s="7"/>
      <c r="E25" s="1"/>
    </row>
    <row r="26" spans="1:5" ht="25.5">
      <c r="A26" s="1">
        <v>4</v>
      </c>
      <c r="B26" s="19" t="s">
        <v>19</v>
      </c>
      <c r="C26" s="12" t="s">
        <v>23</v>
      </c>
      <c r="D26" s="7" t="s">
        <v>24</v>
      </c>
      <c r="E26" s="1">
        <f>ROUND(0.3*27,2)</f>
        <v>8.1</v>
      </c>
    </row>
    <row r="27" spans="1:5" ht="25.5">
      <c r="A27" s="1">
        <v>5</v>
      </c>
      <c r="B27" s="20"/>
      <c r="C27" s="7" t="s">
        <v>25</v>
      </c>
      <c r="D27" s="7" t="s">
        <v>26</v>
      </c>
      <c r="E27" s="1">
        <f>ROUND((E22+E26)*11.25%,2)</f>
        <v>0.95</v>
      </c>
    </row>
    <row r="28" spans="1:5" ht="25.5">
      <c r="A28" s="1">
        <v>6</v>
      </c>
      <c r="B28" s="20"/>
      <c r="C28" s="7" t="s">
        <v>28</v>
      </c>
      <c r="D28" s="7" t="s">
        <v>27</v>
      </c>
      <c r="E28" s="1">
        <f>ROUND((E22+E26+E27)*19.6%,2)</f>
        <v>1.83</v>
      </c>
    </row>
    <row r="29" spans="1:5" ht="24" customHeight="1">
      <c r="A29" s="1"/>
      <c r="B29" s="7"/>
      <c r="C29" s="10" t="s">
        <v>29</v>
      </c>
      <c r="D29" s="10"/>
      <c r="E29" s="11">
        <f>E22+E23+E26+E27+E28</f>
        <v>11.229999999999999</v>
      </c>
    </row>
    <row r="30" spans="1:5" ht="39" thickBot="1">
      <c r="A30" s="5"/>
      <c r="B30" s="22" t="s">
        <v>30</v>
      </c>
      <c r="C30" s="21" t="s">
        <v>17</v>
      </c>
      <c r="D30" s="21" t="s">
        <v>31</v>
      </c>
      <c r="E30" s="23">
        <f>ROUND(E29*3.7,2)</f>
        <v>41.55</v>
      </c>
    </row>
    <row r="31" spans="1:5" ht="24.75" customHeight="1">
      <c r="A31" s="16"/>
      <c r="B31" s="39"/>
      <c r="C31" s="39" t="s">
        <v>34</v>
      </c>
      <c r="D31" s="39"/>
      <c r="E31" s="40">
        <f>E30+E20</f>
        <v>87.389999999999986</v>
      </c>
    </row>
    <row r="32" spans="1:5" ht="33" customHeight="1">
      <c r="A32" s="16"/>
      <c r="B32" s="39"/>
      <c r="C32" s="41" t="s">
        <v>42</v>
      </c>
      <c r="D32" s="41"/>
      <c r="E32" s="42">
        <f>ROUND(E31*2%,2)</f>
        <v>1.75</v>
      </c>
    </row>
    <row r="33" spans="1:5" ht="33" customHeight="1">
      <c r="A33" s="16"/>
      <c r="B33" s="39"/>
      <c r="C33" s="14" t="s">
        <v>43</v>
      </c>
      <c r="D33" s="41"/>
      <c r="E33" s="42">
        <f>E31+E32</f>
        <v>89.139999999999986</v>
      </c>
    </row>
    <row r="34" spans="1:5" ht="24.75" customHeight="1">
      <c r="A34" s="1"/>
      <c r="B34" s="7"/>
      <c r="C34" s="7" t="s">
        <v>32</v>
      </c>
      <c r="D34" s="7"/>
      <c r="E34" s="1">
        <f>ROUND(E33*18%,2)</f>
        <v>16.05</v>
      </c>
    </row>
    <row r="35" spans="1:5" ht="24.75" customHeight="1">
      <c r="A35" s="1"/>
      <c r="B35" s="7"/>
      <c r="C35" s="10" t="s">
        <v>33</v>
      </c>
      <c r="D35" s="10"/>
      <c r="E35" s="11">
        <f>E33+E34</f>
        <v>105.18999999999998</v>
      </c>
    </row>
  </sheetData>
  <mergeCells count="9">
    <mergeCell ref="A11:A12"/>
    <mergeCell ref="A7:E7"/>
    <mergeCell ref="B21:B25"/>
    <mergeCell ref="A21:A25"/>
    <mergeCell ref="A14:A18"/>
    <mergeCell ref="B14:B18"/>
    <mergeCell ref="E11:E12"/>
    <mergeCell ref="C11:C12"/>
    <mergeCell ref="B11:B12"/>
  </mergeCells>
  <pageMargins left="0.59055118110236227" right="0.19685039370078741" top="0.59055118110236227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Smeta</dc:creator>
  <cp:lastModifiedBy>Smeta</cp:lastModifiedBy>
  <cp:lastPrinted>2013-08-09T07:57:45Z</cp:lastPrinted>
  <dcterms:created xsi:type="dcterms:W3CDTF">2013-08-08T07:46:07Z</dcterms:created>
  <dcterms:modified xsi:type="dcterms:W3CDTF">2013-08-09T08:04:42Z</dcterms:modified>
</cp:coreProperties>
</file>