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767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Лист1!$B$1:$M$52</definedName>
  </definedNames>
  <calcPr calcId="145621" fullPrecision="0"/>
</workbook>
</file>

<file path=xl/calcChain.xml><?xml version="1.0" encoding="utf-8"?>
<calcChain xmlns="http://schemas.openxmlformats.org/spreadsheetml/2006/main">
  <c r="O22" i="1" l="1"/>
  <c r="N22" i="1"/>
  <c r="D47" i="1" l="1"/>
  <c r="C47" i="1"/>
  <c r="D20" i="1"/>
  <c r="C21" i="1" l="1"/>
  <c r="D21" i="1"/>
  <c r="E21" i="1"/>
  <c r="G21" i="1"/>
  <c r="T21" i="1"/>
  <c r="H14" i="1" l="1"/>
  <c r="J14" i="1" s="1"/>
  <c r="K14" i="1" s="1"/>
  <c r="H15" i="1"/>
  <c r="J15" i="1" s="1"/>
  <c r="K15" i="1" s="1"/>
  <c r="S12" i="1"/>
  <c r="H12" i="1" s="1"/>
  <c r="J12" i="1" s="1"/>
  <c r="K12" i="1" s="1"/>
  <c r="S13" i="1"/>
  <c r="H13" i="1" s="1"/>
  <c r="J13" i="1" s="1"/>
  <c r="K13" i="1" s="1"/>
  <c r="S14" i="1"/>
  <c r="S15" i="1"/>
  <c r="M12" i="1" l="1"/>
  <c r="L13" i="1"/>
  <c r="M13" i="1"/>
  <c r="M14" i="1"/>
  <c r="L15" i="1"/>
  <c r="M15" i="1"/>
  <c r="E13" i="1"/>
  <c r="F13" i="1" s="1"/>
  <c r="E14" i="1"/>
  <c r="F14" i="1" s="1"/>
  <c r="L14" i="1" s="1"/>
  <c r="E15" i="1"/>
  <c r="F15" i="1" s="1"/>
  <c r="E17" i="1"/>
  <c r="G17" i="1" s="1"/>
  <c r="S17" i="1" s="1"/>
  <c r="H17" i="1" s="1"/>
  <c r="J17" i="1" s="1"/>
  <c r="K17" i="1" s="1"/>
  <c r="E18" i="1"/>
  <c r="G18" i="1" s="1"/>
  <c r="S18" i="1" s="1"/>
  <c r="H18" i="1" s="1"/>
  <c r="S21" i="1"/>
  <c r="J21" i="1" s="1"/>
  <c r="K21" i="1" s="1"/>
  <c r="E23" i="1"/>
  <c r="G23" i="1" s="1"/>
  <c r="S23" i="1" s="1"/>
  <c r="H23" i="1" s="1"/>
  <c r="J23" i="1" s="1"/>
  <c r="K23" i="1" s="1"/>
  <c r="E24" i="1"/>
  <c r="G24" i="1" s="1"/>
  <c r="S24" i="1" s="1"/>
  <c r="H24" i="1" s="1"/>
  <c r="J24" i="1" s="1"/>
  <c r="K24" i="1" s="1"/>
  <c r="E25" i="1"/>
  <c r="G25" i="1" s="1"/>
  <c r="S25" i="1" s="1"/>
  <c r="H25" i="1" s="1"/>
  <c r="J25" i="1" s="1"/>
  <c r="K25" i="1" s="1"/>
  <c r="E26" i="1"/>
  <c r="G26" i="1" s="1"/>
  <c r="S26" i="1" s="1"/>
  <c r="H26" i="1" s="1"/>
  <c r="E27" i="1"/>
  <c r="G27" i="1" s="1"/>
  <c r="S27" i="1" s="1"/>
  <c r="H27" i="1" s="1"/>
  <c r="J27" i="1" s="1"/>
  <c r="K27" i="1" s="1"/>
  <c r="E28" i="1"/>
  <c r="G28" i="1" s="1"/>
  <c r="S28" i="1" s="1"/>
  <c r="H28" i="1" s="1"/>
  <c r="J28" i="1" s="1"/>
  <c r="K28" i="1" s="1"/>
  <c r="E29" i="1"/>
  <c r="G29" i="1" s="1"/>
  <c r="S29" i="1" s="1"/>
  <c r="H29" i="1" s="1"/>
  <c r="J29" i="1" s="1"/>
  <c r="K29" i="1" s="1"/>
  <c r="E30" i="1"/>
  <c r="G30" i="1" s="1"/>
  <c r="S30" i="1" s="1"/>
  <c r="H30" i="1" s="1"/>
  <c r="J30" i="1" s="1"/>
  <c r="K30" i="1" s="1"/>
  <c r="E31" i="1"/>
  <c r="G31" i="1" s="1"/>
  <c r="S31" i="1" s="1"/>
  <c r="H31" i="1" s="1"/>
  <c r="J31" i="1" s="1"/>
  <c r="K31" i="1" s="1"/>
  <c r="L31" i="1" s="1"/>
  <c r="E32" i="1"/>
  <c r="G32" i="1" s="1"/>
  <c r="S32" i="1" s="1"/>
  <c r="H32" i="1" s="1"/>
  <c r="J32" i="1" s="1"/>
  <c r="K32" i="1" s="1"/>
  <c r="E33" i="1"/>
  <c r="G33" i="1" s="1"/>
  <c r="S33" i="1" s="1"/>
  <c r="H33" i="1" s="1"/>
  <c r="J33" i="1" s="1"/>
  <c r="K33" i="1" s="1"/>
  <c r="E34" i="1"/>
  <c r="G34" i="1" s="1"/>
  <c r="S34" i="1" s="1"/>
  <c r="H34" i="1" s="1"/>
  <c r="J34" i="1" s="1"/>
  <c r="K34" i="1" s="1"/>
  <c r="E35" i="1"/>
  <c r="G35" i="1" s="1"/>
  <c r="S35" i="1" s="1"/>
  <c r="H35" i="1" s="1"/>
  <c r="J35" i="1" s="1"/>
  <c r="K35" i="1" s="1"/>
  <c r="E36" i="1"/>
  <c r="G36" i="1" s="1"/>
  <c r="S36" i="1" s="1"/>
  <c r="H36" i="1" s="1"/>
  <c r="J36" i="1" s="1"/>
  <c r="K36" i="1" s="1"/>
  <c r="E37" i="1"/>
  <c r="G37" i="1" s="1"/>
  <c r="S37" i="1" s="1"/>
  <c r="H37" i="1" s="1"/>
  <c r="J37" i="1" s="1"/>
  <c r="K37" i="1" s="1"/>
  <c r="E38" i="1"/>
  <c r="G38" i="1" s="1"/>
  <c r="S38" i="1" s="1"/>
  <c r="H38" i="1" s="1"/>
  <c r="J38" i="1" s="1"/>
  <c r="K38" i="1" s="1"/>
  <c r="E39" i="1"/>
  <c r="G39" i="1" s="1"/>
  <c r="S39" i="1" s="1"/>
  <c r="H39" i="1" s="1"/>
  <c r="J39" i="1" s="1"/>
  <c r="K39" i="1" s="1"/>
  <c r="E40" i="1"/>
  <c r="G40" i="1" s="1"/>
  <c r="S40" i="1" s="1"/>
  <c r="H40" i="1" s="1"/>
  <c r="E41" i="1"/>
  <c r="G41" i="1" s="1"/>
  <c r="S41" i="1" s="1"/>
  <c r="H41" i="1" s="1"/>
  <c r="E42" i="1"/>
  <c r="G42" i="1" s="1"/>
  <c r="S42" i="1" s="1"/>
  <c r="H42" i="1" s="1"/>
  <c r="E43" i="1"/>
  <c r="G43" i="1" s="1"/>
  <c r="S43" i="1" s="1"/>
  <c r="H43" i="1" s="1"/>
  <c r="E44" i="1"/>
  <c r="G44" i="1" s="1"/>
  <c r="S44" i="1" s="1"/>
  <c r="H44" i="1" s="1"/>
  <c r="E45" i="1"/>
  <c r="G45" i="1" s="1"/>
  <c r="S45" i="1" s="1"/>
  <c r="H45" i="1" s="1"/>
  <c r="E46" i="1"/>
  <c r="G46" i="1" s="1"/>
  <c r="S46" i="1" s="1"/>
  <c r="H46" i="1" s="1"/>
  <c r="R13" i="1"/>
  <c r="R14" i="1"/>
  <c r="R15" i="1"/>
  <c r="R17" i="1"/>
  <c r="R18" i="1"/>
  <c r="R21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Q47" i="1"/>
  <c r="Q21" i="1"/>
  <c r="C12" i="1"/>
  <c r="R12" i="1" s="1"/>
  <c r="J26" i="1" l="1"/>
  <c r="K26" i="1" s="1"/>
  <c r="I44" i="1"/>
  <c r="I42" i="1"/>
  <c r="J42" i="1" s="1"/>
  <c r="K42" i="1" s="1"/>
  <c r="M42" i="1" s="1"/>
  <c r="M31" i="1"/>
  <c r="L34" i="1"/>
  <c r="M34" i="1"/>
  <c r="M30" i="1"/>
  <c r="L30" i="1"/>
  <c r="L42" i="1"/>
  <c r="I41" i="1"/>
  <c r="J41" i="1" s="1"/>
  <c r="K41" i="1" s="1"/>
  <c r="L33" i="1"/>
  <c r="M33" i="1"/>
  <c r="L25" i="1"/>
  <c r="M25" i="1"/>
  <c r="I43" i="1"/>
  <c r="J43" i="1" s="1"/>
  <c r="K43" i="1" s="1"/>
  <c r="M39" i="1"/>
  <c r="L39" i="1"/>
  <c r="M35" i="1"/>
  <c r="L35" i="1"/>
  <c r="M27" i="1"/>
  <c r="L27" i="1"/>
  <c r="M23" i="1"/>
  <c r="L23" i="1"/>
  <c r="I46" i="1"/>
  <c r="J46" i="1" s="1"/>
  <c r="K46" i="1" s="1"/>
  <c r="L38" i="1"/>
  <c r="M38" i="1"/>
  <c r="M26" i="1"/>
  <c r="L26" i="1"/>
  <c r="M17" i="1"/>
  <c r="L17" i="1"/>
  <c r="E12" i="1"/>
  <c r="F12" i="1" s="1"/>
  <c r="I45" i="1"/>
  <c r="J45" i="1" s="1"/>
  <c r="K45" i="1" s="1"/>
  <c r="L37" i="1"/>
  <c r="M37" i="1"/>
  <c r="L29" i="1"/>
  <c r="M29" i="1"/>
  <c r="J44" i="1"/>
  <c r="K44" i="1" s="1"/>
  <c r="I40" i="1"/>
  <c r="M36" i="1"/>
  <c r="L36" i="1"/>
  <c r="M32" i="1"/>
  <c r="L32" i="1"/>
  <c r="L28" i="1"/>
  <c r="M28" i="1"/>
  <c r="L24" i="1"/>
  <c r="M24" i="1"/>
  <c r="L21" i="1"/>
  <c r="M21" i="1"/>
  <c r="M45" i="1" l="1"/>
  <c r="L45" i="1"/>
  <c r="M46" i="1"/>
  <c r="L46" i="1"/>
  <c r="M44" i="1"/>
  <c r="L44" i="1"/>
  <c r="M43" i="1"/>
  <c r="L43" i="1"/>
  <c r="M41" i="1"/>
  <c r="L41" i="1"/>
  <c r="F11" i="1"/>
  <c r="F10" i="1" s="1"/>
  <c r="L12" i="1"/>
  <c r="J40" i="1"/>
  <c r="K40" i="1" l="1"/>
  <c r="M40" i="1" l="1"/>
  <c r="L40" i="1"/>
  <c r="R20" i="1"/>
  <c r="D19" i="1"/>
  <c r="D16" i="1" s="1"/>
  <c r="D11" i="1" s="1"/>
  <c r="C19" i="1"/>
  <c r="R19" i="1" l="1"/>
  <c r="E20" i="1"/>
  <c r="G20" i="1" s="1"/>
  <c r="S20" i="1" s="1"/>
  <c r="H20" i="1" s="1"/>
  <c r="C22" i="1"/>
  <c r="E19" i="1"/>
  <c r="G19" i="1" s="1"/>
  <c r="S19" i="1" s="1"/>
  <c r="H19" i="1" s="1"/>
  <c r="C16" i="1"/>
  <c r="R47" i="1"/>
  <c r="D22" i="1" s="1"/>
  <c r="E16" i="1" l="1"/>
  <c r="G16" i="1" s="1"/>
  <c r="R16" i="1"/>
  <c r="C11" i="1"/>
  <c r="R22" i="1"/>
  <c r="E22" i="1"/>
  <c r="G22" i="1" s="1"/>
  <c r="S22" i="1" s="1"/>
  <c r="H22" i="1" s="1"/>
  <c r="E47" i="1"/>
  <c r="G47" i="1" s="1"/>
  <c r="S47" i="1" s="1"/>
  <c r="H47" i="1" s="1"/>
  <c r="I47" i="1" l="1"/>
  <c r="I22" i="1" s="1"/>
  <c r="I18" i="1" s="1"/>
  <c r="R11" i="1"/>
  <c r="C10" i="1"/>
  <c r="E10" i="1" s="1"/>
  <c r="E11" i="1"/>
  <c r="G11" i="1"/>
  <c r="S16" i="1"/>
  <c r="H16" i="1" s="1"/>
  <c r="J18" i="1" l="1"/>
  <c r="G10" i="1"/>
  <c r="S11" i="1"/>
  <c r="H11" i="1" s="1"/>
  <c r="H10" i="1" s="1"/>
  <c r="R10" i="1"/>
  <c r="I20" i="1"/>
  <c r="J47" i="1"/>
  <c r="J22" i="1" l="1"/>
  <c r="K47" i="1"/>
  <c r="I19" i="1"/>
  <c r="J20" i="1"/>
  <c r="K20" i="1" s="1"/>
  <c r="K18" i="1"/>
  <c r="M18" i="1" l="1"/>
  <c r="L18" i="1"/>
  <c r="J19" i="1"/>
  <c r="I16" i="1"/>
  <c r="I11" i="1" s="1"/>
  <c r="I10" i="1" s="1"/>
  <c r="J10" i="1" s="1"/>
  <c r="M20" i="1"/>
  <c r="L20" i="1"/>
  <c r="L47" i="1"/>
  <c r="K22" i="1"/>
  <c r="M47" i="1"/>
  <c r="M22" i="1" l="1"/>
  <c r="L22" i="1"/>
  <c r="K19" i="1"/>
  <c r="J16" i="1"/>
  <c r="J11" i="1" s="1"/>
  <c r="L19" i="1" l="1"/>
  <c r="M19" i="1"/>
  <c r="K16" i="1"/>
  <c r="L16" i="1" l="1"/>
  <c r="M16" i="1"/>
  <c r="K11" i="1"/>
  <c r="L11" i="1" l="1"/>
  <c r="M11" i="1"/>
  <c r="K10" i="1"/>
  <c r="M10" i="1" l="1"/>
  <c r="L10" i="1"/>
</calcChain>
</file>

<file path=xl/sharedStrings.xml><?xml version="1.0" encoding="utf-8"?>
<sst xmlns="http://schemas.openxmlformats.org/spreadsheetml/2006/main" count="58" uniqueCount="58">
  <si>
    <t>Расчет стоимости вновь начинаемого объекта дорожных работ</t>
  </si>
  <si>
    <t>Заказчик</t>
  </si>
  <si>
    <t>Наименование объекта:</t>
  </si>
  <si>
    <t>Стоимость по проектной документации</t>
  </si>
  <si>
    <t>выполнено на 01.01.2012</t>
  </si>
  <si>
    <t>остаток в ценах 2009</t>
  </si>
  <si>
    <t>остаток в ценах 2012</t>
  </si>
  <si>
    <t>подлежит выполнению в 2012</t>
  </si>
  <si>
    <t>Подлежит выполнению в 2013 году</t>
  </si>
  <si>
    <t>Общая стоимость объекта в ценах соответствующих лет</t>
  </si>
  <si>
    <t>ВСЕГО подлежит выполнению в ценах соответствующих лет</t>
  </si>
  <si>
    <t>в ценах IV квартала 2009 г</t>
  </si>
  <si>
    <t>ВСЕГО с НДС в ценах 2009 г.</t>
  </si>
  <si>
    <t>в ценах 2012</t>
  </si>
  <si>
    <t>в ценах 2013</t>
  </si>
  <si>
    <t>строительный контроль</t>
  </si>
  <si>
    <t>ПД с ГИИС</t>
  </si>
  <si>
    <t>Компенсация за ущерб рыбным ресурсам</t>
  </si>
  <si>
    <t>Временные здания и сооружения, 4,1%*0,8</t>
  </si>
  <si>
    <t>Затраты при производстве СМР в зимнее время</t>
  </si>
  <si>
    <t>Затраты на страхование строительных рисков - 1%</t>
  </si>
  <si>
    <t>Непредвиденные работы и затраты</t>
  </si>
  <si>
    <t>________________</t>
  </si>
  <si>
    <t>Стоитмость Всего</t>
  </si>
  <si>
    <t>Затраты заказчика</t>
  </si>
  <si>
    <t>Инженерные изыскания</t>
  </si>
  <si>
    <t>Проектные работы</t>
  </si>
  <si>
    <t>Экспертиза проекта</t>
  </si>
  <si>
    <t>Рабочая Документация</t>
  </si>
  <si>
    <t>Авторский надзор</t>
  </si>
  <si>
    <t>Затраты подрядчика</t>
  </si>
  <si>
    <t>Восстановление оси трассы</t>
  </si>
  <si>
    <t>Подготовительные работы</t>
  </si>
  <si>
    <t>Линии связи</t>
  </si>
  <si>
    <t>Земляное полотно</t>
  </si>
  <si>
    <t>Дорожная одежда</t>
  </si>
  <si>
    <t>Водоотвод с проезжей части</t>
  </si>
  <si>
    <t>Бетонные быстротоки</t>
  </si>
  <si>
    <t>Пересечения и примыкания</t>
  </si>
  <si>
    <t>Малые искусственные сооружения на дороге</t>
  </si>
  <si>
    <t>Малые искусственные сооружения на съездах</t>
  </si>
  <si>
    <t>Обустройство</t>
  </si>
  <si>
    <t>Очистные сооружения</t>
  </si>
  <si>
    <t>Автобусные остановки</t>
  </si>
  <si>
    <t>Тротуары</t>
  </si>
  <si>
    <t>Объекты сервиса (площадки)</t>
  </si>
  <si>
    <t>Установка шумозащитных экранов</t>
  </si>
  <si>
    <t>Замена окон (шумозащита)</t>
  </si>
  <si>
    <t>Перевозка рабочих</t>
  </si>
  <si>
    <t>Компенсация за размещение отходов</t>
  </si>
  <si>
    <t>Компенсация за выбросы в атмосферный передвижными источниками</t>
  </si>
  <si>
    <t xml:space="preserve">Неиндексируемые </t>
  </si>
  <si>
    <t>Индексируемые</t>
  </si>
  <si>
    <t>Непредвиденные работы</t>
  </si>
  <si>
    <t>ндс 18%</t>
  </si>
  <si>
    <t>№ п/п</t>
  </si>
  <si>
    <t>Капитальный ремонт автодороги</t>
  </si>
  <si>
    <t xml:space="preserve">Начальник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</si>
</sst>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top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/>
    <xf numFmtId="4" fontId="9" fillId="0" borderId="0" xfId="0" applyNumberFormat="1" applyFont="1" applyAlignment="1"/>
    <xf numFmtId="4" fontId="10" fillId="0" borderId="0" xfId="0" applyNumberFormat="1" applyFont="1" applyAlignment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zoomScale="70" zoomScaleNormal="70" workbookViewId="0">
      <selection activeCell="H52" sqref="H52"/>
    </sheetView>
  </sheetViews>
  <sheetFormatPr defaultRowHeight="15" x14ac:dyDescent="0.25"/>
  <cols>
    <col min="2" max="2" width="36.28515625" customWidth="1"/>
    <col min="3" max="3" width="16.5703125" customWidth="1"/>
    <col min="4" max="4" width="15" customWidth="1"/>
    <col min="5" max="5" width="16.28515625" customWidth="1"/>
    <col min="6" max="6" width="16.42578125" customWidth="1"/>
    <col min="7" max="7" width="16.140625" customWidth="1"/>
    <col min="8" max="8" width="16.42578125" customWidth="1"/>
    <col min="9" max="9" width="14.5703125" customWidth="1"/>
    <col min="10" max="10" width="17.140625" customWidth="1"/>
    <col min="11" max="11" width="18.140625" customWidth="1"/>
    <col min="12" max="12" width="20.42578125" customWidth="1"/>
    <col min="13" max="13" width="22.85546875" customWidth="1"/>
    <col min="14" max="14" width="12" bestFit="1" customWidth="1"/>
    <col min="15" max="15" width="13" bestFit="1" customWidth="1"/>
    <col min="19" max="19" width="9.140625" style="23"/>
  </cols>
  <sheetData>
    <row r="1" spans="1:19" ht="15.75" x14ac:dyDescent="0.25">
      <c r="B1" s="1"/>
      <c r="C1" s="1"/>
      <c r="D1" s="38" t="s">
        <v>0</v>
      </c>
      <c r="E1" s="38"/>
      <c r="F1" s="38"/>
      <c r="G1" s="38"/>
      <c r="H1" s="38"/>
      <c r="I1" s="38"/>
      <c r="J1" s="38"/>
      <c r="K1" s="2"/>
      <c r="L1" s="2"/>
    </row>
    <row r="2" spans="1:19" ht="15.75" x14ac:dyDescent="0.25">
      <c r="B2" s="1"/>
      <c r="C2" s="1"/>
      <c r="D2" s="1"/>
      <c r="E2" s="1"/>
      <c r="F2" s="1"/>
      <c r="G2" s="1"/>
      <c r="H2" s="1"/>
      <c r="I2" s="1"/>
      <c r="J2" s="1"/>
      <c r="K2" s="2"/>
      <c r="L2" s="2"/>
    </row>
    <row r="3" spans="1:19" ht="15.75" x14ac:dyDescent="0.25">
      <c r="B3" s="1" t="s">
        <v>1</v>
      </c>
      <c r="C3" s="1"/>
      <c r="D3" s="1"/>
      <c r="E3" s="38"/>
      <c r="F3" s="38"/>
      <c r="G3" s="38"/>
      <c r="H3" s="38"/>
      <c r="I3" s="38"/>
      <c r="J3" s="1"/>
      <c r="K3" s="2"/>
      <c r="L3" s="2"/>
    </row>
    <row r="4" spans="1:19" ht="15.75" x14ac:dyDescent="0.25">
      <c r="B4" s="1"/>
      <c r="C4" s="1"/>
      <c r="D4" s="1"/>
      <c r="E4" s="1"/>
      <c r="F4" s="1"/>
      <c r="G4" s="1"/>
      <c r="H4" s="1"/>
      <c r="I4" s="1"/>
      <c r="J4" s="1"/>
      <c r="K4" s="2"/>
      <c r="L4" s="2"/>
    </row>
    <row r="5" spans="1:19" ht="30.75" customHeight="1" x14ac:dyDescent="0.25">
      <c r="A5" s="32" t="s">
        <v>2</v>
      </c>
      <c r="B5" s="32"/>
      <c r="C5" s="39" t="s">
        <v>56</v>
      </c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9" ht="21" x14ac:dyDescent="0.25">
      <c r="B6" s="3"/>
    </row>
    <row r="7" spans="1:19" ht="15.75" x14ac:dyDescent="0.25">
      <c r="A7" s="35" t="s">
        <v>55</v>
      </c>
      <c r="B7" s="37"/>
      <c r="C7" s="40" t="s">
        <v>3</v>
      </c>
      <c r="D7" s="40"/>
      <c r="E7" s="40"/>
      <c r="F7" s="33" t="s">
        <v>4</v>
      </c>
      <c r="G7" s="33" t="s">
        <v>5</v>
      </c>
      <c r="H7" s="33" t="s">
        <v>6</v>
      </c>
      <c r="I7" s="33" t="s">
        <v>7</v>
      </c>
      <c r="J7" s="33" t="s">
        <v>8</v>
      </c>
      <c r="K7" s="33"/>
      <c r="L7" s="33" t="s">
        <v>9</v>
      </c>
      <c r="M7" s="33" t="s">
        <v>10</v>
      </c>
    </row>
    <row r="8" spans="1:19" ht="79.5" customHeight="1" x14ac:dyDescent="0.25">
      <c r="A8" s="36"/>
      <c r="B8" s="37"/>
      <c r="C8" s="13" t="s">
        <v>11</v>
      </c>
      <c r="D8" s="14" t="s">
        <v>54</v>
      </c>
      <c r="E8" s="13" t="s">
        <v>12</v>
      </c>
      <c r="F8" s="33"/>
      <c r="G8" s="33"/>
      <c r="H8" s="33"/>
      <c r="I8" s="33"/>
      <c r="J8" s="13" t="s">
        <v>13</v>
      </c>
      <c r="K8" s="13" t="s">
        <v>14</v>
      </c>
      <c r="L8" s="33"/>
      <c r="M8" s="33"/>
    </row>
    <row r="9" spans="1:19" ht="15.75" x14ac:dyDescent="0.25">
      <c r="A9" s="20">
        <v>0</v>
      </c>
      <c r="B9" s="26">
        <v>1</v>
      </c>
      <c r="C9" s="24">
        <v>2</v>
      </c>
      <c r="D9" s="25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</row>
    <row r="10" spans="1:19" ht="18.75" x14ac:dyDescent="0.3">
      <c r="A10" s="27">
        <v>1</v>
      </c>
      <c r="B10" s="16" t="s">
        <v>23</v>
      </c>
      <c r="C10" s="4">
        <f>C11+C22</f>
        <v>994190.37</v>
      </c>
      <c r="D10" s="4">
        <v>177029.65</v>
      </c>
      <c r="E10" s="4">
        <f>C10+D10</f>
        <v>1171220.02</v>
      </c>
      <c r="F10" s="4">
        <f>F11</f>
        <v>13254.16</v>
      </c>
      <c r="G10" s="4">
        <f>G11+G22</f>
        <v>1157965.8600000001</v>
      </c>
      <c r="H10" s="4">
        <f>H11+H22</f>
        <v>1461399.78</v>
      </c>
      <c r="I10" s="4">
        <f>I11+I22</f>
        <v>20000</v>
      </c>
      <c r="J10" s="4">
        <f>H10-I10</f>
        <v>1441399.78</v>
      </c>
      <c r="K10" s="4">
        <f>K22+K11</f>
        <v>1551810.9</v>
      </c>
      <c r="L10" s="4">
        <f>K10+I10+F10</f>
        <v>1585065.06</v>
      </c>
      <c r="M10" s="4">
        <f>K10+I10</f>
        <v>1571810.9</v>
      </c>
      <c r="R10">
        <f>C10*0.18</f>
        <v>178954.2666</v>
      </c>
    </row>
    <row r="11" spans="1:19" ht="18.75" x14ac:dyDescent="0.3">
      <c r="A11" s="27">
        <v>2</v>
      </c>
      <c r="B11" s="19" t="s">
        <v>24</v>
      </c>
      <c r="C11" s="18">
        <f>C12+C16</f>
        <v>35862.089999999997</v>
      </c>
      <c r="D11" s="18">
        <f>D12+D16</f>
        <v>6455.18</v>
      </c>
      <c r="E11" s="18">
        <f>C11+D11</f>
        <v>42317.27</v>
      </c>
      <c r="F11" s="18">
        <f>F12</f>
        <v>13254.16</v>
      </c>
      <c r="G11" s="18">
        <f>G16</f>
        <v>29063.11</v>
      </c>
      <c r="H11" s="18">
        <f>ROUND(S11,2)</f>
        <v>36678.82</v>
      </c>
      <c r="I11" s="18">
        <f>I16+I12</f>
        <v>3261.15</v>
      </c>
      <c r="J11" s="18">
        <f t="shared" ref="J11:K11" si="0">J16+J12</f>
        <v>33417.67</v>
      </c>
      <c r="K11" s="18">
        <f t="shared" si="0"/>
        <v>35414.17</v>
      </c>
      <c r="L11" s="18">
        <f>K11+I11+F11</f>
        <v>51929.48</v>
      </c>
      <c r="M11" s="18">
        <f t="shared" ref="M11:M39" si="1">K11+I11</f>
        <v>38675.32</v>
      </c>
      <c r="R11">
        <f t="shared" ref="R11:R47" si="2">C11*0.18</f>
        <v>6455.1761999999999</v>
      </c>
      <c r="S11" s="23">
        <f>G11*1.082*1.082*1.078</f>
        <v>36678.821062187897</v>
      </c>
    </row>
    <row r="12" spans="1:19" ht="15.75" x14ac:dyDescent="0.25">
      <c r="A12" s="27">
        <v>3</v>
      </c>
      <c r="B12" s="17" t="s">
        <v>51</v>
      </c>
      <c r="C12" s="6">
        <f>SUM(C13:C15)</f>
        <v>11232.34</v>
      </c>
      <c r="D12" s="6">
        <v>2021.82</v>
      </c>
      <c r="E12" s="6">
        <f t="shared" ref="E12:E47" si="3">C12+D12</f>
        <v>13254.16</v>
      </c>
      <c r="F12" s="6">
        <f t="shared" ref="F12:F14" si="4">E12</f>
        <v>13254.16</v>
      </c>
      <c r="G12" s="6">
        <v>0</v>
      </c>
      <c r="H12" s="6">
        <f t="shared" ref="H12:H47" si="5">ROUND(S12,2)</f>
        <v>0</v>
      </c>
      <c r="I12" s="6">
        <v>0</v>
      </c>
      <c r="J12" s="6">
        <f t="shared" ref="J12:J47" si="6">H12-I12</f>
        <v>0</v>
      </c>
      <c r="K12" s="6">
        <f t="shared" ref="K12:K47" si="7">J12*1.077</f>
        <v>0</v>
      </c>
      <c r="L12" s="6">
        <f t="shared" ref="L12:L47" si="8">K12+I12+F12</f>
        <v>13254.16</v>
      </c>
      <c r="M12" s="6">
        <f t="shared" si="1"/>
        <v>0</v>
      </c>
      <c r="R12">
        <f t="shared" si="2"/>
        <v>2021.8212000000001</v>
      </c>
      <c r="S12" s="23">
        <f t="shared" ref="S12:S47" si="9">G12*1.082*1.082*1.078</f>
        <v>0</v>
      </c>
    </row>
    <row r="13" spans="1:19" ht="15.75" x14ac:dyDescent="0.25">
      <c r="A13" s="27">
        <v>4</v>
      </c>
      <c r="B13" s="12" t="s">
        <v>25</v>
      </c>
      <c r="C13" s="5">
        <v>6342.75</v>
      </c>
      <c r="D13" s="5">
        <v>1141.7</v>
      </c>
      <c r="E13" s="5">
        <f t="shared" si="3"/>
        <v>7484.45</v>
      </c>
      <c r="F13" s="5">
        <f t="shared" si="4"/>
        <v>7484.45</v>
      </c>
      <c r="G13" s="5">
        <v>0</v>
      </c>
      <c r="H13" s="5">
        <f t="shared" si="5"/>
        <v>0</v>
      </c>
      <c r="I13" s="5">
        <v>0</v>
      </c>
      <c r="J13" s="5">
        <f t="shared" si="6"/>
        <v>0</v>
      </c>
      <c r="K13" s="5">
        <f t="shared" si="7"/>
        <v>0</v>
      </c>
      <c r="L13" s="5">
        <f t="shared" si="8"/>
        <v>7484.45</v>
      </c>
      <c r="M13" s="5">
        <f t="shared" si="1"/>
        <v>0</v>
      </c>
      <c r="R13">
        <f t="shared" si="2"/>
        <v>1141.6949999999999</v>
      </c>
      <c r="S13" s="23">
        <f t="shared" si="9"/>
        <v>0</v>
      </c>
    </row>
    <row r="14" spans="1:19" ht="15.75" x14ac:dyDescent="0.25">
      <c r="A14" s="27">
        <v>5</v>
      </c>
      <c r="B14" s="12" t="s">
        <v>26</v>
      </c>
      <c r="C14" s="5">
        <v>4091.24</v>
      </c>
      <c r="D14" s="5">
        <v>736.42</v>
      </c>
      <c r="E14" s="5">
        <f t="shared" si="3"/>
        <v>4827.66</v>
      </c>
      <c r="F14" s="5">
        <f t="shared" si="4"/>
        <v>4827.66</v>
      </c>
      <c r="G14" s="5">
        <v>0</v>
      </c>
      <c r="H14" s="5">
        <f t="shared" si="5"/>
        <v>0</v>
      </c>
      <c r="I14" s="5">
        <v>0</v>
      </c>
      <c r="J14" s="5">
        <f t="shared" si="6"/>
        <v>0</v>
      </c>
      <c r="K14" s="5">
        <f t="shared" si="7"/>
        <v>0</v>
      </c>
      <c r="L14" s="5">
        <f t="shared" si="8"/>
        <v>4827.66</v>
      </c>
      <c r="M14" s="5">
        <f t="shared" si="1"/>
        <v>0</v>
      </c>
      <c r="R14">
        <f t="shared" si="2"/>
        <v>736.42319999999995</v>
      </c>
      <c r="S14" s="23">
        <f t="shared" si="9"/>
        <v>0</v>
      </c>
    </row>
    <row r="15" spans="1:19" ht="15.75" x14ac:dyDescent="0.25">
      <c r="A15" s="27">
        <v>6</v>
      </c>
      <c r="B15" s="12" t="s">
        <v>27</v>
      </c>
      <c r="C15" s="5">
        <v>798.35</v>
      </c>
      <c r="D15" s="5">
        <v>143.69999999999999</v>
      </c>
      <c r="E15" s="5">
        <f t="shared" si="3"/>
        <v>942.05</v>
      </c>
      <c r="F15" s="5">
        <f>E15</f>
        <v>942.05</v>
      </c>
      <c r="G15" s="5">
        <v>0</v>
      </c>
      <c r="H15" s="5">
        <f t="shared" si="5"/>
        <v>0</v>
      </c>
      <c r="I15" s="5">
        <v>0</v>
      </c>
      <c r="J15" s="5">
        <f t="shared" si="6"/>
        <v>0</v>
      </c>
      <c r="K15" s="5">
        <f t="shared" si="7"/>
        <v>0</v>
      </c>
      <c r="L15" s="5">
        <f t="shared" si="8"/>
        <v>942.05</v>
      </c>
      <c r="M15" s="5">
        <f t="shared" si="1"/>
        <v>0</v>
      </c>
      <c r="R15">
        <f t="shared" si="2"/>
        <v>143.703</v>
      </c>
      <c r="S15" s="23">
        <f t="shared" si="9"/>
        <v>0</v>
      </c>
    </row>
    <row r="16" spans="1:19" ht="15.75" x14ac:dyDescent="0.25">
      <c r="A16" s="27">
        <v>7</v>
      </c>
      <c r="B16" s="21" t="s">
        <v>52</v>
      </c>
      <c r="C16" s="6">
        <f>C19+C17+C18</f>
        <v>24629.75</v>
      </c>
      <c r="D16" s="6">
        <f>D19+D17+D18</f>
        <v>4433.3599999999997</v>
      </c>
      <c r="E16" s="6">
        <f t="shared" si="3"/>
        <v>29063.11</v>
      </c>
      <c r="F16" s="6">
        <v>0</v>
      </c>
      <c r="G16" s="6">
        <f t="shared" ref="G16:G46" si="10">E16</f>
        <v>29063.11</v>
      </c>
      <c r="H16" s="6">
        <f t="shared" si="5"/>
        <v>36678.82</v>
      </c>
      <c r="I16" s="6">
        <f>I17+I18+I19</f>
        <v>3261.15</v>
      </c>
      <c r="J16" s="6">
        <f t="shared" ref="J16:K16" si="11">J17+J18+J19</f>
        <v>33417.67</v>
      </c>
      <c r="K16" s="6">
        <f t="shared" si="11"/>
        <v>35414.17</v>
      </c>
      <c r="L16" s="6">
        <f t="shared" si="8"/>
        <v>38675.32</v>
      </c>
      <c r="M16" s="6">
        <f t="shared" si="1"/>
        <v>38675.32</v>
      </c>
      <c r="R16">
        <f t="shared" si="2"/>
        <v>4433.3549999999996</v>
      </c>
      <c r="S16" s="23">
        <f t="shared" si="9"/>
        <v>36678.821062187897</v>
      </c>
    </row>
    <row r="17" spans="1:20" ht="15.75" x14ac:dyDescent="0.25">
      <c r="A17" s="27">
        <v>8</v>
      </c>
      <c r="B17" s="12" t="s">
        <v>28</v>
      </c>
      <c r="C17" s="5">
        <v>7043.37</v>
      </c>
      <c r="D17" s="5">
        <v>1267.81</v>
      </c>
      <c r="E17" s="5">
        <f t="shared" si="3"/>
        <v>8311.18</v>
      </c>
      <c r="F17" s="5">
        <v>0</v>
      </c>
      <c r="G17" s="5">
        <f t="shared" si="10"/>
        <v>8311.18</v>
      </c>
      <c r="H17" s="5">
        <f t="shared" si="5"/>
        <v>10489.05</v>
      </c>
      <c r="I17" s="5">
        <v>3000</v>
      </c>
      <c r="J17" s="5">
        <f t="shared" si="6"/>
        <v>7489.05</v>
      </c>
      <c r="K17" s="5">
        <f>J17*1</f>
        <v>7489.05</v>
      </c>
      <c r="L17" s="5">
        <f t="shared" si="8"/>
        <v>10489.05</v>
      </c>
      <c r="M17" s="5">
        <f t="shared" si="1"/>
        <v>10489.05</v>
      </c>
      <c r="R17">
        <f t="shared" si="2"/>
        <v>1267.8065999999999</v>
      </c>
      <c r="S17" s="23">
        <f t="shared" si="9"/>
        <v>10489.045530077001</v>
      </c>
    </row>
    <row r="18" spans="1:20" ht="15.75" x14ac:dyDescent="0.25">
      <c r="A18" s="27">
        <v>9</v>
      </c>
      <c r="B18" s="12" t="s">
        <v>29</v>
      </c>
      <c r="C18" s="5">
        <v>1890.13</v>
      </c>
      <c r="D18" s="5">
        <v>340.22</v>
      </c>
      <c r="E18" s="5">
        <f t="shared" si="3"/>
        <v>2230.35</v>
      </c>
      <c r="F18" s="5">
        <v>0</v>
      </c>
      <c r="G18" s="5">
        <f t="shared" si="10"/>
        <v>2230.35</v>
      </c>
      <c r="H18" s="5">
        <f t="shared" si="5"/>
        <v>2814.79</v>
      </c>
      <c r="I18" s="5">
        <f>H18/H22*I22</f>
        <v>33.07</v>
      </c>
      <c r="J18" s="5">
        <f t="shared" si="6"/>
        <v>2781.72</v>
      </c>
      <c r="K18" s="5">
        <f t="shared" si="7"/>
        <v>2995.91</v>
      </c>
      <c r="L18" s="5">
        <f t="shared" si="8"/>
        <v>3028.98</v>
      </c>
      <c r="M18" s="5">
        <f t="shared" si="1"/>
        <v>3028.98</v>
      </c>
      <c r="N18" s="29"/>
      <c r="R18">
        <f t="shared" si="2"/>
        <v>340.22340000000003</v>
      </c>
      <c r="S18" s="23">
        <f t="shared" si="9"/>
        <v>2814.7919667251999</v>
      </c>
    </row>
    <row r="19" spans="1:20" ht="15.75" x14ac:dyDescent="0.25">
      <c r="A19" s="27">
        <v>10</v>
      </c>
      <c r="B19" s="17" t="s">
        <v>53</v>
      </c>
      <c r="C19" s="22">
        <f>C20+C21</f>
        <v>15696.25</v>
      </c>
      <c r="D19" s="22">
        <f>D20+D21</f>
        <v>2825.33</v>
      </c>
      <c r="E19" s="22">
        <f t="shared" si="3"/>
        <v>18521.580000000002</v>
      </c>
      <c r="F19" s="22">
        <v>0</v>
      </c>
      <c r="G19" s="22">
        <f t="shared" si="10"/>
        <v>18521.580000000002</v>
      </c>
      <c r="H19" s="22">
        <f t="shared" si="5"/>
        <v>23374.98</v>
      </c>
      <c r="I19" s="22">
        <f>I20+I21</f>
        <v>228.08</v>
      </c>
      <c r="J19" s="22">
        <f t="shared" si="6"/>
        <v>23146.9</v>
      </c>
      <c r="K19" s="22">
        <f t="shared" si="7"/>
        <v>24929.21</v>
      </c>
      <c r="L19" s="22">
        <f t="shared" si="8"/>
        <v>25157.29</v>
      </c>
      <c r="M19" s="22">
        <f t="shared" si="1"/>
        <v>25157.29</v>
      </c>
      <c r="R19">
        <f t="shared" si="2"/>
        <v>2825.3249999999998</v>
      </c>
      <c r="S19" s="23">
        <f t="shared" si="9"/>
        <v>23374.983565385799</v>
      </c>
    </row>
    <row r="20" spans="1:20" ht="15.75" x14ac:dyDescent="0.25">
      <c r="A20" s="27">
        <v>11</v>
      </c>
      <c r="B20" s="12" t="s">
        <v>15</v>
      </c>
      <c r="C20" s="5">
        <v>13035.74</v>
      </c>
      <c r="D20" s="5">
        <f>C20*0.18+0.01</f>
        <v>2346.44</v>
      </c>
      <c r="E20" s="5">
        <f t="shared" si="3"/>
        <v>15382.18</v>
      </c>
      <c r="F20" s="5">
        <v>0</v>
      </c>
      <c r="G20" s="5">
        <f t="shared" si="10"/>
        <v>15382.18</v>
      </c>
      <c r="H20" s="5">
        <f t="shared" si="5"/>
        <v>19412.93</v>
      </c>
      <c r="I20" s="5">
        <f>H20/H22*I22</f>
        <v>228.08</v>
      </c>
      <c r="J20" s="5">
        <f t="shared" si="6"/>
        <v>19184.849999999999</v>
      </c>
      <c r="K20" s="5">
        <f t="shared" si="7"/>
        <v>20662.080000000002</v>
      </c>
      <c r="L20" s="5">
        <f t="shared" si="8"/>
        <v>20890.16</v>
      </c>
      <c r="M20" s="5">
        <f t="shared" si="1"/>
        <v>20890.16</v>
      </c>
      <c r="R20">
        <f t="shared" si="2"/>
        <v>2346.4331999999999</v>
      </c>
      <c r="S20" s="23">
        <f t="shared" si="9"/>
        <v>19412.933707589</v>
      </c>
    </row>
    <row r="21" spans="1:20" ht="15.75" x14ac:dyDescent="0.25">
      <c r="A21" s="27">
        <v>12</v>
      </c>
      <c r="B21" s="12" t="s">
        <v>16</v>
      </c>
      <c r="C21" s="28">
        <f>E21-D21</f>
        <v>2660.51</v>
      </c>
      <c r="D21" s="5">
        <f>E21/1.18*0.18</f>
        <v>478.89</v>
      </c>
      <c r="E21" s="5">
        <f>G21</f>
        <v>3139.4</v>
      </c>
      <c r="F21" s="5">
        <v>0</v>
      </c>
      <c r="G21" s="5">
        <f>H21/1.082/1.082/1.078</f>
        <v>3139.4</v>
      </c>
      <c r="H21" s="5">
        <v>3962.05</v>
      </c>
      <c r="I21" s="5">
        <v>0</v>
      </c>
      <c r="J21" s="5">
        <f t="shared" si="6"/>
        <v>3962.05</v>
      </c>
      <c r="K21" s="5">
        <f t="shared" si="7"/>
        <v>4267.13</v>
      </c>
      <c r="L21" s="5">
        <f t="shared" si="8"/>
        <v>4267.13</v>
      </c>
      <c r="M21" s="5">
        <f t="shared" si="1"/>
        <v>4267.13</v>
      </c>
      <c r="O21">
        <v>30.646000000000001</v>
      </c>
      <c r="P21">
        <v>88.927670000000006</v>
      </c>
      <c r="Q21">
        <f>O21*P21</f>
        <v>2725.2773748200002</v>
      </c>
      <c r="R21">
        <f t="shared" si="2"/>
        <v>478.89179999999999</v>
      </c>
      <c r="S21" s="23">
        <f t="shared" si="9"/>
        <v>3962.0498577968001</v>
      </c>
      <c r="T21">
        <f>29.85719*132.7</f>
        <v>3962.049113</v>
      </c>
    </row>
    <row r="22" spans="1:20" ht="18.75" x14ac:dyDescent="0.3">
      <c r="A22" s="27">
        <v>13</v>
      </c>
      <c r="B22" s="19" t="s">
        <v>30</v>
      </c>
      <c r="C22" s="18">
        <f>SUM(C23:C47)</f>
        <v>958328.28</v>
      </c>
      <c r="D22" s="18">
        <f>SUM(D23:D47)</f>
        <v>170574.47</v>
      </c>
      <c r="E22" s="18">
        <f t="shared" si="3"/>
        <v>1128902.75</v>
      </c>
      <c r="F22" s="18">
        <v>0</v>
      </c>
      <c r="G22" s="18">
        <f t="shared" si="10"/>
        <v>1128902.75</v>
      </c>
      <c r="H22" s="18">
        <f t="shared" si="5"/>
        <v>1424720.96</v>
      </c>
      <c r="I22" s="18">
        <f>SUM(I23:I47)</f>
        <v>16738.849999999999</v>
      </c>
      <c r="J22" s="18">
        <f t="shared" ref="J22:K22" si="12">SUM(J23:J47)</f>
        <v>1407982.11</v>
      </c>
      <c r="K22" s="18">
        <f t="shared" si="12"/>
        <v>1516396.73</v>
      </c>
      <c r="L22" s="18">
        <f t="shared" si="8"/>
        <v>1533135.58</v>
      </c>
      <c r="M22" s="18">
        <f t="shared" si="1"/>
        <v>1533135.58</v>
      </c>
      <c r="N22" s="9">
        <f>M22-M47</f>
        <v>1511884.84</v>
      </c>
      <c r="O22" s="31">
        <f>N22/1.18</f>
        <v>1281258.3389999999</v>
      </c>
      <c r="R22">
        <f t="shared" si="2"/>
        <v>172499.09039999999</v>
      </c>
      <c r="S22" s="23">
        <f t="shared" si="9"/>
        <v>1424720.9594521001</v>
      </c>
    </row>
    <row r="23" spans="1:20" ht="15.75" x14ac:dyDescent="0.25">
      <c r="A23" s="27">
        <v>14</v>
      </c>
      <c r="B23" s="12" t="s">
        <v>31</v>
      </c>
      <c r="C23" s="5">
        <v>212.56</v>
      </c>
      <c r="D23" s="5">
        <v>38.26</v>
      </c>
      <c r="E23" s="5">
        <f t="shared" si="3"/>
        <v>250.82</v>
      </c>
      <c r="F23" s="5">
        <v>0</v>
      </c>
      <c r="G23" s="5">
        <f t="shared" si="10"/>
        <v>250.82</v>
      </c>
      <c r="H23" s="5">
        <f t="shared" si="5"/>
        <v>316.54000000000002</v>
      </c>
      <c r="I23" s="5">
        <v>316.54000000000002</v>
      </c>
      <c r="J23" s="5">
        <f t="shared" si="6"/>
        <v>0</v>
      </c>
      <c r="K23" s="5">
        <f t="shared" si="7"/>
        <v>0</v>
      </c>
      <c r="L23" s="5">
        <f t="shared" si="8"/>
        <v>316.54000000000002</v>
      </c>
      <c r="M23" s="5">
        <f t="shared" si="1"/>
        <v>316.54000000000002</v>
      </c>
      <c r="R23">
        <f t="shared" si="2"/>
        <v>38.260800000000003</v>
      </c>
      <c r="S23" s="23">
        <f t="shared" si="9"/>
        <v>316.54499118704001</v>
      </c>
    </row>
    <row r="24" spans="1:20" ht="15.75" x14ac:dyDescent="0.25">
      <c r="A24" s="27">
        <v>15</v>
      </c>
      <c r="B24" s="12" t="s">
        <v>32</v>
      </c>
      <c r="C24" s="5">
        <v>26706.82</v>
      </c>
      <c r="D24" s="5">
        <v>4807.2299999999996</v>
      </c>
      <c r="E24" s="5">
        <f t="shared" si="3"/>
        <v>31514.05</v>
      </c>
      <c r="F24" s="5">
        <v>0</v>
      </c>
      <c r="G24" s="5">
        <f t="shared" si="10"/>
        <v>31514.05</v>
      </c>
      <c r="H24" s="5">
        <f t="shared" si="5"/>
        <v>39772.01</v>
      </c>
      <c r="I24" s="5">
        <v>0</v>
      </c>
      <c r="J24" s="5">
        <f t="shared" si="6"/>
        <v>39772.01</v>
      </c>
      <c r="K24" s="5">
        <f t="shared" si="7"/>
        <v>42834.45</v>
      </c>
      <c r="L24" s="5">
        <f t="shared" si="8"/>
        <v>42834.45</v>
      </c>
      <c r="M24" s="5">
        <f t="shared" si="1"/>
        <v>42834.45</v>
      </c>
      <c r="R24">
        <f t="shared" si="2"/>
        <v>4807.2276000000002</v>
      </c>
      <c r="S24" s="23">
        <f t="shared" si="9"/>
        <v>39772.006536631598</v>
      </c>
    </row>
    <row r="25" spans="1:20" ht="15.75" x14ac:dyDescent="0.25">
      <c r="A25" s="27">
        <v>16</v>
      </c>
      <c r="B25" s="12" t="s">
        <v>33</v>
      </c>
      <c r="C25" s="5">
        <v>130.66999999999999</v>
      </c>
      <c r="D25" s="5">
        <v>23.52</v>
      </c>
      <c r="E25" s="5">
        <f t="shared" si="3"/>
        <v>154.19</v>
      </c>
      <c r="F25" s="5">
        <v>0</v>
      </c>
      <c r="G25" s="5">
        <f t="shared" si="10"/>
        <v>154.19</v>
      </c>
      <c r="H25" s="5">
        <f t="shared" si="5"/>
        <v>194.59</v>
      </c>
      <c r="I25" s="5">
        <v>0</v>
      </c>
      <c r="J25" s="5">
        <f t="shared" si="6"/>
        <v>194.59</v>
      </c>
      <c r="K25" s="5">
        <f t="shared" si="7"/>
        <v>209.57</v>
      </c>
      <c r="L25" s="5">
        <f t="shared" si="8"/>
        <v>209.57</v>
      </c>
      <c r="M25" s="5">
        <f t="shared" si="1"/>
        <v>209.57</v>
      </c>
      <c r="R25">
        <f t="shared" si="2"/>
        <v>23.520600000000002</v>
      </c>
      <c r="S25" s="23">
        <f t="shared" si="9"/>
        <v>194.59402037768001</v>
      </c>
    </row>
    <row r="26" spans="1:20" ht="15.75" x14ac:dyDescent="0.25">
      <c r="A26" s="27">
        <v>17</v>
      </c>
      <c r="B26" s="12" t="s">
        <v>34</v>
      </c>
      <c r="C26" s="5">
        <v>222829.31</v>
      </c>
      <c r="D26" s="5">
        <v>40109.269999999997</v>
      </c>
      <c r="E26" s="5">
        <f t="shared" si="3"/>
        <v>262938.58</v>
      </c>
      <c r="F26" s="5">
        <v>0</v>
      </c>
      <c r="G26" s="5">
        <f t="shared" si="10"/>
        <v>262938.58</v>
      </c>
      <c r="H26" s="5">
        <f t="shared" si="5"/>
        <v>331839.13</v>
      </c>
      <c r="I26" s="5">
        <v>0</v>
      </c>
      <c r="J26" s="5">
        <f t="shared" si="6"/>
        <v>331839.13</v>
      </c>
      <c r="K26" s="5">
        <f t="shared" si="7"/>
        <v>357390.74</v>
      </c>
      <c r="L26" s="5">
        <f t="shared" si="8"/>
        <v>357390.74</v>
      </c>
      <c r="M26" s="5">
        <f t="shared" si="1"/>
        <v>357390.74</v>
      </c>
      <c r="R26">
        <f t="shared" si="2"/>
        <v>40109.275800000003</v>
      </c>
      <c r="S26" s="23">
        <f t="shared" si="9"/>
        <v>331839.12961021002</v>
      </c>
    </row>
    <row r="27" spans="1:20" ht="15.75" x14ac:dyDescent="0.25">
      <c r="A27" s="27">
        <v>18</v>
      </c>
      <c r="B27" s="12" t="s">
        <v>35</v>
      </c>
      <c r="C27" s="5">
        <v>496334.68</v>
      </c>
      <c r="D27" s="5">
        <v>89340.24</v>
      </c>
      <c r="E27" s="5">
        <f t="shared" si="3"/>
        <v>585674.92000000004</v>
      </c>
      <c r="F27" s="5">
        <v>0</v>
      </c>
      <c r="G27" s="5">
        <f t="shared" si="10"/>
        <v>585674.92000000004</v>
      </c>
      <c r="H27" s="5">
        <f t="shared" si="5"/>
        <v>739145.45</v>
      </c>
      <c r="I27" s="5">
        <v>0</v>
      </c>
      <c r="J27" s="5">
        <f t="shared" si="6"/>
        <v>739145.45</v>
      </c>
      <c r="K27" s="5">
        <f t="shared" si="7"/>
        <v>796059.65</v>
      </c>
      <c r="L27" s="5">
        <f t="shared" si="8"/>
        <v>796059.65</v>
      </c>
      <c r="M27" s="5">
        <f t="shared" si="1"/>
        <v>796059.65</v>
      </c>
      <c r="R27">
        <f t="shared" si="2"/>
        <v>89340.242400000003</v>
      </c>
      <c r="S27" s="23">
        <f t="shared" si="9"/>
        <v>739145.45247536304</v>
      </c>
    </row>
    <row r="28" spans="1:20" ht="15.75" x14ac:dyDescent="0.25">
      <c r="A28" s="27">
        <v>19</v>
      </c>
      <c r="B28" s="12" t="s">
        <v>36</v>
      </c>
      <c r="C28" s="5">
        <v>5030.6099999999997</v>
      </c>
      <c r="D28" s="5">
        <v>905.51</v>
      </c>
      <c r="E28" s="5">
        <f t="shared" si="3"/>
        <v>5936.12</v>
      </c>
      <c r="F28" s="5">
        <v>0</v>
      </c>
      <c r="G28" s="5">
        <f t="shared" si="10"/>
        <v>5936.12</v>
      </c>
      <c r="H28" s="5">
        <f t="shared" si="5"/>
        <v>7491.62</v>
      </c>
      <c r="I28" s="5">
        <v>0</v>
      </c>
      <c r="J28" s="5">
        <f t="shared" si="6"/>
        <v>7491.62</v>
      </c>
      <c r="K28" s="5">
        <f t="shared" si="7"/>
        <v>8068.47</v>
      </c>
      <c r="L28" s="5">
        <f t="shared" si="8"/>
        <v>8068.47</v>
      </c>
      <c r="M28" s="5">
        <f t="shared" si="1"/>
        <v>8068.47</v>
      </c>
      <c r="R28">
        <f t="shared" si="2"/>
        <v>905.50980000000004</v>
      </c>
      <c r="S28" s="23">
        <f t="shared" si="9"/>
        <v>7491.6236866486397</v>
      </c>
    </row>
    <row r="29" spans="1:20" ht="15.75" x14ac:dyDescent="0.25">
      <c r="A29" s="27">
        <v>20</v>
      </c>
      <c r="B29" s="12" t="s">
        <v>37</v>
      </c>
      <c r="C29" s="5">
        <v>1182.76</v>
      </c>
      <c r="D29" s="5">
        <v>212.9</v>
      </c>
      <c r="E29" s="5">
        <f t="shared" si="3"/>
        <v>1395.66</v>
      </c>
      <c r="F29" s="5">
        <v>0</v>
      </c>
      <c r="G29" s="5">
        <f t="shared" si="10"/>
        <v>1395.66</v>
      </c>
      <c r="H29" s="5">
        <f t="shared" si="5"/>
        <v>1761.38</v>
      </c>
      <c r="I29" s="5">
        <v>0</v>
      </c>
      <c r="J29" s="5">
        <f t="shared" si="6"/>
        <v>1761.38</v>
      </c>
      <c r="K29" s="5">
        <f t="shared" si="7"/>
        <v>1897.01</v>
      </c>
      <c r="L29" s="5">
        <f t="shared" si="8"/>
        <v>1897.01</v>
      </c>
      <c r="M29" s="5">
        <f t="shared" si="1"/>
        <v>1897.01</v>
      </c>
      <c r="R29">
        <f t="shared" si="2"/>
        <v>212.89680000000001</v>
      </c>
      <c r="S29" s="23">
        <f t="shared" si="9"/>
        <v>1761.3794051515199</v>
      </c>
    </row>
    <row r="30" spans="1:20" ht="15.75" x14ac:dyDescent="0.25">
      <c r="A30" s="27">
        <v>21</v>
      </c>
      <c r="B30" s="12" t="s">
        <v>38</v>
      </c>
      <c r="C30" s="5">
        <v>32715</v>
      </c>
      <c r="D30" s="5">
        <v>5888.7</v>
      </c>
      <c r="E30" s="5">
        <f t="shared" si="3"/>
        <v>38603.699999999997</v>
      </c>
      <c r="F30" s="5">
        <v>0</v>
      </c>
      <c r="G30" s="5">
        <f t="shared" si="10"/>
        <v>38603.699999999997</v>
      </c>
      <c r="H30" s="5">
        <f t="shared" si="5"/>
        <v>48719.43</v>
      </c>
      <c r="I30" s="5">
        <v>0</v>
      </c>
      <c r="J30" s="5">
        <f t="shared" si="6"/>
        <v>48719.43</v>
      </c>
      <c r="K30" s="5">
        <f t="shared" si="7"/>
        <v>52470.83</v>
      </c>
      <c r="L30" s="5">
        <f t="shared" si="8"/>
        <v>52470.83</v>
      </c>
      <c r="M30" s="5">
        <f t="shared" si="1"/>
        <v>52470.83</v>
      </c>
      <c r="R30">
        <f t="shared" si="2"/>
        <v>5888.7</v>
      </c>
      <c r="S30" s="23">
        <f t="shared" si="9"/>
        <v>48719.431768946401</v>
      </c>
    </row>
    <row r="31" spans="1:20" ht="31.5" customHeight="1" x14ac:dyDescent="0.25">
      <c r="A31" s="27">
        <v>22</v>
      </c>
      <c r="B31" s="15" t="s">
        <v>39</v>
      </c>
      <c r="C31" s="5">
        <v>15535.01</v>
      </c>
      <c r="D31" s="5">
        <v>2796.3</v>
      </c>
      <c r="E31" s="5">
        <f t="shared" si="3"/>
        <v>18331.310000000001</v>
      </c>
      <c r="F31" s="5">
        <v>0</v>
      </c>
      <c r="G31" s="5">
        <f t="shared" si="10"/>
        <v>18331.310000000001</v>
      </c>
      <c r="H31" s="5">
        <f t="shared" si="5"/>
        <v>23134.86</v>
      </c>
      <c r="I31" s="5">
        <v>15206.83</v>
      </c>
      <c r="J31" s="5">
        <f t="shared" si="6"/>
        <v>7928.03</v>
      </c>
      <c r="K31" s="5">
        <f t="shared" si="7"/>
        <v>8538.49</v>
      </c>
      <c r="L31" s="5">
        <f t="shared" si="8"/>
        <v>23745.32</v>
      </c>
      <c r="M31" s="5">
        <f t="shared" si="1"/>
        <v>23745.32</v>
      </c>
      <c r="R31">
        <f t="shared" si="2"/>
        <v>2796.3018000000002</v>
      </c>
      <c r="S31" s="23">
        <f t="shared" si="9"/>
        <v>23134.8551247783</v>
      </c>
    </row>
    <row r="32" spans="1:20" ht="31.5" x14ac:dyDescent="0.25">
      <c r="A32" s="27">
        <v>23</v>
      </c>
      <c r="B32" s="15" t="s">
        <v>40</v>
      </c>
      <c r="C32" s="5">
        <v>2152.46</v>
      </c>
      <c r="D32" s="5">
        <v>387.44</v>
      </c>
      <c r="E32" s="5">
        <f t="shared" si="3"/>
        <v>2539.9</v>
      </c>
      <c r="F32" s="5">
        <v>0</v>
      </c>
      <c r="G32" s="5">
        <f t="shared" si="10"/>
        <v>2539.9</v>
      </c>
      <c r="H32" s="5">
        <f t="shared" si="5"/>
        <v>3205.46</v>
      </c>
      <c r="I32" s="5">
        <v>0</v>
      </c>
      <c r="J32" s="5">
        <f t="shared" si="6"/>
        <v>3205.46</v>
      </c>
      <c r="K32" s="5">
        <f t="shared" si="7"/>
        <v>3452.28</v>
      </c>
      <c r="L32" s="5">
        <f t="shared" si="8"/>
        <v>3452.28</v>
      </c>
      <c r="M32" s="5">
        <f t="shared" si="1"/>
        <v>3452.28</v>
      </c>
      <c r="R32">
        <f t="shared" si="2"/>
        <v>387.44279999999998</v>
      </c>
      <c r="S32" s="23">
        <f t="shared" si="9"/>
        <v>3205.4565948328</v>
      </c>
    </row>
    <row r="33" spans="1:19" ht="15.75" x14ac:dyDescent="0.25">
      <c r="A33" s="27">
        <v>24</v>
      </c>
      <c r="B33" s="12" t="s">
        <v>41</v>
      </c>
      <c r="C33" s="5">
        <v>36955.5</v>
      </c>
      <c r="D33" s="5">
        <v>6651.99</v>
      </c>
      <c r="E33" s="5">
        <f t="shared" si="3"/>
        <v>43607.49</v>
      </c>
      <c r="F33" s="5">
        <v>0</v>
      </c>
      <c r="G33" s="5">
        <f t="shared" si="10"/>
        <v>43607.49</v>
      </c>
      <c r="H33" s="5">
        <f t="shared" si="5"/>
        <v>55034.42</v>
      </c>
      <c r="I33" s="5">
        <v>0</v>
      </c>
      <c r="J33" s="5">
        <f t="shared" si="6"/>
        <v>55034.42</v>
      </c>
      <c r="K33" s="5">
        <f t="shared" si="7"/>
        <v>59272.07</v>
      </c>
      <c r="L33" s="5">
        <f t="shared" si="8"/>
        <v>59272.07</v>
      </c>
      <c r="M33" s="5">
        <f t="shared" si="1"/>
        <v>59272.07</v>
      </c>
      <c r="R33">
        <f t="shared" si="2"/>
        <v>6651.99</v>
      </c>
      <c r="S33" s="23">
        <f t="shared" si="9"/>
        <v>55034.417262335301</v>
      </c>
    </row>
    <row r="34" spans="1:19" ht="15.75" x14ac:dyDescent="0.25">
      <c r="A34" s="27">
        <v>25</v>
      </c>
      <c r="B34" s="12" t="s">
        <v>42</v>
      </c>
      <c r="C34" s="5">
        <v>7394.38</v>
      </c>
      <c r="D34" s="5">
        <v>1330.99</v>
      </c>
      <c r="E34" s="5">
        <f t="shared" si="3"/>
        <v>8725.3700000000008</v>
      </c>
      <c r="F34" s="5">
        <v>0</v>
      </c>
      <c r="G34" s="5">
        <f t="shared" si="10"/>
        <v>8725.3700000000008</v>
      </c>
      <c r="H34" s="5">
        <f t="shared" si="5"/>
        <v>11011.77</v>
      </c>
      <c r="I34" s="5">
        <v>0</v>
      </c>
      <c r="J34" s="5">
        <f t="shared" si="6"/>
        <v>11011.77</v>
      </c>
      <c r="K34" s="5">
        <f t="shared" si="7"/>
        <v>11859.68</v>
      </c>
      <c r="L34" s="5">
        <f t="shared" si="8"/>
        <v>11859.68</v>
      </c>
      <c r="M34" s="5">
        <f t="shared" si="1"/>
        <v>11859.68</v>
      </c>
      <c r="R34">
        <f t="shared" si="2"/>
        <v>1330.9884</v>
      </c>
      <c r="S34" s="23">
        <f t="shared" si="9"/>
        <v>11011.770073174601</v>
      </c>
    </row>
    <row r="35" spans="1:19" ht="15.75" x14ac:dyDescent="0.25">
      <c r="A35" s="27">
        <v>26</v>
      </c>
      <c r="B35" s="12" t="s">
        <v>43</v>
      </c>
      <c r="C35" s="5">
        <v>4717.03</v>
      </c>
      <c r="D35" s="5">
        <v>849.07</v>
      </c>
      <c r="E35" s="5">
        <f t="shared" si="3"/>
        <v>5566.1</v>
      </c>
      <c r="F35" s="5">
        <v>0</v>
      </c>
      <c r="G35" s="5">
        <f t="shared" si="10"/>
        <v>5566.1</v>
      </c>
      <c r="H35" s="5">
        <f t="shared" si="5"/>
        <v>7024.64</v>
      </c>
      <c r="I35" s="5">
        <v>0</v>
      </c>
      <c r="J35" s="5">
        <f t="shared" si="6"/>
        <v>7024.64</v>
      </c>
      <c r="K35" s="5">
        <f t="shared" si="7"/>
        <v>7565.54</v>
      </c>
      <c r="L35" s="5">
        <f t="shared" si="8"/>
        <v>7565.54</v>
      </c>
      <c r="M35" s="5">
        <f t="shared" si="1"/>
        <v>7565.54</v>
      </c>
      <c r="R35">
        <f t="shared" si="2"/>
        <v>849.06539999999995</v>
      </c>
      <c r="S35" s="23">
        <f t="shared" si="9"/>
        <v>7024.6434711991997</v>
      </c>
    </row>
    <row r="36" spans="1:19" ht="15.75" x14ac:dyDescent="0.25">
      <c r="A36" s="27">
        <v>27</v>
      </c>
      <c r="B36" s="12" t="s">
        <v>44</v>
      </c>
      <c r="C36" s="5">
        <v>10104.98</v>
      </c>
      <c r="D36" s="5">
        <v>1818.9</v>
      </c>
      <c r="E36" s="5">
        <f t="shared" si="3"/>
        <v>11923.88</v>
      </c>
      <c r="F36" s="5">
        <v>0</v>
      </c>
      <c r="G36" s="5">
        <f t="shared" si="10"/>
        <v>11923.88</v>
      </c>
      <c r="H36" s="5">
        <f t="shared" si="5"/>
        <v>15048.42</v>
      </c>
      <c r="I36" s="5">
        <v>0</v>
      </c>
      <c r="J36" s="5">
        <f t="shared" si="6"/>
        <v>15048.42</v>
      </c>
      <c r="K36" s="5">
        <f t="shared" si="7"/>
        <v>16207.15</v>
      </c>
      <c r="L36" s="5">
        <f t="shared" si="8"/>
        <v>16207.15</v>
      </c>
      <c r="M36" s="5">
        <f t="shared" si="1"/>
        <v>16207.15</v>
      </c>
      <c r="R36">
        <f t="shared" si="2"/>
        <v>1818.8964000000001</v>
      </c>
      <c r="S36" s="23">
        <f t="shared" si="9"/>
        <v>15048.4191432714</v>
      </c>
    </row>
    <row r="37" spans="1:19" ht="15.75" x14ac:dyDescent="0.25">
      <c r="A37" s="27">
        <v>28</v>
      </c>
      <c r="B37" s="12" t="s">
        <v>45</v>
      </c>
      <c r="C37" s="5">
        <v>7499.38</v>
      </c>
      <c r="D37" s="5">
        <v>1349.89</v>
      </c>
      <c r="E37" s="5">
        <f t="shared" si="3"/>
        <v>8849.27</v>
      </c>
      <c r="F37" s="5">
        <v>0</v>
      </c>
      <c r="G37" s="5">
        <f t="shared" si="10"/>
        <v>8849.27</v>
      </c>
      <c r="H37" s="5">
        <f t="shared" si="5"/>
        <v>11168.14</v>
      </c>
      <c r="I37" s="5">
        <v>0</v>
      </c>
      <c r="J37" s="5">
        <f t="shared" si="6"/>
        <v>11168.14</v>
      </c>
      <c r="K37" s="5">
        <f t="shared" si="7"/>
        <v>12028.09</v>
      </c>
      <c r="L37" s="5">
        <f t="shared" si="8"/>
        <v>12028.09</v>
      </c>
      <c r="M37" s="5">
        <f t="shared" si="1"/>
        <v>12028.09</v>
      </c>
      <c r="R37">
        <f t="shared" si="2"/>
        <v>1349.8884</v>
      </c>
      <c r="S37" s="23">
        <f t="shared" si="9"/>
        <v>11168.136887655401</v>
      </c>
    </row>
    <row r="38" spans="1:19" ht="15.75" x14ac:dyDescent="0.25">
      <c r="A38" s="27">
        <v>29</v>
      </c>
      <c r="B38" s="12" t="s">
        <v>46</v>
      </c>
      <c r="C38" s="5">
        <v>15674.4</v>
      </c>
      <c r="D38" s="5">
        <v>2821.39</v>
      </c>
      <c r="E38" s="5">
        <f t="shared" si="3"/>
        <v>18495.79</v>
      </c>
      <c r="F38" s="5">
        <v>0</v>
      </c>
      <c r="G38" s="5">
        <f t="shared" si="10"/>
        <v>18495.79</v>
      </c>
      <c r="H38" s="5">
        <f t="shared" si="5"/>
        <v>23342.44</v>
      </c>
      <c r="I38" s="5">
        <v>0</v>
      </c>
      <c r="J38" s="5">
        <f t="shared" si="6"/>
        <v>23342.44</v>
      </c>
      <c r="K38" s="5">
        <f t="shared" si="7"/>
        <v>25139.81</v>
      </c>
      <c r="L38" s="5">
        <f t="shared" si="8"/>
        <v>25139.81</v>
      </c>
      <c r="M38" s="5">
        <f t="shared" si="1"/>
        <v>25139.81</v>
      </c>
      <c r="R38">
        <f t="shared" si="2"/>
        <v>2821.3919999999998</v>
      </c>
      <c r="S38" s="23">
        <f t="shared" si="9"/>
        <v>23342.4355416129</v>
      </c>
    </row>
    <row r="39" spans="1:19" ht="15.75" x14ac:dyDescent="0.25">
      <c r="A39" s="27">
        <v>30</v>
      </c>
      <c r="B39" s="12" t="s">
        <v>47</v>
      </c>
      <c r="C39" s="5">
        <v>2052.5</v>
      </c>
      <c r="D39" s="5">
        <v>369.45</v>
      </c>
      <c r="E39" s="5">
        <f t="shared" si="3"/>
        <v>2421.9499999999998</v>
      </c>
      <c r="F39" s="5">
        <v>0</v>
      </c>
      <c r="G39" s="5">
        <f t="shared" si="10"/>
        <v>2421.9499999999998</v>
      </c>
      <c r="H39" s="5">
        <f t="shared" si="5"/>
        <v>3056.6</v>
      </c>
      <c r="I39" s="5">
        <v>0</v>
      </c>
      <c r="J39" s="5">
        <f t="shared" si="6"/>
        <v>3056.6</v>
      </c>
      <c r="K39" s="5">
        <f t="shared" si="7"/>
        <v>3291.96</v>
      </c>
      <c r="L39" s="5">
        <f t="shared" si="8"/>
        <v>3291.96</v>
      </c>
      <c r="M39" s="5">
        <f t="shared" si="1"/>
        <v>3291.96</v>
      </c>
      <c r="R39">
        <f t="shared" si="2"/>
        <v>369.45</v>
      </c>
      <c r="S39" s="23">
        <f t="shared" si="9"/>
        <v>3056.5989211604001</v>
      </c>
    </row>
    <row r="40" spans="1:19" ht="31.5" x14ac:dyDescent="0.25">
      <c r="A40" s="27">
        <v>31</v>
      </c>
      <c r="B40" s="15" t="s">
        <v>18</v>
      </c>
      <c r="C40" s="5">
        <v>28924.49</v>
      </c>
      <c r="D40" s="5">
        <v>5206.41</v>
      </c>
      <c r="E40" s="5">
        <f t="shared" si="3"/>
        <v>34130.9</v>
      </c>
      <c r="F40" s="5">
        <v>0</v>
      </c>
      <c r="G40" s="5">
        <f t="shared" si="10"/>
        <v>34130.9</v>
      </c>
      <c r="H40" s="5">
        <f t="shared" si="5"/>
        <v>43074.58</v>
      </c>
      <c r="I40" s="28">
        <f>H40/SUM(H23:H39)*SUM(I23:I39)</f>
        <v>506.08</v>
      </c>
      <c r="J40" s="28">
        <f t="shared" si="6"/>
        <v>42568.5</v>
      </c>
      <c r="K40" s="28">
        <f t="shared" si="7"/>
        <v>45846.27</v>
      </c>
      <c r="L40" s="28">
        <f t="shared" si="8"/>
        <v>46352.35</v>
      </c>
      <c r="M40" s="28">
        <f>K40+I40</f>
        <v>46352.35</v>
      </c>
      <c r="R40">
        <f t="shared" si="2"/>
        <v>5206.4081999999999</v>
      </c>
      <c r="S40" s="23">
        <f t="shared" si="9"/>
        <v>43074.577145784802</v>
      </c>
    </row>
    <row r="41" spans="1:19" ht="31.5" x14ac:dyDescent="0.25">
      <c r="A41" s="27">
        <v>32</v>
      </c>
      <c r="B41" s="15" t="s">
        <v>19</v>
      </c>
      <c r="C41" s="5">
        <v>17748.490000000002</v>
      </c>
      <c r="D41" s="5">
        <v>3194.73</v>
      </c>
      <c r="E41" s="5">
        <f t="shared" si="3"/>
        <v>20943.22</v>
      </c>
      <c r="F41" s="5">
        <v>0</v>
      </c>
      <c r="G41" s="5">
        <f t="shared" si="10"/>
        <v>20943.22</v>
      </c>
      <c r="H41" s="5">
        <f t="shared" si="5"/>
        <v>26431.19</v>
      </c>
      <c r="I41" s="28">
        <f>H41/SUM(H23:H39)*SUM(I23:I39)</f>
        <v>310.54000000000002</v>
      </c>
      <c r="J41" s="28">
        <f t="shared" si="6"/>
        <v>26120.65</v>
      </c>
      <c r="K41" s="28">
        <f t="shared" si="7"/>
        <v>28131.94</v>
      </c>
      <c r="L41" s="28">
        <f t="shared" si="8"/>
        <v>28442.48</v>
      </c>
      <c r="M41" s="28">
        <f>K41+I41</f>
        <v>28442.48</v>
      </c>
      <c r="R41">
        <f t="shared" si="2"/>
        <v>3194.7282</v>
      </c>
      <c r="S41" s="23">
        <f t="shared" si="9"/>
        <v>26431.191253999801</v>
      </c>
    </row>
    <row r="42" spans="1:19" ht="31.5" x14ac:dyDescent="0.25">
      <c r="A42" s="27">
        <v>33</v>
      </c>
      <c r="B42" s="15" t="s">
        <v>20</v>
      </c>
      <c r="C42" s="5">
        <v>9107.69</v>
      </c>
      <c r="D42" s="5">
        <v>0</v>
      </c>
      <c r="E42" s="5">
        <f t="shared" si="3"/>
        <v>9107.69</v>
      </c>
      <c r="F42" s="5">
        <v>0</v>
      </c>
      <c r="G42" s="5">
        <f t="shared" si="10"/>
        <v>9107.69</v>
      </c>
      <c r="H42" s="5">
        <f t="shared" si="5"/>
        <v>11494.27</v>
      </c>
      <c r="I42" s="28">
        <f>H42/SUM(H23:H39)*SUM(I23:I39)</f>
        <v>135.04</v>
      </c>
      <c r="J42" s="28">
        <f t="shared" si="6"/>
        <v>11359.23</v>
      </c>
      <c r="K42" s="28">
        <f t="shared" si="7"/>
        <v>12233.89</v>
      </c>
      <c r="L42" s="28">
        <f t="shared" si="8"/>
        <v>12368.93</v>
      </c>
      <c r="M42" s="28">
        <f t="shared" ref="M42:M47" si="13">K42+I42</f>
        <v>12368.93</v>
      </c>
      <c r="R42">
        <f t="shared" si="2"/>
        <v>1639.3842</v>
      </c>
      <c r="S42" s="23">
        <f t="shared" si="9"/>
        <v>11494.273386429701</v>
      </c>
    </row>
    <row r="43" spans="1:19" ht="15.75" x14ac:dyDescent="0.25">
      <c r="A43" s="27">
        <v>34</v>
      </c>
      <c r="B43" s="15" t="s">
        <v>48</v>
      </c>
      <c r="C43" s="5">
        <v>474.18</v>
      </c>
      <c r="D43" s="5">
        <v>85.35</v>
      </c>
      <c r="E43" s="5">
        <f t="shared" si="3"/>
        <v>559.53</v>
      </c>
      <c r="F43" s="5">
        <v>0</v>
      </c>
      <c r="G43" s="5">
        <f t="shared" si="10"/>
        <v>559.53</v>
      </c>
      <c r="H43" s="5">
        <f t="shared" si="5"/>
        <v>706.15</v>
      </c>
      <c r="I43" s="28">
        <f>H43/SUM(H23:H39)*SUM(I23:I39)</f>
        <v>8.3000000000000007</v>
      </c>
      <c r="J43" s="28">
        <f t="shared" si="6"/>
        <v>697.85</v>
      </c>
      <c r="K43" s="28">
        <f t="shared" si="7"/>
        <v>751.58</v>
      </c>
      <c r="L43" s="28">
        <f t="shared" si="8"/>
        <v>759.88</v>
      </c>
      <c r="M43" s="28">
        <f t="shared" si="13"/>
        <v>759.88</v>
      </c>
      <c r="R43">
        <f t="shared" si="2"/>
        <v>85.352400000000003</v>
      </c>
      <c r="S43" s="23">
        <f t="shared" si="9"/>
        <v>706.14950529815997</v>
      </c>
    </row>
    <row r="44" spans="1:19" ht="31.5" x14ac:dyDescent="0.25">
      <c r="A44" s="27">
        <v>35</v>
      </c>
      <c r="B44" s="15" t="s">
        <v>17</v>
      </c>
      <c r="C44" s="5">
        <v>13.75</v>
      </c>
      <c r="D44" s="5">
        <v>0</v>
      </c>
      <c r="E44" s="5">
        <f t="shared" si="3"/>
        <v>13.75</v>
      </c>
      <c r="F44" s="5">
        <v>0</v>
      </c>
      <c r="G44" s="5">
        <f t="shared" si="10"/>
        <v>13.75</v>
      </c>
      <c r="H44" s="5">
        <f t="shared" si="5"/>
        <v>17.350000000000001</v>
      </c>
      <c r="I44" s="28">
        <f>H44/SUM(H23:H39)*SUM(I23:I39)</f>
        <v>0.2</v>
      </c>
      <c r="J44" s="28">
        <f t="shared" si="6"/>
        <v>17.149999999999999</v>
      </c>
      <c r="K44" s="28">
        <f t="shared" si="7"/>
        <v>18.47</v>
      </c>
      <c r="L44" s="28">
        <f t="shared" si="8"/>
        <v>18.670000000000002</v>
      </c>
      <c r="M44" s="28">
        <f t="shared" si="13"/>
        <v>18.670000000000002</v>
      </c>
      <c r="R44">
        <f t="shared" si="2"/>
        <v>2.4750000000000001</v>
      </c>
      <c r="S44" s="23">
        <f t="shared" si="9"/>
        <v>17.35305649</v>
      </c>
    </row>
    <row r="45" spans="1:19" ht="31.5" x14ac:dyDescent="0.25">
      <c r="A45" s="27">
        <v>36</v>
      </c>
      <c r="B45" s="7" t="s">
        <v>49</v>
      </c>
      <c r="C45" s="5">
        <v>1569.11</v>
      </c>
      <c r="D45" s="5">
        <v>0</v>
      </c>
      <c r="E45" s="5">
        <f t="shared" si="3"/>
        <v>1569.11</v>
      </c>
      <c r="F45" s="5">
        <v>0</v>
      </c>
      <c r="G45" s="5">
        <f t="shared" si="10"/>
        <v>1569.11</v>
      </c>
      <c r="H45" s="5">
        <f t="shared" si="5"/>
        <v>1980.28</v>
      </c>
      <c r="I45" s="28">
        <f>H45/SUM(H23:H39)*SUM(I23:I39)</f>
        <v>23.27</v>
      </c>
      <c r="J45" s="28">
        <f t="shared" si="6"/>
        <v>1957.01</v>
      </c>
      <c r="K45" s="28">
        <f t="shared" si="7"/>
        <v>2107.6999999999998</v>
      </c>
      <c r="L45" s="28">
        <f t="shared" si="8"/>
        <v>2130.9699999999998</v>
      </c>
      <c r="M45" s="28">
        <f t="shared" si="13"/>
        <v>2130.9699999999998</v>
      </c>
      <c r="R45">
        <f t="shared" si="2"/>
        <v>282.43979999999999</v>
      </c>
      <c r="S45" s="23">
        <f t="shared" si="9"/>
        <v>1980.2803250199199</v>
      </c>
    </row>
    <row r="46" spans="1:19" ht="47.25" x14ac:dyDescent="0.25">
      <c r="A46" s="27">
        <v>37</v>
      </c>
      <c r="B46" s="7" t="s">
        <v>50</v>
      </c>
      <c r="C46" s="5">
        <v>1.77</v>
      </c>
      <c r="D46" s="5">
        <v>0</v>
      </c>
      <c r="E46" s="5">
        <f t="shared" si="3"/>
        <v>1.77</v>
      </c>
      <c r="F46" s="5">
        <v>0</v>
      </c>
      <c r="G46" s="5">
        <f t="shared" si="10"/>
        <v>1.77</v>
      </c>
      <c r="H46" s="5">
        <f t="shared" si="5"/>
        <v>2.23</v>
      </c>
      <c r="I46" s="28">
        <f>H46/SUM(H23:H39)*SUM(I23:I39)</f>
        <v>0.03</v>
      </c>
      <c r="J46" s="28">
        <f t="shared" si="6"/>
        <v>2.2000000000000002</v>
      </c>
      <c r="K46" s="28">
        <f t="shared" si="7"/>
        <v>2.37</v>
      </c>
      <c r="L46" s="28">
        <f t="shared" si="8"/>
        <v>2.4</v>
      </c>
      <c r="M46" s="28">
        <f t="shared" si="13"/>
        <v>2.4</v>
      </c>
      <c r="R46">
        <f t="shared" si="2"/>
        <v>0.31859999999999999</v>
      </c>
      <c r="S46" s="23">
        <f t="shared" si="9"/>
        <v>2.2338116354399999</v>
      </c>
    </row>
    <row r="47" spans="1:19" ht="22.5" customHeight="1" x14ac:dyDescent="0.25">
      <c r="A47" s="27">
        <v>38</v>
      </c>
      <c r="B47" s="7" t="s">
        <v>21</v>
      </c>
      <c r="C47" s="28">
        <f>28957-C19</f>
        <v>13260.75</v>
      </c>
      <c r="D47" s="5">
        <f>R47-0.01</f>
        <v>2386.9299999999998</v>
      </c>
      <c r="E47" s="5">
        <f t="shared" si="3"/>
        <v>15647.68</v>
      </c>
      <c r="F47" s="5">
        <v>0</v>
      </c>
      <c r="G47" s="5">
        <f>E47</f>
        <v>15647.68</v>
      </c>
      <c r="H47" s="5">
        <f t="shared" si="5"/>
        <v>19748.009999999998</v>
      </c>
      <c r="I47" s="28">
        <f>H47/SUM(H23:H39)*SUM(I23:I39)</f>
        <v>232.02</v>
      </c>
      <c r="J47" s="28">
        <f t="shared" si="6"/>
        <v>19515.990000000002</v>
      </c>
      <c r="K47" s="28">
        <f t="shared" si="7"/>
        <v>21018.720000000001</v>
      </c>
      <c r="L47" s="28">
        <f t="shared" si="8"/>
        <v>21250.74</v>
      </c>
      <c r="M47" s="28">
        <f t="shared" si="13"/>
        <v>21250.74</v>
      </c>
      <c r="O47">
        <v>28957</v>
      </c>
      <c r="P47">
        <v>15578.2</v>
      </c>
      <c r="Q47">
        <f>O47-P47</f>
        <v>13378.8</v>
      </c>
      <c r="R47">
        <f t="shared" si="2"/>
        <v>2386.9349999999999</v>
      </c>
      <c r="S47" s="23">
        <f t="shared" si="9"/>
        <v>19748.005452904999</v>
      </c>
    </row>
    <row r="49" spans="2:9" x14ac:dyDescent="0.25">
      <c r="I49" s="9"/>
    </row>
    <row r="50" spans="2:9" x14ac:dyDescent="0.25">
      <c r="B50" s="8"/>
      <c r="C50" s="30"/>
      <c r="D50" s="9"/>
      <c r="E50" s="9"/>
    </row>
    <row r="52" spans="2:9" ht="18.75" x14ac:dyDescent="0.3">
      <c r="B52" s="8"/>
      <c r="C52" s="9"/>
      <c r="D52" s="34" t="s">
        <v>57</v>
      </c>
      <c r="E52" s="34"/>
      <c r="F52" s="34"/>
      <c r="G52" s="10" t="s">
        <v>22</v>
      </c>
      <c r="H52" s="10"/>
      <c r="I52" s="11"/>
    </row>
  </sheetData>
  <mergeCells count="15">
    <mergeCell ref="D1:J1"/>
    <mergeCell ref="E3:I3"/>
    <mergeCell ref="C5:M5"/>
    <mergeCell ref="I7:I8"/>
    <mergeCell ref="J7:K7"/>
    <mergeCell ref="C7:E7"/>
    <mergeCell ref="F7:F8"/>
    <mergeCell ref="G7:G8"/>
    <mergeCell ref="A5:B5"/>
    <mergeCell ref="H7:H8"/>
    <mergeCell ref="L7:L8"/>
    <mergeCell ref="M7:M8"/>
    <mergeCell ref="D52:F52"/>
    <mergeCell ref="A7:A8"/>
    <mergeCell ref="B7:B8"/>
  </mergeCells>
  <printOptions horizontalCentered="1" verticalCentered="1"/>
  <pageMargins left="0" right="0" top="0" bottom="0" header="0" footer="0"/>
  <pageSetup paperSize="9" scale="55" orientation="landscape" r:id="rId1"/>
  <ignoredErrors>
    <ignoredError sqref="K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2014-09-11T08:40:48Z</dcterms:modified>
</cp:coreProperties>
</file>