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6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8" i="1" l="1"/>
  <c r="D298" i="1"/>
  <c r="I295" i="1"/>
  <c r="D295" i="1"/>
  <c r="J292" i="1"/>
  <c r="C292" i="1"/>
  <c r="J291" i="1"/>
  <c r="C291" i="1"/>
  <c r="J290" i="1"/>
  <c r="C290" i="1"/>
  <c r="J289" i="1"/>
  <c r="C289" i="1"/>
  <c r="J288" i="1"/>
  <c r="C288" i="1"/>
  <c r="A285" i="1"/>
  <c r="L284" i="1"/>
  <c r="J284" i="1"/>
  <c r="G284" i="1"/>
  <c r="K283" i="1"/>
  <c r="J283" i="1"/>
  <c r="H283" i="1"/>
  <c r="G283" i="1"/>
  <c r="F283" i="1"/>
  <c r="I282" i="1"/>
  <c r="F282" i="1"/>
  <c r="E282" i="1"/>
  <c r="D282" i="1"/>
  <c r="C282" i="1"/>
  <c r="B282" i="1"/>
  <c r="A282" i="1"/>
  <c r="L281" i="1"/>
  <c r="J281" i="1"/>
  <c r="G281" i="1"/>
  <c r="L280" i="1"/>
  <c r="G280" i="1"/>
  <c r="E280" i="1"/>
  <c r="K279" i="1"/>
  <c r="J279" i="1"/>
  <c r="H279" i="1"/>
  <c r="G279" i="1"/>
  <c r="F279" i="1"/>
  <c r="K278" i="1"/>
  <c r="J278" i="1"/>
  <c r="H278" i="1"/>
  <c r="G278" i="1"/>
  <c r="F278" i="1"/>
  <c r="I277" i="1"/>
  <c r="F277" i="1"/>
  <c r="E277" i="1"/>
  <c r="D277" i="1"/>
  <c r="C277" i="1"/>
  <c r="B277" i="1"/>
  <c r="A277" i="1"/>
  <c r="L276" i="1"/>
  <c r="L275" i="1"/>
  <c r="G275" i="1"/>
  <c r="E275" i="1"/>
  <c r="K274" i="1"/>
  <c r="J274" i="1"/>
  <c r="I274" i="1"/>
  <c r="H274" i="1"/>
  <c r="E274" i="1"/>
  <c r="K273" i="1"/>
  <c r="J276" i="1" s="1"/>
  <c r="J273" i="1"/>
  <c r="I273" i="1"/>
  <c r="H273" i="1"/>
  <c r="E273" i="1"/>
  <c r="K272" i="1"/>
  <c r="J272" i="1"/>
  <c r="H272" i="1"/>
  <c r="G272" i="1"/>
  <c r="F272" i="1"/>
  <c r="I271" i="1"/>
  <c r="F271" i="1"/>
  <c r="E271" i="1"/>
  <c r="D271" i="1"/>
  <c r="C271" i="1"/>
  <c r="B271" i="1"/>
  <c r="A271" i="1"/>
  <c r="A270" i="1"/>
  <c r="L264" i="1"/>
  <c r="L263" i="1"/>
  <c r="G263" i="1"/>
  <c r="E263" i="1"/>
  <c r="K262" i="1"/>
  <c r="J262" i="1"/>
  <c r="I262" i="1"/>
  <c r="H262" i="1"/>
  <c r="E262" i="1"/>
  <c r="K261" i="1"/>
  <c r="J261" i="1"/>
  <c r="I261" i="1"/>
  <c r="H261" i="1"/>
  <c r="G264" i="1" s="1"/>
  <c r="E261" i="1"/>
  <c r="K260" i="1"/>
  <c r="J260" i="1"/>
  <c r="H260" i="1"/>
  <c r="G260" i="1"/>
  <c r="F260" i="1"/>
  <c r="K259" i="1"/>
  <c r="J259" i="1"/>
  <c r="H259" i="1"/>
  <c r="G259" i="1"/>
  <c r="F259" i="1"/>
  <c r="K258" i="1"/>
  <c r="J258" i="1"/>
  <c r="H258" i="1"/>
  <c r="G258" i="1"/>
  <c r="F258" i="1"/>
  <c r="K257" i="1"/>
  <c r="J257" i="1"/>
  <c r="H257" i="1"/>
  <c r="G257" i="1"/>
  <c r="F257" i="1"/>
  <c r="I256" i="1"/>
  <c r="F256" i="1"/>
  <c r="E256" i="1"/>
  <c r="D256" i="1"/>
  <c r="C256" i="1"/>
  <c r="B256" i="1"/>
  <c r="L255" i="1"/>
  <c r="L254" i="1"/>
  <c r="G254" i="1"/>
  <c r="E254" i="1"/>
  <c r="K253" i="1"/>
  <c r="J255" i="1" s="1"/>
  <c r="J253" i="1"/>
  <c r="I253" i="1"/>
  <c r="H253" i="1"/>
  <c r="E253" i="1"/>
  <c r="K252" i="1"/>
  <c r="J252" i="1"/>
  <c r="I252" i="1"/>
  <c r="H252" i="1"/>
  <c r="G255" i="1" s="1"/>
  <c r="E252" i="1"/>
  <c r="K251" i="1"/>
  <c r="J251" i="1"/>
  <c r="H251" i="1"/>
  <c r="G251" i="1"/>
  <c r="F251" i="1"/>
  <c r="K250" i="1"/>
  <c r="J250" i="1"/>
  <c r="H250" i="1"/>
  <c r="G250" i="1"/>
  <c r="F250" i="1"/>
  <c r="K249" i="1"/>
  <c r="J249" i="1"/>
  <c r="H249" i="1"/>
  <c r="G249" i="1"/>
  <c r="F249" i="1"/>
  <c r="K248" i="1"/>
  <c r="J248" i="1"/>
  <c r="H248" i="1"/>
  <c r="G248" i="1"/>
  <c r="F248" i="1"/>
  <c r="I247" i="1"/>
  <c r="F247" i="1"/>
  <c r="E247" i="1"/>
  <c r="D247" i="1"/>
  <c r="C247" i="1"/>
  <c r="B247" i="1"/>
  <c r="L246" i="1"/>
  <c r="K245" i="1"/>
  <c r="J245" i="1"/>
  <c r="H245" i="1"/>
  <c r="F245" i="1"/>
  <c r="E245" i="1"/>
  <c r="D245" i="1"/>
  <c r="C245" i="1"/>
  <c r="B245" i="1"/>
  <c r="A245" i="1"/>
  <c r="L244" i="1"/>
  <c r="G244" i="1"/>
  <c r="E244" i="1"/>
  <c r="K243" i="1"/>
  <c r="J243" i="1"/>
  <c r="I243" i="1"/>
  <c r="H243" i="1"/>
  <c r="E243" i="1"/>
  <c r="K242" i="1"/>
  <c r="J246" i="1" s="1"/>
  <c r="J242" i="1"/>
  <c r="I242" i="1"/>
  <c r="H242" i="1"/>
  <c r="E242" i="1"/>
  <c r="K241" i="1"/>
  <c r="J241" i="1"/>
  <c r="H241" i="1"/>
  <c r="G241" i="1"/>
  <c r="F241" i="1"/>
  <c r="K240" i="1"/>
  <c r="J240" i="1"/>
  <c r="H240" i="1"/>
  <c r="G240" i="1"/>
  <c r="F240" i="1"/>
  <c r="K239" i="1"/>
  <c r="J239" i="1"/>
  <c r="H239" i="1"/>
  <c r="G239" i="1"/>
  <c r="F239" i="1"/>
  <c r="I238" i="1"/>
  <c r="F238" i="1"/>
  <c r="E238" i="1"/>
  <c r="D238" i="1"/>
  <c r="C238" i="1"/>
  <c r="B238" i="1"/>
  <c r="A238" i="1"/>
  <c r="L237" i="1"/>
  <c r="K236" i="1"/>
  <c r="J236" i="1"/>
  <c r="H236" i="1"/>
  <c r="F236" i="1"/>
  <c r="E236" i="1"/>
  <c r="D236" i="1"/>
  <c r="C236" i="1"/>
  <c r="B236" i="1"/>
  <c r="A236" i="1"/>
  <c r="L235" i="1"/>
  <c r="G235" i="1"/>
  <c r="E235" i="1"/>
  <c r="K234" i="1"/>
  <c r="J234" i="1"/>
  <c r="I234" i="1"/>
  <c r="H234" i="1"/>
  <c r="E234" i="1"/>
  <c r="K233" i="1"/>
  <c r="J237" i="1" s="1"/>
  <c r="J233" i="1"/>
  <c r="I233" i="1"/>
  <c r="H233" i="1"/>
  <c r="E233" i="1"/>
  <c r="K232" i="1"/>
  <c r="J232" i="1"/>
  <c r="H232" i="1"/>
  <c r="G232" i="1"/>
  <c r="F232" i="1"/>
  <c r="K231" i="1"/>
  <c r="J231" i="1"/>
  <c r="H231" i="1"/>
  <c r="G231" i="1"/>
  <c r="F231" i="1"/>
  <c r="K230" i="1"/>
  <c r="J230" i="1"/>
  <c r="H230" i="1"/>
  <c r="G230" i="1"/>
  <c r="F230" i="1"/>
  <c r="I229" i="1"/>
  <c r="F229" i="1"/>
  <c r="E229" i="1"/>
  <c r="D229" i="1"/>
  <c r="C229" i="1"/>
  <c r="B229" i="1"/>
  <c r="A229" i="1"/>
  <c r="A228" i="1"/>
  <c r="L222" i="1"/>
  <c r="L221" i="1"/>
  <c r="G221" i="1"/>
  <c r="E221" i="1"/>
  <c r="K220" i="1"/>
  <c r="J220" i="1"/>
  <c r="I220" i="1"/>
  <c r="H220" i="1"/>
  <c r="E220" i="1"/>
  <c r="K219" i="1"/>
  <c r="J222" i="1" s="1"/>
  <c r="J219" i="1"/>
  <c r="I219" i="1"/>
  <c r="H219" i="1"/>
  <c r="E219" i="1"/>
  <c r="K218" i="1"/>
  <c r="J218" i="1"/>
  <c r="H218" i="1"/>
  <c r="G218" i="1"/>
  <c r="F218" i="1"/>
  <c r="K217" i="1"/>
  <c r="J217" i="1"/>
  <c r="H217" i="1"/>
  <c r="G217" i="1"/>
  <c r="F217" i="1"/>
  <c r="K216" i="1"/>
  <c r="J216" i="1"/>
  <c r="H216" i="1"/>
  <c r="G216" i="1"/>
  <c r="F216" i="1"/>
  <c r="K215" i="1"/>
  <c r="J215" i="1"/>
  <c r="H215" i="1"/>
  <c r="G215" i="1"/>
  <c r="F215" i="1"/>
  <c r="I214" i="1"/>
  <c r="F214" i="1"/>
  <c r="E214" i="1"/>
  <c r="D214" i="1"/>
  <c r="C214" i="1"/>
  <c r="B214" i="1"/>
  <c r="L213" i="1"/>
  <c r="L212" i="1"/>
  <c r="G212" i="1"/>
  <c r="E212" i="1"/>
  <c r="K211" i="1"/>
  <c r="J211" i="1"/>
  <c r="I211" i="1"/>
  <c r="H211" i="1"/>
  <c r="E211" i="1"/>
  <c r="K210" i="1"/>
  <c r="J213" i="1" s="1"/>
  <c r="J210" i="1"/>
  <c r="I210" i="1"/>
  <c r="H210" i="1"/>
  <c r="E210" i="1"/>
  <c r="K209" i="1"/>
  <c r="J209" i="1"/>
  <c r="H209" i="1"/>
  <c r="G209" i="1"/>
  <c r="F209" i="1"/>
  <c r="K208" i="1"/>
  <c r="J208" i="1"/>
  <c r="H208" i="1"/>
  <c r="G208" i="1"/>
  <c r="F208" i="1"/>
  <c r="K207" i="1"/>
  <c r="J207" i="1"/>
  <c r="H207" i="1"/>
  <c r="G207" i="1"/>
  <c r="F207" i="1"/>
  <c r="K206" i="1"/>
  <c r="J206" i="1"/>
  <c r="H206" i="1"/>
  <c r="G206" i="1"/>
  <c r="F206" i="1"/>
  <c r="I205" i="1"/>
  <c r="F205" i="1"/>
  <c r="E205" i="1"/>
  <c r="D205" i="1"/>
  <c r="C205" i="1"/>
  <c r="B205" i="1"/>
  <c r="L204" i="1"/>
  <c r="L203" i="1"/>
  <c r="G203" i="1"/>
  <c r="E203" i="1"/>
  <c r="K202" i="1"/>
  <c r="J202" i="1"/>
  <c r="I202" i="1"/>
  <c r="H202" i="1"/>
  <c r="E202" i="1"/>
  <c r="K201" i="1"/>
  <c r="J201" i="1"/>
  <c r="I201" i="1"/>
  <c r="H201" i="1"/>
  <c r="G204" i="1" s="1"/>
  <c r="E201" i="1"/>
  <c r="K200" i="1"/>
  <c r="J200" i="1"/>
  <c r="H200" i="1"/>
  <c r="G200" i="1"/>
  <c r="F200" i="1"/>
  <c r="I199" i="1"/>
  <c r="F199" i="1"/>
  <c r="E199" i="1"/>
  <c r="D199" i="1"/>
  <c r="C199" i="1"/>
  <c r="B199" i="1"/>
  <c r="A199" i="1"/>
  <c r="A198" i="1"/>
  <c r="L192" i="1"/>
  <c r="L191" i="1"/>
  <c r="G191" i="1"/>
  <c r="E191" i="1"/>
  <c r="K190" i="1"/>
  <c r="J190" i="1"/>
  <c r="I190" i="1"/>
  <c r="H190" i="1"/>
  <c r="E190" i="1"/>
  <c r="K189" i="1"/>
  <c r="J192" i="1" s="1"/>
  <c r="J189" i="1"/>
  <c r="I189" i="1"/>
  <c r="H189" i="1"/>
  <c r="E189" i="1"/>
  <c r="K188" i="1"/>
  <c r="J188" i="1"/>
  <c r="H188" i="1"/>
  <c r="G188" i="1"/>
  <c r="F188" i="1"/>
  <c r="K187" i="1"/>
  <c r="J187" i="1"/>
  <c r="H187" i="1"/>
  <c r="G187" i="1"/>
  <c r="F187" i="1"/>
  <c r="K186" i="1"/>
  <c r="J186" i="1"/>
  <c r="H186" i="1"/>
  <c r="G186" i="1"/>
  <c r="F186" i="1"/>
  <c r="K185" i="1"/>
  <c r="J185" i="1"/>
  <c r="H185" i="1"/>
  <c r="G185" i="1"/>
  <c r="F185" i="1"/>
  <c r="I184" i="1"/>
  <c r="F184" i="1"/>
  <c r="E184" i="1"/>
  <c r="D184" i="1"/>
  <c r="C184" i="1"/>
  <c r="B184" i="1"/>
  <c r="L183" i="1"/>
  <c r="L182" i="1"/>
  <c r="G182" i="1"/>
  <c r="E182" i="1"/>
  <c r="K181" i="1"/>
  <c r="J181" i="1"/>
  <c r="I181" i="1"/>
  <c r="H181" i="1"/>
  <c r="E181" i="1"/>
  <c r="K180" i="1"/>
  <c r="J180" i="1"/>
  <c r="I180" i="1"/>
  <c r="H180" i="1"/>
  <c r="E180" i="1"/>
  <c r="K179" i="1"/>
  <c r="J179" i="1"/>
  <c r="H179" i="1"/>
  <c r="G179" i="1"/>
  <c r="F179" i="1"/>
  <c r="K178" i="1"/>
  <c r="J178" i="1"/>
  <c r="H178" i="1"/>
  <c r="G178" i="1"/>
  <c r="F178" i="1"/>
  <c r="K177" i="1"/>
  <c r="J177" i="1"/>
  <c r="H177" i="1"/>
  <c r="G177" i="1"/>
  <c r="F177" i="1"/>
  <c r="K176" i="1"/>
  <c r="J176" i="1"/>
  <c r="H176" i="1"/>
  <c r="G176" i="1"/>
  <c r="F176" i="1"/>
  <c r="I175" i="1"/>
  <c r="F175" i="1"/>
  <c r="E175" i="1"/>
  <c r="D175" i="1"/>
  <c r="C175" i="1"/>
  <c r="B175" i="1"/>
  <c r="L174" i="1"/>
  <c r="L173" i="1"/>
  <c r="G173" i="1"/>
  <c r="E173" i="1"/>
  <c r="K172" i="1"/>
  <c r="J172" i="1"/>
  <c r="I172" i="1"/>
  <c r="H172" i="1"/>
  <c r="E172" i="1"/>
  <c r="K171" i="1"/>
  <c r="J174" i="1" s="1"/>
  <c r="J171" i="1"/>
  <c r="I171" i="1"/>
  <c r="H171" i="1"/>
  <c r="E171" i="1"/>
  <c r="K170" i="1"/>
  <c r="J170" i="1"/>
  <c r="H170" i="1"/>
  <c r="G170" i="1"/>
  <c r="F170" i="1"/>
  <c r="K169" i="1"/>
  <c r="J169" i="1"/>
  <c r="H169" i="1"/>
  <c r="G169" i="1"/>
  <c r="F169" i="1"/>
  <c r="K168" i="1"/>
  <c r="J168" i="1"/>
  <c r="H168" i="1"/>
  <c r="G168" i="1"/>
  <c r="F168" i="1"/>
  <c r="K167" i="1"/>
  <c r="J167" i="1"/>
  <c r="H167" i="1"/>
  <c r="G167" i="1"/>
  <c r="F167" i="1"/>
  <c r="I166" i="1"/>
  <c r="F166" i="1"/>
  <c r="E166" i="1"/>
  <c r="D166" i="1"/>
  <c r="C166" i="1"/>
  <c r="B166" i="1"/>
  <c r="L165" i="1"/>
  <c r="L164" i="1"/>
  <c r="G164" i="1"/>
  <c r="E164" i="1"/>
  <c r="K163" i="1"/>
  <c r="J163" i="1"/>
  <c r="I163" i="1"/>
  <c r="H163" i="1"/>
  <c r="E163" i="1"/>
  <c r="K162" i="1"/>
  <c r="J162" i="1"/>
  <c r="I162" i="1"/>
  <c r="H162" i="1"/>
  <c r="E162" i="1"/>
  <c r="K161" i="1"/>
  <c r="J161" i="1"/>
  <c r="H161" i="1"/>
  <c r="G161" i="1"/>
  <c r="F161" i="1"/>
  <c r="K160" i="1"/>
  <c r="J160" i="1"/>
  <c r="H160" i="1"/>
  <c r="G160" i="1"/>
  <c r="F160" i="1"/>
  <c r="K159" i="1"/>
  <c r="J159" i="1"/>
  <c r="H159" i="1"/>
  <c r="G159" i="1"/>
  <c r="F159" i="1"/>
  <c r="I158" i="1"/>
  <c r="F158" i="1"/>
  <c r="E158" i="1"/>
  <c r="D158" i="1"/>
  <c r="C158" i="1"/>
  <c r="B158" i="1"/>
  <c r="L157" i="1"/>
  <c r="L156" i="1"/>
  <c r="G156" i="1"/>
  <c r="E156" i="1"/>
  <c r="K155" i="1"/>
  <c r="J155" i="1"/>
  <c r="I155" i="1"/>
  <c r="H155" i="1"/>
  <c r="E155" i="1"/>
  <c r="K154" i="1"/>
  <c r="J157" i="1" s="1"/>
  <c r="J154" i="1"/>
  <c r="I154" i="1"/>
  <c r="H154" i="1"/>
  <c r="E154" i="1"/>
  <c r="K153" i="1"/>
  <c r="J153" i="1"/>
  <c r="H153" i="1"/>
  <c r="G153" i="1"/>
  <c r="F153" i="1"/>
  <c r="K152" i="1"/>
  <c r="J152" i="1"/>
  <c r="H152" i="1"/>
  <c r="G152" i="1"/>
  <c r="F152" i="1"/>
  <c r="K151" i="1"/>
  <c r="J151" i="1"/>
  <c r="H151" i="1"/>
  <c r="G151" i="1"/>
  <c r="F151" i="1"/>
  <c r="K150" i="1"/>
  <c r="J150" i="1"/>
  <c r="H150" i="1"/>
  <c r="G150" i="1"/>
  <c r="F150" i="1"/>
  <c r="I149" i="1"/>
  <c r="F149" i="1"/>
  <c r="E149" i="1"/>
  <c r="D149" i="1"/>
  <c r="C149" i="1"/>
  <c r="B149" i="1"/>
  <c r="A149" i="1"/>
  <c r="L148" i="1"/>
  <c r="L147" i="1"/>
  <c r="G147" i="1"/>
  <c r="E147" i="1"/>
  <c r="K146" i="1"/>
  <c r="J146" i="1"/>
  <c r="I146" i="1"/>
  <c r="H146" i="1"/>
  <c r="E146" i="1"/>
  <c r="K145" i="1"/>
  <c r="J145" i="1"/>
  <c r="I145" i="1"/>
  <c r="H145" i="1"/>
  <c r="G148" i="1" s="1"/>
  <c r="E145" i="1"/>
  <c r="K144" i="1"/>
  <c r="J144" i="1"/>
  <c r="H144" i="1"/>
  <c r="G144" i="1"/>
  <c r="F144" i="1"/>
  <c r="K143" i="1"/>
  <c r="J143" i="1"/>
  <c r="H143" i="1"/>
  <c r="G143" i="1"/>
  <c r="F143" i="1"/>
  <c r="K142" i="1"/>
  <c r="J142" i="1"/>
  <c r="H142" i="1"/>
  <c r="G142" i="1"/>
  <c r="F142" i="1"/>
  <c r="K141" i="1"/>
  <c r="J141" i="1"/>
  <c r="H141" i="1"/>
  <c r="G141" i="1"/>
  <c r="F141" i="1"/>
  <c r="I140" i="1"/>
  <c r="F140" i="1"/>
  <c r="E140" i="1"/>
  <c r="D140" i="1"/>
  <c r="C140" i="1"/>
  <c r="B140" i="1"/>
  <c r="A140" i="1"/>
  <c r="L139" i="1"/>
  <c r="L138" i="1"/>
  <c r="G138" i="1"/>
  <c r="E138" i="1"/>
  <c r="K137" i="1"/>
  <c r="J137" i="1"/>
  <c r="I137" i="1"/>
  <c r="H137" i="1"/>
  <c r="E137" i="1"/>
  <c r="K136" i="1"/>
  <c r="J139" i="1" s="1"/>
  <c r="J136" i="1"/>
  <c r="I136" i="1"/>
  <c r="H136" i="1"/>
  <c r="E136" i="1"/>
  <c r="K135" i="1"/>
  <c r="J135" i="1"/>
  <c r="H135" i="1"/>
  <c r="G135" i="1"/>
  <c r="F135" i="1"/>
  <c r="I134" i="1"/>
  <c r="F134" i="1"/>
  <c r="E134" i="1"/>
  <c r="D134" i="1"/>
  <c r="C134" i="1"/>
  <c r="B134" i="1"/>
  <c r="A134" i="1"/>
  <c r="A133" i="1"/>
  <c r="L127" i="1"/>
  <c r="L126" i="1"/>
  <c r="G126" i="1"/>
  <c r="E126" i="1"/>
  <c r="K125" i="1"/>
  <c r="J125" i="1"/>
  <c r="I125" i="1"/>
  <c r="H125" i="1"/>
  <c r="E125" i="1"/>
  <c r="K124" i="1"/>
  <c r="J124" i="1"/>
  <c r="I124" i="1"/>
  <c r="H124" i="1"/>
  <c r="G127" i="1" s="1"/>
  <c r="E124" i="1"/>
  <c r="K123" i="1"/>
  <c r="J123" i="1"/>
  <c r="H123" i="1"/>
  <c r="G123" i="1"/>
  <c r="F123" i="1"/>
  <c r="K122" i="1"/>
  <c r="J122" i="1"/>
  <c r="H122" i="1"/>
  <c r="G122" i="1"/>
  <c r="F122" i="1"/>
  <c r="K121" i="1"/>
  <c r="J121" i="1"/>
  <c r="H121" i="1"/>
  <c r="G121" i="1"/>
  <c r="F121" i="1"/>
  <c r="K120" i="1"/>
  <c r="J120" i="1"/>
  <c r="H120" i="1"/>
  <c r="G120" i="1"/>
  <c r="F120" i="1"/>
  <c r="I119" i="1"/>
  <c r="F119" i="1"/>
  <c r="E119" i="1"/>
  <c r="D119" i="1"/>
  <c r="C119" i="1"/>
  <c r="B119" i="1"/>
  <c r="L118" i="1"/>
  <c r="J118" i="1"/>
  <c r="G118" i="1"/>
  <c r="K117" i="1"/>
  <c r="J117" i="1"/>
  <c r="H117" i="1"/>
  <c r="G117" i="1"/>
  <c r="F117" i="1"/>
  <c r="I116" i="1"/>
  <c r="F116" i="1"/>
  <c r="E116" i="1"/>
  <c r="D116" i="1"/>
  <c r="C116" i="1"/>
  <c r="B116" i="1"/>
  <c r="L115" i="1"/>
  <c r="J115" i="1"/>
  <c r="G115" i="1"/>
  <c r="K114" i="1"/>
  <c r="J114" i="1"/>
  <c r="I114" i="1"/>
  <c r="H114" i="1"/>
  <c r="G114" i="1"/>
  <c r="F114" i="1"/>
  <c r="E114" i="1"/>
  <c r="D114" i="1"/>
  <c r="C114" i="1"/>
  <c r="B114" i="1"/>
  <c r="L113" i="1"/>
  <c r="L112" i="1"/>
  <c r="G112" i="1"/>
  <c r="E112" i="1"/>
  <c r="K111" i="1"/>
  <c r="J111" i="1"/>
  <c r="I111" i="1"/>
  <c r="H111" i="1"/>
  <c r="E111" i="1"/>
  <c r="K110" i="1"/>
  <c r="J110" i="1"/>
  <c r="I110" i="1"/>
  <c r="H110" i="1"/>
  <c r="E110" i="1"/>
  <c r="K109" i="1"/>
  <c r="J109" i="1"/>
  <c r="H109" i="1"/>
  <c r="G109" i="1"/>
  <c r="F109" i="1"/>
  <c r="K108" i="1"/>
  <c r="J108" i="1"/>
  <c r="H108" i="1"/>
  <c r="G108" i="1"/>
  <c r="F108" i="1"/>
  <c r="K107" i="1"/>
  <c r="J107" i="1"/>
  <c r="H107" i="1"/>
  <c r="G107" i="1"/>
  <c r="F107" i="1"/>
  <c r="K106" i="1"/>
  <c r="J106" i="1"/>
  <c r="H106" i="1"/>
  <c r="G106" i="1"/>
  <c r="F106" i="1"/>
  <c r="I105" i="1"/>
  <c r="F105" i="1"/>
  <c r="E105" i="1"/>
  <c r="D105" i="1"/>
  <c r="C105" i="1"/>
  <c r="B105" i="1"/>
  <c r="L104" i="1"/>
  <c r="J104" i="1"/>
  <c r="G104" i="1"/>
  <c r="K103" i="1"/>
  <c r="J103" i="1"/>
  <c r="I103" i="1"/>
  <c r="H103" i="1"/>
  <c r="G103" i="1"/>
  <c r="F103" i="1"/>
  <c r="E103" i="1"/>
  <c r="D103" i="1"/>
  <c r="C103" i="1"/>
  <c r="B103" i="1"/>
  <c r="L102" i="1"/>
  <c r="L101" i="1"/>
  <c r="G101" i="1"/>
  <c r="E101" i="1"/>
  <c r="K100" i="1"/>
  <c r="J100" i="1"/>
  <c r="I100" i="1"/>
  <c r="H100" i="1"/>
  <c r="E100" i="1"/>
  <c r="K99" i="1"/>
  <c r="J99" i="1"/>
  <c r="I99" i="1"/>
  <c r="H99" i="1"/>
  <c r="E99" i="1"/>
  <c r="K98" i="1"/>
  <c r="J98" i="1"/>
  <c r="H98" i="1"/>
  <c r="G98" i="1"/>
  <c r="F98" i="1"/>
  <c r="K97" i="1"/>
  <c r="J97" i="1"/>
  <c r="H97" i="1"/>
  <c r="G97" i="1"/>
  <c r="F97" i="1"/>
  <c r="K96" i="1"/>
  <c r="J96" i="1"/>
  <c r="H96" i="1"/>
  <c r="G96" i="1"/>
  <c r="F96" i="1"/>
  <c r="K95" i="1"/>
  <c r="J95" i="1"/>
  <c r="H95" i="1"/>
  <c r="G95" i="1"/>
  <c r="F95" i="1"/>
  <c r="I94" i="1"/>
  <c r="F94" i="1"/>
  <c r="E94" i="1"/>
  <c r="D94" i="1"/>
  <c r="C94" i="1"/>
  <c r="B94" i="1"/>
  <c r="L93" i="1"/>
  <c r="L92" i="1"/>
  <c r="G92" i="1"/>
  <c r="E92" i="1"/>
  <c r="K91" i="1"/>
  <c r="J91" i="1"/>
  <c r="I91" i="1"/>
  <c r="H91" i="1"/>
  <c r="E91" i="1"/>
  <c r="K90" i="1"/>
  <c r="J93" i="1" s="1"/>
  <c r="J90" i="1"/>
  <c r="I90" i="1"/>
  <c r="H90" i="1"/>
  <c r="E90" i="1"/>
  <c r="K89" i="1"/>
  <c r="J89" i="1"/>
  <c r="H89" i="1"/>
  <c r="G89" i="1"/>
  <c r="F89" i="1"/>
  <c r="K88" i="1"/>
  <c r="J88" i="1"/>
  <c r="H88" i="1"/>
  <c r="G88" i="1"/>
  <c r="F88" i="1"/>
  <c r="K87" i="1"/>
  <c r="J87" i="1"/>
  <c r="H87" i="1"/>
  <c r="G87" i="1"/>
  <c r="F87" i="1"/>
  <c r="K86" i="1"/>
  <c r="J86" i="1"/>
  <c r="H86" i="1"/>
  <c r="G86" i="1"/>
  <c r="F86" i="1"/>
  <c r="I85" i="1"/>
  <c r="F85" i="1"/>
  <c r="E85" i="1"/>
  <c r="D85" i="1"/>
  <c r="C85" i="1"/>
  <c r="B85" i="1"/>
  <c r="L84" i="1"/>
  <c r="L83" i="1"/>
  <c r="G83" i="1"/>
  <c r="E83" i="1"/>
  <c r="K82" i="1"/>
  <c r="J82" i="1"/>
  <c r="I82" i="1"/>
  <c r="H82" i="1"/>
  <c r="E82" i="1"/>
  <c r="K81" i="1"/>
  <c r="J81" i="1"/>
  <c r="I81" i="1"/>
  <c r="H81" i="1"/>
  <c r="E81" i="1"/>
  <c r="K80" i="1"/>
  <c r="J80" i="1"/>
  <c r="H80" i="1"/>
  <c r="G80" i="1"/>
  <c r="F80" i="1"/>
  <c r="K79" i="1"/>
  <c r="J79" i="1"/>
  <c r="H79" i="1"/>
  <c r="G79" i="1"/>
  <c r="F79" i="1"/>
  <c r="K78" i="1"/>
  <c r="J78" i="1"/>
  <c r="H78" i="1"/>
  <c r="G78" i="1"/>
  <c r="F78" i="1"/>
  <c r="K77" i="1"/>
  <c r="J77" i="1"/>
  <c r="H77" i="1"/>
  <c r="G77" i="1"/>
  <c r="F77" i="1"/>
  <c r="I76" i="1"/>
  <c r="F76" i="1"/>
  <c r="E76" i="1"/>
  <c r="D76" i="1"/>
  <c r="C76" i="1"/>
  <c r="B76" i="1"/>
  <c r="L75" i="1"/>
  <c r="L74" i="1"/>
  <c r="G74" i="1"/>
  <c r="E74" i="1"/>
  <c r="K73" i="1"/>
  <c r="J73" i="1"/>
  <c r="I73" i="1"/>
  <c r="H73" i="1"/>
  <c r="E73" i="1"/>
  <c r="K72" i="1"/>
  <c r="J75" i="1" s="1"/>
  <c r="J72" i="1"/>
  <c r="I72" i="1"/>
  <c r="H72" i="1"/>
  <c r="E72" i="1"/>
  <c r="K71" i="1"/>
  <c r="J71" i="1"/>
  <c r="H71" i="1"/>
  <c r="G71" i="1"/>
  <c r="F71" i="1"/>
  <c r="K70" i="1"/>
  <c r="J70" i="1"/>
  <c r="H70" i="1"/>
  <c r="G70" i="1"/>
  <c r="F70" i="1"/>
  <c r="K69" i="1"/>
  <c r="J69" i="1"/>
  <c r="H69" i="1"/>
  <c r="G69" i="1"/>
  <c r="F69" i="1"/>
  <c r="K68" i="1"/>
  <c r="J68" i="1"/>
  <c r="H68" i="1"/>
  <c r="G68" i="1"/>
  <c r="F68" i="1"/>
  <c r="I67" i="1"/>
  <c r="F67" i="1"/>
  <c r="E67" i="1"/>
  <c r="D67" i="1"/>
  <c r="C67" i="1"/>
  <c r="B67" i="1"/>
  <c r="L66" i="1"/>
  <c r="L65" i="1"/>
  <c r="G65" i="1"/>
  <c r="E65" i="1"/>
  <c r="K64" i="1"/>
  <c r="J64" i="1"/>
  <c r="I64" i="1"/>
  <c r="H64" i="1"/>
  <c r="E64" i="1"/>
  <c r="K63" i="1"/>
  <c r="J63" i="1"/>
  <c r="I63" i="1"/>
  <c r="H63" i="1"/>
  <c r="E63" i="1"/>
  <c r="K62" i="1"/>
  <c r="J62" i="1"/>
  <c r="H62" i="1"/>
  <c r="G62" i="1"/>
  <c r="F62" i="1"/>
  <c r="K61" i="1"/>
  <c r="J61" i="1"/>
  <c r="H61" i="1"/>
  <c r="G61" i="1"/>
  <c r="F61" i="1"/>
  <c r="K60" i="1"/>
  <c r="J60" i="1"/>
  <c r="H60" i="1"/>
  <c r="G60" i="1"/>
  <c r="F60" i="1"/>
  <c r="K59" i="1"/>
  <c r="J59" i="1"/>
  <c r="H59" i="1"/>
  <c r="G59" i="1"/>
  <c r="F59" i="1"/>
  <c r="I58" i="1"/>
  <c r="F58" i="1"/>
  <c r="E58" i="1"/>
  <c r="D58" i="1"/>
  <c r="C58" i="1"/>
  <c r="B58" i="1"/>
  <c r="L57" i="1"/>
  <c r="L56" i="1"/>
  <c r="G56" i="1"/>
  <c r="E56" i="1"/>
  <c r="K55" i="1"/>
  <c r="J55" i="1"/>
  <c r="I55" i="1"/>
  <c r="H55" i="1"/>
  <c r="E55" i="1"/>
  <c r="K54" i="1"/>
  <c r="J57" i="1" s="1"/>
  <c r="J54" i="1"/>
  <c r="I54" i="1"/>
  <c r="H54" i="1"/>
  <c r="E54" i="1"/>
  <c r="K53" i="1"/>
  <c r="J53" i="1"/>
  <c r="H53" i="1"/>
  <c r="G53" i="1"/>
  <c r="F53" i="1"/>
  <c r="K52" i="1"/>
  <c r="J52" i="1"/>
  <c r="H52" i="1"/>
  <c r="G52" i="1"/>
  <c r="F52" i="1"/>
  <c r="K51" i="1"/>
  <c r="J51" i="1"/>
  <c r="H51" i="1"/>
  <c r="G51" i="1"/>
  <c r="F51" i="1"/>
  <c r="K50" i="1"/>
  <c r="J50" i="1"/>
  <c r="H50" i="1"/>
  <c r="G50" i="1"/>
  <c r="F50" i="1"/>
  <c r="I49" i="1"/>
  <c r="F49" i="1"/>
  <c r="E49" i="1"/>
  <c r="D49" i="1"/>
  <c r="C49" i="1"/>
  <c r="B49" i="1"/>
  <c r="L48" i="1"/>
  <c r="K47" i="1"/>
  <c r="J47" i="1"/>
  <c r="H47" i="1"/>
  <c r="F47" i="1"/>
  <c r="E47" i="1"/>
  <c r="D47" i="1"/>
  <c r="C47" i="1"/>
  <c r="B47" i="1"/>
  <c r="L46" i="1"/>
  <c r="G46" i="1"/>
  <c r="E46" i="1"/>
  <c r="K45" i="1"/>
  <c r="J45" i="1"/>
  <c r="I45" i="1"/>
  <c r="H45" i="1"/>
  <c r="E45" i="1"/>
  <c r="K44" i="1"/>
  <c r="J44" i="1"/>
  <c r="I44" i="1"/>
  <c r="H44" i="1"/>
  <c r="E44" i="1"/>
  <c r="K43" i="1"/>
  <c r="J43" i="1"/>
  <c r="H43" i="1"/>
  <c r="G43" i="1"/>
  <c r="F43" i="1"/>
  <c r="K42" i="1"/>
  <c r="J42" i="1"/>
  <c r="H42" i="1"/>
  <c r="G42" i="1"/>
  <c r="F42" i="1"/>
  <c r="K41" i="1"/>
  <c r="J41" i="1"/>
  <c r="H41" i="1"/>
  <c r="G41" i="1"/>
  <c r="F41" i="1"/>
  <c r="I40" i="1"/>
  <c r="F40" i="1"/>
  <c r="E40" i="1"/>
  <c r="D40" i="1"/>
  <c r="C40" i="1"/>
  <c r="B40" i="1"/>
  <c r="L39" i="1"/>
  <c r="K38" i="1"/>
  <c r="J38" i="1"/>
  <c r="H38" i="1"/>
  <c r="F38" i="1"/>
  <c r="E38" i="1"/>
  <c r="D38" i="1"/>
  <c r="C38" i="1"/>
  <c r="B38" i="1"/>
  <c r="L37" i="1"/>
  <c r="G37" i="1"/>
  <c r="E37" i="1"/>
  <c r="K36" i="1"/>
  <c r="J36" i="1"/>
  <c r="I36" i="1"/>
  <c r="H36" i="1"/>
  <c r="E36" i="1"/>
  <c r="K35" i="1"/>
  <c r="J39" i="1" s="1"/>
  <c r="J35" i="1"/>
  <c r="I35" i="1"/>
  <c r="H35" i="1"/>
  <c r="E35" i="1"/>
  <c r="K34" i="1"/>
  <c r="J34" i="1"/>
  <c r="H34" i="1"/>
  <c r="G34" i="1"/>
  <c r="F34" i="1"/>
  <c r="K33" i="1"/>
  <c r="J33" i="1"/>
  <c r="H33" i="1"/>
  <c r="G33" i="1"/>
  <c r="F33" i="1"/>
  <c r="K32" i="1"/>
  <c r="J32" i="1"/>
  <c r="H32" i="1"/>
  <c r="G32" i="1"/>
  <c r="F32" i="1"/>
  <c r="I31" i="1"/>
  <c r="F31" i="1"/>
  <c r="E31" i="1"/>
  <c r="D31" i="1"/>
  <c r="C31" i="1"/>
  <c r="B31" i="1"/>
  <c r="A30" i="1"/>
  <c r="I24" i="1"/>
  <c r="I23" i="1"/>
  <c r="G23" i="1" s="1"/>
  <c r="I22" i="1"/>
  <c r="G22" i="1"/>
  <c r="I21" i="1"/>
  <c r="G21" i="1"/>
  <c r="I20" i="1"/>
  <c r="G20" i="1"/>
  <c r="I19" i="1"/>
  <c r="I18" i="1"/>
  <c r="A14" i="1"/>
  <c r="B9" i="1"/>
  <c r="B7" i="1"/>
  <c r="H5" i="1"/>
  <c r="A1" i="1"/>
  <c r="J204" i="1" l="1"/>
  <c r="J127" i="1"/>
  <c r="J148" i="1"/>
  <c r="G113" i="1"/>
  <c r="J113" i="1"/>
  <c r="G157" i="1"/>
  <c r="G165" i="1"/>
  <c r="J165" i="1"/>
  <c r="G174" i="1"/>
  <c r="G183" i="1"/>
  <c r="J183" i="1"/>
  <c r="G192" i="1"/>
  <c r="G213" i="1"/>
  <c r="G222" i="1"/>
  <c r="G246" i="1"/>
  <c r="J264" i="1"/>
  <c r="G276" i="1"/>
  <c r="G39" i="1"/>
  <c r="G48" i="1"/>
  <c r="J48" i="1"/>
  <c r="G57" i="1"/>
  <c r="G66" i="1"/>
  <c r="J66" i="1"/>
  <c r="G75" i="1"/>
  <c r="G84" i="1"/>
  <c r="J84" i="1"/>
  <c r="G93" i="1"/>
  <c r="G102" i="1"/>
  <c r="J102" i="1"/>
  <c r="G139" i="1"/>
  <c r="G237" i="1"/>
</calcChain>
</file>

<file path=xl/sharedStrings.xml><?xml version="1.0" encoding="utf-8"?>
<sst xmlns="http://schemas.openxmlformats.org/spreadsheetml/2006/main" count="285" uniqueCount="42">
  <si>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</si>
  <si>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</si>
  <si>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</si>
  <si>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</si>
  <si>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</si>
  <si>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</si>
  <si>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</si>
  <si>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</si>
  <si>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</si>
  <si>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</si>
  <si>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</si>
  <si>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</si>
  <si>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</si>
  <si>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</si>
  <si>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 xml:space="preserve">Составлена в ценах Мособлгосэкспертиза июнь 2014 года  и Мособлгосэкспертиза к ФЕР-2001 (в редакции 2014г) июнь 2014 года 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</si>
  <si>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</si>
  <si>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</si>
  <si>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</si>
  <si>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</si>
  <si>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</si>
  <si>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</si>
  <si>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</si>
  <si>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</si>
  <si>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</si>
  <si>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</si>
  <si>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</si>
  <si>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</si>
  <si>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Зарплата</t>
  </si>
  <si>
    <t>Эксплуатация машин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</si>
  <si>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</si>
  <si>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</si>
  <si>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</si>
  <si>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</si>
  <si>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</si>
  <si>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</si>
  <si>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t/>
  </si>
  <si>
    <t>Материальные ресурсы</t>
  </si>
  <si>
    <t xml:space="preserve">Итого по смете: </t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</si>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</sst>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0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84;&#1077;&#1090;&#1072;%20&#1087;&#1088;&#1086;&#1073;&#1085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12 гр. ТЕР МО"/>
      <sheetName val="Source"/>
      <sheetName val="SourceObSm"/>
      <sheetName val="SmtRes"/>
      <sheetName val="EtalonRes"/>
    </sheetNames>
    <sheetDataSet>
      <sheetData sheetId="0"/>
      <sheetData sheetId="1">
        <row r="1">
          <cell r="B1" t="str">
            <v>Smeta.RU  (495) 974-1589</v>
          </cell>
        </row>
        <row r="12">
          <cell r="F12" t="str">
            <v>Новый объект</v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</row>
        <row r="20">
          <cell r="F20" t="str">
            <v>Новая локальная смета</v>
          </cell>
          <cell r="G20" t="str">
            <v>Новая локальная смета</v>
          </cell>
          <cell r="J20" t="str">
            <v/>
          </cell>
        </row>
        <row r="24">
          <cell r="G24" t="str">
            <v>Замена оконных блоков</v>
          </cell>
        </row>
        <row r="29">
          <cell r="F29" t="str">
            <v>56-1-1</v>
          </cell>
          <cell r="G29" t="str">
            <v>Демонтаж оконных коробок в каменных стенах с отбивкой штукатурки в откосах</v>
          </cell>
          <cell r="H29" t="str">
            <v>100 коробок</v>
          </cell>
          <cell r="I29">
            <v>0.39</v>
          </cell>
          <cell r="O29">
            <v>9112.4500000000007</v>
          </cell>
          <cell r="Q29">
            <v>412.73</v>
          </cell>
          <cell r="R29">
            <v>187.77</v>
          </cell>
          <cell r="S29">
            <v>8699.7199999999993</v>
          </cell>
          <cell r="U29">
            <v>50.204699999999995</v>
          </cell>
          <cell r="AC29">
            <v>0</v>
          </cell>
          <cell r="AD29">
            <v>93.82</v>
          </cell>
          <cell r="AE29">
            <v>22.7</v>
          </cell>
          <cell r="AF29">
            <v>1051.72</v>
          </cell>
          <cell r="AK29">
            <v>1145.54</v>
          </cell>
          <cell r="AL29">
            <v>0</v>
          </cell>
          <cell r="AM29">
            <v>93.82</v>
          </cell>
          <cell r="AN29">
            <v>22.7</v>
          </cell>
          <cell r="AO29">
            <v>1051.72</v>
          </cell>
          <cell r="AQ29">
            <v>128.72999999999999</v>
          </cell>
          <cell r="AT29">
            <v>70</v>
          </cell>
          <cell r="AU29">
            <v>50</v>
          </cell>
          <cell r="BA29">
            <v>21.21</v>
          </cell>
          <cell r="BB29">
            <v>11.28</v>
          </cell>
          <cell r="BO29" t="str">
            <v>56-1-1</v>
          </cell>
          <cell r="BS29">
            <v>21.21</v>
          </cell>
          <cell r="BZ29">
            <v>82</v>
          </cell>
          <cell r="CA29">
            <v>62</v>
          </cell>
          <cell r="DE29" t="str">
            <v/>
          </cell>
          <cell r="DF29" t="str">
            <v/>
          </cell>
          <cell r="DG29" t="str">
            <v/>
          </cell>
          <cell r="DI29" t="str">
            <v/>
          </cell>
          <cell r="FV29" t="str">
            <v>*0,85</v>
          </cell>
          <cell r="FW29" t="str">
            <v>*0,8</v>
          </cell>
          <cell r="FX29">
            <v>82</v>
          </cell>
          <cell r="FY29">
            <v>62</v>
          </cell>
        </row>
        <row r="31">
          <cell r="F31" t="str">
            <v>509-9900</v>
          </cell>
          <cell r="G31" t="str">
            <v>Строительный мусор</v>
          </cell>
          <cell r="H31" t="str">
            <v>т</v>
          </cell>
          <cell r="I31">
            <v>4.1574</v>
          </cell>
          <cell r="O31">
            <v>0</v>
          </cell>
          <cell r="AC31">
            <v>0</v>
          </cell>
          <cell r="AD31">
            <v>0</v>
          </cell>
          <cell r="AF31">
            <v>0</v>
          </cell>
          <cell r="AK31">
            <v>0</v>
          </cell>
          <cell r="BC31">
            <v>1</v>
          </cell>
        </row>
        <row r="33">
          <cell r="F33" t="str">
            <v>56-2-2</v>
          </cell>
          <cell r="G33" t="str">
            <v>Снятие оконных переплетов остекленных</v>
          </cell>
          <cell r="H33" t="str">
            <v>100 м2 оконных переплетов</v>
          </cell>
          <cell r="I33">
            <v>7.39</v>
          </cell>
          <cell r="O33">
            <v>60016.9</v>
          </cell>
          <cell r="Q33">
            <v>2053.75</v>
          </cell>
          <cell r="R33">
            <v>1691.25</v>
          </cell>
          <cell r="S33">
            <v>57963.15</v>
          </cell>
          <cell r="U33">
            <v>340.75289999999995</v>
          </cell>
          <cell r="AC33">
            <v>0</v>
          </cell>
          <cell r="AD33">
            <v>29.07</v>
          </cell>
          <cell r="AE33">
            <v>10.79</v>
          </cell>
          <cell r="AF33">
            <v>369.8</v>
          </cell>
          <cell r="AK33">
            <v>398.87</v>
          </cell>
          <cell r="AL33">
            <v>0</v>
          </cell>
          <cell r="AM33">
            <v>29.07</v>
          </cell>
          <cell r="AN33">
            <v>10.79</v>
          </cell>
          <cell r="AO33">
            <v>369.8</v>
          </cell>
          <cell r="AQ33">
            <v>46.11</v>
          </cell>
          <cell r="AT33">
            <v>70</v>
          </cell>
          <cell r="AU33">
            <v>50</v>
          </cell>
          <cell r="BA33">
            <v>21.21</v>
          </cell>
          <cell r="BB33">
            <v>9.56</v>
          </cell>
          <cell r="BO33" t="str">
            <v>56-2-2</v>
          </cell>
          <cell r="BS33">
            <v>21.21</v>
          </cell>
          <cell r="BZ33">
            <v>82</v>
          </cell>
          <cell r="CA33">
            <v>62</v>
          </cell>
          <cell r="DE33" t="str">
            <v/>
          </cell>
          <cell r="DF33" t="str">
            <v/>
          </cell>
          <cell r="DG33" t="str">
            <v/>
          </cell>
          <cell r="DI33" t="str">
            <v/>
          </cell>
          <cell r="FV33" t="str">
            <v>*0,85</v>
          </cell>
          <cell r="FW33" t="str">
            <v>*0,8</v>
          </cell>
          <cell r="FX33">
            <v>82</v>
          </cell>
          <cell r="FY33">
            <v>62</v>
          </cell>
        </row>
        <row r="35">
          <cell r="F35" t="str">
            <v>509-9900</v>
          </cell>
          <cell r="G35" t="str">
            <v>Строительный мусор</v>
          </cell>
          <cell r="H35" t="str">
            <v>т</v>
          </cell>
          <cell r="I35">
            <v>25.273799999999998</v>
          </cell>
          <cell r="O35">
            <v>0</v>
          </cell>
          <cell r="AC35">
            <v>0</v>
          </cell>
          <cell r="AD35">
            <v>0</v>
          </cell>
          <cell r="AF35">
            <v>0</v>
          </cell>
          <cell r="AK35">
            <v>0</v>
          </cell>
          <cell r="BC35">
            <v>1</v>
          </cell>
        </row>
        <row r="37">
          <cell r="F37" t="str">
            <v>10-01-034-6</v>
          </cell>
          <cell r="G37" t="str">
    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    </cell>
          <cell r="H37" t="str">
            <v>100 м2 проемов</v>
          </cell>
          <cell r="I37">
            <v>3.2</v>
          </cell>
          <cell r="O37">
            <v>1193573.25</v>
          </cell>
          <cell r="P37">
            <v>1081840.27</v>
          </cell>
          <cell r="Q37">
            <v>12325.71</v>
          </cell>
          <cell r="R37">
            <v>649.87</v>
          </cell>
          <cell r="S37">
            <v>99407.27</v>
          </cell>
          <cell r="U37">
            <v>466.30400000000003</v>
          </cell>
          <cell r="AC37">
            <v>264121.15999999997</v>
          </cell>
          <cell r="AD37">
            <v>511.52499999999998</v>
          </cell>
          <cell r="AE37">
            <v>9.5749999999999993</v>
          </cell>
          <cell r="AF37">
            <v>1464.6285</v>
          </cell>
          <cell r="AK37">
            <v>265803.96999999997</v>
          </cell>
          <cell r="AL37">
            <v>264121.15999999997</v>
          </cell>
          <cell r="AM37">
            <v>409.22</v>
          </cell>
          <cell r="AN37">
            <v>7.66</v>
          </cell>
          <cell r="AO37">
            <v>1273.5899999999999</v>
          </cell>
          <cell r="AQ37">
            <v>145.72</v>
          </cell>
          <cell r="AT37">
            <v>100</v>
          </cell>
          <cell r="AU37">
            <v>50</v>
          </cell>
          <cell r="BA37">
            <v>21.21</v>
          </cell>
          <cell r="BB37">
            <v>7.53</v>
          </cell>
          <cell r="BC37">
            <v>1.28</v>
          </cell>
          <cell r="BO37" t="str">
            <v>10-01-034-6</v>
          </cell>
          <cell r="BS37">
            <v>21.21</v>
          </cell>
          <cell r="BZ37">
            <v>118</v>
          </cell>
          <cell r="CA37">
            <v>63</v>
          </cell>
          <cell r="DD37" t="str">
            <v/>
          </cell>
          <cell r="DE37" t="str">
            <v>)*1,25</v>
          </cell>
          <cell r="DF37" t="str">
            <v>)*1,25</v>
          </cell>
          <cell r="DG37" t="str">
            <v>)*1,15</v>
          </cell>
          <cell r="DI37" t="str">
            <v/>
          </cell>
          <cell r="FV37" t="str">
            <v>*0,85</v>
          </cell>
          <cell r="FW37" t="str">
            <v>*0,8</v>
          </cell>
          <cell r="FX37">
            <v>118</v>
          </cell>
          <cell r="FY37">
            <v>63</v>
          </cell>
        </row>
        <row r="39">
          <cell r="F39" t="str">
            <v>10-01-034-6</v>
          </cell>
          <cell r="G39" t="str">
    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    </cell>
          <cell r="H39" t="str">
            <v>100 м2 проемов</v>
          </cell>
          <cell r="I39">
            <v>0.06</v>
          </cell>
          <cell r="O39">
            <v>22379.51</v>
          </cell>
          <cell r="P39">
            <v>20284.509999999998</v>
          </cell>
          <cell r="Q39">
            <v>231.11</v>
          </cell>
          <cell r="R39">
            <v>12.19</v>
          </cell>
          <cell r="S39">
            <v>1863.89</v>
          </cell>
          <cell r="U39">
            <v>8.7431999999999999</v>
          </cell>
          <cell r="AC39">
            <v>264121.15999999997</v>
          </cell>
          <cell r="AD39">
            <v>511.52499999999998</v>
          </cell>
          <cell r="AE39">
            <v>9.5749999999999993</v>
          </cell>
          <cell r="AF39">
            <v>1464.6285</v>
          </cell>
          <cell r="AK39">
            <v>265803.96999999997</v>
          </cell>
          <cell r="AL39">
            <v>264121.15999999997</v>
          </cell>
          <cell r="AM39">
            <v>409.22</v>
          </cell>
          <cell r="AN39">
            <v>7.66</v>
          </cell>
          <cell r="AO39">
            <v>1273.5899999999999</v>
          </cell>
          <cell r="AQ39">
            <v>145.72</v>
          </cell>
          <cell r="AT39">
            <v>100</v>
          </cell>
          <cell r="AU39">
            <v>50</v>
          </cell>
          <cell r="BA39">
            <v>21.21</v>
          </cell>
          <cell r="BB39">
            <v>7.53</v>
          </cell>
          <cell r="BC39">
            <v>1.28</v>
          </cell>
          <cell r="BO39" t="str">
            <v>10-01-034-6</v>
          </cell>
          <cell r="BS39">
            <v>21.21</v>
          </cell>
          <cell r="BZ39">
            <v>118</v>
          </cell>
          <cell r="CA39">
            <v>63</v>
          </cell>
          <cell r="DD39" t="str">
            <v/>
          </cell>
          <cell r="DE39" t="str">
            <v>)*1,25</v>
          </cell>
          <cell r="DF39" t="str">
            <v>)*1,25</v>
          </cell>
          <cell r="DG39" t="str">
            <v>)*1,15</v>
          </cell>
          <cell r="DI39" t="str">
            <v/>
          </cell>
          <cell r="FV39" t="str">
            <v>*0,85</v>
          </cell>
          <cell r="FW39" t="str">
            <v>*0,8</v>
          </cell>
          <cell r="FX39">
            <v>118</v>
          </cell>
          <cell r="FY39">
            <v>63</v>
          </cell>
        </row>
        <row r="41">
          <cell r="F41" t="str">
            <v>10-01-034-6</v>
          </cell>
          <cell r="G41" t="str">
    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    </cell>
          <cell r="H41" t="str">
            <v>100 м2 проемов</v>
          </cell>
          <cell r="I41">
            <v>0.16</v>
          </cell>
          <cell r="O41">
            <v>59678.66</v>
          </cell>
          <cell r="P41">
            <v>54092.01</v>
          </cell>
          <cell r="Q41">
            <v>616.29</v>
          </cell>
          <cell r="R41">
            <v>32.49</v>
          </cell>
          <cell r="S41">
            <v>4970.3599999999997</v>
          </cell>
          <cell r="U41">
            <v>26.812479999999997</v>
          </cell>
          <cell r="AC41">
            <v>264121.15999999997</v>
          </cell>
          <cell r="AD41">
            <v>511.52499999999998</v>
          </cell>
          <cell r="AE41">
            <v>9.5749999999999993</v>
          </cell>
          <cell r="AF41">
            <v>1464.6285</v>
          </cell>
          <cell r="AK41">
            <v>265803.96999999997</v>
          </cell>
          <cell r="AL41">
            <v>264121.15999999997</v>
          </cell>
          <cell r="AM41">
            <v>409.22</v>
          </cell>
          <cell r="AN41">
            <v>7.66</v>
          </cell>
          <cell r="AO41">
            <v>1273.5899999999999</v>
          </cell>
          <cell r="AQ41">
            <v>145.72</v>
          </cell>
          <cell r="AT41">
            <v>100</v>
          </cell>
          <cell r="AU41">
            <v>50</v>
          </cell>
          <cell r="BA41">
            <v>21.21</v>
          </cell>
          <cell r="BB41">
            <v>7.53</v>
          </cell>
          <cell r="BC41">
            <v>1.28</v>
          </cell>
          <cell r="BO41" t="str">
            <v>10-01-034-6</v>
          </cell>
          <cell r="BS41">
            <v>21.21</v>
          </cell>
          <cell r="BZ41">
            <v>118</v>
          </cell>
          <cell r="CA41">
            <v>63</v>
          </cell>
          <cell r="DD41" t="str">
            <v/>
          </cell>
          <cell r="DE41" t="str">
            <v>)*1,25</v>
          </cell>
          <cell r="DF41" t="str">
            <v>)*1,25</v>
          </cell>
          <cell r="DG41" t="str">
            <v>)*1,15</v>
          </cell>
          <cell r="DI41" t="str">
            <v>)*1,15</v>
          </cell>
          <cell r="FV41" t="str">
            <v>*0,85</v>
          </cell>
          <cell r="FW41" t="str">
            <v>*0,8</v>
          </cell>
          <cell r="FX41">
            <v>118</v>
          </cell>
          <cell r="FY41">
            <v>63</v>
          </cell>
        </row>
        <row r="43">
          <cell r="F43" t="str">
            <v>10-01-034-6</v>
          </cell>
          <cell r="G43" t="str">
    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    </cell>
          <cell r="H43" t="str">
            <v>100 м2 проемов</v>
          </cell>
          <cell r="I43">
            <v>2.1999999999999999E-2</v>
          </cell>
          <cell r="O43">
            <v>8205.81</v>
          </cell>
          <cell r="P43">
            <v>7437.65</v>
          </cell>
          <cell r="Q43">
            <v>84.74</v>
          </cell>
          <cell r="R43">
            <v>4.47</v>
          </cell>
          <cell r="S43">
            <v>683.42</v>
          </cell>
          <cell r="U43">
            <v>3.6867159999999992</v>
          </cell>
          <cell r="AC43">
            <v>264121.15999999997</v>
          </cell>
          <cell r="AD43">
            <v>511.52499999999998</v>
          </cell>
          <cell r="AE43">
            <v>9.5749999999999993</v>
          </cell>
          <cell r="AF43">
            <v>1464.6285</v>
          </cell>
          <cell r="AK43">
            <v>265803.96999999997</v>
          </cell>
          <cell r="AL43">
            <v>264121.15999999997</v>
          </cell>
          <cell r="AM43">
            <v>409.22</v>
          </cell>
          <cell r="AN43">
            <v>7.66</v>
          </cell>
          <cell r="AO43">
            <v>1273.5899999999999</v>
          </cell>
          <cell r="AQ43">
            <v>145.72</v>
          </cell>
          <cell r="AT43">
            <v>100</v>
          </cell>
          <cell r="AU43">
            <v>50</v>
          </cell>
          <cell r="BA43">
            <v>21.21</v>
          </cell>
          <cell r="BB43">
            <v>7.53</v>
          </cell>
          <cell r="BC43">
            <v>1.28</v>
          </cell>
          <cell r="BO43" t="str">
            <v>10-01-034-6</v>
          </cell>
          <cell r="BS43">
            <v>21.21</v>
          </cell>
          <cell r="BZ43">
            <v>118</v>
          </cell>
          <cell r="CA43">
            <v>63</v>
          </cell>
          <cell r="DD43" t="str">
            <v/>
          </cell>
          <cell r="DE43" t="str">
            <v>)*1,25</v>
          </cell>
          <cell r="DF43" t="str">
            <v>)*1,25</v>
          </cell>
          <cell r="DG43" t="str">
            <v>)*1,15</v>
          </cell>
          <cell r="DI43" t="str">
            <v>)*1,15</v>
          </cell>
          <cell r="FV43" t="str">
            <v>*0,85</v>
          </cell>
          <cell r="FW43" t="str">
            <v>*0,8</v>
          </cell>
          <cell r="FX43">
            <v>118</v>
          </cell>
          <cell r="FY43">
            <v>63</v>
          </cell>
        </row>
        <row r="45">
          <cell r="F45" t="str">
            <v>10-01-034-6</v>
          </cell>
          <cell r="G45" t="str">
    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    </cell>
          <cell r="H45" t="str">
            <v>100 м2 проемов</v>
          </cell>
          <cell r="I45">
            <v>6.7000000000000004E-2</v>
          </cell>
          <cell r="O45">
            <v>24990.44</v>
          </cell>
          <cell r="P45">
            <v>22651.03</v>
          </cell>
          <cell r="Q45">
            <v>258.07</v>
          </cell>
          <cell r="R45">
            <v>13.61</v>
          </cell>
          <cell r="S45">
            <v>2081.34</v>
          </cell>
          <cell r="U45">
            <v>11.227725999999999</v>
          </cell>
          <cell r="AC45">
            <v>264121.15999999997</v>
          </cell>
          <cell r="AD45">
            <v>511.52499999999998</v>
          </cell>
          <cell r="AE45">
            <v>9.5749999999999993</v>
          </cell>
          <cell r="AF45">
            <v>1464.6285</v>
          </cell>
          <cell r="AK45">
            <v>265803.96999999997</v>
          </cell>
          <cell r="AL45">
            <v>264121.15999999997</v>
          </cell>
          <cell r="AM45">
            <v>409.22</v>
          </cell>
          <cell r="AN45">
            <v>7.66</v>
          </cell>
          <cell r="AO45">
            <v>1273.5899999999999</v>
          </cell>
          <cell r="AQ45">
            <v>145.72</v>
          </cell>
          <cell r="AT45">
            <v>100</v>
          </cell>
          <cell r="AU45">
            <v>50</v>
          </cell>
          <cell r="BA45">
            <v>21.21</v>
          </cell>
          <cell r="BB45">
            <v>7.53</v>
          </cell>
          <cell r="BC45">
            <v>1.28</v>
          </cell>
          <cell r="BO45" t="str">
            <v>10-01-034-6</v>
          </cell>
          <cell r="BS45">
            <v>21.21</v>
          </cell>
          <cell r="BZ45">
            <v>118</v>
          </cell>
          <cell r="CA45">
            <v>63</v>
          </cell>
          <cell r="DD45" t="str">
            <v/>
          </cell>
          <cell r="DE45" t="str">
            <v>)*1,25</v>
          </cell>
          <cell r="DF45" t="str">
            <v>)*1,25</v>
          </cell>
          <cell r="DG45" t="str">
            <v>)*1,15</v>
          </cell>
          <cell r="DI45" t="str">
            <v>)*1,15</v>
          </cell>
          <cell r="FV45" t="str">
            <v>*0,85</v>
          </cell>
          <cell r="FW45" t="str">
            <v>*0,8</v>
          </cell>
          <cell r="FX45">
            <v>118</v>
          </cell>
          <cell r="FY45">
            <v>63</v>
          </cell>
        </row>
        <row r="47">
          <cell r="F47" t="str">
            <v>10-01-035-1</v>
          </cell>
          <cell r="G47" t="str">
            <v>Установка подоконных досок из ПВХ в каменных стенах толщиной до 0,51 м</v>
          </cell>
          <cell r="H47" t="str">
            <v>100 п. м</v>
          </cell>
          <cell r="I47">
            <v>1.95</v>
          </cell>
          <cell r="O47">
            <v>29369.24</v>
          </cell>
          <cell r="P47">
            <v>20534.98</v>
          </cell>
          <cell r="Q47">
            <v>237.17</v>
          </cell>
          <cell r="R47">
            <v>23.78</v>
          </cell>
          <cell r="S47">
            <v>8597.09</v>
          </cell>
          <cell r="U47">
            <v>47.518574999999998</v>
          </cell>
          <cell r="AC47">
            <v>4004.09</v>
          </cell>
          <cell r="AD47">
            <v>17.912500000000001</v>
          </cell>
          <cell r="AE47">
            <v>0.57499999999999996</v>
          </cell>
          <cell r="AF47">
            <v>207.86250000000001</v>
          </cell>
          <cell r="AK47">
            <v>4199.17</v>
          </cell>
          <cell r="AL47">
            <v>4004.09</v>
          </cell>
          <cell r="AM47">
            <v>14.33</v>
          </cell>
          <cell r="AN47">
            <v>0.46</v>
          </cell>
          <cell r="AO47">
            <v>180.75</v>
          </cell>
          <cell r="AQ47">
            <v>21.19</v>
          </cell>
          <cell r="AT47">
            <v>100</v>
          </cell>
          <cell r="AU47">
            <v>50</v>
          </cell>
          <cell r="BA47">
            <v>21.21</v>
          </cell>
          <cell r="BB47">
            <v>6.79</v>
          </cell>
          <cell r="BC47">
            <v>2.63</v>
          </cell>
          <cell r="BO47" t="str">
            <v>10-01-035-1</v>
          </cell>
          <cell r="BS47">
            <v>21.21</v>
          </cell>
          <cell r="BZ47">
            <v>118</v>
          </cell>
          <cell r="CA47">
            <v>63</v>
          </cell>
          <cell r="DD47" t="str">
            <v/>
          </cell>
          <cell r="DE47" t="str">
            <v>)*1,25</v>
          </cell>
          <cell r="DF47" t="str">
            <v>)*1,25</v>
          </cell>
          <cell r="DG47" t="str">
            <v>)*1,15</v>
          </cell>
          <cell r="DI47" t="str">
            <v>)*1,15</v>
          </cell>
          <cell r="FV47" t="str">
            <v>*0,85</v>
          </cell>
          <cell r="FW47" t="str">
            <v>*0,8</v>
          </cell>
          <cell r="FX47">
            <v>118</v>
          </cell>
          <cell r="FY47">
            <v>63</v>
          </cell>
        </row>
        <row r="49">
          <cell r="F49" t="str">
            <v>101-2907</v>
          </cell>
          <cell r="G49" t="str">
            <v>Доски подоконные ПВХ, шириной 350 мм</v>
          </cell>
          <cell r="H49" t="str">
            <v>1 м</v>
          </cell>
          <cell r="I49">
            <v>195</v>
          </cell>
          <cell r="O49">
            <v>47336.21</v>
          </cell>
          <cell r="P49">
            <v>47336.21</v>
          </cell>
          <cell r="U49">
            <v>0</v>
          </cell>
          <cell r="AC49">
            <v>237.99</v>
          </cell>
          <cell r="AD49">
            <v>0</v>
          </cell>
          <cell r="AF49">
            <v>0</v>
          </cell>
          <cell r="AL49">
            <v>237.99</v>
          </cell>
          <cell r="BC49">
            <v>1.02</v>
          </cell>
          <cell r="BO49" t="str">
            <v>101-2907</v>
          </cell>
          <cell r="DD49" t="str">
            <v/>
          </cell>
        </row>
        <row r="51">
          <cell r="F51" t="str">
            <v>15-01-050-4</v>
          </cell>
          <cell r="G51" t="str">
            <v>Облицовка оконных и дверных откосов декоративным бумажно-слоистым пластиком или листами из синтетических материалов на клее</v>
          </cell>
          <cell r="H51" t="str">
            <v>100 м2 облицовки</v>
          </cell>
          <cell r="I51">
            <v>0.97499999999999998</v>
          </cell>
          <cell r="O51">
            <v>37702.33</v>
          </cell>
          <cell r="P51">
            <v>980.47</v>
          </cell>
          <cell r="Q51">
            <v>378.88</v>
          </cell>
          <cell r="R51">
            <v>24.04</v>
          </cell>
          <cell r="S51">
            <v>36342.980000000003</v>
          </cell>
          <cell r="U51">
            <v>186.65448749999999</v>
          </cell>
          <cell r="AC51">
            <v>478.86</v>
          </cell>
          <cell r="AD51">
            <v>57.912500000000001</v>
          </cell>
          <cell r="AE51">
            <v>1.1625000000000001</v>
          </cell>
          <cell r="AF51">
            <v>1757.4185</v>
          </cell>
          <cell r="AK51">
            <v>2053.38</v>
          </cell>
          <cell r="AL51">
            <v>478.86</v>
          </cell>
          <cell r="AM51">
            <v>46.33</v>
          </cell>
          <cell r="AN51">
            <v>0.93</v>
          </cell>
          <cell r="AO51">
            <v>1528.19</v>
          </cell>
          <cell r="AQ51">
            <v>166.47</v>
          </cell>
          <cell r="AT51">
            <v>89</v>
          </cell>
          <cell r="AU51">
            <v>44</v>
          </cell>
          <cell r="BA51">
            <v>21.21</v>
          </cell>
          <cell r="BB51">
            <v>6.71</v>
          </cell>
          <cell r="BC51">
            <v>2.1</v>
          </cell>
          <cell r="BO51" t="str">
            <v>15-01-050-4</v>
          </cell>
          <cell r="BS51">
            <v>21.21</v>
          </cell>
          <cell r="BZ51">
            <v>105</v>
          </cell>
          <cell r="CA51">
            <v>55</v>
          </cell>
          <cell r="DD51" t="str">
            <v/>
          </cell>
          <cell r="DE51" t="str">
            <v>)*1,25</v>
          </cell>
          <cell r="DF51" t="str">
            <v>)*1,25</v>
          </cell>
          <cell r="DG51" t="str">
            <v>)*1,15</v>
          </cell>
          <cell r="DI51" t="str">
            <v>)*1,15</v>
          </cell>
          <cell r="FV51" t="str">
            <v>*0,85</v>
          </cell>
          <cell r="FW51" t="str">
            <v>*0,8</v>
          </cell>
          <cell r="FX51">
            <v>105</v>
          </cell>
          <cell r="FY51">
            <v>55</v>
          </cell>
        </row>
        <row r="53">
          <cell r="F53" t="str">
            <v>101-3416</v>
          </cell>
          <cell r="G53" t="str">
            <v>Лист гладкий ROOF EXPERT, полиэстер</v>
          </cell>
          <cell r="H53" t="str">
            <v>м2</v>
          </cell>
          <cell r="I53">
            <v>97.5</v>
          </cell>
          <cell r="O53">
            <v>49820.95</v>
          </cell>
          <cell r="P53">
            <v>49820.95</v>
          </cell>
          <cell r="U53">
            <v>0</v>
          </cell>
          <cell r="AC53">
            <v>201.97</v>
          </cell>
          <cell r="AD53">
            <v>0</v>
          </cell>
          <cell r="AF53">
            <v>0</v>
          </cell>
          <cell r="AL53">
            <v>201.97</v>
          </cell>
          <cell r="BC53">
            <v>2.5299999999999998</v>
          </cell>
          <cell r="BO53" t="str">
            <v>101-3416</v>
          </cell>
          <cell r="DD53" t="str">
            <v/>
          </cell>
        </row>
        <row r="55">
          <cell r="F55" t="str">
            <v>101-2416</v>
          </cell>
          <cell r="G55" t="str">
            <v>Грунтовка «Бетоконтакт», КНАУФ</v>
          </cell>
          <cell r="H55" t="str">
            <v>кг</v>
          </cell>
          <cell r="I55">
            <v>8.67</v>
          </cell>
          <cell r="O55">
            <v>667.4</v>
          </cell>
          <cell r="P55">
            <v>667.4</v>
          </cell>
          <cell r="U55">
            <v>0</v>
          </cell>
          <cell r="AC55">
            <v>22.91</v>
          </cell>
          <cell r="AD55">
            <v>0</v>
          </cell>
          <cell r="AF55">
            <v>0</v>
          </cell>
          <cell r="AK55">
            <v>22.91</v>
          </cell>
          <cell r="AL55">
            <v>22.91</v>
          </cell>
          <cell r="AM55">
            <v>0</v>
          </cell>
          <cell r="AO55">
            <v>0</v>
          </cell>
          <cell r="BC55">
            <v>3.36</v>
          </cell>
          <cell r="BO55" t="str">
            <v>101-2416</v>
          </cell>
          <cell r="DD55" t="str">
            <v/>
          </cell>
        </row>
        <row r="57">
          <cell r="F57" t="str">
            <v>12-01-010-1</v>
          </cell>
          <cell r="G57" t="str">
            <v>Устройство мелких покрытий (брандмауэры, парапеты, свесы и т.п.) из листовой оцинкованной стали</v>
          </cell>
          <cell r="H57" t="str">
            <v>100 м2 покрытия</v>
          </cell>
          <cell r="I57">
            <v>0.34</v>
          </cell>
          <cell r="O57">
            <v>16506.39</v>
          </cell>
          <cell r="P57">
            <v>8463.84</v>
          </cell>
          <cell r="Q57">
            <v>66.569999999999993</v>
          </cell>
          <cell r="R57">
            <v>24.34</v>
          </cell>
          <cell r="S57">
            <v>7975.98</v>
          </cell>
          <cell r="U57">
            <v>44.085250000000002</v>
          </cell>
          <cell r="AC57">
            <v>8890.59</v>
          </cell>
          <cell r="AD57">
            <v>29.225000000000001</v>
          </cell>
          <cell r="AE57">
            <v>3.375</v>
          </cell>
          <cell r="AF57">
            <v>1106.0239999999999</v>
          </cell>
          <cell r="AK57">
            <v>9875.73</v>
          </cell>
          <cell r="AL57">
            <v>8890.59</v>
          </cell>
          <cell r="AM57">
            <v>23.38</v>
          </cell>
          <cell r="AN57">
            <v>2.7</v>
          </cell>
          <cell r="AO57">
            <v>961.76</v>
          </cell>
          <cell r="AQ57">
            <v>112.75</v>
          </cell>
          <cell r="AT57">
            <v>102</v>
          </cell>
          <cell r="AU57">
            <v>52</v>
          </cell>
          <cell r="BA57">
            <v>21.21</v>
          </cell>
          <cell r="BB57">
            <v>6.7</v>
          </cell>
          <cell r="BC57">
            <v>2.8</v>
          </cell>
          <cell r="BO57" t="str">
            <v>12-01-010-1</v>
          </cell>
          <cell r="BS57">
            <v>21.21</v>
          </cell>
          <cell r="BZ57">
            <v>120</v>
          </cell>
          <cell r="CA57">
            <v>65</v>
          </cell>
          <cell r="DD57" t="str">
            <v/>
          </cell>
          <cell r="DE57" t="str">
            <v>)*1,25</v>
          </cell>
          <cell r="DF57" t="str">
            <v>)*1,25</v>
          </cell>
          <cell r="DG57" t="str">
            <v>)*1,15</v>
          </cell>
          <cell r="DI57" t="str">
            <v>)*1,15</v>
          </cell>
          <cell r="FV57" t="str">
            <v>*0,85</v>
          </cell>
          <cell r="FW57" t="str">
            <v>*0,8</v>
          </cell>
          <cell r="FX57">
            <v>120</v>
          </cell>
          <cell r="FY57">
            <v>65</v>
          </cell>
        </row>
        <row r="80">
          <cell r="G80" t="str">
            <v>Ремонт ступеней входа в школу</v>
          </cell>
        </row>
        <row r="85">
          <cell r="E85" t="str">
            <v>1</v>
          </cell>
          <cell r="F85" t="str">
            <v>13-06-003-1</v>
          </cell>
          <cell r="G85" t="str">
            <v>Очистка поверхности щетками</v>
          </cell>
          <cell r="H85" t="str">
            <v>1 м2 очищаемой поверхности</v>
          </cell>
          <cell r="I85">
            <v>5.76</v>
          </cell>
          <cell r="O85">
            <v>1032.0899999999999</v>
          </cell>
          <cell r="S85">
            <v>1032.0899999999999</v>
          </cell>
          <cell r="U85">
            <v>5.7024000000000008</v>
          </cell>
          <cell r="AC85">
            <v>0</v>
          </cell>
          <cell r="AD85">
            <v>0</v>
          </cell>
          <cell r="AF85">
            <v>8.4480000000000004</v>
          </cell>
          <cell r="AK85">
            <v>7.68</v>
          </cell>
          <cell r="AL85">
            <v>0</v>
          </cell>
          <cell r="AM85">
            <v>0</v>
          </cell>
          <cell r="AO85">
            <v>7.68</v>
          </cell>
          <cell r="AQ85">
            <v>0.9</v>
          </cell>
          <cell r="AT85">
            <v>77</v>
          </cell>
          <cell r="AU85">
            <v>56</v>
          </cell>
          <cell r="BA85">
            <v>21.21</v>
          </cell>
          <cell r="BO85" t="str">
            <v>13-06-003-1</v>
          </cell>
          <cell r="BZ85">
            <v>90</v>
          </cell>
          <cell r="CA85">
            <v>70</v>
          </cell>
          <cell r="DG85" t="str">
            <v>)*1,1</v>
          </cell>
          <cell r="DI85" t="str">
            <v>)*1,1</v>
          </cell>
          <cell r="FV85" t="str">
            <v>*0,85</v>
          </cell>
          <cell r="FW85" t="str">
            <v>*0,8</v>
          </cell>
          <cell r="FX85">
            <v>90</v>
          </cell>
          <cell r="FY85">
            <v>70</v>
          </cell>
        </row>
        <row r="87">
          <cell r="E87" t="str">
            <v>2</v>
          </cell>
          <cell r="F87" t="str">
            <v>11-01-011-1</v>
          </cell>
          <cell r="G87" t="str">
            <v>Устройство стяжек цементных толщиной 20 мм</v>
          </cell>
          <cell r="H87" t="str">
            <v>100 м2 стяжки</v>
          </cell>
          <cell r="I87">
            <v>0.51100000000000001</v>
          </cell>
          <cell r="O87">
            <v>7342.06</v>
          </cell>
          <cell r="P87">
            <v>3369.21</v>
          </cell>
          <cell r="Q87">
            <v>232.76</v>
          </cell>
          <cell r="R87">
            <v>175.61</v>
          </cell>
          <cell r="S87">
            <v>3740.09</v>
          </cell>
          <cell r="U87">
            <v>22.208570999999999</v>
          </cell>
          <cell r="AC87">
            <v>1127.07</v>
          </cell>
          <cell r="AD87">
            <v>48.664000000000001</v>
          </cell>
          <cell r="AE87">
            <v>16.202999999999999</v>
          </cell>
          <cell r="AF87">
            <v>345.08100000000002</v>
          </cell>
          <cell r="AK87">
            <v>1485.02</v>
          </cell>
          <cell r="AL87">
            <v>1127.07</v>
          </cell>
          <cell r="AM87">
            <v>44.24</v>
          </cell>
          <cell r="AN87">
            <v>14.73</v>
          </cell>
          <cell r="AO87">
            <v>313.70999999999998</v>
          </cell>
          <cell r="AQ87">
            <v>39.51</v>
          </cell>
          <cell r="AT87">
            <v>105</v>
          </cell>
          <cell r="AU87">
            <v>60</v>
          </cell>
          <cell r="BA87">
            <v>21.21</v>
          </cell>
          <cell r="BB87">
            <v>9.36</v>
          </cell>
          <cell r="BC87">
            <v>5.85</v>
          </cell>
          <cell r="BO87" t="str">
            <v>11-01-011-1</v>
          </cell>
          <cell r="BS87">
            <v>21.21</v>
          </cell>
          <cell r="BZ87">
            <v>123</v>
          </cell>
          <cell r="CA87">
            <v>75</v>
          </cell>
          <cell r="DD87" t="str">
            <v/>
          </cell>
          <cell r="DE87" t="str">
            <v>)*1,1</v>
          </cell>
          <cell r="DF87" t="str">
            <v>)*1,1</v>
          </cell>
          <cell r="DG87" t="str">
            <v>)*1,1</v>
          </cell>
          <cell r="DI87" t="str">
            <v>)*1,1</v>
          </cell>
          <cell r="FV87" t="str">
            <v>*0,85</v>
          </cell>
          <cell r="FW87" t="str">
            <v>*0,8</v>
          </cell>
          <cell r="FX87">
            <v>123</v>
          </cell>
          <cell r="FY87">
            <v>75</v>
          </cell>
        </row>
        <row r="89">
          <cell r="E89" t="str">
            <v>3</v>
          </cell>
          <cell r="F89" t="str">
            <v>11-01-011-2</v>
          </cell>
          <cell r="G89" t="str">
            <v>Устройство стяжек на каждые 5 мм изменения толщины стяжки добавлять или исключать к расценке 11-01-011-01</v>
          </cell>
          <cell r="H89" t="str">
            <v>100 м2 стяжки</v>
          </cell>
          <cell r="I89">
            <v>-0.51100000000000001</v>
          </cell>
          <cell r="O89">
            <v>-923.42</v>
          </cell>
          <cell r="P89">
            <v>-835.91</v>
          </cell>
          <cell r="Q89">
            <v>-40.18</v>
          </cell>
          <cell r="R89">
            <v>-29.09</v>
          </cell>
          <cell r="S89">
            <v>-47.33</v>
          </cell>
          <cell r="U89">
            <v>-0.28105000000000002</v>
          </cell>
          <cell r="AC89">
            <v>279.63</v>
          </cell>
          <cell r="AD89">
            <v>8.4920000000000009</v>
          </cell>
          <cell r="AE89">
            <v>2.6840000000000002</v>
          </cell>
          <cell r="AF89">
            <v>4.367</v>
          </cell>
          <cell r="AK89">
            <v>291.32</v>
          </cell>
          <cell r="AL89">
            <v>279.63</v>
          </cell>
          <cell r="AM89">
            <v>7.72</v>
          </cell>
          <cell r="AN89">
            <v>2.44</v>
          </cell>
          <cell r="AO89">
            <v>3.97</v>
          </cell>
          <cell r="AQ89">
            <v>0.5</v>
          </cell>
          <cell r="AT89">
            <v>105</v>
          </cell>
          <cell r="AU89">
            <v>60</v>
          </cell>
          <cell r="BA89">
            <v>21.21</v>
          </cell>
          <cell r="BB89">
            <v>9.26</v>
          </cell>
          <cell r="BC89">
            <v>5.85</v>
          </cell>
          <cell r="BO89" t="str">
            <v>11-01-011-2</v>
          </cell>
          <cell r="BS89">
            <v>21.21</v>
          </cell>
          <cell r="BZ89">
            <v>123</v>
          </cell>
          <cell r="CA89">
            <v>75</v>
          </cell>
          <cell r="DD89" t="str">
            <v/>
          </cell>
          <cell r="DE89" t="str">
            <v>)*1,1</v>
          </cell>
          <cell r="DF89" t="str">
            <v>)*1,1</v>
          </cell>
          <cell r="DG89" t="str">
            <v>)*1,1</v>
          </cell>
          <cell r="DI89" t="str">
            <v>)*1,1</v>
          </cell>
          <cell r="FV89" t="str">
            <v>*0,85</v>
          </cell>
          <cell r="FW89" t="str">
            <v>*0,8</v>
          </cell>
          <cell r="FX89">
            <v>123</v>
          </cell>
          <cell r="FY89">
            <v>75</v>
          </cell>
        </row>
        <row r="91">
          <cell r="F91" t="str">
            <v>62-27-1</v>
          </cell>
          <cell r="G91" t="str">
            <v>Сплошная шпаклевка ранее оштукатуренных поверхностей цементно-поливинилацетатным составом с лесов и земли</v>
          </cell>
          <cell r="H91" t="str">
            <v>100 м2 ошпаклеванной поверхности</v>
          </cell>
          <cell r="I91">
            <v>0.51100000000000001</v>
          </cell>
          <cell r="O91">
            <v>2699.24</v>
          </cell>
          <cell r="P91">
            <v>250.22</v>
          </cell>
          <cell r="Q91">
            <v>3.19</v>
          </cell>
          <cell r="S91">
            <v>2445.83</v>
          </cell>
          <cell r="U91">
            <v>13.518505000000001</v>
          </cell>
          <cell r="AC91">
            <v>112.31</v>
          </cell>
          <cell r="AD91">
            <v>0.95699999999999996</v>
          </cell>
          <cell r="AF91">
            <v>225.66499999999999</v>
          </cell>
          <cell r="AK91">
            <v>318.33</v>
          </cell>
          <cell r="AL91">
            <v>112.31</v>
          </cell>
          <cell r="AM91">
            <v>0.87</v>
          </cell>
          <cell r="AO91">
            <v>205.15</v>
          </cell>
          <cell r="AQ91">
            <v>24.05</v>
          </cell>
          <cell r="AT91">
            <v>68</v>
          </cell>
          <cell r="AU91">
            <v>40</v>
          </cell>
          <cell r="BA91">
            <v>21.21</v>
          </cell>
          <cell r="BB91">
            <v>6.53</v>
          </cell>
          <cell r="BC91">
            <v>4.3600000000000003</v>
          </cell>
          <cell r="BO91" t="str">
            <v>62-27-1</v>
          </cell>
          <cell r="BZ91">
            <v>80</v>
          </cell>
          <cell r="CA91">
            <v>50</v>
          </cell>
          <cell r="DD91" t="str">
            <v/>
          </cell>
          <cell r="DE91" t="str">
            <v>)*1,1)</v>
          </cell>
          <cell r="DG91" t="str">
            <v>)*1,1)</v>
          </cell>
          <cell r="DI91" t="str">
            <v>)*1,1)</v>
          </cell>
          <cell r="FV91" t="str">
            <v>*0,85</v>
          </cell>
          <cell r="FW91" t="str">
            <v>*0,8</v>
          </cell>
          <cell r="FX91">
            <v>80</v>
          </cell>
          <cell r="FY91">
            <v>50</v>
          </cell>
        </row>
        <row r="93">
          <cell r="F93" t="str">
            <v>15-07-003-2</v>
          </cell>
          <cell r="G93" t="str">
            <v>Грунтование водно-дисперсионной грунтовкой "Нортекс-Грунт" поверхностей пористых (камень, кирпич, бетон и т д)</v>
          </cell>
          <cell r="H93" t="str">
            <v>100 м2 обрабатываемой поверхности</v>
          </cell>
          <cell r="I93">
            <v>0.51100000000000001</v>
          </cell>
          <cell r="O93">
            <v>781.37</v>
          </cell>
          <cell r="P93">
            <v>313.7</v>
          </cell>
          <cell r="Q93">
            <v>63.87</v>
          </cell>
          <cell r="R93">
            <v>1.43</v>
          </cell>
          <cell r="S93">
            <v>403.8</v>
          </cell>
          <cell r="U93">
            <v>2.0741490000000002</v>
          </cell>
          <cell r="AC93">
            <v>212.42</v>
          </cell>
          <cell r="AD93">
            <v>25.3</v>
          </cell>
          <cell r="AE93">
            <v>0.13200000000000001</v>
          </cell>
          <cell r="AF93">
            <v>37.256999999999998</v>
          </cell>
          <cell r="AK93">
            <v>269.29000000000002</v>
          </cell>
          <cell r="AL93">
            <v>212.42</v>
          </cell>
          <cell r="AM93">
            <v>23</v>
          </cell>
          <cell r="AN93">
            <v>0.12</v>
          </cell>
          <cell r="AO93">
            <v>33.869999999999997</v>
          </cell>
          <cell r="AQ93">
            <v>3.69</v>
          </cell>
          <cell r="AT93">
            <v>89</v>
          </cell>
          <cell r="AU93">
            <v>44</v>
          </cell>
          <cell r="BA93">
            <v>21.21</v>
          </cell>
          <cell r="BB93">
            <v>4.9400000000000004</v>
          </cell>
          <cell r="BC93">
            <v>2.89</v>
          </cell>
          <cell r="BO93" t="str">
            <v>15-07-003-2</v>
          </cell>
          <cell r="BS93">
            <v>21.21</v>
          </cell>
          <cell r="BZ93">
            <v>105</v>
          </cell>
          <cell r="CA93">
            <v>55</v>
          </cell>
          <cell r="DD93" t="str">
            <v/>
          </cell>
          <cell r="DE93" t="str">
            <v>)*1,1</v>
          </cell>
          <cell r="DF93" t="str">
            <v>)*1,1</v>
          </cell>
          <cell r="DG93" t="str">
            <v>)*1,1</v>
          </cell>
          <cell r="DI93" t="str">
            <v>)*1,1</v>
          </cell>
          <cell r="FV93" t="str">
            <v>*0,85</v>
          </cell>
          <cell r="FW93" t="str">
            <v>*0,8</v>
          </cell>
          <cell r="FX93">
            <v>105</v>
          </cell>
          <cell r="FY93">
            <v>55</v>
          </cell>
        </row>
        <row r="95">
          <cell r="F95" t="str">
            <v>13-03-003-10</v>
          </cell>
          <cell r="G95" t="str">
            <v>Окраска огрунтованных бетонных и оштукатуренных поверхностей эмалью ЭП-1294</v>
          </cell>
          <cell r="H95" t="str">
            <v>100 м2 окрашиваемой поверхности</v>
          </cell>
          <cell r="I95">
            <v>0.51100000000000001</v>
          </cell>
          <cell r="O95">
            <v>1094.31</v>
          </cell>
          <cell r="P95">
            <v>723.58</v>
          </cell>
          <cell r="Q95">
            <v>18.190000000000001</v>
          </cell>
          <cell r="R95">
            <v>1.19</v>
          </cell>
          <cell r="S95">
            <v>352.54</v>
          </cell>
          <cell r="U95">
            <v>1.832446</v>
          </cell>
          <cell r="AC95">
            <v>837.87</v>
          </cell>
          <cell r="AD95">
            <v>6.952</v>
          </cell>
          <cell r="AE95">
            <v>0.11</v>
          </cell>
          <cell r="AF95">
            <v>32.527000000000001</v>
          </cell>
          <cell r="AK95">
            <v>873.76</v>
          </cell>
          <cell r="AL95">
            <v>837.87</v>
          </cell>
          <cell r="AM95">
            <v>6.32</v>
          </cell>
          <cell r="AN95">
            <v>0.1</v>
          </cell>
          <cell r="AO95">
            <v>29.57</v>
          </cell>
          <cell r="AQ95">
            <v>3.26</v>
          </cell>
          <cell r="AT95">
            <v>77</v>
          </cell>
          <cell r="AU95">
            <v>56</v>
          </cell>
          <cell r="BA95">
            <v>21.21</v>
          </cell>
          <cell r="BB95">
            <v>5.12</v>
          </cell>
          <cell r="BC95">
            <v>1.69</v>
          </cell>
          <cell r="BO95" t="str">
            <v>13-03-003-10</v>
          </cell>
          <cell r="BS95">
            <v>21.21</v>
          </cell>
          <cell r="BZ95">
            <v>90</v>
          </cell>
          <cell r="CA95">
            <v>70</v>
          </cell>
          <cell r="DD95" t="str">
            <v/>
          </cell>
          <cell r="DE95" t="str">
            <v>)*1,1</v>
          </cell>
          <cell r="DF95" t="str">
            <v>)*1,1</v>
          </cell>
          <cell r="DG95" t="str">
            <v>)*1,1</v>
          </cell>
          <cell r="DI95" t="str">
            <v>)*1,1</v>
          </cell>
          <cell r="FV95" t="str">
            <v>*0,85</v>
          </cell>
          <cell r="FW95" t="str">
            <v>*0,8</v>
          </cell>
          <cell r="FX95">
            <v>90</v>
          </cell>
          <cell r="FY95">
            <v>70</v>
          </cell>
        </row>
        <row r="97">
          <cell r="F97" t="str">
            <v>15-04-040-10</v>
          </cell>
          <cell r="G97" t="str">
            <v>Окраска по металлу за 1 раз металлическим порошком решеток</v>
          </cell>
          <cell r="H97" t="str">
            <v>100 м2 окрашиваемой поверхности</v>
          </cell>
          <cell r="I97">
            <v>6.5000000000000002E-2</v>
          </cell>
          <cell r="O97">
            <v>814.47</v>
          </cell>
          <cell r="P97">
            <v>39.29</v>
          </cell>
          <cell r="Q97">
            <v>0.62</v>
          </cell>
          <cell r="R97">
            <v>0.18</v>
          </cell>
          <cell r="S97">
            <v>774.56</v>
          </cell>
          <cell r="U97">
            <v>4.0712099999999998</v>
          </cell>
          <cell r="AC97">
            <v>142.21</v>
          </cell>
          <cell r="AD97">
            <v>1.298</v>
          </cell>
          <cell r="AE97">
            <v>0.13200000000000001</v>
          </cell>
          <cell r="AF97">
            <v>561.82500000000005</v>
          </cell>
          <cell r="AK97">
            <v>654.14</v>
          </cell>
          <cell r="AL97">
            <v>142.21</v>
          </cell>
          <cell r="AM97">
            <v>1.18</v>
          </cell>
          <cell r="AN97">
            <v>0.12</v>
          </cell>
          <cell r="AO97">
            <v>510.75</v>
          </cell>
          <cell r="AQ97">
            <v>56.94</v>
          </cell>
          <cell r="AT97">
            <v>89</v>
          </cell>
          <cell r="AU97">
            <v>44</v>
          </cell>
          <cell r="BA97">
            <v>21.21</v>
          </cell>
          <cell r="BB97">
            <v>7.33</v>
          </cell>
          <cell r="BC97">
            <v>4.25</v>
          </cell>
          <cell r="BO97" t="str">
            <v>15-04-040-10</v>
          </cell>
          <cell r="BS97">
            <v>21.21</v>
          </cell>
          <cell r="BZ97">
            <v>105</v>
          </cell>
          <cell r="CA97">
            <v>55</v>
          </cell>
          <cell r="DD97" t="str">
            <v/>
          </cell>
          <cell r="DE97" t="str">
            <v>)*1,1</v>
          </cell>
          <cell r="DF97" t="str">
            <v>)*1,1</v>
          </cell>
          <cell r="DG97" t="str">
            <v>)*1,1</v>
          </cell>
          <cell r="DI97" t="str">
            <v>)*1,1</v>
          </cell>
          <cell r="FV97" t="str">
            <v>*0,85</v>
          </cell>
          <cell r="FW97" t="str">
            <v>*0,8</v>
          </cell>
          <cell r="FX97">
            <v>105</v>
          </cell>
          <cell r="FY97">
            <v>55</v>
          </cell>
        </row>
        <row r="120">
          <cell r="G120" t="str">
            <v>Покраска цоколя</v>
          </cell>
        </row>
        <row r="125">
          <cell r="E125" t="str">
            <v>1</v>
          </cell>
          <cell r="F125" t="str">
            <v>13-06-003-1</v>
          </cell>
          <cell r="G125" t="str">
            <v>Очистка поверхности щетками</v>
          </cell>
          <cell r="H125" t="str">
            <v>1 м2 очищаемой поверхности</v>
          </cell>
          <cell r="I125">
            <v>31.5</v>
          </cell>
          <cell r="O125">
            <v>5644.24</v>
          </cell>
          <cell r="S125">
            <v>5644.24</v>
          </cell>
          <cell r="U125">
            <v>31.185000000000002</v>
          </cell>
          <cell r="AC125">
            <v>0</v>
          </cell>
          <cell r="AD125">
            <v>0</v>
          </cell>
          <cell r="AF125">
            <v>8.4480000000000004</v>
          </cell>
          <cell r="AK125">
            <v>7.68</v>
          </cell>
          <cell r="AL125">
            <v>0</v>
          </cell>
          <cell r="AM125">
            <v>0</v>
          </cell>
          <cell r="AO125">
            <v>7.68</v>
          </cell>
          <cell r="AQ125">
            <v>0.9</v>
          </cell>
          <cell r="AT125">
            <v>77</v>
          </cell>
          <cell r="AU125">
            <v>56</v>
          </cell>
          <cell r="BA125">
            <v>21.21</v>
          </cell>
          <cell r="BO125" t="str">
            <v>13-06-003-1</v>
          </cell>
          <cell r="BZ125">
            <v>90</v>
          </cell>
          <cell r="CA125">
            <v>70</v>
          </cell>
          <cell r="DG125" t="str">
            <v>)*1,1</v>
          </cell>
          <cell r="DI125" t="str">
            <v>)*1,1</v>
          </cell>
          <cell r="FV125" t="str">
            <v>*0,85</v>
          </cell>
          <cell r="FW125" t="str">
            <v>*0,8</v>
          </cell>
          <cell r="FX125">
            <v>90</v>
          </cell>
          <cell r="FY125">
            <v>70</v>
          </cell>
        </row>
        <row r="127">
          <cell r="F127" t="str">
            <v>62-1-5</v>
          </cell>
          <cell r="G127" t="str">
            <v>Окраска известковыми составами по кирпичу и бетону</v>
          </cell>
          <cell r="H127" t="str">
            <v>100 м2 окрашиваемой поверхности (без вычета проемов)</v>
          </cell>
          <cell r="I127">
            <v>3.15</v>
          </cell>
          <cell r="O127">
            <v>6821.51</v>
          </cell>
          <cell r="P127">
            <v>414.15</v>
          </cell>
          <cell r="Q127">
            <v>162.69</v>
          </cell>
          <cell r="R127">
            <v>85.25</v>
          </cell>
          <cell r="S127">
            <v>6244.67</v>
          </cell>
          <cell r="U127">
            <v>36.036000000000001</v>
          </cell>
          <cell r="AC127">
            <v>33.54</v>
          </cell>
          <cell r="AD127">
            <v>6.3140000000000001</v>
          </cell>
          <cell r="AE127">
            <v>1.276</v>
          </cell>
          <cell r="AF127">
            <v>93.466999999999999</v>
          </cell>
          <cell r="AK127">
            <v>124.25</v>
          </cell>
          <cell r="AL127">
            <v>33.54</v>
          </cell>
          <cell r="AM127">
            <v>5.74</v>
          </cell>
          <cell r="AN127">
            <v>1.1599999999999999</v>
          </cell>
          <cell r="AO127">
            <v>84.97</v>
          </cell>
          <cell r="AQ127">
            <v>10.4</v>
          </cell>
          <cell r="AT127">
            <v>68</v>
          </cell>
          <cell r="AU127">
            <v>40</v>
          </cell>
          <cell r="BA127">
            <v>21.21</v>
          </cell>
          <cell r="BB127">
            <v>8.18</v>
          </cell>
          <cell r="BC127">
            <v>3.92</v>
          </cell>
          <cell r="BO127" t="str">
            <v>62-1-5</v>
          </cell>
          <cell r="BS127">
            <v>21.21</v>
          </cell>
          <cell r="BZ127">
            <v>80</v>
          </cell>
          <cell r="CA127">
            <v>50</v>
          </cell>
          <cell r="DD127" t="str">
            <v/>
          </cell>
          <cell r="DE127" t="str">
            <v>)*1,1</v>
          </cell>
          <cell r="DF127" t="str">
            <v>)*1,1</v>
          </cell>
          <cell r="DG127" t="str">
            <v>)*1,1</v>
          </cell>
          <cell r="DI127" t="str">
            <v>)*1,1</v>
          </cell>
          <cell r="FV127" t="str">
            <v>*0,85</v>
          </cell>
          <cell r="FW127" t="str">
            <v>*0,8</v>
          </cell>
          <cell r="FX127">
            <v>80</v>
          </cell>
          <cell r="FY127">
            <v>50</v>
          </cell>
        </row>
        <row r="129">
          <cell r="F129" t="str">
            <v>62-1-5</v>
          </cell>
          <cell r="G129" t="str">
            <v>Окраска известковыми составами по кирпичу и бетону</v>
          </cell>
          <cell r="H129" t="str">
            <v>100 м2 окрашиваемой поверхности (без вычета проемов)</v>
          </cell>
          <cell r="I129">
            <v>3.15</v>
          </cell>
          <cell r="O129">
            <v>6821.51</v>
          </cell>
          <cell r="P129">
            <v>414.15</v>
          </cell>
          <cell r="Q129">
            <v>162.69</v>
          </cell>
          <cell r="R129">
            <v>85.25</v>
          </cell>
          <cell r="S129">
            <v>6244.67</v>
          </cell>
          <cell r="U129">
            <v>36.036000000000001</v>
          </cell>
          <cell r="AC129">
            <v>33.54</v>
          </cell>
          <cell r="AD129">
            <v>6.3140000000000001</v>
          </cell>
          <cell r="AE129">
            <v>1.276</v>
          </cell>
          <cell r="AF129">
            <v>93.466999999999999</v>
          </cell>
          <cell r="AK129">
            <v>124.25</v>
          </cell>
          <cell r="AL129">
            <v>33.54</v>
          </cell>
          <cell r="AM129">
            <v>5.74</v>
          </cell>
          <cell r="AN129">
            <v>1.1599999999999999</v>
          </cell>
          <cell r="AO129">
            <v>84.97</v>
          </cell>
          <cell r="AQ129">
            <v>10.4</v>
          </cell>
          <cell r="AT129">
            <v>68</v>
          </cell>
          <cell r="AU129">
            <v>40</v>
          </cell>
          <cell r="BA129">
            <v>21.21</v>
          </cell>
          <cell r="BB129">
            <v>8.18</v>
          </cell>
          <cell r="BC129">
            <v>3.92</v>
          </cell>
          <cell r="BO129" t="str">
            <v>62-1-5</v>
          </cell>
          <cell r="BS129">
            <v>21.21</v>
          </cell>
          <cell r="BZ129">
            <v>80</v>
          </cell>
          <cell r="CA129">
            <v>50</v>
          </cell>
          <cell r="DD129" t="str">
            <v/>
          </cell>
          <cell r="DE129" t="str">
            <v>)*1,1</v>
          </cell>
          <cell r="DF129" t="str">
            <v>)*1,1</v>
          </cell>
          <cell r="DG129" t="str">
            <v>)*1,1</v>
          </cell>
          <cell r="DI129" t="str">
            <v>)*1,1</v>
          </cell>
          <cell r="FV129" t="str">
            <v>*0,85</v>
          </cell>
          <cell r="FW129" t="str">
            <v>*0,8</v>
          </cell>
          <cell r="FX129">
            <v>80</v>
          </cell>
          <cell r="FY129">
            <v>50</v>
          </cell>
        </row>
        <row r="152">
          <cell r="G152" t="str">
            <v>Замена линолеума</v>
          </cell>
        </row>
        <row r="157">
          <cell r="E157" t="str">
            <v>1</v>
          </cell>
          <cell r="F157" t="str">
            <v>57-2-1</v>
          </cell>
          <cell r="G157" t="str">
            <v>Разборка покрытий полов из линолеума и релина</v>
          </cell>
          <cell r="H157" t="str">
            <v>100 м2 покрытия</v>
          </cell>
          <cell r="I157">
            <v>4.4000000000000004</v>
          </cell>
          <cell r="O157">
            <v>8461.68</v>
          </cell>
          <cell r="Q157">
            <v>170.78</v>
          </cell>
          <cell r="R157">
            <v>140.91999999999999</v>
          </cell>
          <cell r="S157">
            <v>8290.9</v>
          </cell>
          <cell r="U157">
            <v>50.116000000000007</v>
          </cell>
          <cell r="AC157">
            <v>0</v>
          </cell>
          <cell r="AD157">
            <v>4.0599999999999996</v>
          </cell>
          <cell r="AE157">
            <v>1.51</v>
          </cell>
          <cell r="AF157">
            <v>88.84</v>
          </cell>
          <cell r="AK157">
            <v>92.9</v>
          </cell>
          <cell r="AL157">
            <v>0</v>
          </cell>
          <cell r="AM157">
            <v>4.0599999999999996</v>
          </cell>
          <cell r="AN157">
            <v>1.51</v>
          </cell>
          <cell r="AO157">
            <v>88.84</v>
          </cell>
          <cell r="AQ157">
            <v>11.39</v>
          </cell>
          <cell r="AT157">
            <v>68</v>
          </cell>
          <cell r="AU157">
            <v>54</v>
          </cell>
          <cell r="BA157">
            <v>21.21</v>
          </cell>
          <cell r="BB157">
            <v>9.56</v>
          </cell>
          <cell r="BO157" t="str">
            <v>57-2-1</v>
          </cell>
          <cell r="BS157">
            <v>21.21</v>
          </cell>
          <cell r="BZ157">
            <v>80</v>
          </cell>
          <cell r="CA157">
            <v>68</v>
          </cell>
          <cell r="DE157" t="str">
            <v/>
          </cell>
          <cell r="DF157" t="str">
            <v/>
          </cell>
          <cell r="DG157" t="str">
            <v/>
          </cell>
          <cell r="DI157" t="str">
            <v/>
          </cell>
          <cell r="FV157" t="str">
            <v>*0,85</v>
          </cell>
          <cell r="FW157" t="str">
            <v>*0,8</v>
          </cell>
          <cell r="FX157">
            <v>80</v>
          </cell>
          <cell r="FY157">
            <v>68</v>
          </cell>
        </row>
        <row r="159">
          <cell r="E159" t="str">
            <v>1,1</v>
          </cell>
          <cell r="F159" t="str">
            <v>509-9900</v>
          </cell>
          <cell r="G159" t="str">
            <v>Строительный мусор</v>
          </cell>
          <cell r="H159" t="str">
            <v>т</v>
          </cell>
          <cell r="I159">
            <v>2.0680000000000001</v>
          </cell>
          <cell r="O159">
            <v>0</v>
          </cell>
          <cell r="AC159">
            <v>0</v>
          </cell>
          <cell r="AD159">
            <v>0</v>
          </cell>
          <cell r="AF159">
            <v>0</v>
          </cell>
          <cell r="AK159">
            <v>0</v>
          </cell>
          <cell r="BC159">
            <v>1</v>
          </cell>
        </row>
        <row r="161">
          <cell r="E161" t="str">
            <v>2</v>
          </cell>
          <cell r="F161" t="str">
            <v>57-2-1</v>
          </cell>
          <cell r="G161" t="str">
            <v>Разборка покрытий полов из линолеума и релина</v>
          </cell>
          <cell r="H161" t="str">
            <v>100 м2 покрытия</v>
          </cell>
          <cell r="I161">
            <v>2</v>
          </cell>
          <cell r="O161">
            <v>3846.22</v>
          </cell>
          <cell r="Q161">
            <v>77.63</v>
          </cell>
          <cell r="R161">
            <v>64.05</v>
          </cell>
          <cell r="S161">
            <v>3768.59</v>
          </cell>
          <cell r="U161">
            <v>22.78</v>
          </cell>
          <cell r="AC161">
            <v>0</v>
          </cell>
          <cell r="AD161">
            <v>4.0599999999999996</v>
          </cell>
          <cell r="AE161">
            <v>1.51</v>
          </cell>
          <cell r="AF161">
            <v>88.84</v>
          </cell>
          <cell r="AK161">
            <v>92.9</v>
          </cell>
          <cell r="AL161">
            <v>0</v>
          </cell>
          <cell r="AM161">
            <v>4.0599999999999996</v>
          </cell>
          <cell r="AN161">
            <v>1.51</v>
          </cell>
          <cell r="AO161">
            <v>88.84</v>
          </cell>
          <cell r="AQ161">
            <v>11.39</v>
          </cell>
          <cell r="AT161">
            <v>68</v>
          </cell>
          <cell r="AU161">
            <v>54</v>
          </cell>
          <cell r="BA161">
            <v>21.21</v>
          </cell>
          <cell r="BB161">
            <v>9.56</v>
          </cell>
          <cell r="BO161" t="str">
            <v>57-2-1</v>
          </cell>
          <cell r="BS161">
            <v>21.21</v>
          </cell>
          <cell r="BZ161">
            <v>80</v>
          </cell>
          <cell r="CA161">
            <v>68</v>
          </cell>
          <cell r="DE161" t="str">
            <v/>
          </cell>
          <cell r="DF161" t="str">
            <v/>
          </cell>
          <cell r="DG161" t="str">
            <v/>
          </cell>
          <cell r="DI161" t="str">
            <v/>
          </cell>
          <cell r="FV161" t="str">
            <v>*0,85</v>
          </cell>
          <cell r="FW161" t="str">
            <v>*0,8</v>
          </cell>
          <cell r="FX161">
            <v>80</v>
          </cell>
          <cell r="FY161">
            <v>68</v>
          </cell>
        </row>
        <row r="163">
          <cell r="E163" t="str">
            <v>2,1</v>
          </cell>
          <cell r="F163" t="str">
            <v>509-9900</v>
          </cell>
          <cell r="G163" t="str">
            <v>Строительный мусор</v>
          </cell>
          <cell r="H163" t="str">
            <v>т</v>
          </cell>
          <cell r="I163">
            <v>0.94</v>
          </cell>
          <cell r="O163">
            <v>0</v>
          </cell>
          <cell r="AC163">
            <v>0</v>
          </cell>
          <cell r="AD163">
            <v>0</v>
          </cell>
          <cell r="AF163">
            <v>0</v>
          </cell>
          <cell r="AK163">
            <v>0</v>
          </cell>
          <cell r="BC163">
            <v>1</v>
          </cell>
        </row>
        <row r="165">
          <cell r="F165" t="str">
            <v>11-01-036-1</v>
          </cell>
          <cell r="G165" t="str">
            <v>Устройство покрытий из линолеума на клее «Бустилат»</v>
          </cell>
          <cell r="H165" t="str">
            <v>100 м2 покрытия</v>
          </cell>
          <cell r="I165">
            <v>4.4000000000000004</v>
          </cell>
          <cell r="O165">
            <v>135661.19</v>
          </cell>
          <cell r="P165">
            <v>94147.32</v>
          </cell>
          <cell r="Q165">
            <v>2055.7399999999998</v>
          </cell>
          <cell r="R165">
            <v>454.67</v>
          </cell>
          <cell r="S165">
            <v>39458.129999999997</v>
          </cell>
          <cell r="U165">
            <v>223.87199999999999</v>
          </cell>
          <cell r="AC165">
            <v>7481.51</v>
          </cell>
          <cell r="AD165">
            <v>65.436000000000007</v>
          </cell>
          <cell r="AE165">
            <v>4.8719999999999999</v>
          </cell>
          <cell r="AF165">
            <v>422.80799999999999</v>
          </cell>
          <cell r="AK165">
            <v>7888.38</v>
          </cell>
          <cell r="AL165">
            <v>7481.51</v>
          </cell>
          <cell r="AM165">
            <v>54.53</v>
          </cell>
          <cell r="AN165">
            <v>4.0599999999999996</v>
          </cell>
          <cell r="AO165">
            <v>352.34</v>
          </cell>
          <cell r="AQ165">
            <v>42.4</v>
          </cell>
          <cell r="AT165">
            <v>105</v>
          </cell>
          <cell r="AU165">
            <v>60</v>
          </cell>
          <cell r="BA165">
            <v>21.21</v>
          </cell>
          <cell r="BB165">
            <v>7.14</v>
          </cell>
          <cell r="BC165">
            <v>2.86</v>
          </cell>
          <cell r="BO165" t="str">
            <v>11-01-036-1</v>
          </cell>
          <cell r="BS165">
            <v>21.21</v>
          </cell>
          <cell r="BZ165">
            <v>123</v>
          </cell>
          <cell r="CA165">
            <v>75</v>
          </cell>
          <cell r="DD165" t="str">
            <v/>
          </cell>
          <cell r="DE165" t="str">
            <v>)*1,2</v>
          </cell>
          <cell r="DF165" t="str">
            <v>)*1,2</v>
          </cell>
          <cell r="DG165" t="str">
            <v>)*1,2</v>
          </cell>
          <cell r="DI165" t="str">
            <v>)*1,2</v>
          </cell>
          <cell r="FV165" t="str">
            <v>*0,85</v>
          </cell>
          <cell r="FW165" t="str">
            <v>*0,8</v>
          </cell>
          <cell r="FX165">
            <v>123</v>
          </cell>
          <cell r="FY165">
            <v>75</v>
          </cell>
        </row>
        <row r="167">
          <cell r="F167" t="str">
            <v>11-01-036-1</v>
          </cell>
          <cell r="G167" t="str">
            <v>Устройство покрытий из линолеума на клее «Бустилат»</v>
          </cell>
          <cell r="H167" t="str">
            <v>100 м2 покрытия</v>
          </cell>
          <cell r="I167">
            <v>2</v>
          </cell>
          <cell r="O167">
            <v>61664.19</v>
          </cell>
          <cell r="P167">
            <v>42794.239999999998</v>
          </cell>
          <cell r="Q167">
            <v>934.43</v>
          </cell>
          <cell r="R167">
            <v>206.67</v>
          </cell>
          <cell r="S167">
            <v>17935.52</v>
          </cell>
          <cell r="U167">
            <v>101.75999999999999</v>
          </cell>
          <cell r="AC167">
            <v>7481.51</v>
          </cell>
          <cell r="AD167">
            <v>65.436000000000007</v>
          </cell>
          <cell r="AE167">
            <v>4.8719999999999999</v>
          </cell>
          <cell r="AF167">
            <v>422.80799999999999</v>
          </cell>
          <cell r="AK167">
            <v>7888.38</v>
          </cell>
          <cell r="AL167">
            <v>7481.51</v>
          </cell>
          <cell r="AM167">
            <v>54.53</v>
          </cell>
          <cell r="AN167">
            <v>4.0599999999999996</v>
          </cell>
          <cell r="AO167">
            <v>352.34</v>
          </cell>
          <cell r="AQ167">
            <v>42.4</v>
          </cell>
          <cell r="AT167">
            <v>105</v>
          </cell>
          <cell r="AU167">
            <v>60</v>
          </cell>
          <cell r="BA167">
            <v>21.21</v>
          </cell>
          <cell r="BB167">
            <v>7.14</v>
          </cell>
          <cell r="BC167">
            <v>2.86</v>
          </cell>
          <cell r="BO167" t="str">
            <v>11-01-036-1</v>
          </cell>
          <cell r="BS167">
            <v>21.21</v>
          </cell>
          <cell r="BZ167">
            <v>123</v>
          </cell>
          <cell r="CA167">
            <v>75</v>
          </cell>
          <cell r="DD167" t="str">
            <v/>
          </cell>
          <cell r="DE167" t="str">
            <v>)*1,2</v>
          </cell>
          <cell r="DF167" t="str">
            <v>)*1,2</v>
          </cell>
          <cell r="DG167" t="str">
            <v>)*1,2</v>
          </cell>
          <cell r="DI167" t="str">
            <v>)*1,2</v>
          </cell>
          <cell r="FV167" t="str">
            <v>*0,85</v>
          </cell>
          <cell r="FW167" t="str">
            <v>*0,8</v>
          </cell>
          <cell r="FX167">
            <v>123</v>
          </cell>
          <cell r="FY167">
            <v>75</v>
          </cell>
        </row>
        <row r="190">
          <cell r="G190" t="str">
            <v>Строительный мусор</v>
          </cell>
        </row>
        <row r="195">
          <cell r="E195" t="str">
            <v>1</v>
          </cell>
          <cell r="F195" t="str">
            <v>69-9-1</v>
          </cell>
          <cell r="G195" t="str">
            <v>Очистка помещений от строительного мусора</v>
          </cell>
          <cell r="H195" t="str">
            <v>100 т мусора</v>
          </cell>
          <cell r="I195">
            <v>0.32</v>
          </cell>
          <cell r="O195">
            <v>10546.09</v>
          </cell>
          <cell r="S195">
            <v>10546.09</v>
          </cell>
          <cell r="U195">
            <v>68.582399999999993</v>
          </cell>
          <cell r="AC195">
            <v>0</v>
          </cell>
          <cell r="AD195">
            <v>0</v>
          </cell>
          <cell r="AF195">
            <v>1553.82</v>
          </cell>
          <cell r="AK195">
            <v>1553.82</v>
          </cell>
          <cell r="AL195">
            <v>0</v>
          </cell>
          <cell r="AM195">
            <v>0</v>
          </cell>
          <cell r="AO195">
            <v>1553.82</v>
          </cell>
          <cell r="AQ195">
            <v>214.32</v>
          </cell>
          <cell r="AT195">
            <v>66</v>
          </cell>
          <cell r="AU195">
            <v>40</v>
          </cell>
          <cell r="BA195">
            <v>21.21</v>
          </cell>
          <cell r="BO195" t="str">
            <v>69-9-1</v>
          </cell>
          <cell r="BZ195">
            <v>78</v>
          </cell>
          <cell r="CA195">
            <v>50</v>
          </cell>
          <cell r="DG195" t="str">
            <v/>
          </cell>
          <cell r="DI195" t="str">
            <v/>
          </cell>
          <cell r="FV195" t="str">
            <v>*0,85</v>
          </cell>
          <cell r="FW195" t="str">
            <v>*0,8</v>
          </cell>
          <cell r="FX195">
            <v>78</v>
          </cell>
          <cell r="FY195">
            <v>50</v>
          </cell>
        </row>
        <row r="197">
          <cell r="E197" t="str">
            <v>2</v>
          </cell>
          <cell r="F197" t="str">
            <v>т01-01-001-41</v>
          </cell>
          <cell r="G197" t="str">
            <v>Погрузка при автомобильных перевозках мусора строительного с погрузкой вручную</v>
          </cell>
          <cell r="H197" t="str">
            <v>1 Т ГРУЗА</v>
          </cell>
          <cell r="I197">
            <v>32.43</v>
          </cell>
          <cell r="O197">
            <v>8209.73</v>
          </cell>
          <cell r="Q197">
            <v>6148.7</v>
          </cell>
          <cell r="S197">
            <v>2061.0300000000002</v>
          </cell>
          <cell r="U197">
            <v>18.734811000000001</v>
          </cell>
          <cell r="AC197">
            <v>0</v>
          </cell>
          <cell r="AD197">
            <v>32.19</v>
          </cell>
          <cell r="AF197">
            <v>10.79</v>
          </cell>
          <cell r="AK197">
            <v>42.98</v>
          </cell>
          <cell r="AL197">
            <v>0</v>
          </cell>
          <cell r="AM197">
            <v>32.19</v>
          </cell>
          <cell r="AO197">
            <v>4.1500000000000004</v>
          </cell>
          <cell r="AQ197">
            <v>0.57769999999999999</v>
          </cell>
          <cell r="BA197">
            <v>5.89</v>
          </cell>
          <cell r="BB197">
            <v>5.89</v>
          </cell>
          <cell r="BO197" t="str">
            <v/>
          </cell>
          <cell r="DE197" t="str">
            <v/>
          </cell>
          <cell r="DG197" t="str">
            <v/>
          </cell>
          <cell r="DI197" t="str">
            <v/>
          </cell>
        </row>
        <row r="199">
          <cell r="E199" t="str">
            <v>3</v>
          </cell>
          <cell r="F199" t="str">
            <v>т03-01-001-25</v>
          </cell>
          <cell r="G199" t="str">
            <v>Перевозка строительного мусора  на расстояние до 25 км</v>
          </cell>
          <cell r="H199" t="str">
            <v>1 Т ГРУЗА</v>
          </cell>
          <cell r="I199">
            <v>32.43</v>
          </cell>
          <cell r="O199">
            <v>3645.98</v>
          </cell>
          <cell r="Q199">
            <v>3645.98</v>
          </cell>
          <cell r="U199">
            <v>0</v>
          </cell>
          <cell r="AC199">
            <v>0</v>
          </cell>
          <cell r="AD199">
            <v>16.78</v>
          </cell>
          <cell r="AF199">
            <v>0</v>
          </cell>
          <cell r="AK199">
            <v>16.78</v>
          </cell>
          <cell r="AL199">
            <v>0</v>
          </cell>
          <cell r="AM199">
            <v>16.78</v>
          </cell>
          <cell r="AO199">
            <v>0</v>
          </cell>
          <cell r="BB199">
            <v>6.7</v>
          </cell>
          <cell r="BO199" t="str">
            <v/>
          </cell>
          <cell r="DE199" t="str">
            <v/>
          </cell>
        </row>
        <row r="222">
          <cell r="G222" t="str">
            <v>Новая локальная смета</v>
          </cell>
        </row>
        <row r="227">
          <cell r="P227">
            <v>0</v>
          </cell>
        </row>
        <row r="230">
          <cell r="P230">
            <v>3849.94</v>
          </cell>
        </row>
        <row r="231">
          <cell r="P231">
            <v>337480.62</v>
          </cell>
        </row>
        <row r="232">
          <cell r="P232">
            <v>2299471.12</v>
          </cell>
        </row>
        <row r="233">
          <cell r="P233">
            <v>0</v>
          </cell>
        </row>
        <row r="234">
          <cell r="P234">
            <v>0</v>
          </cell>
        </row>
        <row r="236">
          <cell r="P236">
            <v>1824.2184765000002</v>
          </cell>
        </row>
        <row r="237">
          <cell r="P237">
            <v>15.706908</v>
          </cell>
        </row>
        <row r="241">
          <cell r="P241">
            <v>2299471.12</v>
          </cell>
        </row>
        <row r="260">
          <cell r="H260" t="str">
            <v>Накладные расходы</v>
          </cell>
          <cell r="P260">
            <v>303870.5</v>
          </cell>
        </row>
        <row r="261">
          <cell r="H261" t="str">
            <v>Сметная прибыль</v>
          </cell>
          <cell r="P261">
            <v>172078.62</v>
          </cell>
        </row>
        <row r="263">
          <cell r="H263" t="str">
            <v>Итого по смете</v>
          </cell>
          <cell r="P263">
            <v>2299471.12</v>
          </cell>
        </row>
        <row r="264">
          <cell r="H264" t="str">
            <v>НДС 18%</v>
          </cell>
          <cell r="P264">
            <v>413904.8</v>
          </cell>
        </row>
        <row r="265">
          <cell r="H265" t="str">
            <v>Всего с НДС 18%</v>
          </cell>
          <cell r="P265">
            <v>2713375.92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9"/>
  <sheetViews>
    <sheetView tabSelected="1" workbookViewId="0">
      <selection activeCell="L299" sqref="L299"/>
    </sheetView>
  </sheetViews>
  <sheetFormatPr defaultRowHeight="15" x14ac:dyDescent="0.25"/>
  <cols>
    <col min="3" max="3" width="28.5703125" customWidth="1"/>
    <col min="6" max="6" width="11.140625" customWidth="1"/>
    <col min="8" max="8" width="11.42578125" customWidth="1"/>
    <col min="11" max="11" width="13.7109375" customWidth="1"/>
  </cols>
  <sheetData>
    <row r="1" spans="1:12" x14ac:dyDescent="0.25">
      <c r="A1" s="1" t="str">
        <f>[1]Source!B1</f>
        <v>Smeta.RU  (495) 974-1589</v>
      </c>
    </row>
    <row r="2" spans="1:12" ht="15.75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x14ac:dyDescent="0.25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2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6"/>
      <c r="B5" s="6"/>
      <c r="C5" s="6"/>
      <c r="D5" s="6"/>
      <c r="E5" s="6"/>
      <c r="F5" s="7" t="s">
        <v>1</v>
      </c>
      <c r="G5" s="7"/>
      <c r="H5" s="8" t="str">
        <f>IF([1]Source!F12&lt;&gt;"Новый объект", [1]Source!F12, "")</f>
        <v/>
      </c>
      <c r="I5" s="8"/>
      <c r="J5" s="8"/>
      <c r="K5" s="8"/>
      <c r="L5" s="9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.75" x14ac:dyDescent="0.25">
      <c r="A7" s="10"/>
      <c r="B7" s="3" t="str">
        <f>CONCATENATE( "ЛОКАЛЬНАЯ СМЕТА № ",IF([1]Source!F20&lt;&gt;"Новая локальная смета", [1]Source!F20, ""))</f>
        <v xml:space="preserve">ЛОКАЛЬНАЯ СМЕТА № </v>
      </c>
      <c r="C7" s="3"/>
      <c r="D7" s="3"/>
      <c r="E7" s="3"/>
      <c r="F7" s="3"/>
      <c r="G7" s="3"/>
      <c r="H7" s="3"/>
      <c r="I7" s="3"/>
      <c r="J7" s="3"/>
      <c r="K7" s="3"/>
      <c r="L7" s="10"/>
    </row>
    <row r="8" spans="1:12" ht="15.7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0"/>
    </row>
    <row r="9" spans="1:12" ht="18" x14ac:dyDescent="0.25">
      <c r="A9" s="10"/>
      <c r="B9" s="12" t="str">
        <f>IF([1]Source!G20&lt;&gt;"Новая локальная смета", [1]Source!G20, "")</f>
        <v/>
      </c>
      <c r="C9" s="12"/>
      <c r="D9" s="12"/>
      <c r="E9" s="12"/>
      <c r="F9" s="12"/>
      <c r="G9" s="12"/>
      <c r="H9" s="12"/>
      <c r="I9" s="12"/>
      <c r="J9" s="12"/>
      <c r="K9" s="12"/>
      <c r="L9" s="10"/>
    </row>
    <row r="10" spans="1:1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8" x14ac:dyDescent="0.25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2" x14ac:dyDescent="0.25">
      <c r="A12" s="6"/>
      <c r="B12" s="15" t="s">
        <v>2</v>
      </c>
      <c r="C12" s="15"/>
      <c r="D12" s="15"/>
      <c r="E12" s="15"/>
      <c r="F12" s="15"/>
      <c r="G12" s="15"/>
      <c r="H12" s="15"/>
      <c r="I12" s="15"/>
      <c r="J12" s="15"/>
      <c r="K12" s="15"/>
      <c r="L12" s="2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8" t="str">
        <f>CONCATENATE("Основание: ", [1]Source!J20)</f>
        <v xml:space="preserve">Основание: 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16"/>
      <c r="F17" s="16"/>
      <c r="G17" s="17" t="s">
        <v>3</v>
      </c>
      <c r="H17" s="17"/>
      <c r="I17" s="17" t="s">
        <v>4</v>
      </c>
      <c r="J17" s="17"/>
      <c r="K17" s="6"/>
      <c r="L17" s="6"/>
    </row>
    <row r="18" spans="1:12" x14ac:dyDescent="0.25">
      <c r="A18" s="6"/>
      <c r="B18" s="6"/>
      <c r="C18" s="18" t="s">
        <v>5</v>
      </c>
      <c r="D18" s="18"/>
      <c r="E18" s="18"/>
      <c r="F18" s="18"/>
      <c r="G18" s="19">
        <v>1100.96</v>
      </c>
      <c r="H18" s="19"/>
      <c r="I18" s="19">
        <f>([1]Source!P241/1000)</f>
        <v>2299.4711200000002</v>
      </c>
      <c r="J18" s="19"/>
      <c r="K18" s="20" t="s">
        <v>6</v>
      </c>
      <c r="L18" s="20"/>
    </row>
    <row r="19" spans="1:12" x14ac:dyDescent="0.25">
      <c r="A19" s="6"/>
      <c r="B19" s="6"/>
      <c r="C19" s="21" t="s">
        <v>7</v>
      </c>
      <c r="D19" s="21"/>
      <c r="E19" s="21"/>
      <c r="F19" s="21"/>
      <c r="G19" s="19">
        <v>1100.96</v>
      </c>
      <c r="H19" s="19"/>
      <c r="I19" s="19">
        <f>([1]Source!P232)/1000</f>
        <v>2299.4711200000002</v>
      </c>
      <c r="J19" s="19"/>
      <c r="K19" s="20" t="s">
        <v>6</v>
      </c>
      <c r="L19" s="20"/>
    </row>
    <row r="20" spans="1:12" x14ac:dyDescent="0.25">
      <c r="A20" s="6"/>
      <c r="B20" s="6"/>
      <c r="C20" s="21" t="s">
        <v>8</v>
      </c>
      <c r="D20" s="21"/>
      <c r="E20" s="21"/>
      <c r="F20" s="21"/>
      <c r="G20" s="19">
        <f>SUM(X29:X285)/1000</f>
        <v>0</v>
      </c>
      <c r="H20" s="19"/>
      <c r="I20" s="19">
        <f>([1]Source!P233)/1000</f>
        <v>0</v>
      </c>
      <c r="J20" s="19"/>
      <c r="K20" s="20" t="s">
        <v>6</v>
      </c>
      <c r="L20" s="20"/>
    </row>
    <row r="21" spans="1:12" x14ac:dyDescent="0.25">
      <c r="A21" s="6"/>
      <c r="B21" s="6"/>
      <c r="C21" s="21" t="s">
        <v>9</v>
      </c>
      <c r="D21" s="21"/>
      <c r="E21" s="21"/>
      <c r="F21" s="21"/>
      <c r="G21" s="19">
        <f>SUM(Y29:Y285)/1000</f>
        <v>0</v>
      </c>
      <c r="H21" s="19"/>
      <c r="I21" s="19">
        <f>([1]Source!P227)/1000</f>
        <v>0</v>
      </c>
      <c r="J21" s="19"/>
      <c r="K21" s="20" t="s">
        <v>6</v>
      </c>
      <c r="L21" s="20"/>
    </row>
    <row r="22" spans="1:12" x14ac:dyDescent="0.25">
      <c r="A22" s="6"/>
      <c r="B22" s="6"/>
      <c r="C22" s="21" t="s">
        <v>10</v>
      </c>
      <c r="D22" s="21"/>
      <c r="E22" s="21"/>
      <c r="F22" s="21"/>
      <c r="G22" s="19">
        <f>SUM(Z29:Z285)/1000</f>
        <v>0</v>
      </c>
      <c r="H22" s="19"/>
      <c r="I22" s="19">
        <f>([1]Source!P234)/1000</f>
        <v>0</v>
      </c>
      <c r="J22" s="19"/>
      <c r="K22" s="20" t="s">
        <v>6</v>
      </c>
      <c r="L22" s="20"/>
    </row>
    <row r="23" spans="1:12" x14ac:dyDescent="0.25">
      <c r="A23" s="6"/>
      <c r="B23" s="6"/>
      <c r="C23" s="18" t="s">
        <v>11</v>
      </c>
      <c r="D23" s="18"/>
      <c r="E23" s="18"/>
      <c r="F23" s="18"/>
      <c r="G23" s="19">
        <f>I23</f>
        <v>1839.9253845000003</v>
      </c>
      <c r="H23" s="19"/>
      <c r="I23" s="19">
        <f>([1]Source!P236+[1]Source!P237)</f>
        <v>1839.9253845000003</v>
      </c>
      <c r="J23" s="19"/>
      <c r="K23" s="20" t="s">
        <v>12</v>
      </c>
      <c r="L23" s="20"/>
    </row>
    <row r="24" spans="1:12" x14ac:dyDescent="0.25">
      <c r="A24" s="6"/>
      <c r="B24" s="6"/>
      <c r="C24" s="18" t="s">
        <v>13</v>
      </c>
      <c r="D24" s="18"/>
      <c r="E24" s="18"/>
      <c r="F24" s="18"/>
      <c r="G24" s="19">
        <v>16.350000000000001</v>
      </c>
      <c r="H24" s="19"/>
      <c r="I24" s="19">
        <f>(([1]Source!P231 + [1]Source!P230)/1000)</f>
        <v>341.33055999999999</v>
      </c>
      <c r="J24" s="19"/>
      <c r="K24" s="20" t="s">
        <v>6</v>
      </c>
      <c r="L24" s="20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22" t="s">
        <v>14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85.5" x14ac:dyDescent="0.25">
      <c r="A27" s="23" t="s">
        <v>15</v>
      </c>
      <c r="B27" s="23" t="s">
        <v>16</v>
      </c>
      <c r="C27" s="23" t="s">
        <v>17</v>
      </c>
      <c r="D27" s="23" t="s">
        <v>18</v>
      </c>
      <c r="E27" s="23" t="s">
        <v>19</v>
      </c>
      <c r="F27" s="23" t="s">
        <v>20</v>
      </c>
      <c r="G27" s="23" t="s">
        <v>21</v>
      </c>
      <c r="H27" s="23" t="s">
        <v>22</v>
      </c>
      <c r="I27" s="23" t="s">
        <v>23</v>
      </c>
      <c r="J27" s="23" t="s">
        <v>24</v>
      </c>
      <c r="K27" s="23" t="s">
        <v>25</v>
      </c>
      <c r="L27" s="23" t="s">
        <v>26</v>
      </c>
    </row>
    <row r="28" spans="1:12" x14ac:dyDescent="0.25">
      <c r="A28" s="24">
        <v>1</v>
      </c>
      <c r="B28" s="24">
        <v>2</v>
      </c>
      <c r="C28" s="24">
        <v>3</v>
      </c>
      <c r="D28" s="24">
        <v>4</v>
      </c>
      <c r="E28" s="24">
        <v>5</v>
      </c>
      <c r="F28" s="24">
        <v>6</v>
      </c>
      <c r="G28" s="24">
        <v>7</v>
      </c>
      <c r="H28" s="24">
        <v>8</v>
      </c>
      <c r="I28" s="24">
        <v>9</v>
      </c>
      <c r="J28" s="24">
        <v>10</v>
      </c>
      <c r="K28" s="24">
        <v>11</v>
      </c>
      <c r="L28" s="25">
        <v>12</v>
      </c>
    </row>
    <row r="30" spans="1:12" ht="16.5" x14ac:dyDescent="0.25">
      <c r="A30" s="26" t="str">
        <f>CONCATENATE("Раздел: ",IF([1]Source!G24&lt;&gt;"Новый раздел", [1]Source!G24, ""))</f>
        <v>Раздел: Замена оконных блоков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63.75" customHeight="1" x14ac:dyDescent="0.25">
      <c r="A31" s="27">
        <v>1</v>
      </c>
      <c r="B31" s="28" t="str">
        <f>[1]Source!F29</f>
        <v>56-1-1</v>
      </c>
      <c r="C31" s="28" t="str">
        <f>[1]Source!G29</f>
        <v>Демонтаж оконных коробок в каменных стенах с отбивкой штукатурки в откосах</v>
      </c>
      <c r="D31" s="29" t="str">
        <f>[1]Source!H29</f>
        <v>100 коробок</v>
      </c>
      <c r="E31" s="30">
        <f>[1]Source!I29</f>
        <v>0.39</v>
      </c>
      <c r="F31" s="31">
        <f>IF([1]Source!AK29&lt;&gt; 0, [1]Source!AK29,[1]Source!AL29 + [1]Source!AM29 + [1]Source!AO29)</f>
        <v>1145.54</v>
      </c>
      <c r="G31" s="32"/>
      <c r="H31" s="33"/>
      <c r="I31" s="32" t="str">
        <f>[1]Source!BO29</f>
        <v>56-1-1</v>
      </c>
      <c r="J31" s="32"/>
      <c r="K31" s="33"/>
      <c r="L31" s="34"/>
    </row>
    <row r="32" spans="1:12" ht="20.25" customHeight="1" x14ac:dyDescent="0.25">
      <c r="A32" s="27"/>
      <c r="B32" s="28"/>
      <c r="C32" s="28" t="s">
        <v>27</v>
      </c>
      <c r="D32" s="29"/>
      <c r="E32" s="30"/>
      <c r="F32" s="31">
        <f>[1]Source!AO29</f>
        <v>1051.72</v>
      </c>
      <c r="G32" s="32" t="str">
        <f>[1]Source!DG29</f>
        <v/>
      </c>
      <c r="H32" s="33">
        <f>ROUND([1]Source!AF29*[1]Source!I29, 2)</f>
        <v>410.17</v>
      </c>
      <c r="I32" s="32"/>
      <c r="J32" s="32">
        <f>IF([1]Source!BA29&lt;&gt; 0, [1]Source!BA29, 1)</f>
        <v>21.21</v>
      </c>
      <c r="K32" s="33">
        <f>[1]Source!S29</f>
        <v>8699.7199999999993</v>
      </c>
      <c r="L32" s="34"/>
    </row>
    <row r="33" spans="1:12" ht="18.75" customHeight="1" x14ac:dyDescent="0.25">
      <c r="A33" s="27"/>
      <c r="B33" s="28"/>
      <c r="C33" s="28" t="s">
        <v>28</v>
      </c>
      <c r="D33" s="29"/>
      <c r="E33" s="30"/>
      <c r="F33" s="31">
        <f>[1]Source!AM29</f>
        <v>93.82</v>
      </c>
      <c r="G33" s="32" t="str">
        <f>[1]Source!DE29</f>
        <v/>
      </c>
      <c r="H33" s="33">
        <f>ROUND([1]Source!AD29*[1]Source!I29, 2)</f>
        <v>36.590000000000003</v>
      </c>
      <c r="I33" s="32"/>
      <c r="J33" s="32">
        <f>IF([1]Source!BB29&lt;&gt; 0, [1]Source!BB29, 1)</f>
        <v>11.28</v>
      </c>
      <c r="K33" s="33">
        <f>[1]Source!Q29</f>
        <v>412.73</v>
      </c>
      <c r="L33" s="34"/>
    </row>
    <row r="34" spans="1:12" ht="18" customHeight="1" x14ac:dyDescent="0.25">
      <c r="A34" s="27"/>
      <c r="B34" s="28"/>
      <c r="C34" s="28" t="s">
        <v>29</v>
      </c>
      <c r="D34" s="29"/>
      <c r="E34" s="30"/>
      <c r="F34" s="31">
        <f>[1]Source!AN29</f>
        <v>22.7</v>
      </c>
      <c r="G34" s="32" t="str">
        <f>[1]Source!DF29</f>
        <v/>
      </c>
      <c r="H34" s="35">
        <f>ROUND([1]Source!AE29*[1]Source!I29, 2)</f>
        <v>8.85</v>
      </c>
      <c r="I34" s="32"/>
      <c r="J34" s="32">
        <f>IF([1]Source!BS29&lt;&gt; 0, [1]Source!BS29, 1)</f>
        <v>21.21</v>
      </c>
      <c r="K34" s="35">
        <f>[1]Source!R29</f>
        <v>187.77</v>
      </c>
      <c r="L34" s="34"/>
    </row>
    <row r="35" spans="1:12" ht="18" customHeight="1" x14ac:dyDescent="0.25">
      <c r="A35" s="27"/>
      <c r="B35" s="28"/>
      <c r="C35" s="28" t="s">
        <v>30</v>
      </c>
      <c r="D35" s="29" t="s">
        <v>31</v>
      </c>
      <c r="E35" s="30">
        <f>[1]Source!BZ29</f>
        <v>82</v>
      </c>
      <c r="F35" s="36"/>
      <c r="G35" s="32"/>
      <c r="H35" s="33">
        <f>SUM(S31:S38)</f>
        <v>0</v>
      </c>
      <c r="I35" s="37" t="str">
        <f>CONCATENATE([1]Source!FX29, [1]Source!FV29, "=")</f>
        <v>82*0,85=</v>
      </c>
      <c r="J35" s="38">
        <f>[1]Source!AT29</f>
        <v>70</v>
      </c>
      <c r="K35" s="33">
        <f>SUM(T31:T38)</f>
        <v>0</v>
      </c>
      <c r="L35" s="34"/>
    </row>
    <row r="36" spans="1:12" ht="13.5" customHeight="1" x14ac:dyDescent="0.25">
      <c r="A36" s="27"/>
      <c r="B36" s="28"/>
      <c r="C36" s="28" t="s">
        <v>32</v>
      </c>
      <c r="D36" s="29" t="s">
        <v>31</v>
      </c>
      <c r="E36" s="30">
        <f>[1]Source!CA29</f>
        <v>62</v>
      </c>
      <c r="F36" s="36"/>
      <c r="G36" s="32"/>
      <c r="H36" s="33">
        <f>SUM(U31:U38)</f>
        <v>0</v>
      </c>
      <c r="I36" s="37" t="str">
        <f>CONCATENATE([1]Source!FY29, [1]Source!FW29, "=")</f>
        <v>62*0,8=</v>
      </c>
      <c r="J36" s="38">
        <f>[1]Source!AU29</f>
        <v>50</v>
      </c>
      <c r="K36" s="33">
        <f>SUM(V31:V38)</f>
        <v>0</v>
      </c>
      <c r="L36" s="34"/>
    </row>
    <row r="37" spans="1:12" ht="16.5" customHeight="1" x14ac:dyDescent="0.25">
      <c r="A37" s="27"/>
      <c r="B37" s="28"/>
      <c r="C37" s="28" t="s">
        <v>33</v>
      </c>
      <c r="D37" s="29" t="s">
        <v>34</v>
      </c>
      <c r="E37" s="30">
        <f>[1]Source!AQ29</f>
        <v>128.72999999999999</v>
      </c>
      <c r="F37" s="31"/>
      <c r="G37" s="32" t="str">
        <f>[1]Source!DI29</f>
        <v/>
      </c>
      <c r="H37" s="33"/>
      <c r="I37" s="32"/>
      <c r="J37" s="32"/>
      <c r="K37" s="33"/>
      <c r="L37" s="39">
        <f>[1]Source!U29</f>
        <v>50.204699999999995</v>
      </c>
    </row>
    <row r="38" spans="1:12" ht="25.5" customHeight="1" x14ac:dyDescent="0.25">
      <c r="A38" s="40">
        <v>1.1000000000000001</v>
      </c>
      <c r="B38" s="41" t="str">
        <f>[1]Source!F31</f>
        <v>509-9900</v>
      </c>
      <c r="C38" s="41" t="str">
        <f>[1]Source!G31</f>
        <v>Строительный мусор</v>
      </c>
      <c r="D38" s="42" t="str">
        <f>[1]Source!H31</f>
        <v>т</v>
      </c>
      <c r="E38" s="43">
        <f>[1]Source!I31</f>
        <v>4.1574</v>
      </c>
      <c r="F38" s="44">
        <f>[1]Source!AK31</f>
        <v>0</v>
      </c>
      <c r="G38" s="45" t="s">
        <v>35</v>
      </c>
      <c r="H38" s="46">
        <f>ROUND([1]Source!AC31*[1]Source!I31, 2)+ROUND([1]Source!AD31*[1]Source!I31, 2)+ROUND([1]Source!AF31*[1]Source!I31, 2)</f>
        <v>0</v>
      </c>
      <c r="I38" s="47"/>
      <c r="J38" s="47">
        <f>IF([1]Source!BC31&lt;&gt; 0, [1]Source!BC31, 1)</f>
        <v>1</v>
      </c>
      <c r="K38" s="46">
        <f>[1]Source!O31</f>
        <v>0</v>
      </c>
      <c r="L38" s="48"/>
    </row>
    <row r="39" spans="1:12" x14ac:dyDescent="0.25">
      <c r="G39" s="49">
        <f>ROUND([1]Source!AC29*[1]Source!I29, 2)+ROUND([1]Source!AF29*[1]Source!I29, 2)+ROUND([1]Source!AD29*[1]Source!I29, 2)+SUM(H35:H38)</f>
        <v>446.76</v>
      </c>
      <c r="H39" s="49"/>
      <c r="J39" s="49">
        <f>[1]Source!O29+SUM(K35:K38)</f>
        <v>9112.4500000000007</v>
      </c>
      <c r="K39" s="49"/>
      <c r="L39" s="50">
        <f>[1]Source!U29</f>
        <v>50.204699999999995</v>
      </c>
    </row>
    <row r="40" spans="1:12" ht="73.5" customHeight="1" x14ac:dyDescent="0.25">
      <c r="A40" s="27">
        <v>2</v>
      </c>
      <c r="B40" s="28" t="str">
        <f>[1]Source!F33</f>
        <v>56-2-2</v>
      </c>
      <c r="C40" s="28" t="str">
        <f>[1]Source!G33</f>
        <v>Снятие оконных переплетов остекленных</v>
      </c>
      <c r="D40" s="29" t="str">
        <f>[1]Source!H33</f>
        <v>100 м2 оконных переплетов</v>
      </c>
      <c r="E40" s="30">
        <f>[1]Source!I33</f>
        <v>7.39</v>
      </c>
      <c r="F40" s="31">
        <f>IF([1]Source!AK33&lt;&gt; 0, [1]Source!AK33,[1]Source!AL33 + [1]Source!AM33 + [1]Source!AO33)</f>
        <v>398.87</v>
      </c>
      <c r="G40" s="32"/>
      <c r="H40" s="33"/>
      <c r="I40" s="32" t="str">
        <f>[1]Source!BO33</f>
        <v>56-2-2</v>
      </c>
      <c r="J40" s="32"/>
      <c r="K40" s="33"/>
      <c r="L40" s="34"/>
    </row>
    <row r="41" spans="1:12" ht="14.25" customHeight="1" x14ac:dyDescent="0.25">
      <c r="A41" s="27"/>
      <c r="B41" s="28"/>
      <c r="C41" s="28" t="s">
        <v>27</v>
      </c>
      <c r="D41" s="29"/>
      <c r="E41" s="30"/>
      <c r="F41" s="31">
        <f>[1]Source!AO33</f>
        <v>369.8</v>
      </c>
      <c r="G41" s="32" t="str">
        <f>[1]Source!DG33</f>
        <v/>
      </c>
      <c r="H41" s="33">
        <f>ROUND([1]Source!AF33*[1]Source!I33, 2)</f>
        <v>2732.82</v>
      </c>
      <c r="I41" s="32"/>
      <c r="J41" s="32">
        <f>IF([1]Source!BA33&lt;&gt; 0, [1]Source!BA33, 1)</f>
        <v>21.21</v>
      </c>
      <c r="K41" s="33">
        <f>[1]Source!S33</f>
        <v>57963.15</v>
      </c>
      <c r="L41" s="34"/>
    </row>
    <row r="42" spans="1:12" ht="18.75" customHeight="1" x14ac:dyDescent="0.25">
      <c r="A42" s="27"/>
      <c r="B42" s="28"/>
      <c r="C42" s="28" t="s">
        <v>28</v>
      </c>
      <c r="D42" s="29"/>
      <c r="E42" s="30"/>
      <c r="F42" s="31">
        <f>[1]Source!AM33</f>
        <v>29.07</v>
      </c>
      <c r="G42" s="32" t="str">
        <f>[1]Source!DE33</f>
        <v/>
      </c>
      <c r="H42" s="33">
        <f>ROUND([1]Source!AD33*[1]Source!I33, 2)</f>
        <v>214.83</v>
      </c>
      <c r="I42" s="32"/>
      <c r="J42" s="32">
        <f>IF([1]Source!BB33&lt;&gt; 0, [1]Source!BB33, 1)</f>
        <v>9.56</v>
      </c>
      <c r="K42" s="33">
        <f>[1]Source!Q33</f>
        <v>2053.75</v>
      </c>
      <c r="L42" s="34"/>
    </row>
    <row r="43" spans="1:12" ht="23.25" customHeight="1" x14ac:dyDescent="0.25">
      <c r="A43" s="27"/>
      <c r="B43" s="28"/>
      <c r="C43" s="28" t="s">
        <v>29</v>
      </c>
      <c r="D43" s="29"/>
      <c r="E43" s="30"/>
      <c r="F43" s="31">
        <f>[1]Source!AN33</f>
        <v>10.79</v>
      </c>
      <c r="G43" s="32" t="str">
        <f>[1]Source!DF33</f>
        <v/>
      </c>
      <c r="H43" s="35">
        <f>ROUND([1]Source!AE33*[1]Source!I33, 2)</f>
        <v>79.739999999999995</v>
      </c>
      <c r="I43" s="32"/>
      <c r="J43" s="32">
        <f>IF([1]Source!BS33&lt;&gt; 0, [1]Source!BS33, 1)</f>
        <v>21.21</v>
      </c>
      <c r="K43" s="35">
        <f>[1]Source!R33</f>
        <v>1691.25</v>
      </c>
      <c r="L43" s="34"/>
    </row>
    <row r="44" spans="1:12" ht="19.5" customHeight="1" x14ac:dyDescent="0.25">
      <c r="A44" s="27"/>
      <c r="B44" s="28"/>
      <c r="C44" s="28" t="s">
        <v>30</v>
      </c>
      <c r="D44" s="29" t="s">
        <v>31</v>
      </c>
      <c r="E44" s="30">
        <f>[1]Source!BZ33</f>
        <v>82</v>
      </c>
      <c r="F44" s="36"/>
      <c r="G44" s="32"/>
      <c r="H44" s="33">
        <f>SUM(S40:S47)</f>
        <v>0</v>
      </c>
      <c r="I44" s="37" t="str">
        <f>CONCATENATE([1]Source!FX33, [1]Source!FV33, "=")</f>
        <v>82*0,85=</v>
      </c>
      <c r="J44" s="38">
        <f>[1]Source!AT33</f>
        <v>70</v>
      </c>
      <c r="K44" s="33">
        <f>SUM(T40:T47)</f>
        <v>0</v>
      </c>
      <c r="L44" s="34"/>
    </row>
    <row r="45" spans="1:12" ht="17.25" customHeight="1" x14ac:dyDescent="0.25">
      <c r="A45" s="27"/>
      <c r="B45" s="28"/>
      <c r="C45" s="28" t="s">
        <v>32</v>
      </c>
      <c r="D45" s="29" t="s">
        <v>31</v>
      </c>
      <c r="E45" s="30">
        <f>[1]Source!CA33</f>
        <v>62</v>
      </c>
      <c r="F45" s="36"/>
      <c r="G45" s="32"/>
      <c r="H45" s="33">
        <f>SUM(U40:U47)</f>
        <v>0</v>
      </c>
      <c r="I45" s="37" t="str">
        <f>CONCATENATE([1]Source!FY33, [1]Source!FW33, "=")</f>
        <v>62*0,8=</v>
      </c>
      <c r="J45" s="38">
        <f>[1]Source!AU33</f>
        <v>50</v>
      </c>
      <c r="K45" s="33">
        <f>SUM(V40:V47)</f>
        <v>0</v>
      </c>
      <c r="L45" s="34"/>
    </row>
    <row r="46" spans="1:12" ht="16.5" customHeight="1" x14ac:dyDescent="0.25">
      <c r="A46" s="27"/>
      <c r="B46" s="28"/>
      <c r="C46" s="28" t="s">
        <v>33</v>
      </c>
      <c r="D46" s="29" t="s">
        <v>34</v>
      </c>
      <c r="E46" s="30">
        <f>[1]Source!AQ33</f>
        <v>46.11</v>
      </c>
      <c r="F46" s="31"/>
      <c r="G46" s="32" t="str">
        <f>[1]Source!DI33</f>
        <v/>
      </c>
      <c r="H46" s="33"/>
      <c r="I46" s="32"/>
      <c r="J46" s="32"/>
      <c r="K46" s="33"/>
      <c r="L46" s="39">
        <f>[1]Source!U33</f>
        <v>340.75289999999995</v>
      </c>
    </row>
    <row r="47" spans="1:12" ht="27.75" customHeight="1" x14ac:dyDescent="0.25">
      <c r="A47" s="40">
        <v>2.1</v>
      </c>
      <c r="B47" s="41" t="str">
        <f>[1]Source!F35</f>
        <v>509-9900</v>
      </c>
      <c r="C47" s="41" t="str">
        <f>[1]Source!G35</f>
        <v>Строительный мусор</v>
      </c>
      <c r="D47" s="42" t="str">
        <f>[1]Source!H35</f>
        <v>т</v>
      </c>
      <c r="E47" s="43">
        <f>[1]Source!I35</f>
        <v>25.273799999999998</v>
      </c>
      <c r="F47" s="44">
        <f>[1]Source!AK35</f>
        <v>0</v>
      </c>
      <c r="G47" s="45" t="s">
        <v>35</v>
      </c>
      <c r="H47" s="46">
        <f>ROUND([1]Source!AC35*[1]Source!I35, 2)+ROUND([1]Source!AD35*[1]Source!I35, 2)+ROUND([1]Source!AF35*[1]Source!I35, 2)</f>
        <v>0</v>
      </c>
      <c r="I47" s="47"/>
      <c r="J47" s="47">
        <f>IF([1]Source!BC35&lt;&gt; 0, [1]Source!BC35, 1)</f>
        <v>1</v>
      </c>
      <c r="K47" s="46">
        <f>[1]Source!O35</f>
        <v>0</v>
      </c>
      <c r="L47" s="48"/>
    </row>
    <row r="48" spans="1:12" x14ac:dyDescent="0.25">
      <c r="G48" s="49">
        <f>ROUND([1]Source!AC33*[1]Source!I33, 2)+ROUND([1]Source!AF33*[1]Source!I33, 2)+ROUND([1]Source!AD33*[1]Source!I33, 2)+SUM(H44:H47)</f>
        <v>2947.65</v>
      </c>
      <c r="H48" s="49"/>
      <c r="J48" s="49">
        <f>[1]Source!O33+SUM(K44:K47)</f>
        <v>60016.9</v>
      </c>
      <c r="K48" s="49"/>
      <c r="L48" s="50">
        <f>[1]Source!U33</f>
        <v>340.75289999999995</v>
      </c>
    </row>
    <row r="49" spans="1:12" ht="117.75" customHeight="1" x14ac:dyDescent="0.25">
      <c r="A49" s="27">
        <v>3</v>
      </c>
      <c r="B49" s="28" t="str">
        <f>[1]Source!F37</f>
        <v>10-01-034-6</v>
      </c>
      <c r="C49" s="28" t="str">
        <f>[1]Source!G37</f>
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</c>
      <c r="D49" s="29" t="str">
        <f>[1]Source!H37</f>
        <v>100 м2 проемов</v>
      </c>
      <c r="E49" s="30">
        <f>[1]Source!I37</f>
        <v>3.2</v>
      </c>
      <c r="F49" s="31">
        <f>IF([1]Source!AK37&lt;&gt; 0, [1]Source!AK37,[1]Source!AL37 + [1]Source!AM37 + [1]Source!AO37)</f>
        <v>265803.96999999997</v>
      </c>
      <c r="G49" s="32"/>
      <c r="H49" s="33"/>
      <c r="I49" s="32" t="str">
        <f>[1]Source!BO37</f>
        <v>10-01-034-6</v>
      </c>
      <c r="J49" s="32"/>
      <c r="K49" s="33"/>
      <c r="L49" s="34"/>
    </row>
    <row r="50" spans="1:12" ht="14.25" customHeight="1" x14ac:dyDescent="0.25">
      <c r="A50" s="27"/>
      <c r="B50" s="28"/>
      <c r="C50" s="28" t="s">
        <v>27</v>
      </c>
      <c r="D50" s="29"/>
      <c r="E50" s="30"/>
      <c r="F50" s="31">
        <f>[1]Source!AO37</f>
        <v>1273.5899999999999</v>
      </c>
      <c r="G50" s="32" t="str">
        <f>[1]Source!DG37</f>
        <v>)*1,15</v>
      </c>
      <c r="H50" s="33">
        <f>ROUND([1]Source!AF37*[1]Source!I37, 2)</f>
        <v>4686.8100000000004</v>
      </c>
      <c r="I50" s="32"/>
      <c r="J50" s="32">
        <f>IF([1]Source!BA37&lt;&gt; 0, [1]Source!BA37, 1)</f>
        <v>21.21</v>
      </c>
      <c r="K50" s="33">
        <f>[1]Source!S37</f>
        <v>99407.27</v>
      </c>
      <c r="L50" s="34"/>
    </row>
    <row r="51" spans="1:12" ht="12.75" customHeight="1" x14ac:dyDescent="0.25">
      <c r="A51" s="27"/>
      <c r="B51" s="28"/>
      <c r="C51" s="28" t="s">
        <v>28</v>
      </c>
      <c r="D51" s="29"/>
      <c r="E51" s="30"/>
      <c r="F51" s="31">
        <f>[1]Source!AM37</f>
        <v>409.22</v>
      </c>
      <c r="G51" s="32" t="str">
        <f>[1]Source!DE37</f>
        <v>)*1,25</v>
      </c>
      <c r="H51" s="33">
        <f>ROUND([1]Source!AD37*[1]Source!I37, 2)</f>
        <v>1636.88</v>
      </c>
      <c r="I51" s="32"/>
      <c r="J51" s="32">
        <f>IF([1]Source!BB37&lt;&gt; 0, [1]Source!BB37, 1)</f>
        <v>7.53</v>
      </c>
      <c r="K51" s="33">
        <f>[1]Source!Q37</f>
        <v>12325.71</v>
      </c>
      <c r="L51" s="34"/>
    </row>
    <row r="52" spans="1:12" ht="16.5" customHeight="1" x14ac:dyDescent="0.25">
      <c r="A52" s="27"/>
      <c r="B52" s="28"/>
      <c r="C52" s="28" t="s">
        <v>29</v>
      </c>
      <c r="D52" s="29"/>
      <c r="E52" s="30"/>
      <c r="F52" s="31">
        <f>[1]Source!AN37</f>
        <v>7.66</v>
      </c>
      <c r="G52" s="32" t="str">
        <f>[1]Source!DF37</f>
        <v>)*1,25</v>
      </c>
      <c r="H52" s="35">
        <f>ROUND([1]Source!AE37*[1]Source!I37, 2)</f>
        <v>30.64</v>
      </c>
      <c r="I52" s="32"/>
      <c r="J52" s="32">
        <f>IF([1]Source!BS37&lt;&gt; 0, [1]Source!BS37, 1)</f>
        <v>21.21</v>
      </c>
      <c r="K52" s="35">
        <f>[1]Source!R37</f>
        <v>649.87</v>
      </c>
      <c r="L52" s="34"/>
    </row>
    <row r="53" spans="1:12" ht="32.25" customHeight="1" x14ac:dyDescent="0.25">
      <c r="A53" s="27"/>
      <c r="B53" s="28"/>
      <c r="C53" s="28" t="s">
        <v>36</v>
      </c>
      <c r="D53" s="29"/>
      <c r="E53" s="30"/>
      <c r="F53" s="31">
        <f>[1]Source!AL37</f>
        <v>264121.15999999997</v>
      </c>
      <c r="G53" s="32" t="str">
        <f>[1]Source!DD37</f>
        <v/>
      </c>
      <c r="H53" s="33">
        <f>ROUND([1]Source!AC37*[1]Source!I37, 2)</f>
        <v>845187.71</v>
      </c>
      <c r="I53" s="32"/>
      <c r="J53" s="32">
        <f>IF([1]Source!BC37&lt;&gt; 0, [1]Source!BC37, 1)</f>
        <v>1.28</v>
      </c>
      <c r="K53" s="33">
        <f>[1]Source!P37</f>
        <v>1081840.27</v>
      </c>
      <c r="L53" s="34"/>
    </row>
    <row r="54" spans="1:12" ht="21" customHeight="1" x14ac:dyDescent="0.25">
      <c r="A54" s="27"/>
      <c r="B54" s="28"/>
      <c r="C54" s="28" t="s">
        <v>30</v>
      </c>
      <c r="D54" s="29" t="s">
        <v>31</v>
      </c>
      <c r="E54" s="30">
        <f>[1]Source!BZ37</f>
        <v>118</v>
      </c>
      <c r="F54" s="36"/>
      <c r="G54" s="32"/>
      <c r="H54" s="33">
        <f>SUM(S49:S56)</f>
        <v>0</v>
      </c>
      <c r="I54" s="37" t="str">
        <f>CONCATENATE([1]Source!FX37, [1]Source!FV37, "=")</f>
        <v>118*0,85=</v>
      </c>
      <c r="J54" s="38">
        <f>[1]Source!AT37</f>
        <v>100</v>
      </c>
      <c r="K54" s="33">
        <f>SUM(T49:T56)</f>
        <v>0</v>
      </c>
      <c r="L54" s="34"/>
    </row>
    <row r="55" spans="1:12" ht="19.5" customHeight="1" x14ac:dyDescent="0.25">
      <c r="A55" s="27"/>
      <c r="B55" s="28"/>
      <c r="C55" s="28" t="s">
        <v>32</v>
      </c>
      <c r="D55" s="29" t="s">
        <v>31</v>
      </c>
      <c r="E55" s="30">
        <f>[1]Source!CA37</f>
        <v>63</v>
      </c>
      <c r="F55" s="36"/>
      <c r="G55" s="32"/>
      <c r="H55" s="33">
        <f>SUM(U49:U56)</f>
        <v>0</v>
      </c>
      <c r="I55" s="37" t="str">
        <f>CONCATENATE([1]Source!FY37, [1]Source!FW37, "=")</f>
        <v>63*0,8=</v>
      </c>
      <c r="J55" s="38">
        <f>[1]Source!AU37</f>
        <v>50</v>
      </c>
      <c r="K55" s="33">
        <f>SUM(V49:V56)</f>
        <v>0</v>
      </c>
      <c r="L55" s="34"/>
    </row>
    <row r="56" spans="1:12" ht="21" customHeight="1" x14ac:dyDescent="0.25">
      <c r="A56" s="40"/>
      <c r="B56" s="41"/>
      <c r="C56" s="41" t="s">
        <v>33</v>
      </c>
      <c r="D56" s="42" t="s">
        <v>34</v>
      </c>
      <c r="E56" s="43">
        <f>[1]Source!AQ37</f>
        <v>145.72</v>
      </c>
      <c r="F56" s="44"/>
      <c r="G56" s="47" t="str">
        <f>[1]Source!DI37</f>
        <v/>
      </c>
      <c r="H56" s="46"/>
      <c r="I56" s="47"/>
      <c r="J56" s="47"/>
      <c r="K56" s="46"/>
      <c r="L56" s="51">
        <f>[1]Source!U37</f>
        <v>466.30400000000003</v>
      </c>
    </row>
    <row r="57" spans="1:12" x14ac:dyDescent="0.25">
      <c r="G57" s="49">
        <f>ROUND([1]Source!AC37*[1]Source!I37, 2)+ROUND([1]Source!AF37*[1]Source!I37, 2)+ROUND([1]Source!AD37*[1]Source!I37, 2)+SUM(H54:H56)</f>
        <v>851511.4</v>
      </c>
      <c r="H57" s="49"/>
      <c r="J57" s="49">
        <f>[1]Source!O37+SUM(K54:K56)</f>
        <v>1193573.25</v>
      </c>
      <c r="K57" s="49"/>
      <c r="L57" s="50">
        <f>[1]Source!U37</f>
        <v>466.30400000000003</v>
      </c>
    </row>
    <row r="58" spans="1:12" ht="117" customHeight="1" x14ac:dyDescent="0.25">
      <c r="A58" s="27">
        <v>4</v>
      </c>
      <c r="B58" s="28" t="str">
        <f>[1]Source!F39</f>
        <v>10-01-034-6</v>
      </c>
      <c r="C58" s="28" t="str">
        <f>[1]Source!G39</f>
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</c>
      <c r="D58" s="29" t="str">
        <f>[1]Source!H39</f>
        <v>100 м2 проемов</v>
      </c>
      <c r="E58" s="30">
        <f>[1]Source!I39</f>
        <v>0.06</v>
      </c>
      <c r="F58" s="31">
        <f>IF([1]Source!AK39&lt;&gt; 0, [1]Source!AK39,[1]Source!AL39 + [1]Source!AM39 + [1]Source!AO39)</f>
        <v>265803.96999999997</v>
      </c>
      <c r="G58" s="32"/>
      <c r="H58" s="33"/>
      <c r="I58" s="32" t="str">
        <f>[1]Source!BO39</f>
        <v>10-01-034-6</v>
      </c>
      <c r="J58" s="32"/>
      <c r="K58" s="33"/>
      <c r="L58" s="34"/>
    </row>
    <row r="59" spans="1:12" ht="15" customHeight="1" x14ac:dyDescent="0.25">
      <c r="A59" s="27"/>
      <c r="B59" s="28"/>
      <c r="C59" s="28" t="s">
        <v>27</v>
      </c>
      <c r="D59" s="29"/>
      <c r="E59" s="30"/>
      <c r="F59" s="31">
        <f>[1]Source!AO39</f>
        <v>1273.5899999999999</v>
      </c>
      <c r="G59" s="32" t="str">
        <f>[1]Source!DG39</f>
        <v>)*1,15</v>
      </c>
      <c r="H59" s="33">
        <f>ROUND([1]Source!AF39*[1]Source!I39, 2)</f>
        <v>87.88</v>
      </c>
      <c r="I59" s="32"/>
      <c r="J59" s="32">
        <f>IF([1]Source!BA39&lt;&gt; 0, [1]Source!BA39, 1)</f>
        <v>21.21</v>
      </c>
      <c r="K59" s="33">
        <f>[1]Source!S39</f>
        <v>1863.89</v>
      </c>
      <c r="L59" s="34"/>
    </row>
    <row r="60" spans="1:12" ht="19.5" customHeight="1" x14ac:dyDescent="0.25">
      <c r="A60" s="27"/>
      <c r="B60" s="28"/>
      <c r="C60" s="28" t="s">
        <v>28</v>
      </c>
      <c r="D60" s="29"/>
      <c r="E60" s="30"/>
      <c r="F60" s="31">
        <f>[1]Source!AM39</f>
        <v>409.22</v>
      </c>
      <c r="G60" s="32" t="str">
        <f>[1]Source!DE39</f>
        <v>)*1,25</v>
      </c>
      <c r="H60" s="33">
        <f>ROUND([1]Source!AD39*[1]Source!I39, 2)</f>
        <v>30.69</v>
      </c>
      <c r="I60" s="32"/>
      <c r="J60" s="32">
        <f>IF([1]Source!BB39&lt;&gt; 0, [1]Source!BB39, 1)</f>
        <v>7.53</v>
      </c>
      <c r="K60" s="33">
        <f>[1]Source!Q39</f>
        <v>231.11</v>
      </c>
      <c r="L60" s="34"/>
    </row>
    <row r="61" spans="1:12" ht="18" customHeight="1" x14ac:dyDescent="0.25">
      <c r="A61" s="27"/>
      <c r="B61" s="28"/>
      <c r="C61" s="28" t="s">
        <v>29</v>
      </c>
      <c r="D61" s="29"/>
      <c r="E61" s="30"/>
      <c r="F61" s="31">
        <f>[1]Source!AN39</f>
        <v>7.66</v>
      </c>
      <c r="G61" s="32" t="str">
        <f>[1]Source!DF39</f>
        <v>)*1,25</v>
      </c>
      <c r="H61" s="35">
        <f>ROUND([1]Source!AE39*[1]Source!I39, 2)</f>
        <v>0.56999999999999995</v>
      </c>
      <c r="I61" s="32"/>
      <c r="J61" s="32">
        <f>IF([1]Source!BS39&lt;&gt; 0, [1]Source!BS39, 1)</f>
        <v>21.21</v>
      </c>
      <c r="K61" s="35">
        <f>[1]Source!R39</f>
        <v>12.19</v>
      </c>
      <c r="L61" s="34"/>
    </row>
    <row r="62" spans="1:12" ht="22.5" customHeight="1" x14ac:dyDescent="0.25">
      <c r="A62" s="27"/>
      <c r="B62" s="28"/>
      <c r="C62" s="28" t="s">
        <v>36</v>
      </c>
      <c r="D62" s="29"/>
      <c r="E62" s="30"/>
      <c r="F62" s="31">
        <f>[1]Source!AL39</f>
        <v>264121.15999999997</v>
      </c>
      <c r="G62" s="32" t="str">
        <f>[1]Source!DD39</f>
        <v/>
      </c>
      <c r="H62" s="33">
        <f>ROUND([1]Source!AC39*[1]Source!I39, 2)</f>
        <v>15847.27</v>
      </c>
      <c r="I62" s="32"/>
      <c r="J62" s="32">
        <f>IF([1]Source!BC39&lt;&gt; 0, [1]Source!BC39, 1)</f>
        <v>1.28</v>
      </c>
      <c r="K62" s="33">
        <f>[1]Source!P39</f>
        <v>20284.509999999998</v>
      </c>
      <c r="L62" s="34"/>
    </row>
    <row r="63" spans="1:12" ht="20.25" customHeight="1" x14ac:dyDescent="0.25">
      <c r="A63" s="27"/>
      <c r="B63" s="28"/>
      <c r="C63" s="28" t="s">
        <v>30</v>
      </c>
      <c r="D63" s="29" t="s">
        <v>31</v>
      </c>
      <c r="E63" s="30">
        <f>[1]Source!BZ39</f>
        <v>118</v>
      </c>
      <c r="F63" s="36"/>
      <c r="G63" s="32"/>
      <c r="H63" s="33">
        <f>SUM(S58:S65)</f>
        <v>0</v>
      </c>
      <c r="I63" s="37" t="str">
        <f>CONCATENATE([1]Source!FX39, [1]Source!FV39, "=")</f>
        <v>118*0,85=</v>
      </c>
      <c r="J63" s="38">
        <f>[1]Source!AT39</f>
        <v>100</v>
      </c>
      <c r="K63" s="33">
        <f>SUM(T58:T65)</f>
        <v>0</v>
      </c>
      <c r="L63" s="34"/>
    </row>
    <row r="64" spans="1:12" ht="18.75" customHeight="1" x14ac:dyDescent="0.25">
      <c r="A64" s="27"/>
      <c r="B64" s="28"/>
      <c r="C64" s="28" t="s">
        <v>32</v>
      </c>
      <c r="D64" s="29" t="s">
        <v>31</v>
      </c>
      <c r="E64" s="30">
        <f>[1]Source!CA39</f>
        <v>63</v>
      </c>
      <c r="F64" s="36"/>
      <c r="G64" s="32"/>
      <c r="H64" s="33">
        <f>SUM(U58:U65)</f>
        <v>0</v>
      </c>
      <c r="I64" s="37" t="str">
        <f>CONCATENATE([1]Source!FY39, [1]Source!FW39, "=")</f>
        <v>63*0,8=</v>
      </c>
      <c r="J64" s="38">
        <f>[1]Source!AU39</f>
        <v>50</v>
      </c>
      <c r="K64" s="33">
        <f>SUM(V58:V65)</f>
        <v>0</v>
      </c>
      <c r="L64" s="34"/>
    </row>
    <row r="65" spans="1:12" ht="20.25" customHeight="1" x14ac:dyDescent="0.25">
      <c r="A65" s="40"/>
      <c r="B65" s="41"/>
      <c r="C65" s="41" t="s">
        <v>33</v>
      </c>
      <c r="D65" s="42" t="s">
        <v>34</v>
      </c>
      <c r="E65" s="43">
        <f>[1]Source!AQ39</f>
        <v>145.72</v>
      </c>
      <c r="F65" s="44"/>
      <c r="G65" s="47" t="str">
        <f>[1]Source!DI39</f>
        <v/>
      </c>
      <c r="H65" s="46"/>
      <c r="I65" s="47"/>
      <c r="J65" s="47"/>
      <c r="K65" s="46"/>
      <c r="L65" s="51">
        <f>[1]Source!U39</f>
        <v>8.7431999999999999</v>
      </c>
    </row>
    <row r="66" spans="1:12" x14ac:dyDescent="0.25">
      <c r="G66" s="49">
        <f>ROUND([1]Source!AC39*[1]Source!I39, 2)+ROUND([1]Source!AF39*[1]Source!I39, 2)+ROUND([1]Source!AD39*[1]Source!I39, 2)+SUM(H63:H65)</f>
        <v>15965.84</v>
      </c>
      <c r="H66" s="49"/>
      <c r="J66" s="49">
        <f>[1]Source!O39+SUM(K63:K65)</f>
        <v>22379.51</v>
      </c>
      <c r="K66" s="49"/>
      <c r="L66" s="50">
        <f>[1]Source!U39</f>
        <v>8.7431999999999999</v>
      </c>
    </row>
    <row r="67" spans="1:12" ht="113.25" customHeight="1" x14ac:dyDescent="0.25">
      <c r="A67" s="27">
        <v>5</v>
      </c>
      <c r="B67" s="28" t="str">
        <f>[1]Source!F41</f>
        <v>10-01-034-6</v>
      </c>
      <c r="C67" s="28" t="str">
        <f>[1]Source!G41</f>
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</c>
      <c r="D67" s="29" t="str">
        <f>[1]Source!H41</f>
        <v>100 м2 проемов</v>
      </c>
      <c r="E67" s="30">
        <f>[1]Source!I41</f>
        <v>0.16</v>
      </c>
      <c r="F67" s="31">
        <f>IF([1]Source!AK41&lt;&gt; 0, [1]Source!AK41,[1]Source!AL41 + [1]Source!AM41 + [1]Source!AO41)</f>
        <v>265803.96999999997</v>
      </c>
      <c r="G67" s="32"/>
      <c r="H67" s="33"/>
      <c r="I67" s="32" t="str">
        <f>[1]Source!BO41</f>
        <v>10-01-034-6</v>
      </c>
      <c r="J67" s="32"/>
      <c r="K67" s="33"/>
      <c r="L67" s="34"/>
    </row>
    <row r="68" spans="1:12" ht="16.5" customHeight="1" x14ac:dyDescent="0.25">
      <c r="A68" s="27"/>
      <c r="B68" s="28"/>
      <c r="C68" s="28" t="s">
        <v>27</v>
      </c>
      <c r="D68" s="29"/>
      <c r="E68" s="30"/>
      <c r="F68" s="31">
        <f>[1]Source!AO41</f>
        <v>1273.5899999999999</v>
      </c>
      <c r="G68" s="32" t="str">
        <f>[1]Source!DG41</f>
        <v>)*1,15</v>
      </c>
      <c r="H68" s="33">
        <f>ROUND([1]Source!AF41*[1]Source!I41, 2)</f>
        <v>234.34</v>
      </c>
      <c r="I68" s="32"/>
      <c r="J68" s="32">
        <f>IF([1]Source!BA41&lt;&gt; 0, [1]Source!BA41, 1)</f>
        <v>21.21</v>
      </c>
      <c r="K68" s="33">
        <f>[1]Source!S41</f>
        <v>4970.3599999999997</v>
      </c>
      <c r="L68" s="34"/>
    </row>
    <row r="69" spans="1:12" ht="18.75" customHeight="1" x14ac:dyDescent="0.25">
      <c r="A69" s="27"/>
      <c r="B69" s="28"/>
      <c r="C69" s="28" t="s">
        <v>28</v>
      </c>
      <c r="D69" s="29"/>
      <c r="E69" s="30"/>
      <c r="F69" s="31">
        <f>[1]Source!AM41</f>
        <v>409.22</v>
      </c>
      <c r="G69" s="32" t="str">
        <f>[1]Source!DE41</f>
        <v>)*1,25</v>
      </c>
      <c r="H69" s="33">
        <f>ROUND([1]Source!AD41*[1]Source!I41, 2)</f>
        <v>81.84</v>
      </c>
      <c r="I69" s="32"/>
      <c r="J69" s="32">
        <f>IF([1]Source!BB41&lt;&gt; 0, [1]Source!BB41, 1)</f>
        <v>7.53</v>
      </c>
      <c r="K69" s="33">
        <f>[1]Source!Q41</f>
        <v>616.29</v>
      </c>
      <c r="L69" s="34"/>
    </row>
    <row r="70" spans="1:12" ht="17.25" customHeight="1" x14ac:dyDescent="0.25">
      <c r="A70" s="27"/>
      <c r="B70" s="28"/>
      <c r="C70" s="28" t="s">
        <v>29</v>
      </c>
      <c r="D70" s="29"/>
      <c r="E70" s="30"/>
      <c r="F70" s="31">
        <f>[1]Source!AN41</f>
        <v>7.66</v>
      </c>
      <c r="G70" s="32" t="str">
        <f>[1]Source!DF41</f>
        <v>)*1,25</v>
      </c>
      <c r="H70" s="35">
        <f>ROUND([1]Source!AE41*[1]Source!I41, 2)</f>
        <v>1.53</v>
      </c>
      <c r="I70" s="32"/>
      <c r="J70" s="32">
        <f>IF([1]Source!BS41&lt;&gt; 0, [1]Source!BS41, 1)</f>
        <v>21.21</v>
      </c>
      <c r="K70" s="35">
        <f>[1]Source!R41</f>
        <v>32.49</v>
      </c>
      <c r="L70" s="34"/>
    </row>
    <row r="71" spans="1:12" ht="15.75" customHeight="1" x14ac:dyDescent="0.25">
      <c r="A71" s="27"/>
      <c r="B71" s="28"/>
      <c r="C71" s="28" t="s">
        <v>36</v>
      </c>
      <c r="D71" s="29"/>
      <c r="E71" s="30"/>
      <c r="F71" s="31">
        <f>[1]Source!AL41</f>
        <v>264121.15999999997</v>
      </c>
      <c r="G71" s="32" t="str">
        <f>[1]Source!DD41</f>
        <v/>
      </c>
      <c r="H71" s="33">
        <f>ROUND([1]Source!AC41*[1]Source!I41, 2)</f>
        <v>42259.39</v>
      </c>
      <c r="I71" s="32"/>
      <c r="J71" s="32">
        <f>IF([1]Source!BC41&lt;&gt; 0, [1]Source!BC41, 1)</f>
        <v>1.28</v>
      </c>
      <c r="K71" s="33">
        <f>[1]Source!P41</f>
        <v>54092.01</v>
      </c>
      <c r="L71" s="34"/>
    </row>
    <row r="72" spans="1:12" ht="18.75" customHeight="1" x14ac:dyDescent="0.25">
      <c r="A72" s="27"/>
      <c r="B72" s="28"/>
      <c r="C72" s="28" t="s">
        <v>30</v>
      </c>
      <c r="D72" s="29" t="s">
        <v>31</v>
      </c>
      <c r="E72" s="30">
        <f>[1]Source!BZ41</f>
        <v>118</v>
      </c>
      <c r="F72" s="36"/>
      <c r="G72" s="32"/>
      <c r="H72" s="33">
        <f>SUM(S67:S74)</f>
        <v>0</v>
      </c>
      <c r="I72" s="37" t="str">
        <f>CONCATENATE([1]Source!FX41, [1]Source!FV41, "=")</f>
        <v>118*0,85=</v>
      </c>
      <c r="J72" s="38">
        <f>[1]Source!AT41</f>
        <v>100</v>
      </c>
      <c r="K72" s="33">
        <f>SUM(T67:T74)</f>
        <v>0</v>
      </c>
      <c r="L72" s="34"/>
    </row>
    <row r="73" spans="1:12" ht="19.5" customHeight="1" x14ac:dyDescent="0.25">
      <c r="A73" s="27"/>
      <c r="B73" s="28"/>
      <c r="C73" s="28" t="s">
        <v>32</v>
      </c>
      <c r="D73" s="29" t="s">
        <v>31</v>
      </c>
      <c r="E73" s="30">
        <f>[1]Source!CA41</f>
        <v>63</v>
      </c>
      <c r="F73" s="36"/>
      <c r="G73" s="32"/>
      <c r="H73" s="33">
        <f>SUM(U67:U74)</f>
        <v>0</v>
      </c>
      <c r="I73" s="37" t="str">
        <f>CONCATENATE([1]Source!FY41, [1]Source!FW41, "=")</f>
        <v>63*0,8=</v>
      </c>
      <c r="J73" s="38">
        <f>[1]Source!AU41</f>
        <v>50</v>
      </c>
      <c r="K73" s="33">
        <f>SUM(V67:V74)</f>
        <v>0</v>
      </c>
      <c r="L73" s="34"/>
    </row>
    <row r="74" spans="1:12" ht="18.75" customHeight="1" x14ac:dyDescent="0.25">
      <c r="A74" s="40"/>
      <c r="B74" s="41"/>
      <c r="C74" s="41" t="s">
        <v>33</v>
      </c>
      <c r="D74" s="42" t="s">
        <v>34</v>
      </c>
      <c r="E74" s="43">
        <f>[1]Source!AQ41</f>
        <v>145.72</v>
      </c>
      <c r="F74" s="44"/>
      <c r="G74" s="47" t="str">
        <f>[1]Source!DI41</f>
        <v>)*1,15</v>
      </c>
      <c r="H74" s="46"/>
      <c r="I74" s="47"/>
      <c r="J74" s="47"/>
      <c r="K74" s="46"/>
      <c r="L74" s="51">
        <f>[1]Source!U41</f>
        <v>26.812479999999997</v>
      </c>
    </row>
    <row r="75" spans="1:12" x14ac:dyDescent="0.25">
      <c r="G75" s="49">
        <f>ROUND([1]Source!AC41*[1]Source!I41, 2)+ROUND([1]Source!AF41*[1]Source!I41, 2)+ROUND([1]Source!AD41*[1]Source!I41, 2)+SUM(H72:H74)</f>
        <v>42575.569999999992</v>
      </c>
      <c r="H75" s="49"/>
      <c r="J75" s="49">
        <f>[1]Source!O41+SUM(K72:K74)</f>
        <v>59678.66</v>
      </c>
      <c r="K75" s="49"/>
      <c r="L75" s="50">
        <f>[1]Source!U41</f>
        <v>26.812479999999997</v>
      </c>
    </row>
    <row r="76" spans="1:12" ht="120.75" customHeight="1" x14ac:dyDescent="0.25">
      <c r="A76" s="27">
        <v>6</v>
      </c>
      <c r="B76" s="28" t="str">
        <f>[1]Source!F43</f>
        <v>10-01-034-6</v>
      </c>
      <c r="C76" s="28" t="str">
        <f>[1]Source!G43</f>
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</c>
      <c r="D76" s="29" t="str">
        <f>[1]Source!H43</f>
        <v>100 м2 проемов</v>
      </c>
      <c r="E76" s="30">
        <f>[1]Source!I43</f>
        <v>2.1999999999999999E-2</v>
      </c>
      <c r="F76" s="31">
        <f>IF([1]Source!AK43&lt;&gt; 0, [1]Source!AK43,[1]Source!AL43 + [1]Source!AM43 + [1]Source!AO43)</f>
        <v>265803.96999999997</v>
      </c>
      <c r="G76" s="32"/>
      <c r="H76" s="33"/>
      <c r="I76" s="32" t="str">
        <f>[1]Source!BO43</f>
        <v>10-01-034-6</v>
      </c>
      <c r="J76" s="32"/>
      <c r="K76" s="33"/>
      <c r="L76" s="34"/>
    </row>
    <row r="77" spans="1:12" ht="24" customHeight="1" x14ac:dyDescent="0.25">
      <c r="A77" s="27"/>
      <c r="B77" s="28"/>
      <c r="C77" s="28" t="s">
        <v>27</v>
      </c>
      <c r="D77" s="29"/>
      <c r="E77" s="30"/>
      <c r="F77" s="31">
        <f>[1]Source!AO43</f>
        <v>1273.5899999999999</v>
      </c>
      <c r="G77" s="32" t="str">
        <f>[1]Source!DG43</f>
        <v>)*1,15</v>
      </c>
      <c r="H77" s="33">
        <f>ROUND([1]Source!AF43*[1]Source!I43, 2)</f>
        <v>32.22</v>
      </c>
      <c r="I77" s="32"/>
      <c r="J77" s="32">
        <f>IF([1]Source!BA43&lt;&gt; 0, [1]Source!BA43, 1)</f>
        <v>21.21</v>
      </c>
      <c r="K77" s="33">
        <f>[1]Source!S43</f>
        <v>683.42</v>
      </c>
      <c r="L77" s="34"/>
    </row>
    <row r="78" spans="1:12" ht="22.5" customHeight="1" x14ac:dyDescent="0.25">
      <c r="A78" s="27"/>
      <c r="B78" s="28"/>
      <c r="C78" s="28" t="s">
        <v>28</v>
      </c>
      <c r="D78" s="29"/>
      <c r="E78" s="30"/>
      <c r="F78" s="31">
        <f>[1]Source!AM43</f>
        <v>409.22</v>
      </c>
      <c r="G78" s="32" t="str">
        <f>[1]Source!DE43</f>
        <v>)*1,25</v>
      </c>
      <c r="H78" s="33">
        <f>ROUND([1]Source!AD43*[1]Source!I43, 2)</f>
        <v>11.25</v>
      </c>
      <c r="I78" s="32"/>
      <c r="J78" s="32">
        <f>IF([1]Source!BB43&lt;&gt; 0, [1]Source!BB43, 1)</f>
        <v>7.53</v>
      </c>
      <c r="K78" s="33">
        <f>[1]Source!Q43</f>
        <v>84.74</v>
      </c>
      <c r="L78" s="34"/>
    </row>
    <row r="79" spans="1:12" ht="18.75" customHeight="1" x14ac:dyDescent="0.25">
      <c r="A79" s="27"/>
      <c r="B79" s="28"/>
      <c r="C79" s="28" t="s">
        <v>29</v>
      </c>
      <c r="D79" s="29"/>
      <c r="E79" s="30"/>
      <c r="F79" s="31">
        <f>[1]Source!AN43</f>
        <v>7.66</v>
      </c>
      <c r="G79" s="32" t="str">
        <f>[1]Source!DF43</f>
        <v>)*1,25</v>
      </c>
      <c r="H79" s="35">
        <f>ROUND([1]Source!AE43*[1]Source!I43, 2)</f>
        <v>0.21</v>
      </c>
      <c r="I79" s="32"/>
      <c r="J79" s="32">
        <f>IF([1]Source!BS43&lt;&gt; 0, [1]Source!BS43, 1)</f>
        <v>21.21</v>
      </c>
      <c r="K79" s="35">
        <f>[1]Source!R43</f>
        <v>4.47</v>
      </c>
      <c r="L79" s="34"/>
    </row>
    <row r="80" spans="1:12" ht="21.75" customHeight="1" x14ac:dyDescent="0.25">
      <c r="A80" s="27"/>
      <c r="B80" s="28"/>
      <c r="C80" s="28" t="s">
        <v>36</v>
      </c>
      <c r="D80" s="29"/>
      <c r="E80" s="30"/>
      <c r="F80" s="31">
        <f>[1]Source!AL43</f>
        <v>264121.15999999997</v>
      </c>
      <c r="G80" s="32" t="str">
        <f>[1]Source!DD43</f>
        <v/>
      </c>
      <c r="H80" s="33">
        <f>ROUND([1]Source!AC43*[1]Source!I43, 2)</f>
        <v>5810.67</v>
      </c>
      <c r="I80" s="32"/>
      <c r="J80" s="32">
        <f>IF([1]Source!BC43&lt;&gt; 0, [1]Source!BC43, 1)</f>
        <v>1.28</v>
      </c>
      <c r="K80" s="33">
        <f>[1]Source!P43</f>
        <v>7437.65</v>
      </c>
      <c r="L80" s="34"/>
    </row>
    <row r="81" spans="1:12" ht="16.5" customHeight="1" x14ac:dyDescent="0.25">
      <c r="A81" s="27"/>
      <c r="B81" s="28"/>
      <c r="C81" s="28" t="s">
        <v>30</v>
      </c>
      <c r="D81" s="29" t="s">
        <v>31</v>
      </c>
      <c r="E81" s="30">
        <f>[1]Source!BZ43</f>
        <v>118</v>
      </c>
      <c r="F81" s="36"/>
      <c r="G81" s="32"/>
      <c r="H81" s="33">
        <f>SUM(S76:S83)</f>
        <v>0</v>
      </c>
      <c r="I81" s="37" t="str">
        <f>CONCATENATE([1]Source!FX43, [1]Source!FV43, "=")</f>
        <v>118*0,85=</v>
      </c>
      <c r="J81" s="38">
        <f>[1]Source!AT43</f>
        <v>100</v>
      </c>
      <c r="K81" s="33">
        <f>SUM(T76:T83)</f>
        <v>0</v>
      </c>
      <c r="L81" s="34"/>
    </row>
    <row r="82" spans="1:12" ht="13.5" customHeight="1" x14ac:dyDescent="0.25">
      <c r="A82" s="27"/>
      <c r="B82" s="28"/>
      <c r="C82" s="28" t="s">
        <v>32</v>
      </c>
      <c r="D82" s="29" t="s">
        <v>31</v>
      </c>
      <c r="E82" s="30">
        <f>[1]Source!CA43</f>
        <v>63</v>
      </c>
      <c r="F82" s="36"/>
      <c r="G82" s="32"/>
      <c r="H82" s="33">
        <f>SUM(U76:U83)</f>
        <v>0</v>
      </c>
      <c r="I82" s="37" t="str">
        <f>CONCATENATE([1]Source!FY43, [1]Source!FW43, "=")</f>
        <v>63*0,8=</v>
      </c>
      <c r="J82" s="38">
        <f>[1]Source!AU43</f>
        <v>50</v>
      </c>
      <c r="K82" s="33">
        <f>SUM(V76:V83)</f>
        <v>0</v>
      </c>
      <c r="L82" s="34"/>
    </row>
    <row r="83" spans="1:12" ht="19.5" customHeight="1" x14ac:dyDescent="0.25">
      <c r="A83" s="40"/>
      <c r="B83" s="41"/>
      <c r="C83" s="41" t="s">
        <v>33</v>
      </c>
      <c r="D83" s="42" t="s">
        <v>34</v>
      </c>
      <c r="E83" s="43">
        <f>[1]Source!AQ43</f>
        <v>145.72</v>
      </c>
      <c r="F83" s="44"/>
      <c r="G83" s="47" t="str">
        <f>[1]Source!DI43</f>
        <v>)*1,15</v>
      </c>
      <c r="H83" s="46"/>
      <c r="I83" s="47"/>
      <c r="J83" s="47"/>
      <c r="K83" s="46"/>
      <c r="L83" s="51">
        <f>[1]Source!U43</f>
        <v>3.6867159999999992</v>
      </c>
    </row>
    <row r="84" spans="1:12" x14ac:dyDescent="0.25">
      <c r="G84" s="49">
        <f>ROUND([1]Source!AC43*[1]Source!I43, 2)+ROUND([1]Source!AF43*[1]Source!I43, 2)+ROUND([1]Source!AD43*[1]Source!I43, 2)+SUM(H81:H83)</f>
        <v>5854.14</v>
      </c>
      <c r="H84" s="49"/>
      <c r="J84" s="49">
        <f>[1]Source!O43+SUM(K81:K83)</f>
        <v>8205.81</v>
      </c>
      <c r="K84" s="49"/>
      <c r="L84" s="50">
        <f>[1]Source!U43</f>
        <v>3.6867159999999992</v>
      </c>
    </row>
    <row r="85" spans="1:12" ht="113.25" customHeight="1" x14ac:dyDescent="0.25">
      <c r="A85" s="27">
        <v>7</v>
      </c>
      <c r="B85" s="28" t="str">
        <f>[1]Source!F45</f>
        <v>10-01-034-6</v>
      </c>
      <c r="C85" s="28" t="str">
        <f>[1]Source!G45</f>
        <v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v>
      </c>
      <c r="D85" s="29" t="str">
        <f>[1]Source!H45</f>
        <v>100 м2 проемов</v>
      </c>
      <c r="E85" s="30">
        <f>[1]Source!I45</f>
        <v>6.7000000000000004E-2</v>
      </c>
      <c r="F85" s="31">
        <f>IF([1]Source!AK45&lt;&gt; 0, [1]Source!AK45,[1]Source!AL45 + [1]Source!AM45 + [1]Source!AO45)</f>
        <v>265803.96999999997</v>
      </c>
      <c r="G85" s="32"/>
      <c r="H85" s="33"/>
      <c r="I85" s="32" t="str">
        <f>[1]Source!BO45</f>
        <v>10-01-034-6</v>
      </c>
      <c r="J85" s="32"/>
      <c r="K85" s="33"/>
      <c r="L85" s="34"/>
    </row>
    <row r="86" spans="1:12" ht="15" customHeight="1" x14ac:dyDescent="0.25">
      <c r="A86" s="27"/>
      <c r="B86" s="28"/>
      <c r="C86" s="28" t="s">
        <v>27</v>
      </c>
      <c r="D86" s="29"/>
      <c r="E86" s="30"/>
      <c r="F86" s="31">
        <f>[1]Source!AO45</f>
        <v>1273.5899999999999</v>
      </c>
      <c r="G86" s="32" t="str">
        <f>[1]Source!DG45</f>
        <v>)*1,15</v>
      </c>
      <c r="H86" s="33">
        <f>ROUND([1]Source!AF45*[1]Source!I45, 2)</f>
        <v>98.13</v>
      </c>
      <c r="I86" s="32"/>
      <c r="J86" s="32">
        <f>IF([1]Source!BA45&lt;&gt; 0, [1]Source!BA45, 1)</f>
        <v>21.21</v>
      </c>
      <c r="K86" s="33">
        <f>[1]Source!S45</f>
        <v>2081.34</v>
      </c>
      <c r="L86" s="34"/>
    </row>
    <row r="87" spans="1:12" ht="18.75" customHeight="1" x14ac:dyDescent="0.25">
      <c r="A87" s="27"/>
      <c r="B87" s="28"/>
      <c r="C87" s="28" t="s">
        <v>28</v>
      </c>
      <c r="D87" s="29"/>
      <c r="E87" s="30"/>
      <c r="F87" s="31">
        <f>[1]Source!AM45</f>
        <v>409.22</v>
      </c>
      <c r="G87" s="32" t="str">
        <f>[1]Source!DE45</f>
        <v>)*1,25</v>
      </c>
      <c r="H87" s="33">
        <f>ROUND([1]Source!AD45*[1]Source!I45, 2)</f>
        <v>34.270000000000003</v>
      </c>
      <c r="I87" s="32"/>
      <c r="J87" s="32">
        <f>IF([1]Source!BB45&lt;&gt; 0, [1]Source!BB45, 1)</f>
        <v>7.53</v>
      </c>
      <c r="K87" s="33">
        <f>[1]Source!Q45</f>
        <v>258.07</v>
      </c>
      <c r="L87" s="34"/>
    </row>
    <row r="88" spans="1:12" ht="18" customHeight="1" x14ac:dyDescent="0.25">
      <c r="A88" s="27"/>
      <c r="B88" s="28"/>
      <c r="C88" s="28" t="s">
        <v>29</v>
      </c>
      <c r="D88" s="29"/>
      <c r="E88" s="30"/>
      <c r="F88" s="31">
        <f>[1]Source!AN45</f>
        <v>7.66</v>
      </c>
      <c r="G88" s="32" t="str">
        <f>[1]Source!DF45</f>
        <v>)*1,25</v>
      </c>
      <c r="H88" s="35">
        <f>ROUND([1]Source!AE45*[1]Source!I45, 2)</f>
        <v>0.64</v>
      </c>
      <c r="I88" s="32"/>
      <c r="J88" s="32">
        <f>IF([1]Source!BS45&lt;&gt; 0, [1]Source!BS45, 1)</f>
        <v>21.21</v>
      </c>
      <c r="K88" s="35">
        <f>[1]Source!R45</f>
        <v>13.61</v>
      </c>
      <c r="L88" s="34"/>
    </row>
    <row r="89" spans="1:12" ht="15" customHeight="1" x14ac:dyDescent="0.25">
      <c r="A89" s="27"/>
      <c r="B89" s="28"/>
      <c r="C89" s="28" t="s">
        <v>36</v>
      </c>
      <c r="D89" s="29"/>
      <c r="E89" s="30"/>
      <c r="F89" s="31">
        <f>[1]Source!AL45</f>
        <v>264121.15999999997</v>
      </c>
      <c r="G89" s="32" t="str">
        <f>[1]Source!DD45</f>
        <v/>
      </c>
      <c r="H89" s="33">
        <f>ROUND([1]Source!AC45*[1]Source!I45, 2)</f>
        <v>17696.12</v>
      </c>
      <c r="I89" s="32"/>
      <c r="J89" s="32">
        <f>IF([1]Source!BC45&lt;&gt; 0, [1]Source!BC45, 1)</f>
        <v>1.28</v>
      </c>
      <c r="K89" s="33">
        <f>[1]Source!P45</f>
        <v>22651.03</v>
      </c>
      <c r="L89" s="34"/>
    </row>
    <row r="90" spans="1:12" ht="14.25" customHeight="1" x14ac:dyDescent="0.25">
      <c r="A90" s="27"/>
      <c r="B90" s="28"/>
      <c r="C90" s="28" t="s">
        <v>30</v>
      </c>
      <c r="D90" s="29" t="s">
        <v>31</v>
      </c>
      <c r="E90" s="30">
        <f>[1]Source!BZ45</f>
        <v>118</v>
      </c>
      <c r="F90" s="36"/>
      <c r="G90" s="32"/>
      <c r="H90" s="33">
        <f>SUM(S85:S92)</f>
        <v>0</v>
      </c>
      <c r="I90" s="37" t="str">
        <f>CONCATENATE([1]Source!FX45, [1]Source!FV45, "=")</f>
        <v>118*0,85=</v>
      </c>
      <c r="J90" s="38">
        <f>[1]Source!AT45</f>
        <v>100</v>
      </c>
      <c r="K90" s="33">
        <f>SUM(T85:T92)</f>
        <v>0</v>
      </c>
      <c r="L90" s="34"/>
    </row>
    <row r="91" spans="1:12" ht="15" customHeight="1" x14ac:dyDescent="0.25">
      <c r="A91" s="27"/>
      <c r="B91" s="28"/>
      <c r="C91" s="28" t="s">
        <v>32</v>
      </c>
      <c r="D91" s="29" t="s">
        <v>31</v>
      </c>
      <c r="E91" s="30">
        <f>[1]Source!CA45</f>
        <v>63</v>
      </c>
      <c r="F91" s="36"/>
      <c r="G91" s="32"/>
      <c r="H91" s="33">
        <f>SUM(U85:U92)</f>
        <v>0</v>
      </c>
      <c r="I91" s="37" t="str">
        <f>CONCATENATE([1]Source!FY45, [1]Source!FW45, "=")</f>
        <v>63*0,8=</v>
      </c>
      <c r="J91" s="38">
        <f>[1]Source!AU45</f>
        <v>50</v>
      </c>
      <c r="K91" s="33">
        <f>SUM(V85:V92)</f>
        <v>0</v>
      </c>
      <c r="L91" s="34"/>
    </row>
    <row r="92" spans="1:12" ht="18.75" customHeight="1" x14ac:dyDescent="0.25">
      <c r="A92" s="40"/>
      <c r="B92" s="41"/>
      <c r="C92" s="41" t="s">
        <v>33</v>
      </c>
      <c r="D92" s="42" t="s">
        <v>34</v>
      </c>
      <c r="E92" s="43">
        <f>[1]Source!AQ45</f>
        <v>145.72</v>
      </c>
      <c r="F92" s="44"/>
      <c r="G92" s="47" t="str">
        <f>[1]Source!DI45</f>
        <v>)*1,15</v>
      </c>
      <c r="H92" s="46"/>
      <c r="I92" s="47"/>
      <c r="J92" s="47"/>
      <c r="K92" s="46"/>
      <c r="L92" s="51">
        <f>[1]Source!U45</f>
        <v>11.227725999999999</v>
      </c>
    </row>
    <row r="93" spans="1:12" x14ac:dyDescent="0.25">
      <c r="G93" s="49">
        <f>ROUND([1]Source!AC45*[1]Source!I45, 2)+ROUND([1]Source!AF45*[1]Source!I45, 2)+ROUND([1]Source!AD45*[1]Source!I45, 2)+SUM(H90:H92)</f>
        <v>17828.52</v>
      </c>
      <c r="H93" s="49"/>
      <c r="J93" s="49">
        <f>[1]Source!O45+SUM(K90:K92)</f>
        <v>24990.44</v>
      </c>
      <c r="K93" s="49"/>
      <c r="L93" s="50">
        <f>[1]Source!U45</f>
        <v>11.227725999999999</v>
      </c>
    </row>
    <row r="94" spans="1:12" ht="44.25" customHeight="1" x14ac:dyDescent="0.25">
      <c r="A94" s="27">
        <v>8</v>
      </c>
      <c r="B94" s="28" t="str">
        <f>[1]Source!F47</f>
        <v>10-01-035-1</v>
      </c>
      <c r="C94" s="28" t="str">
        <f>[1]Source!G47</f>
        <v>Установка подоконных досок из ПВХ в каменных стенах толщиной до 0,51 м</v>
      </c>
      <c r="D94" s="29" t="str">
        <f>[1]Source!H47</f>
        <v>100 п. м</v>
      </c>
      <c r="E94" s="30">
        <f>[1]Source!I47</f>
        <v>1.95</v>
      </c>
      <c r="F94" s="31">
        <f>IF([1]Source!AK47&lt;&gt; 0, [1]Source!AK47,[1]Source!AL47 + [1]Source!AM47 + [1]Source!AO47)</f>
        <v>4199.17</v>
      </c>
      <c r="G94" s="32"/>
      <c r="H94" s="33"/>
      <c r="I94" s="32" t="str">
        <f>[1]Source!BO47</f>
        <v>10-01-035-1</v>
      </c>
      <c r="J94" s="32"/>
      <c r="K94" s="33"/>
      <c r="L94" s="34"/>
    </row>
    <row r="95" spans="1:12" ht="18" customHeight="1" x14ac:dyDescent="0.25">
      <c r="A95" s="27"/>
      <c r="B95" s="28"/>
      <c r="C95" s="28" t="s">
        <v>27</v>
      </c>
      <c r="D95" s="29"/>
      <c r="E95" s="30"/>
      <c r="F95" s="31">
        <f>[1]Source!AO47</f>
        <v>180.75</v>
      </c>
      <c r="G95" s="32" t="str">
        <f>[1]Source!DG47</f>
        <v>)*1,15</v>
      </c>
      <c r="H95" s="33">
        <f>ROUND([1]Source!AF47*[1]Source!I47, 2)</f>
        <v>405.33</v>
      </c>
      <c r="I95" s="32"/>
      <c r="J95" s="32">
        <f>IF([1]Source!BA47&lt;&gt; 0, [1]Source!BA47, 1)</f>
        <v>21.21</v>
      </c>
      <c r="K95" s="33">
        <f>[1]Source!S47</f>
        <v>8597.09</v>
      </c>
      <c r="L95" s="34"/>
    </row>
    <row r="96" spans="1:12" ht="16.5" customHeight="1" x14ac:dyDescent="0.25">
      <c r="A96" s="27"/>
      <c r="B96" s="28"/>
      <c r="C96" s="28" t="s">
        <v>28</v>
      </c>
      <c r="D96" s="29"/>
      <c r="E96" s="30"/>
      <c r="F96" s="31">
        <f>[1]Source!AM47</f>
        <v>14.33</v>
      </c>
      <c r="G96" s="32" t="str">
        <f>[1]Source!DE47</f>
        <v>)*1,25</v>
      </c>
      <c r="H96" s="33">
        <f>ROUND([1]Source!AD47*[1]Source!I47, 2)</f>
        <v>34.93</v>
      </c>
      <c r="I96" s="32"/>
      <c r="J96" s="32">
        <f>IF([1]Source!BB47&lt;&gt; 0, [1]Source!BB47, 1)</f>
        <v>6.79</v>
      </c>
      <c r="K96" s="33">
        <f>[1]Source!Q47</f>
        <v>237.17</v>
      </c>
      <c r="L96" s="34"/>
    </row>
    <row r="97" spans="1:12" ht="21" customHeight="1" x14ac:dyDescent="0.25">
      <c r="A97" s="27"/>
      <c r="B97" s="28"/>
      <c r="C97" s="28" t="s">
        <v>29</v>
      </c>
      <c r="D97" s="29"/>
      <c r="E97" s="30"/>
      <c r="F97" s="31">
        <f>[1]Source!AN47</f>
        <v>0.46</v>
      </c>
      <c r="G97" s="32" t="str">
        <f>[1]Source!DF47</f>
        <v>)*1,25</v>
      </c>
      <c r="H97" s="35">
        <f>ROUND([1]Source!AE47*[1]Source!I47, 2)</f>
        <v>1.1200000000000001</v>
      </c>
      <c r="I97" s="32"/>
      <c r="J97" s="32">
        <f>IF([1]Source!BS47&lt;&gt; 0, [1]Source!BS47, 1)</f>
        <v>21.21</v>
      </c>
      <c r="K97" s="35">
        <f>[1]Source!R47</f>
        <v>23.78</v>
      </c>
      <c r="L97" s="34"/>
    </row>
    <row r="98" spans="1:12" ht="18" customHeight="1" x14ac:dyDescent="0.25">
      <c r="A98" s="27"/>
      <c r="B98" s="28"/>
      <c r="C98" s="28" t="s">
        <v>36</v>
      </c>
      <c r="D98" s="29"/>
      <c r="E98" s="30"/>
      <c r="F98" s="31">
        <f>[1]Source!AL47</f>
        <v>4004.09</v>
      </c>
      <c r="G98" s="32" t="str">
        <f>[1]Source!DD47</f>
        <v/>
      </c>
      <c r="H98" s="33">
        <f>ROUND([1]Source!AC47*[1]Source!I47, 2)</f>
        <v>7807.98</v>
      </c>
      <c r="I98" s="32"/>
      <c r="J98" s="32">
        <f>IF([1]Source!BC47&lt;&gt; 0, [1]Source!BC47, 1)</f>
        <v>2.63</v>
      </c>
      <c r="K98" s="33">
        <f>[1]Source!P47</f>
        <v>20534.98</v>
      </c>
      <c r="L98" s="34"/>
    </row>
    <row r="99" spans="1:12" ht="19.5" customHeight="1" x14ac:dyDescent="0.25">
      <c r="A99" s="27"/>
      <c r="B99" s="28"/>
      <c r="C99" s="28" t="s">
        <v>30</v>
      </c>
      <c r="D99" s="29" t="s">
        <v>31</v>
      </c>
      <c r="E99" s="30">
        <f>[1]Source!BZ47</f>
        <v>118</v>
      </c>
      <c r="F99" s="36"/>
      <c r="G99" s="32"/>
      <c r="H99" s="33">
        <f>SUM(S94:S101)</f>
        <v>0</v>
      </c>
      <c r="I99" s="37" t="str">
        <f>CONCATENATE([1]Source!FX47, [1]Source!FV47, "=")</f>
        <v>118*0,85=</v>
      </c>
      <c r="J99" s="38">
        <f>[1]Source!AT47</f>
        <v>100</v>
      </c>
      <c r="K99" s="33">
        <f>SUM(T94:T101)</f>
        <v>0</v>
      </c>
      <c r="L99" s="34"/>
    </row>
    <row r="100" spans="1:12" ht="16.5" customHeight="1" x14ac:dyDescent="0.25">
      <c r="A100" s="27"/>
      <c r="B100" s="28"/>
      <c r="C100" s="28" t="s">
        <v>32</v>
      </c>
      <c r="D100" s="29" t="s">
        <v>31</v>
      </c>
      <c r="E100" s="30">
        <f>[1]Source!CA47</f>
        <v>63</v>
      </c>
      <c r="F100" s="36"/>
      <c r="G100" s="32"/>
      <c r="H100" s="33">
        <f>SUM(U94:U101)</f>
        <v>0</v>
      </c>
      <c r="I100" s="37" t="str">
        <f>CONCATENATE([1]Source!FY47, [1]Source!FW47, "=")</f>
        <v>63*0,8=</v>
      </c>
      <c r="J100" s="38">
        <f>[1]Source!AU47</f>
        <v>50</v>
      </c>
      <c r="K100" s="33">
        <f>SUM(V94:V101)</f>
        <v>0</v>
      </c>
      <c r="L100" s="34"/>
    </row>
    <row r="101" spans="1:12" ht="17.25" customHeight="1" x14ac:dyDescent="0.25">
      <c r="A101" s="40"/>
      <c r="B101" s="41"/>
      <c r="C101" s="41" t="s">
        <v>33</v>
      </c>
      <c r="D101" s="42" t="s">
        <v>34</v>
      </c>
      <c r="E101" s="43">
        <f>[1]Source!AQ47</f>
        <v>21.19</v>
      </c>
      <c r="F101" s="44"/>
      <c r="G101" s="47" t="str">
        <f>[1]Source!DI47</f>
        <v>)*1,15</v>
      </c>
      <c r="H101" s="46"/>
      <c r="I101" s="47"/>
      <c r="J101" s="47"/>
      <c r="K101" s="46"/>
      <c r="L101" s="51">
        <f>[1]Source!U47</f>
        <v>47.518574999999998</v>
      </c>
    </row>
    <row r="102" spans="1:12" x14ac:dyDescent="0.25">
      <c r="G102" s="49">
        <f>ROUND([1]Source!AC47*[1]Source!I47, 2)+ROUND([1]Source!AF47*[1]Source!I47, 2)+ROUND([1]Source!AD47*[1]Source!I47, 2)+SUM(H99:H101)</f>
        <v>8248.24</v>
      </c>
      <c r="H102" s="49"/>
      <c r="J102" s="49">
        <f>[1]Source!O47+SUM(K99:K101)</f>
        <v>29369.24</v>
      </c>
      <c r="K102" s="49"/>
      <c r="L102" s="50">
        <f>[1]Source!U47</f>
        <v>47.518574999999998</v>
      </c>
    </row>
    <row r="103" spans="1:12" ht="38.25" customHeight="1" x14ac:dyDescent="0.25">
      <c r="A103" s="40">
        <v>8.1</v>
      </c>
      <c r="B103" s="41" t="str">
        <f>[1]Source!F49</f>
        <v>101-2907</v>
      </c>
      <c r="C103" s="41" t="str">
        <f>[1]Source!G49</f>
        <v>Доски подоконные ПВХ, шириной 350 мм</v>
      </c>
      <c r="D103" s="42" t="str">
        <f>[1]Source!H49</f>
        <v>1 м</v>
      </c>
      <c r="E103" s="43">
        <f>[1]Source!I49</f>
        <v>195</v>
      </c>
      <c r="F103" s="44">
        <f>[1]Source!AL49</f>
        <v>237.99</v>
      </c>
      <c r="G103" s="47" t="str">
        <f>[1]Source!DD49</f>
        <v/>
      </c>
      <c r="H103" s="46">
        <f>ROUND([1]Source!AC49*[1]Source!I49, 2)</f>
        <v>46408.05</v>
      </c>
      <c r="I103" s="47" t="str">
        <f>[1]Source!BO49</f>
        <v>101-2907</v>
      </c>
      <c r="J103" s="47">
        <f>IF([1]Source!BC49&lt;&gt; 0, [1]Source!BC49, 1)</f>
        <v>1.02</v>
      </c>
      <c r="K103" s="46">
        <f>[1]Source!P49</f>
        <v>47336.21</v>
      </c>
      <c r="L103" s="48"/>
    </row>
    <row r="104" spans="1:12" x14ac:dyDescent="0.25">
      <c r="G104" s="49">
        <f>ROUND([1]Source!AC49*[1]Source!I49, 2)+ROUND([1]Source!AF49*[1]Source!I49, 2)+ROUND([1]Source!AD49*[1]Source!I49, 2)</f>
        <v>46408.05</v>
      </c>
      <c r="H104" s="49"/>
      <c r="J104" s="49">
        <f>[1]Source!O49</f>
        <v>47336.21</v>
      </c>
      <c r="K104" s="49"/>
      <c r="L104" s="50">
        <f>[1]Source!U49</f>
        <v>0</v>
      </c>
    </row>
    <row r="105" spans="1:12" ht="91.5" customHeight="1" x14ac:dyDescent="0.25">
      <c r="A105" s="27">
        <v>9</v>
      </c>
      <c r="B105" s="28" t="str">
        <f>[1]Source!F51</f>
        <v>15-01-050-4</v>
      </c>
      <c r="C105" s="28" t="str">
        <f>[1]Source!G51</f>
        <v>Облицовка оконных и дверных откосов декоративным бумажно-слоистым пластиком или листами из синтетических материалов на клее</v>
      </c>
      <c r="D105" s="29" t="str">
        <f>[1]Source!H51</f>
        <v>100 м2 облицовки</v>
      </c>
      <c r="E105" s="30">
        <f>[1]Source!I51</f>
        <v>0.97499999999999998</v>
      </c>
      <c r="F105" s="31">
        <f>IF([1]Source!AK51&lt;&gt; 0, [1]Source!AK51,[1]Source!AL51 + [1]Source!AM51 + [1]Source!AO51)</f>
        <v>2053.38</v>
      </c>
      <c r="G105" s="32"/>
      <c r="H105" s="33"/>
      <c r="I105" s="32" t="str">
        <f>[1]Source!BO51</f>
        <v>15-01-050-4</v>
      </c>
      <c r="J105" s="32"/>
      <c r="K105" s="33"/>
      <c r="L105" s="34"/>
    </row>
    <row r="106" spans="1:12" ht="19.5" customHeight="1" x14ac:dyDescent="0.25">
      <c r="A106" s="27"/>
      <c r="B106" s="28"/>
      <c r="C106" s="28" t="s">
        <v>27</v>
      </c>
      <c r="D106" s="29"/>
      <c r="E106" s="30"/>
      <c r="F106" s="31">
        <f>[1]Source!AO51</f>
        <v>1528.19</v>
      </c>
      <c r="G106" s="32" t="str">
        <f>[1]Source!DG51</f>
        <v>)*1,15</v>
      </c>
      <c r="H106" s="33">
        <f>ROUND([1]Source!AF51*[1]Source!I51, 2)</f>
        <v>1713.48</v>
      </c>
      <c r="I106" s="32"/>
      <c r="J106" s="32">
        <f>IF([1]Source!BA51&lt;&gt; 0, [1]Source!BA51, 1)</f>
        <v>21.21</v>
      </c>
      <c r="K106" s="33">
        <f>[1]Source!S51</f>
        <v>36342.980000000003</v>
      </c>
      <c r="L106" s="34"/>
    </row>
    <row r="107" spans="1:12" ht="21.75" customHeight="1" x14ac:dyDescent="0.25">
      <c r="A107" s="27"/>
      <c r="B107" s="28"/>
      <c r="C107" s="28" t="s">
        <v>28</v>
      </c>
      <c r="D107" s="29"/>
      <c r="E107" s="30"/>
      <c r="F107" s="31">
        <f>[1]Source!AM51</f>
        <v>46.33</v>
      </c>
      <c r="G107" s="32" t="str">
        <f>[1]Source!DE51</f>
        <v>)*1,25</v>
      </c>
      <c r="H107" s="33">
        <f>ROUND([1]Source!AD51*[1]Source!I51, 2)</f>
        <v>56.46</v>
      </c>
      <c r="I107" s="32"/>
      <c r="J107" s="32">
        <f>IF([1]Source!BB51&lt;&gt; 0, [1]Source!BB51, 1)</f>
        <v>6.71</v>
      </c>
      <c r="K107" s="33">
        <f>[1]Source!Q51</f>
        <v>378.88</v>
      </c>
      <c r="L107" s="34"/>
    </row>
    <row r="108" spans="1:12" ht="24" customHeight="1" x14ac:dyDescent="0.25">
      <c r="A108" s="27"/>
      <c r="B108" s="28"/>
      <c r="C108" s="28" t="s">
        <v>29</v>
      </c>
      <c r="D108" s="29"/>
      <c r="E108" s="30"/>
      <c r="F108" s="31">
        <f>[1]Source!AN51</f>
        <v>0.93</v>
      </c>
      <c r="G108" s="32" t="str">
        <f>[1]Source!DF51</f>
        <v>)*1,25</v>
      </c>
      <c r="H108" s="35">
        <f>ROUND([1]Source!AE51*[1]Source!I51, 2)</f>
        <v>1.1299999999999999</v>
      </c>
      <c r="I108" s="32"/>
      <c r="J108" s="32">
        <f>IF([1]Source!BS51&lt;&gt; 0, [1]Source!BS51, 1)</f>
        <v>21.21</v>
      </c>
      <c r="K108" s="35">
        <f>[1]Source!R51</f>
        <v>24.04</v>
      </c>
      <c r="L108" s="34"/>
    </row>
    <row r="109" spans="1:12" ht="20.25" customHeight="1" x14ac:dyDescent="0.25">
      <c r="A109" s="27"/>
      <c r="B109" s="28"/>
      <c r="C109" s="28" t="s">
        <v>36</v>
      </c>
      <c r="D109" s="29"/>
      <c r="E109" s="30"/>
      <c r="F109" s="31">
        <f>[1]Source!AL51</f>
        <v>478.86</v>
      </c>
      <c r="G109" s="32" t="str">
        <f>[1]Source!DD51</f>
        <v/>
      </c>
      <c r="H109" s="33">
        <f>ROUND([1]Source!AC51*[1]Source!I51, 2)</f>
        <v>466.89</v>
      </c>
      <c r="I109" s="32"/>
      <c r="J109" s="32">
        <f>IF([1]Source!BC51&lt;&gt; 0, [1]Source!BC51, 1)</f>
        <v>2.1</v>
      </c>
      <c r="K109" s="33">
        <f>[1]Source!P51</f>
        <v>980.47</v>
      </c>
      <c r="L109" s="34"/>
    </row>
    <row r="110" spans="1:12" ht="17.25" customHeight="1" x14ac:dyDescent="0.25">
      <c r="A110" s="27"/>
      <c r="B110" s="28"/>
      <c r="C110" s="28" t="s">
        <v>30</v>
      </c>
      <c r="D110" s="29" t="s">
        <v>31</v>
      </c>
      <c r="E110" s="30">
        <f>[1]Source!BZ51</f>
        <v>105</v>
      </c>
      <c r="F110" s="36"/>
      <c r="G110" s="32"/>
      <c r="H110" s="33">
        <f>SUM(S105:S112)</f>
        <v>0</v>
      </c>
      <c r="I110" s="37" t="str">
        <f>CONCATENATE([1]Source!FX51, [1]Source!FV51, "=")</f>
        <v>105*0,85=</v>
      </c>
      <c r="J110" s="38">
        <f>[1]Source!AT51</f>
        <v>89</v>
      </c>
      <c r="K110" s="33">
        <f>SUM(T105:T112)</f>
        <v>0</v>
      </c>
      <c r="L110" s="34"/>
    </row>
    <row r="111" spans="1:12" ht="15" customHeight="1" x14ac:dyDescent="0.25">
      <c r="A111" s="27"/>
      <c r="B111" s="28"/>
      <c r="C111" s="28" t="s">
        <v>32</v>
      </c>
      <c r="D111" s="29" t="s">
        <v>31</v>
      </c>
      <c r="E111" s="30">
        <f>[1]Source!CA51</f>
        <v>55</v>
      </c>
      <c r="F111" s="36"/>
      <c r="G111" s="32"/>
      <c r="H111" s="33">
        <f>SUM(U105:U112)</f>
        <v>0</v>
      </c>
      <c r="I111" s="37" t="str">
        <f>CONCATENATE([1]Source!FY51, [1]Source!FW51, "=")</f>
        <v>55*0,8=</v>
      </c>
      <c r="J111" s="38">
        <f>[1]Source!AU51</f>
        <v>44</v>
      </c>
      <c r="K111" s="33">
        <f>SUM(V105:V112)</f>
        <v>0</v>
      </c>
      <c r="L111" s="34"/>
    </row>
    <row r="112" spans="1:12" ht="16.5" customHeight="1" x14ac:dyDescent="0.25">
      <c r="A112" s="40"/>
      <c r="B112" s="41"/>
      <c r="C112" s="41" t="s">
        <v>33</v>
      </c>
      <c r="D112" s="42" t="s">
        <v>34</v>
      </c>
      <c r="E112" s="43">
        <f>[1]Source!AQ51</f>
        <v>166.47</v>
      </c>
      <c r="F112" s="44"/>
      <c r="G112" s="47" t="str">
        <f>[1]Source!DI51</f>
        <v>)*1,15</v>
      </c>
      <c r="H112" s="46"/>
      <c r="I112" s="47"/>
      <c r="J112" s="47"/>
      <c r="K112" s="46"/>
      <c r="L112" s="51">
        <f>[1]Source!U51</f>
        <v>186.65448749999999</v>
      </c>
    </row>
    <row r="113" spans="1:12" x14ac:dyDescent="0.25">
      <c r="G113" s="49">
        <f>ROUND([1]Source!AC51*[1]Source!I51, 2)+ROUND([1]Source!AF51*[1]Source!I51, 2)+ROUND([1]Source!AD51*[1]Source!I51, 2)+SUM(H110:H112)</f>
        <v>2236.83</v>
      </c>
      <c r="H113" s="49"/>
      <c r="J113" s="49">
        <f>[1]Source!O51+SUM(K110:K112)</f>
        <v>37702.33</v>
      </c>
      <c r="K113" s="49"/>
      <c r="L113" s="50">
        <f>[1]Source!U51</f>
        <v>186.65448749999999</v>
      </c>
    </row>
    <row r="114" spans="1:12" ht="27.75" customHeight="1" x14ac:dyDescent="0.25">
      <c r="A114" s="40">
        <v>9.1</v>
      </c>
      <c r="B114" s="41" t="str">
        <f>[1]Source!F53</f>
        <v>101-3416</v>
      </c>
      <c r="C114" s="41" t="str">
        <f>[1]Source!G53</f>
        <v>Лист гладкий ROOF EXPERT, полиэстер</v>
      </c>
      <c r="D114" s="42" t="str">
        <f>[1]Source!H53</f>
        <v>м2</v>
      </c>
      <c r="E114" s="43">
        <f>[1]Source!I53</f>
        <v>97.5</v>
      </c>
      <c r="F114" s="44">
        <f>[1]Source!AL53</f>
        <v>201.97</v>
      </c>
      <c r="G114" s="47" t="str">
        <f>[1]Source!DD53</f>
        <v/>
      </c>
      <c r="H114" s="46">
        <f>ROUND([1]Source!AC53*[1]Source!I53, 2)</f>
        <v>19692.080000000002</v>
      </c>
      <c r="I114" s="47" t="str">
        <f>[1]Source!BO53</f>
        <v>101-3416</v>
      </c>
      <c r="J114" s="47">
        <f>IF([1]Source!BC53&lt;&gt; 0, [1]Source!BC53, 1)</f>
        <v>2.5299999999999998</v>
      </c>
      <c r="K114" s="46">
        <f>[1]Source!P53</f>
        <v>49820.95</v>
      </c>
      <c r="L114" s="48"/>
    </row>
    <row r="115" spans="1:12" x14ac:dyDescent="0.25">
      <c r="G115" s="49">
        <f>ROUND([1]Source!AC53*[1]Source!I53, 2)+ROUND([1]Source!AF53*[1]Source!I53, 2)+ROUND([1]Source!AD53*[1]Source!I53, 2)</f>
        <v>19692.080000000002</v>
      </c>
      <c r="H115" s="49"/>
      <c r="J115" s="49">
        <f>[1]Source!O53</f>
        <v>49820.95</v>
      </c>
      <c r="K115" s="49"/>
      <c r="L115" s="50">
        <f>[1]Source!U53</f>
        <v>0</v>
      </c>
    </row>
    <row r="116" spans="1:12" ht="27.75" customHeight="1" x14ac:dyDescent="0.25">
      <c r="A116" s="27">
        <v>9.1999999999999993</v>
      </c>
      <c r="B116" s="28" t="str">
        <f>[1]Source!F55</f>
        <v>101-2416</v>
      </c>
      <c r="C116" s="28" t="str">
        <f>[1]Source!G55</f>
        <v>Грунтовка «Бетоконтакт», КНАУФ</v>
      </c>
      <c r="D116" s="29" t="str">
        <f>[1]Source!H55</f>
        <v>кг</v>
      </c>
      <c r="E116" s="30">
        <f>[1]Source!I55</f>
        <v>8.67</v>
      </c>
      <c r="F116" s="31">
        <f>IF([1]Source!AK55&lt;&gt; 0, [1]Source!AK55,[1]Source!AL55 + [1]Source!AM55 + [1]Source!AO55)</f>
        <v>22.91</v>
      </c>
      <c r="G116" s="32"/>
      <c r="H116" s="33"/>
      <c r="I116" s="32" t="str">
        <f>[1]Source!BO55</f>
        <v>101-2416</v>
      </c>
      <c r="J116" s="32"/>
      <c r="K116" s="33"/>
      <c r="L116" s="34"/>
    </row>
    <row r="117" spans="1:12" ht="24" customHeight="1" x14ac:dyDescent="0.25">
      <c r="A117" s="40"/>
      <c r="B117" s="41"/>
      <c r="C117" s="41" t="s">
        <v>36</v>
      </c>
      <c r="D117" s="42"/>
      <c r="E117" s="43"/>
      <c r="F117" s="44">
        <f>[1]Source!AL55</f>
        <v>22.91</v>
      </c>
      <c r="G117" s="47" t="str">
        <f>[1]Source!DD55</f>
        <v/>
      </c>
      <c r="H117" s="46">
        <f>ROUND([1]Source!AC55*[1]Source!I55, 2)</f>
        <v>198.63</v>
      </c>
      <c r="I117" s="47"/>
      <c r="J117" s="47">
        <f>IF([1]Source!BC55&lt;&gt; 0, [1]Source!BC55, 1)</f>
        <v>3.36</v>
      </c>
      <c r="K117" s="46">
        <f>[1]Source!P55</f>
        <v>667.4</v>
      </c>
      <c r="L117" s="48"/>
    </row>
    <row r="118" spans="1:12" x14ac:dyDescent="0.25">
      <c r="G118" s="49">
        <f>ROUND([1]Source!AC55*[1]Source!I55, 2)+ROUND([1]Source!AF55*[1]Source!I55, 2)+ROUND([1]Source!AD55*[1]Source!I55, 2)</f>
        <v>198.63</v>
      </c>
      <c r="H118" s="49"/>
      <c r="J118" s="49">
        <f>[1]Source!O55</f>
        <v>667.4</v>
      </c>
      <c r="K118" s="49"/>
      <c r="L118" s="50">
        <f>[1]Source!U55</f>
        <v>0</v>
      </c>
    </row>
    <row r="119" spans="1:12" ht="81.75" customHeight="1" x14ac:dyDescent="0.25">
      <c r="A119" s="27">
        <v>10</v>
      </c>
      <c r="B119" s="28" t="str">
        <f>[1]Source!F57</f>
        <v>12-01-010-1</v>
      </c>
      <c r="C119" s="28" t="str">
        <f>[1]Source!G57</f>
        <v>Устройство мелких покрытий (брандмауэры, парапеты, свесы и т.п.) из листовой оцинкованной стали</v>
      </c>
      <c r="D119" s="29" t="str">
        <f>[1]Source!H57</f>
        <v>100 м2 покрытия</v>
      </c>
      <c r="E119" s="30">
        <f>[1]Source!I57</f>
        <v>0.34</v>
      </c>
      <c r="F119" s="31">
        <f>IF([1]Source!AK57&lt;&gt; 0, [1]Source!AK57,[1]Source!AL57 + [1]Source!AM57 + [1]Source!AO57)</f>
        <v>9875.73</v>
      </c>
      <c r="G119" s="32"/>
      <c r="H119" s="33"/>
      <c r="I119" s="32" t="str">
        <f>[1]Source!BO57</f>
        <v>12-01-010-1</v>
      </c>
      <c r="J119" s="32"/>
      <c r="K119" s="33"/>
      <c r="L119" s="34"/>
    </row>
    <row r="120" spans="1:12" ht="13.5" customHeight="1" x14ac:dyDescent="0.25">
      <c r="A120" s="27"/>
      <c r="B120" s="28"/>
      <c r="C120" s="28" t="s">
        <v>27</v>
      </c>
      <c r="D120" s="29"/>
      <c r="E120" s="30"/>
      <c r="F120" s="31">
        <f>[1]Source!AO57</f>
        <v>961.76</v>
      </c>
      <c r="G120" s="32" t="str">
        <f>[1]Source!DG57</f>
        <v>)*1,15</v>
      </c>
      <c r="H120" s="33">
        <f>ROUND([1]Source!AF57*[1]Source!I57, 2)</f>
        <v>376.05</v>
      </c>
      <c r="I120" s="32"/>
      <c r="J120" s="32">
        <f>IF([1]Source!BA57&lt;&gt; 0, [1]Source!BA57, 1)</f>
        <v>21.21</v>
      </c>
      <c r="K120" s="33">
        <f>[1]Source!S57</f>
        <v>7975.98</v>
      </c>
      <c r="L120" s="34"/>
    </row>
    <row r="121" spans="1:12" ht="18.75" customHeight="1" x14ac:dyDescent="0.25">
      <c r="A121" s="27"/>
      <c r="B121" s="28"/>
      <c r="C121" s="28" t="s">
        <v>28</v>
      </c>
      <c r="D121" s="29"/>
      <c r="E121" s="30"/>
      <c r="F121" s="31">
        <f>[1]Source!AM57</f>
        <v>23.38</v>
      </c>
      <c r="G121" s="32" t="str">
        <f>[1]Source!DE57</f>
        <v>)*1,25</v>
      </c>
      <c r="H121" s="33">
        <f>ROUND([1]Source!AD57*[1]Source!I57, 2)</f>
        <v>9.94</v>
      </c>
      <c r="I121" s="32"/>
      <c r="J121" s="32">
        <f>IF([1]Source!BB57&lt;&gt; 0, [1]Source!BB57, 1)</f>
        <v>6.7</v>
      </c>
      <c r="K121" s="33">
        <f>[1]Source!Q57</f>
        <v>66.569999999999993</v>
      </c>
      <c r="L121" s="34"/>
    </row>
    <row r="122" spans="1:12" ht="18.75" customHeight="1" x14ac:dyDescent="0.25">
      <c r="A122" s="27"/>
      <c r="B122" s="28"/>
      <c r="C122" s="28" t="s">
        <v>29</v>
      </c>
      <c r="D122" s="29"/>
      <c r="E122" s="30"/>
      <c r="F122" s="31">
        <f>[1]Source!AN57</f>
        <v>2.7</v>
      </c>
      <c r="G122" s="32" t="str">
        <f>[1]Source!DF57</f>
        <v>)*1,25</v>
      </c>
      <c r="H122" s="35">
        <f>ROUND([1]Source!AE57*[1]Source!I57, 2)</f>
        <v>1.1499999999999999</v>
      </c>
      <c r="I122" s="32"/>
      <c r="J122" s="32">
        <f>IF([1]Source!BS57&lt;&gt; 0, [1]Source!BS57, 1)</f>
        <v>21.21</v>
      </c>
      <c r="K122" s="35">
        <f>[1]Source!R57</f>
        <v>24.34</v>
      </c>
      <c r="L122" s="34"/>
    </row>
    <row r="123" spans="1:12" ht="15.75" customHeight="1" x14ac:dyDescent="0.25">
      <c r="A123" s="27"/>
      <c r="B123" s="28"/>
      <c r="C123" s="28" t="s">
        <v>36</v>
      </c>
      <c r="D123" s="29"/>
      <c r="E123" s="30"/>
      <c r="F123" s="31">
        <f>[1]Source!AL57</f>
        <v>8890.59</v>
      </c>
      <c r="G123" s="32" t="str">
        <f>[1]Source!DD57</f>
        <v/>
      </c>
      <c r="H123" s="33">
        <f>ROUND([1]Source!AC57*[1]Source!I57, 2)</f>
        <v>3022.8</v>
      </c>
      <c r="I123" s="32"/>
      <c r="J123" s="32">
        <f>IF([1]Source!BC57&lt;&gt; 0, [1]Source!BC57, 1)</f>
        <v>2.8</v>
      </c>
      <c r="K123" s="33">
        <f>[1]Source!P57</f>
        <v>8463.84</v>
      </c>
      <c r="L123" s="34"/>
    </row>
    <row r="124" spans="1:12" ht="18" customHeight="1" x14ac:dyDescent="0.25">
      <c r="A124" s="27"/>
      <c r="B124" s="28"/>
      <c r="C124" s="28" t="s">
        <v>30</v>
      </c>
      <c r="D124" s="29" t="s">
        <v>31</v>
      </c>
      <c r="E124" s="30">
        <f>[1]Source!BZ57</f>
        <v>120</v>
      </c>
      <c r="F124" s="36"/>
      <c r="G124" s="32"/>
      <c r="H124" s="33">
        <f>SUM(S119:S126)</f>
        <v>0</v>
      </c>
      <c r="I124" s="37" t="str">
        <f>CONCATENATE([1]Source!FX57, [1]Source!FV57, "=")</f>
        <v>120*0,85=</v>
      </c>
      <c r="J124" s="38">
        <f>[1]Source!AT57</f>
        <v>102</v>
      </c>
      <c r="K124" s="33">
        <f>SUM(T119:T126)</f>
        <v>0</v>
      </c>
      <c r="L124" s="34"/>
    </row>
    <row r="125" spans="1:12" ht="16.5" customHeight="1" x14ac:dyDescent="0.25">
      <c r="A125" s="27"/>
      <c r="B125" s="28"/>
      <c r="C125" s="28" t="s">
        <v>32</v>
      </c>
      <c r="D125" s="29" t="s">
        <v>31</v>
      </c>
      <c r="E125" s="30">
        <f>[1]Source!CA57</f>
        <v>65</v>
      </c>
      <c r="F125" s="36"/>
      <c r="G125" s="32"/>
      <c r="H125" s="33">
        <f>SUM(U119:U126)</f>
        <v>0</v>
      </c>
      <c r="I125" s="37" t="str">
        <f>CONCATENATE([1]Source!FY57, [1]Source!FW57, "=")</f>
        <v>65*0,8=</v>
      </c>
      <c r="J125" s="38">
        <f>[1]Source!AU57</f>
        <v>52</v>
      </c>
      <c r="K125" s="33">
        <f>SUM(V119:V126)</f>
        <v>0</v>
      </c>
      <c r="L125" s="34"/>
    </row>
    <row r="126" spans="1:12" ht="18" customHeight="1" x14ac:dyDescent="0.25">
      <c r="A126" s="40"/>
      <c r="B126" s="41"/>
      <c r="C126" s="41" t="s">
        <v>33</v>
      </c>
      <c r="D126" s="42" t="s">
        <v>34</v>
      </c>
      <c r="E126" s="43">
        <f>[1]Source!AQ57</f>
        <v>112.75</v>
      </c>
      <c r="F126" s="44"/>
      <c r="G126" s="47" t="str">
        <f>[1]Source!DI57</f>
        <v>)*1,15</v>
      </c>
      <c r="H126" s="46"/>
      <c r="I126" s="47"/>
      <c r="J126" s="47"/>
      <c r="K126" s="46"/>
      <c r="L126" s="51">
        <f>[1]Source!U57</f>
        <v>44.085250000000002</v>
      </c>
    </row>
    <row r="127" spans="1:12" x14ac:dyDescent="0.25">
      <c r="G127" s="49">
        <f>ROUND([1]Source!AC57*[1]Source!I57, 2)+ROUND([1]Source!AF57*[1]Source!I57, 2)+ROUND([1]Source!AD57*[1]Source!I57, 2)+SUM(H124:H126)</f>
        <v>3408.7900000000004</v>
      </c>
      <c r="H127" s="49"/>
      <c r="J127" s="49">
        <f>[1]Source!O57+SUM(K124:K126)</f>
        <v>16506.39</v>
      </c>
      <c r="K127" s="49"/>
      <c r="L127" s="50">
        <f>[1]Source!U57</f>
        <v>44.085250000000002</v>
      </c>
    </row>
    <row r="129" spans="1:12" x14ac:dyDescent="0.25">
      <c r="A129" s="52"/>
      <c r="B129" s="52"/>
      <c r="C129" s="52"/>
      <c r="D129" s="52"/>
      <c r="E129" s="52"/>
      <c r="F129" s="52"/>
      <c r="G129" s="49"/>
      <c r="H129" s="18"/>
      <c r="I129" s="53"/>
      <c r="J129" s="49"/>
      <c r="K129" s="18"/>
      <c r="L129" s="50"/>
    </row>
    <row r="133" spans="1:12" ht="16.5" x14ac:dyDescent="0.25">
      <c r="A133" s="26" t="str">
        <f>CONCATENATE("Раздел: ",IF([1]Source!G80&lt;&gt;"Новый раздел", [1]Source!G80, ""))</f>
        <v>Раздел: Ремонт ступеней входа в школу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spans="1:12" ht="85.5" x14ac:dyDescent="0.25">
      <c r="A134" s="27" t="str">
        <f>[1]Source!E85</f>
        <v>1</v>
      </c>
      <c r="B134" s="28" t="str">
        <f>[1]Source!F85</f>
        <v>13-06-003-1</v>
      </c>
      <c r="C134" s="28" t="str">
        <f>[1]Source!G85</f>
        <v>Очистка поверхности щетками</v>
      </c>
      <c r="D134" s="29" t="str">
        <f>[1]Source!H85</f>
        <v>1 м2 очищаемой поверхности</v>
      </c>
      <c r="E134" s="30">
        <f>[1]Source!I85</f>
        <v>5.76</v>
      </c>
      <c r="F134" s="31">
        <f>IF([1]Source!AK85&lt;&gt; 0, [1]Source!AK85,[1]Source!AL85 + [1]Source!AM85 + [1]Source!AO85)</f>
        <v>7.68</v>
      </c>
      <c r="G134" s="32"/>
      <c r="H134" s="33"/>
      <c r="I134" s="32" t="str">
        <f>[1]Source!BO85</f>
        <v>13-06-003-1</v>
      </c>
      <c r="J134" s="32"/>
      <c r="K134" s="33"/>
      <c r="L134" s="34"/>
    </row>
    <row r="135" spans="1:12" ht="28.5" x14ac:dyDescent="0.25">
      <c r="A135" s="27"/>
      <c r="B135" s="28"/>
      <c r="C135" s="28" t="s">
        <v>27</v>
      </c>
      <c r="D135" s="29"/>
      <c r="E135" s="30"/>
      <c r="F135" s="31">
        <f>[1]Source!AO85</f>
        <v>7.68</v>
      </c>
      <c r="G135" s="32" t="str">
        <f>[1]Source!DG85</f>
        <v>)*1,1</v>
      </c>
      <c r="H135" s="33">
        <f>ROUND([1]Source!AF85*[1]Source!I85, 2)</f>
        <v>48.66</v>
      </c>
      <c r="I135" s="32"/>
      <c r="J135" s="32">
        <f>IF([1]Source!BA85&lt;&gt; 0, [1]Source!BA85, 1)</f>
        <v>21.21</v>
      </c>
      <c r="K135" s="33">
        <f>[1]Source!S85</f>
        <v>1032.0899999999999</v>
      </c>
      <c r="L135" s="34"/>
    </row>
    <row r="136" spans="1:12" ht="28.5" x14ac:dyDescent="0.25">
      <c r="A136" s="27"/>
      <c r="B136" s="28"/>
      <c r="C136" s="28" t="s">
        <v>30</v>
      </c>
      <c r="D136" s="29" t="s">
        <v>31</v>
      </c>
      <c r="E136" s="30">
        <f>[1]Source!BZ85</f>
        <v>90</v>
      </c>
      <c r="F136" s="36"/>
      <c r="G136" s="32"/>
      <c r="H136" s="33">
        <f>SUM(S134:S138)</f>
        <v>0</v>
      </c>
      <c r="I136" s="37" t="str">
        <f>CONCATENATE([1]Source!FX85, [1]Source!FV85, "=")</f>
        <v>90*0,85=</v>
      </c>
      <c r="J136" s="38">
        <f>[1]Source!AT85</f>
        <v>77</v>
      </c>
      <c r="K136" s="33">
        <f>SUM(T134:T138)</f>
        <v>0</v>
      </c>
      <c r="L136" s="34"/>
    </row>
    <row r="137" spans="1:12" ht="28.5" x14ac:dyDescent="0.25">
      <c r="A137" s="27"/>
      <c r="B137" s="28"/>
      <c r="C137" s="28" t="s">
        <v>32</v>
      </c>
      <c r="D137" s="29" t="s">
        <v>31</v>
      </c>
      <c r="E137" s="30">
        <f>[1]Source!CA85</f>
        <v>70</v>
      </c>
      <c r="F137" s="36"/>
      <c r="G137" s="32"/>
      <c r="H137" s="33">
        <f>SUM(U134:U138)</f>
        <v>0</v>
      </c>
      <c r="I137" s="37" t="str">
        <f>CONCATENATE([1]Source!FY85, [1]Source!FW85, "=")</f>
        <v>70*0,8=</v>
      </c>
      <c r="J137" s="38">
        <f>[1]Source!AU85</f>
        <v>56</v>
      </c>
      <c r="K137" s="33">
        <f>SUM(V134:V138)</f>
        <v>0</v>
      </c>
      <c r="L137" s="34"/>
    </row>
    <row r="138" spans="1:12" ht="28.5" x14ac:dyDescent="0.25">
      <c r="A138" s="40"/>
      <c r="B138" s="41"/>
      <c r="C138" s="41" t="s">
        <v>33</v>
      </c>
      <c r="D138" s="42" t="s">
        <v>34</v>
      </c>
      <c r="E138" s="43">
        <f>[1]Source!AQ85</f>
        <v>0.9</v>
      </c>
      <c r="F138" s="44"/>
      <c r="G138" s="47" t="str">
        <f>[1]Source!DI85</f>
        <v>)*1,1</v>
      </c>
      <c r="H138" s="46"/>
      <c r="I138" s="47"/>
      <c r="J138" s="47"/>
      <c r="K138" s="46"/>
      <c r="L138" s="51">
        <f>[1]Source!U85</f>
        <v>5.7024000000000008</v>
      </c>
    </row>
    <row r="139" spans="1:12" x14ac:dyDescent="0.25">
      <c r="G139" s="49">
        <f>ROUND([1]Source!AC85*[1]Source!I85, 2)+ROUND([1]Source!AF85*[1]Source!I85, 2)+ROUND([1]Source!AD85*[1]Source!I85, 2)+SUM(H136:H138)</f>
        <v>48.66</v>
      </c>
      <c r="H139" s="49"/>
      <c r="J139" s="49">
        <f>[1]Source!O85+SUM(K136:K138)</f>
        <v>1032.0899999999999</v>
      </c>
      <c r="K139" s="49"/>
      <c r="L139" s="50">
        <f>[1]Source!U85</f>
        <v>5.7024000000000008</v>
      </c>
    </row>
    <row r="140" spans="1:12" ht="114" x14ac:dyDescent="0.25">
      <c r="A140" s="27" t="str">
        <f>[1]Source!E87</f>
        <v>2</v>
      </c>
      <c r="B140" s="28" t="str">
        <f>[1]Source!F87</f>
        <v>11-01-011-1</v>
      </c>
      <c r="C140" s="28" t="str">
        <f>[1]Source!G87</f>
        <v>Устройство стяжек цементных толщиной 20 мм</v>
      </c>
      <c r="D140" s="29" t="str">
        <f>[1]Source!H87</f>
        <v>100 м2 стяжки</v>
      </c>
      <c r="E140" s="30">
        <f>[1]Source!I87</f>
        <v>0.51100000000000001</v>
      </c>
      <c r="F140" s="31">
        <f>IF([1]Source!AK87&lt;&gt; 0, [1]Source!AK87,[1]Source!AL87 + [1]Source!AM87 + [1]Source!AO87)</f>
        <v>1485.02</v>
      </c>
      <c r="G140" s="32"/>
      <c r="H140" s="33"/>
      <c r="I140" s="32" t="str">
        <f>[1]Source!BO87</f>
        <v>11-01-011-1</v>
      </c>
      <c r="J140" s="32"/>
      <c r="K140" s="33"/>
      <c r="L140" s="34"/>
    </row>
    <row r="141" spans="1:12" ht="28.5" x14ac:dyDescent="0.25">
      <c r="A141" s="27"/>
      <c r="B141" s="28"/>
      <c r="C141" s="28" t="s">
        <v>27</v>
      </c>
      <c r="D141" s="29"/>
      <c r="E141" s="30"/>
      <c r="F141" s="31">
        <f>[1]Source!AO87</f>
        <v>313.70999999999998</v>
      </c>
      <c r="G141" s="32" t="str">
        <f>[1]Source!DG87</f>
        <v>)*1,1</v>
      </c>
      <c r="H141" s="33">
        <f>ROUND([1]Source!AF87*[1]Source!I87, 2)</f>
        <v>176.34</v>
      </c>
      <c r="I141" s="32"/>
      <c r="J141" s="32">
        <f>IF([1]Source!BA87&lt;&gt; 0, [1]Source!BA87, 1)</f>
        <v>21.21</v>
      </c>
      <c r="K141" s="33">
        <f>[1]Source!S87</f>
        <v>3740.09</v>
      </c>
      <c r="L141" s="34"/>
    </row>
    <row r="142" spans="1:12" ht="42.75" x14ac:dyDescent="0.25">
      <c r="A142" s="27"/>
      <c r="B142" s="28"/>
      <c r="C142" s="28" t="s">
        <v>28</v>
      </c>
      <c r="D142" s="29"/>
      <c r="E142" s="30"/>
      <c r="F142" s="31">
        <f>[1]Source!AM87</f>
        <v>44.24</v>
      </c>
      <c r="G142" s="32" t="str">
        <f>[1]Source!DE87</f>
        <v>)*1,1</v>
      </c>
      <c r="H142" s="33">
        <f>ROUND([1]Source!AD87*[1]Source!I87, 2)</f>
        <v>24.87</v>
      </c>
      <c r="I142" s="32"/>
      <c r="J142" s="32">
        <f>IF([1]Source!BB87&lt;&gt; 0, [1]Source!BB87, 1)</f>
        <v>9.36</v>
      </c>
      <c r="K142" s="33">
        <f>[1]Source!Q87</f>
        <v>232.76</v>
      </c>
      <c r="L142" s="34"/>
    </row>
    <row r="143" spans="1:12" ht="71.25" x14ac:dyDescent="0.25">
      <c r="A143" s="27"/>
      <c r="B143" s="28"/>
      <c r="C143" s="28" t="s">
        <v>29</v>
      </c>
      <c r="D143" s="29"/>
      <c r="E143" s="30"/>
      <c r="F143" s="31">
        <f>[1]Source!AN87</f>
        <v>14.73</v>
      </c>
      <c r="G143" s="32" t="str">
        <f>[1]Source!DF87</f>
        <v>)*1,1</v>
      </c>
      <c r="H143" s="35">
        <f>ROUND([1]Source!AE87*[1]Source!I87, 2)</f>
        <v>8.2799999999999994</v>
      </c>
      <c r="I143" s="32"/>
      <c r="J143" s="32">
        <f>IF([1]Source!BS87&lt;&gt; 0, [1]Source!BS87, 1)</f>
        <v>21.21</v>
      </c>
      <c r="K143" s="35">
        <f>[1]Source!R87</f>
        <v>175.61</v>
      </c>
      <c r="L143" s="34"/>
    </row>
    <row r="144" spans="1:12" ht="57" x14ac:dyDescent="0.25">
      <c r="A144" s="27"/>
      <c r="B144" s="28"/>
      <c r="C144" s="28" t="s">
        <v>36</v>
      </c>
      <c r="D144" s="29"/>
      <c r="E144" s="30"/>
      <c r="F144" s="31">
        <f>[1]Source!AL87</f>
        <v>1127.07</v>
      </c>
      <c r="G144" s="32" t="str">
        <f>[1]Source!DD87</f>
        <v/>
      </c>
      <c r="H144" s="33">
        <f>ROUND([1]Source!AC87*[1]Source!I87, 2)</f>
        <v>575.92999999999995</v>
      </c>
      <c r="I144" s="32"/>
      <c r="J144" s="32">
        <f>IF([1]Source!BC87&lt;&gt; 0, [1]Source!BC87, 1)</f>
        <v>5.85</v>
      </c>
      <c r="K144" s="33">
        <f>[1]Source!P87</f>
        <v>3369.21</v>
      </c>
      <c r="L144" s="34"/>
    </row>
    <row r="145" spans="1:12" ht="28.5" x14ac:dyDescent="0.25">
      <c r="A145" s="27"/>
      <c r="B145" s="28"/>
      <c r="C145" s="28" t="s">
        <v>30</v>
      </c>
      <c r="D145" s="29" t="s">
        <v>31</v>
      </c>
      <c r="E145" s="30">
        <f>[1]Source!BZ87</f>
        <v>123</v>
      </c>
      <c r="F145" s="36"/>
      <c r="G145" s="32"/>
      <c r="H145" s="33">
        <f>SUM(S140:S147)</f>
        <v>0</v>
      </c>
      <c r="I145" s="37" t="str">
        <f>CONCATENATE([1]Source!FX87, [1]Source!FV87, "=")</f>
        <v>123*0,85=</v>
      </c>
      <c r="J145" s="38">
        <f>[1]Source!AT87</f>
        <v>105</v>
      </c>
      <c r="K145" s="33">
        <f>SUM(T140:T147)</f>
        <v>0</v>
      </c>
      <c r="L145" s="34"/>
    </row>
    <row r="146" spans="1:12" ht="28.5" x14ac:dyDescent="0.25">
      <c r="A146" s="27"/>
      <c r="B146" s="28"/>
      <c r="C146" s="28" t="s">
        <v>32</v>
      </c>
      <c r="D146" s="29" t="s">
        <v>31</v>
      </c>
      <c r="E146" s="30">
        <f>[1]Source!CA87</f>
        <v>75</v>
      </c>
      <c r="F146" s="36"/>
      <c r="G146" s="32"/>
      <c r="H146" s="33">
        <f>SUM(U140:U147)</f>
        <v>0</v>
      </c>
      <c r="I146" s="37" t="str">
        <f>CONCATENATE([1]Source!FY87, [1]Source!FW87, "=")</f>
        <v>75*0,8=</v>
      </c>
      <c r="J146" s="38">
        <f>[1]Source!AU87</f>
        <v>60</v>
      </c>
      <c r="K146" s="33">
        <f>SUM(V140:V147)</f>
        <v>0</v>
      </c>
      <c r="L146" s="34"/>
    </row>
    <row r="147" spans="1:12" ht="28.5" x14ac:dyDescent="0.25">
      <c r="A147" s="40"/>
      <c r="B147" s="41"/>
      <c r="C147" s="41" t="s">
        <v>33</v>
      </c>
      <c r="D147" s="42" t="s">
        <v>34</v>
      </c>
      <c r="E147" s="43">
        <f>[1]Source!AQ87</f>
        <v>39.51</v>
      </c>
      <c r="F147" s="44"/>
      <c r="G147" s="47" t="str">
        <f>[1]Source!DI87</f>
        <v>)*1,1</v>
      </c>
      <c r="H147" s="46"/>
      <c r="I147" s="47"/>
      <c r="J147" s="47"/>
      <c r="K147" s="46"/>
      <c r="L147" s="51">
        <f>[1]Source!U87</f>
        <v>22.208570999999999</v>
      </c>
    </row>
    <row r="148" spans="1:12" x14ac:dyDescent="0.25">
      <c r="G148" s="49">
        <f>ROUND([1]Source!AC87*[1]Source!I87, 2)+ROUND([1]Source!AF87*[1]Source!I87, 2)+ROUND([1]Source!AD87*[1]Source!I87, 2)+SUM(H145:H147)</f>
        <v>777.14</v>
      </c>
      <c r="H148" s="49"/>
      <c r="J148" s="49">
        <f>[1]Source!O87+SUM(K145:K147)</f>
        <v>7342.06</v>
      </c>
      <c r="K148" s="49"/>
      <c r="L148" s="50">
        <f>[1]Source!U87</f>
        <v>22.208570999999999</v>
      </c>
    </row>
    <row r="149" spans="1:12" ht="81" customHeight="1" x14ac:dyDescent="0.25">
      <c r="A149" s="27" t="str">
        <f>[1]Source!E89</f>
        <v>3</v>
      </c>
      <c r="B149" s="28" t="str">
        <f>[1]Source!F89</f>
        <v>11-01-011-2</v>
      </c>
      <c r="C149" s="28" t="str">
        <f>[1]Source!G89</f>
        <v>Устройство стяжек на каждые 5 мм изменения толщины стяжки добавлять или исключать к расценке 11-01-011-01</v>
      </c>
      <c r="D149" s="29" t="str">
        <f>[1]Source!H89</f>
        <v>100 м2 стяжки</v>
      </c>
      <c r="E149" s="30">
        <f>[1]Source!I89</f>
        <v>-0.51100000000000001</v>
      </c>
      <c r="F149" s="31">
        <f>IF([1]Source!AK89&lt;&gt; 0, [1]Source!AK89,[1]Source!AL89 + [1]Source!AM89 + [1]Source!AO89)</f>
        <v>291.32</v>
      </c>
      <c r="G149" s="32"/>
      <c r="H149" s="33"/>
      <c r="I149" s="32" t="str">
        <f>[1]Source!BO89</f>
        <v>11-01-011-2</v>
      </c>
      <c r="J149" s="32"/>
      <c r="K149" s="33"/>
      <c r="L149" s="34"/>
    </row>
    <row r="150" spans="1:12" ht="28.5" x14ac:dyDescent="0.25">
      <c r="A150" s="27"/>
      <c r="B150" s="28"/>
      <c r="C150" s="28" t="s">
        <v>27</v>
      </c>
      <c r="D150" s="29"/>
      <c r="E150" s="30"/>
      <c r="F150" s="31">
        <f>[1]Source!AO89</f>
        <v>3.97</v>
      </c>
      <c r="G150" s="32" t="str">
        <f>[1]Source!DG89</f>
        <v>)*1,1</v>
      </c>
      <c r="H150" s="33">
        <f>ROUND([1]Source!AF89*[1]Source!I89, 2)</f>
        <v>-2.23</v>
      </c>
      <c r="I150" s="32"/>
      <c r="J150" s="32">
        <f>IF([1]Source!BA89&lt;&gt; 0, [1]Source!BA89, 1)</f>
        <v>21.21</v>
      </c>
      <c r="K150" s="33">
        <f>[1]Source!S89</f>
        <v>-47.33</v>
      </c>
      <c r="L150" s="34"/>
    </row>
    <row r="151" spans="1:12" ht="42.75" x14ac:dyDescent="0.25">
      <c r="A151" s="27"/>
      <c r="B151" s="28"/>
      <c r="C151" s="28" t="s">
        <v>28</v>
      </c>
      <c r="D151" s="29"/>
      <c r="E151" s="30"/>
      <c r="F151" s="31">
        <f>[1]Source!AM89</f>
        <v>7.72</v>
      </c>
      <c r="G151" s="32" t="str">
        <f>[1]Source!DE89</f>
        <v>)*1,1</v>
      </c>
      <c r="H151" s="33">
        <f>ROUND([1]Source!AD89*[1]Source!I89, 2)</f>
        <v>-4.34</v>
      </c>
      <c r="I151" s="32"/>
      <c r="J151" s="32">
        <f>IF([1]Source!BB89&lt;&gt; 0, [1]Source!BB89, 1)</f>
        <v>9.26</v>
      </c>
      <c r="K151" s="33">
        <f>[1]Source!Q89</f>
        <v>-40.18</v>
      </c>
      <c r="L151" s="34"/>
    </row>
    <row r="152" spans="1:12" ht="71.25" x14ac:dyDescent="0.25">
      <c r="A152" s="27"/>
      <c r="B152" s="28"/>
      <c r="C152" s="28" t="s">
        <v>29</v>
      </c>
      <c r="D152" s="29"/>
      <c r="E152" s="30"/>
      <c r="F152" s="31">
        <f>[1]Source!AN89</f>
        <v>2.44</v>
      </c>
      <c r="G152" s="32" t="str">
        <f>[1]Source!DF89</f>
        <v>)*1,1</v>
      </c>
      <c r="H152" s="35">
        <f>ROUND([1]Source!AE89*[1]Source!I89, 2)</f>
        <v>-1.37</v>
      </c>
      <c r="I152" s="32"/>
      <c r="J152" s="32">
        <f>IF([1]Source!BS89&lt;&gt; 0, [1]Source!BS89, 1)</f>
        <v>21.21</v>
      </c>
      <c r="K152" s="35">
        <f>[1]Source!R89</f>
        <v>-29.09</v>
      </c>
      <c r="L152" s="34"/>
    </row>
    <row r="153" spans="1:12" ht="57" x14ac:dyDescent="0.25">
      <c r="A153" s="27"/>
      <c r="B153" s="28"/>
      <c r="C153" s="28" t="s">
        <v>36</v>
      </c>
      <c r="D153" s="29"/>
      <c r="E153" s="30"/>
      <c r="F153" s="31">
        <f>[1]Source!AL89</f>
        <v>279.63</v>
      </c>
      <c r="G153" s="32" t="str">
        <f>[1]Source!DD89</f>
        <v/>
      </c>
      <c r="H153" s="33">
        <f>ROUND([1]Source!AC89*[1]Source!I89, 2)</f>
        <v>-142.88999999999999</v>
      </c>
      <c r="I153" s="32"/>
      <c r="J153" s="32">
        <f>IF([1]Source!BC89&lt;&gt; 0, [1]Source!BC89, 1)</f>
        <v>5.85</v>
      </c>
      <c r="K153" s="33">
        <f>[1]Source!P89</f>
        <v>-835.91</v>
      </c>
      <c r="L153" s="34"/>
    </row>
    <row r="154" spans="1:12" ht="28.5" x14ac:dyDescent="0.25">
      <c r="A154" s="27"/>
      <c r="B154" s="28"/>
      <c r="C154" s="28" t="s">
        <v>30</v>
      </c>
      <c r="D154" s="29" t="s">
        <v>31</v>
      </c>
      <c r="E154" s="30">
        <f>[1]Source!BZ89</f>
        <v>123</v>
      </c>
      <c r="F154" s="36"/>
      <c r="G154" s="32"/>
      <c r="H154" s="33">
        <f>SUM(S149:S156)</f>
        <v>0</v>
      </c>
      <c r="I154" s="37" t="str">
        <f>CONCATENATE([1]Source!FX89, [1]Source!FV89, "=")</f>
        <v>123*0,85=</v>
      </c>
      <c r="J154" s="38">
        <f>[1]Source!AT89</f>
        <v>105</v>
      </c>
      <c r="K154" s="33">
        <f>SUM(T149:T156)</f>
        <v>0</v>
      </c>
      <c r="L154" s="34"/>
    </row>
    <row r="155" spans="1:12" ht="28.5" x14ac:dyDescent="0.25">
      <c r="A155" s="27"/>
      <c r="B155" s="28"/>
      <c r="C155" s="28" t="s">
        <v>32</v>
      </c>
      <c r="D155" s="29" t="s">
        <v>31</v>
      </c>
      <c r="E155" s="30">
        <f>[1]Source!CA89</f>
        <v>75</v>
      </c>
      <c r="F155" s="36"/>
      <c r="G155" s="32"/>
      <c r="H155" s="33">
        <f>SUM(U149:U156)</f>
        <v>0</v>
      </c>
      <c r="I155" s="37" t="str">
        <f>CONCATENATE([1]Source!FY89, [1]Source!FW89, "=")</f>
        <v>75*0,8=</v>
      </c>
      <c r="J155" s="38">
        <f>[1]Source!AU89</f>
        <v>60</v>
      </c>
      <c r="K155" s="33">
        <f>SUM(V149:V156)</f>
        <v>0</v>
      </c>
      <c r="L155" s="34"/>
    </row>
    <row r="156" spans="1:12" ht="28.5" x14ac:dyDescent="0.25">
      <c r="A156" s="40"/>
      <c r="B156" s="41"/>
      <c r="C156" s="41" t="s">
        <v>33</v>
      </c>
      <c r="D156" s="42" t="s">
        <v>34</v>
      </c>
      <c r="E156" s="43">
        <f>[1]Source!AQ89</f>
        <v>0.5</v>
      </c>
      <c r="F156" s="44"/>
      <c r="G156" s="47" t="str">
        <f>[1]Source!DI89</f>
        <v>)*1,1</v>
      </c>
      <c r="H156" s="46"/>
      <c r="I156" s="47"/>
      <c r="J156" s="47"/>
      <c r="K156" s="46"/>
      <c r="L156" s="51">
        <f>[1]Source!U89</f>
        <v>-0.28105000000000002</v>
      </c>
    </row>
    <row r="157" spans="1:12" x14ac:dyDescent="0.25">
      <c r="G157" s="49">
        <f>ROUND([1]Source!AC89*[1]Source!I89, 2)+ROUND([1]Source!AF89*[1]Source!I89, 2)+ROUND([1]Source!AD89*[1]Source!I89, 2)+SUM(H154:H156)</f>
        <v>-149.45999999999998</v>
      </c>
      <c r="H157" s="49"/>
      <c r="J157" s="49">
        <f>[1]Source!O89+SUM(K154:K156)</f>
        <v>-923.42</v>
      </c>
      <c r="K157" s="49"/>
      <c r="L157" s="50">
        <f>[1]Source!U89</f>
        <v>-0.28105000000000002</v>
      </c>
    </row>
    <row r="158" spans="1:12" ht="89.25" customHeight="1" x14ac:dyDescent="0.25">
      <c r="A158" s="27">
        <v>4</v>
      </c>
      <c r="B158" s="28" t="str">
        <f>[1]Source!F91</f>
        <v>62-27-1</v>
      </c>
      <c r="C158" s="28" t="str">
        <f>[1]Source!G91</f>
        <v>Сплошная шпаклевка ранее оштукатуренных поверхностей цементно-поливинилацетатным составом с лесов и земли</v>
      </c>
      <c r="D158" s="29" t="str">
        <f>[1]Source!H91</f>
        <v>100 м2 ошпаклеванной поверхности</v>
      </c>
      <c r="E158" s="30">
        <f>[1]Source!I91</f>
        <v>0.51100000000000001</v>
      </c>
      <c r="F158" s="31">
        <f>IF([1]Source!AK91&lt;&gt; 0, [1]Source!AK91,[1]Source!AL91 + [1]Source!AM91 + [1]Source!AO91)</f>
        <v>318.33</v>
      </c>
      <c r="G158" s="32"/>
      <c r="H158" s="33"/>
      <c r="I158" s="32" t="str">
        <f>[1]Source!BO91</f>
        <v>62-27-1</v>
      </c>
      <c r="J158" s="32"/>
      <c r="K158" s="33"/>
      <c r="L158" s="34"/>
    </row>
    <row r="159" spans="1:12" ht="28.5" x14ac:dyDescent="0.25">
      <c r="A159" s="27"/>
      <c r="B159" s="28"/>
      <c r="C159" s="28" t="s">
        <v>27</v>
      </c>
      <c r="D159" s="29"/>
      <c r="E159" s="30"/>
      <c r="F159" s="31">
        <f>[1]Source!AO91</f>
        <v>205.15</v>
      </c>
      <c r="G159" s="32" t="str">
        <f>[1]Source!DG91</f>
        <v>)*1,1)</v>
      </c>
      <c r="H159" s="33">
        <f>ROUND([1]Source!AF91*[1]Source!I91, 2)</f>
        <v>115.31</v>
      </c>
      <c r="I159" s="32"/>
      <c r="J159" s="32">
        <f>IF([1]Source!BA91&lt;&gt; 0, [1]Source!BA91, 1)</f>
        <v>21.21</v>
      </c>
      <c r="K159" s="33">
        <f>[1]Source!S91</f>
        <v>2445.83</v>
      </c>
      <c r="L159" s="34"/>
    </row>
    <row r="160" spans="1:12" ht="42.75" x14ac:dyDescent="0.25">
      <c r="A160" s="27"/>
      <c r="B160" s="28"/>
      <c r="C160" s="28" t="s">
        <v>28</v>
      </c>
      <c r="D160" s="29"/>
      <c r="E160" s="30"/>
      <c r="F160" s="31">
        <f>[1]Source!AM91</f>
        <v>0.87</v>
      </c>
      <c r="G160" s="32" t="str">
        <f>[1]Source!DE91</f>
        <v>)*1,1)</v>
      </c>
      <c r="H160" s="33">
        <f>ROUND([1]Source!AD91*[1]Source!I91, 2)</f>
        <v>0.49</v>
      </c>
      <c r="I160" s="32"/>
      <c r="J160" s="32">
        <f>IF([1]Source!BB91&lt;&gt; 0, [1]Source!BB91, 1)</f>
        <v>6.53</v>
      </c>
      <c r="K160" s="33">
        <f>[1]Source!Q91</f>
        <v>3.19</v>
      </c>
      <c r="L160" s="34"/>
    </row>
    <row r="161" spans="1:12" ht="57" x14ac:dyDescent="0.25">
      <c r="A161" s="27"/>
      <c r="B161" s="28"/>
      <c r="C161" s="28" t="s">
        <v>36</v>
      </c>
      <c r="D161" s="29"/>
      <c r="E161" s="30"/>
      <c r="F161" s="31">
        <f>[1]Source!AL91</f>
        <v>112.31</v>
      </c>
      <c r="G161" s="32" t="str">
        <f>[1]Source!DD91</f>
        <v/>
      </c>
      <c r="H161" s="33">
        <f>ROUND([1]Source!AC91*[1]Source!I91, 2)</f>
        <v>57.39</v>
      </c>
      <c r="I161" s="32"/>
      <c r="J161" s="32">
        <f>IF([1]Source!BC91&lt;&gt; 0, [1]Source!BC91, 1)</f>
        <v>4.3600000000000003</v>
      </c>
      <c r="K161" s="33">
        <f>[1]Source!P91</f>
        <v>250.22</v>
      </c>
      <c r="L161" s="34"/>
    </row>
    <row r="162" spans="1:12" ht="28.5" x14ac:dyDescent="0.25">
      <c r="A162" s="27"/>
      <c r="B162" s="28"/>
      <c r="C162" s="28" t="s">
        <v>30</v>
      </c>
      <c r="D162" s="29" t="s">
        <v>31</v>
      </c>
      <c r="E162" s="30">
        <f>[1]Source!BZ91</f>
        <v>80</v>
      </c>
      <c r="F162" s="36"/>
      <c r="G162" s="32"/>
      <c r="H162" s="33">
        <f>SUM(S158:S164)</f>
        <v>0</v>
      </c>
      <c r="I162" s="37" t="str">
        <f>CONCATENATE([1]Source!FX91, [1]Source!FV91, "=")</f>
        <v>80*0,85=</v>
      </c>
      <c r="J162" s="38">
        <f>[1]Source!AT91</f>
        <v>68</v>
      </c>
      <c r="K162" s="33">
        <f>SUM(T158:T164)</f>
        <v>0</v>
      </c>
      <c r="L162" s="34"/>
    </row>
    <row r="163" spans="1:12" ht="28.5" x14ac:dyDescent="0.25">
      <c r="A163" s="27"/>
      <c r="B163" s="28"/>
      <c r="C163" s="28" t="s">
        <v>32</v>
      </c>
      <c r="D163" s="29" t="s">
        <v>31</v>
      </c>
      <c r="E163" s="30">
        <f>[1]Source!CA91</f>
        <v>50</v>
      </c>
      <c r="F163" s="36"/>
      <c r="G163" s="32"/>
      <c r="H163" s="33">
        <f>SUM(U158:U164)</f>
        <v>0</v>
      </c>
      <c r="I163" s="37" t="str">
        <f>CONCATENATE([1]Source!FY91, [1]Source!FW91, "=")</f>
        <v>50*0,8=</v>
      </c>
      <c r="J163" s="38">
        <f>[1]Source!AU91</f>
        <v>40</v>
      </c>
      <c r="K163" s="33">
        <f>SUM(V158:V164)</f>
        <v>0</v>
      </c>
      <c r="L163" s="34"/>
    </row>
    <row r="164" spans="1:12" ht="28.5" x14ac:dyDescent="0.25">
      <c r="A164" s="40"/>
      <c r="B164" s="41"/>
      <c r="C164" s="41" t="s">
        <v>33</v>
      </c>
      <c r="D164" s="42" t="s">
        <v>34</v>
      </c>
      <c r="E164" s="43">
        <f>[1]Source!AQ91</f>
        <v>24.05</v>
      </c>
      <c r="F164" s="44"/>
      <c r="G164" s="47" t="str">
        <f>[1]Source!DI91</f>
        <v>)*1,1)</v>
      </c>
      <c r="H164" s="46"/>
      <c r="I164" s="47"/>
      <c r="J164" s="47"/>
      <c r="K164" s="46"/>
      <c r="L164" s="51">
        <f>[1]Source!U91</f>
        <v>13.518505000000001</v>
      </c>
    </row>
    <row r="165" spans="1:12" x14ac:dyDescent="0.25">
      <c r="G165" s="49">
        <f>ROUND([1]Source!AC91*[1]Source!I91, 2)+ROUND([1]Source!AF91*[1]Source!I91, 2)+ROUND([1]Source!AD91*[1]Source!I91, 2)+SUM(H162:H164)</f>
        <v>173.19</v>
      </c>
      <c r="H165" s="49"/>
      <c r="J165" s="49">
        <f>[1]Source!O91+SUM(K162:K164)</f>
        <v>2699.24</v>
      </c>
      <c r="K165" s="49"/>
      <c r="L165" s="50">
        <f>[1]Source!U91</f>
        <v>13.518505000000001</v>
      </c>
    </row>
    <row r="166" spans="1:12" ht="256.5" x14ac:dyDescent="0.25">
      <c r="A166" s="27">
        <v>5</v>
      </c>
      <c r="B166" s="28" t="str">
        <f>[1]Source!F93</f>
        <v>15-07-003-2</v>
      </c>
      <c r="C166" s="28" t="str">
        <f>[1]Source!G93</f>
        <v>Грунтование водно-дисперсионной грунтовкой "Нортекс-Грунт" поверхностей пористых (камень, кирпич, бетон и т д)</v>
      </c>
      <c r="D166" s="29" t="str">
        <f>[1]Source!H93</f>
        <v>100 м2 обрабатываемой поверхности</v>
      </c>
      <c r="E166" s="30">
        <f>[1]Source!I93</f>
        <v>0.51100000000000001</v>
      </c>
      <c r="F166" s="31">
        <f>IF([1]Source!AK93&lt;&gt; 0, [1]Source!AK93,[1]Source!AL93 + [1]Source!AM93 + [1]Source!AO93)</f>
        <v>269.29000000000002</v>
      </c>
      <c r="G166" s="32"/>
      <c r="H166" s="33"/>
      <c r="I166" s="32" t="str">
        <f>[1]Source!BO93</f>
        <v>15-07-003-2</v>
      </c>
      <c r="J166" s="32"/>
      <c r="K166" s="33"/>
      <c r="L166" s="34"/>
    </row>
    <row r="167" spans="1:12" ht="28.5" x14ac:dyDescent="0.25">
      <c r="A167" s="27"/>
      <c r="B167" s="28"/>
      <c r="C167" s="28" t="s">
        <v>27</v>
      </c>
      <c r="D167" s="29"/>
      <c r="E167" s="30"/>
      <c r="F167" s="31">
        <f>[1]Source!AO93</f>
        <v>33.869999999999997</v>
      </c>
      <c r="G167" s="32" t="str">
        <f>[1]Source!DG93</f>
        <v>)*1,1</v>
      </c>
      <c r="H167" s="33">
        <f>ROUND([1]Source!AF93*[1]Source!I93, 2)</f>
        <v>19.04</v>
      </c>
      <c r="I167" s="32"/>
      <c r="J167" s="32">
        <f>IF([1]Source!BA93&lt;&gt; 0, [1]Source!BA93, 1)</f>
        <v>21.21</v>
      </c>
      <c r="K167" s="33">
        <f>[1]Source!S93</f>
        <v>403.8</v>
      </c>
      <c r="L167" s="34"/>
    </row>
    <row r="168" spans="1:12" ht="42.75" x14ac:dyDescent="0.25">
      <c r="A168" s="27"/>
      <c r="B168" s="28"/>
      <c r="C168" s="28" t="s">
        <v>28</v>
      </c>
      <c r="D168" s="29"/>
      <c r="E168" s="30"/>
      <c r="F168" s="31">
        <f>[1]Source!AM93</f>
        <v>23</v>
      </c>
      <c r="G168" s="32" t="str">
        <f>[1]Source!DE93</f>
        <v>)*1,1</v>
      </c>
      <c r="H168" s="33">
        <f>ROUND([1]Source!AD93*[1]Source!I93, 2)</f>
        <v>12.93</v>
      </c>
      <c r="I168" s="32"/>
      <c r="J168" s="32">
        <f>IF([1]Source!BB93&lt;&gt; 0, [1]Source!BB93, 1)</f>
        <v>4.9400000000000004</v>
      </c>
      <c r="K168" s="33">
        <f>[1]Source!Q93</f>
        <v>63.87</v>
      </c>
      <c r="L168" s="34"/>
    </row>
    <row r="169" spans="1:12" ht="71.25" x14ac:dyDescent="0.25">
      <c r="A169" s="27"/>
      <c r="B169" s="28"/>
      <c r="C169" s="28" t="s">
        <v>29</v>
      </c>
      <c r="D169" s="29"/>
      <c r="E169" s="30"/>
      <c r="F169" s="31">
        <f>[1]Source!AN93</f>
        <v>0.12</v>
      </c>
      <c r="G169" s="32" t="str">
        <f>[1]Source!DF93</f>
        <v>)*1,1</v>
      </c>
      <c r="H169" s="35">
        <f>ROUND([1]Source!AE93*[1]Source!I93, 2)</f>
        <v>7.0000000000000007E-2</v>
      </c>
      <c r="I169" s="32"/>
      <c r="J169" s="32">
        <f>IF([1]Source!BS93&lt;&gt; 0, [1]Source!BS93, 1)</f>
        <v>21.21</v>
      </c>
      <c r="K169" s="35">
        <f>[1]Source!R93</f>
        <v>1.43</v>
      </c>
      <c r="L169" s="34"/>
    </row>
    <row r="170" spans="1:12" ht="57" x14ac:dyDescent="0.25">
      <c r="A170" s="27"/>
      <c r="B170" s="28"/>
      <c r="C170" s="28" t="s">
        <v>36</v>
      </c>
      <c r="D170" s="29"/>
      <c r="E170" s="30"/>
      <c r="F170" s="31">
        <f>[1]Source!AL93</f>
        <v>212.42</v>
      </c>
      <c r="G170" s="32" t="str">
        <f>[1]Source!DD93</f>
        <v/>
      </c>
      <c r="H170" s="33">
        <f>ROUND([1]Source!AC93*[1]Source!I93, 2)</f>
        <v>108.55</v>
      </c>
      <c r="I170" s="32"/>
      <c r="J170" s="32">
        <f>IF([1]Source!BC93&lt;&gt; 0, [1]Source!BC93, 1)</f>
        <v>2.89</v>
      </c>
      <c r="K170" s="33">
        <f>[1]Source!P93</f>
        <v>313.7</v>
      </c>
      <c r="L170" s="34"/>
    </row>
    <row r="171" spans="1:12" ht="28.5" x14ac:dyDescent="0.25">
      <c r="A171" s="27"/>
      <c r="B171" s="28"/>
      <c r="C171" s="28" t="s">
        <v>30</v>
      </c>
      <c r="D171" s="29" t="s">
        <v>31</v>
      </c>
      <c r="E171" s="30">
        <f>[1]Source!BZ93</f>
        <v>105</v>
      </c>
      <c r="F171" s="36"/>
      <c r="G171" s="32"/>
      <c r="H171" s="33">
        <f>SUM(S166:S173)</f>
        <v>0</v>
      </c>
      <c r="I171" s="37" t="str">
        <f>CONCATENATE([1]Source!FX93, [1]Source!FV93, "=")</f>
        <v>105*0,85=</v>
      </c>
      <c r="J171" s="38">
        <f>[1]Source!AT93</f>
        <v>89</v>
      </c>
      <c r="K171" s="33">
        <f>SUM(T166:T173)</f>
        <v>0</v>
      </c>
      <c r="L171" s="34"/>
    </row>
    <row r="172" spans="1:12" ht="28.5" x14ac:dyDescent="0.25">
      <c r="A172" s="27"/>
      <c r="B172" s="28"/>
      <c r="C172" s="28" t="s">
        <v>32</v>
      </c>
      <c r="D172" s="29" t="s">
        <v>31</v>
      </c>
      <c r="E172" s="30">
        <f>[1]Source!CA93</f>
        <v>55</v>
      </c>
      <c r="F172" s="36"/>
      <c r="G172" s="32"/>
      <c r="H172" s="33">
        <f>SUM(U166:U173)</f>
        <v>0</v>
      </c>
      <c r="I172" s="37" t="str">
        <f>CONCATENATE([1]Source!FY93, [1]Source!FW93, "=")</f>
        <v>55*0,8=</v>
      </c>
      <c r="J172" s="38">
        <f>[1]Source!AU93</f>
        <v>44</v>
      </c>
      <c r="K172" s="33">
        <f>SUM(V166:V173)</f>
        <v>0</v>
      </c>
      <c r="L172" s="34"/>
    </row>
    <row r="173" spans="1:12" ht="28.5" x14ac:dyDescent="0.25">
      <c r="A173" s="40"/>
      <c r="B173" s="41"/>
      <c r="C173" s="41" t="s">
        <v>33</v>
      </c>
      <c r="D173" s="42" t="s">
        <v>34</v>
      </c>
      <c r="E173" s="43">
        <f>[1]Source!AQ93</f>
        <v>3.69</v>
      </c>
      <c r="F173" s="44"/>
      <c r="G173" s="47" t="str">
        <f>[1]Source!DI93</f>
        <v>)*1,1</v>
      </c>
      <c r="H173" s="46"/>
      <c r="I173" s="47"/>
      <c r="J173" s="47"/>
      <c r="K173" s="46"/>
      <c r="L173" s="51">
        <f>[1]Source!U93</f>
        <v>2.0741490000000002</v>
      </c>
    </row>
    <row r="174" spans="1:12" x14ac:dyDescent="0.25">
      <c r="G174" s="49">
        <f>ROUND([1]Source!AC93*[1]Source!I93, 2)+ROUND([1]Source!AF93*[1]Source!I93, 2)+ROUND([1]Source!AD93*[1]Source!I93, 2)+SUM(H171:H173)</f>
        <v>140.52000000000001</v>
      </c>
      <c r="H174" s="49"/>
      <c r="J174" s="49">
        <f>[1]Source!O93+SUM(K171:K173)</f>
        <v>781.37</v>
      </c>
      <c r="K174" s="49"/>
      <c r="L174" s="50">
        <f>[1]Source!U93</f>
        <v>2.0741490000000002</v>
      </c>
    </row>
    <row r="175" spans="1:12" ht="69.75" customHeight="1" x14ac:dyDescent="0.25">
      <c r="A175" s="27">
        <v>6</v>
      </c>
      <c r="B175" s="28" t="str">
        <f>[1]Source!F95</f>
        <v>13-03-003-10</v>
      </c>
      <c r="C175" s="28" t="str">
        <f>[1]Source!G95</f>
        <v>Окраска огрунтованных бетонных и оштукатуренных поверхностей эмалью ЭП-1294</v>
      </c>
      <c r="D175" s="29" t="str">
        <f>[1]Source!H95</f>
        <v>100 м2 окрашиваемой поверхности</v>
      </c>
      <c r="E175" s="30">
        <f>[1]Source!I95</f>
        <v>0.51100000000000001</v>
      </c>
      <c r="F175" s="31">
        <f>IF([1]Source!AK95&lt;&gt; 0, [1]Source!AK95,[1]Source!AL95 + [1]Source!AM95 + [1]Source!AO95)</f>
        <v>873.76</v>
      </c>
      <c r="G175" s="32"/>
      <c r="H175" s="33"/>
      <c r="I175" s="32" t="str">
        <f>[1]Source!BO95</f>
        <v>13-03-003-10</v>
      </c>
      <c r="J175" s="32"/>
      <c r="K175" s="33"/>
      <c r="L175" s="34"/>
    </row>
    <row r="176" spans="1:12" ht="28.5" x14ac:dyDescent="0.25">
      <c r="A176" s="27"/>
      <c r="B176" s="28"/>
      <c r="C176" s="28" t="s">
        <v>27</v>
      </c>
      <c r="D176" s="29"/>
      <c r="E176" s="30"/>
      <c r="F176" s="31">
        <f>[1]Source!AO95</f>
        <v>29.57</v>
      </c>
      <c r="G176" s="32" t="str">
        <f>[1]Source!DG95</f>
        <v>)*1,1</v>
      </c>
      <c r="H176" s="33">
        <f>ROUND([1]Source!AF95*[1]Source!I95, 2)</f>
        <v>16.62</v>
      </c>
      <c r="I176" s="32"/>
      <c r="J176" s="32">
        <f>IF([1]Source!BA95&lt;&gt; 0, [1]Source!BA95, 1)</f>
        <v>21.21</v>
      </c>
      <c r="K176" s="33">
        <f>[1]Source!S95</f>
        <v>352.54</v>
      </c>
      <c r="L176" s="34"/>
    </row>
    <row r="177" spans="1:12" ht="42.75" x14ac:dyDescent="0.25">
      <c r="A177" s="27"/>
      <c r="B177" s="28"/>
      <c r="C177" s="28" t="s">
        <v>28</v>
      </c>
      <c r="D177" s="29"/>
      <c r="E177" s="30"/>
      <c r="F177" s="31">
        <f>[1]Source!AM95</f>
        <v>6.32</v>
      </c>
      <c r="G177" s="32" t="str">
        <f>[1]Source!DE95</f>
        <v>)*1,1</v>
      </c>
      <c r="H177" s="33">
        <f>ROUND([1]Source!AD95*[1]Source!I95, 2)</f>
        <v>3.55</v>
      </c>
      <c r="I177" s="32"/>
      <c r="J177" s="32">
        <f>IF([1]Source!BB95&lt;&gt; 0, [1]Source!BB95, 1)</f>
        <v>5.12</v>
      </c>
      <c r="K177" s="33">
        <f>[1]Source!Q95</f>
        <v>18.190000000000001</v>
      </c>
      <c r="L177" s="34"/>
    </row>
    <row r="178" spans="1:12" ht="71.25" x14ac:dyDescent="0.25">
      <c r="A178" s="27"/>
      <c r="B178" s="28"/>
      <c r="C178" s="28" t="s">
        <v>29</v>
      </c>
      <c r="D178" s="29"/>
      <c r="E178" s="30"/>
      <c r="F178" s="31">
        <f>[1]Source!AN95</f>
        <v>0.1</v>
      </c>
      <c r="G178" s="32" t="str">
        <f>[1]Source!DF95</f>
        <v>)*1,1</v>
      </c>
      <c r="H178" s="35">
        <f>ROUND([1]Source!AE95*[1]Source!I95, 2)</f>
        <v>0.06</v>
      </c>
      <c r="I178" s="32"/>
      <c r="J178" s="32">
        <f>IF([1]Source!BS95&lt;&gt; 0, [1]Source!BS95, 1)</f>
        <v>21.21</v>
      </c>
      <c r="K178" s="35">
        <f>[1]Source!R95</f>
        <v>1.19</v>
      </c>
      <c r="L178" s="34"/>
    </row>
    <row r="179" spans="1:12" ht="57" x14ac:dyDescent="0.25">
      <c r="A179" s="27"/>
      <c r="B179" s="28"/>
      <c r="C179" s="28" t="s">
        <v>36</v>
      </c>
      <c r="D179" s="29"/>
      <c r="E179" s="30"/>
      <c r="F179" s="31">
        <f>[1]Source!AL95</f>
        <v>837.87</v>
      </c>
      <c r="G179" s="32" t="str">
        <f>[1]Source!DD95</f>
        <v/>
      </c>
      <c r="H179" s="33">
        <f>ROUND([1]Source!AC95*[1]Source!I95, 2)</f>
        <v>428.15</v>
      </c>
      <c r="I179" s="32"/>
      <c r="J179" s="32">
        <f>IF([1]Source!BC95&lt;&gt; 0, [1]Source!BC95, 1)</f>
        <v>1.69</v>
      </c>
      <c r="K179" s="33">
        <f>[1]Source!P95</f>
        <v>723.58</v>
      </c>
      <c r="L179" s="34"/>
    </row>
    <row r="180" spans="1:12" ht="28.5" x14ac:dyDescent="0.25">
      <c r="A180" s="27"/>
      <c r="B180" s="28"/>
      <c r="C180" s="28" t="s">
        <v>30</v>
      </c>
      <c r="D180" s="29" t="s">
        <v>31</v>
      </c>
      <c r="E180" s="30">
        <f>[1]Source!BZ95</f>
        <v>90</v>
      </c>
      <c r="F180" s="36"/>
      <c r="G180" s="32"/>
      <c r="H180" s="33">
        <f>SUM(S175:S182)</f>
        <v>0</v>
      </c>
      <c r="I180" s="37" t="str">
        <f>CONCATENATE([1]Source!FX95, [1]Source!FV95, "=")</f>
        <v>90*0,85=</v>
      </c>
      <c r="J180" s="38">
        <f>[1]Source!AT95</f>
        <v>77</v>
      </c>
      <c r="K180" s="33">
        <f>SUM(T175:T182)</f>
        <v>0</v>
      </c>
      <c r="L180" s="34"/>
    </row>
    <row r="181" spans="1:12" ht="28.5" x14ac:dyDescent="0.25">
      <c r="A181" s="27"/>
      <c r="B181" s="28"/>
      <c r="C181" s="28" t="s">
        <v>32</v>
      </c>
      <c r="D181" s="29" t="s">
        <v>31</v>
      </c>
      <c r="E181" s="30">
        <f>[1]Source!CA95</f>
        <v>70</v>
      </c>
      <c r="F181" s="36"/>
      <c r="G181" s="32"/>
      <c r="H181" s="33">
        <f>SUM(U175:U182)</f>
        <v>0</v>
      </c>
      <c r="I181" s="37" t="str">
        <f>CONCATENATE([1]Source!FY95, [1]Source!FW95, "=")</f>
        <v>70*0,8=</v>
      </c>
      <c r="J181" s="38">
        <f>[1]Source!AU95</f>
        <v>56</v>
      </c>
      <c r="K181" s="33">
        <f>SUM(V175:V182)</f>
        <v>0</v>
      </c>
      <c r="L181" s="34"/>
    </row>
    <row r="182" spans="1:12" ht="28.5" x14ac:dyDescent="0.25">
      <c r="A182" s="40"/>
      <c r="B182" s="41"/>
      <c r="C182" s="41" t="s">
        <v>33</v>
      </c>
      <c r="D182" s="42" t="s">
        <v>34</v>
      </c>
      <c r="E182" s="43">
        <f>[1]Source!AQ95</f>
        <v>3.26</v>
      </c>
      <c r="F182" s="44"/>
      <c r="G182" s="47" t="str">
        <f>[1]Source!DI95</f>
        <v>)*1,1</v>
      </c>
      <c r="H182" s="46"/>
      <c r="I182" s="47"/>
      <c r="J182" s="47"/>
      <c r="K182" s="46"/>
      <c r="L182" s="51">
        <f>[1]Source!U95</f>
        <v>1.832446</v>
      </c>
    </row>
    <row r="183" spans="1:12" x14ac:dyDescent="0.25">
      <c r="G183" s="49">
        <f>ROUND([1]Source!AC95*[1]Source!I95, 2)+ROUND([1]Source!AF95*[1]Source!I95, 2)+ROUND([1]Source!AD95*[1]Source!I95, 2)+SUM(H180:H182)</f>
        <v>448.32</v>
      </c>
      <c r="H183" s="49"/>
      <c r="J183" s="49">
        <f>[1]Source!O95+SUM(K180:K182)</f>
        <v>1094.31</v>
      </c>
      <c r="K183" s="49"/>
      <c r="L183" s="50">
        <f>[1]Source!U95</f>
        <v>1.832446</v>
      </c>
    </row>
    <row r="184" spans="1:12" ht="128.25" x14ac:dyDescent="0.25">
      <c r="A184" s="27">
        <v>7</v>
      </c>
      <c r="B184" s="28" t="str">
        <f>[1]Source!F97</f>
        <v>15-04-040-10</v>
      </c>
      <c r="C184" s="28" t="str">
        <f>[1]Source!G97</f>
        <v>Окраска по металлу за 1 раз металлическим порошком решеток</v>
      </c>
      <c r="D184" s="29" t="str">
        <f>[1]Source!H97</f>
        <v>100 м2 окрашиваемой поверхности</v>
      </c>
      <c r="E184" s="30">
        <f>[1]Source!I97</f>
        <v>6.5000000000000002E-2</v>
      </c>
      <c r="F184" s="31">
        <f>IF([1]Source!AK97&lt;&gt; 0, [1]Source!AK97,[1]Source!AL97 + [1]Source!AM97 + [1]Source!AO97)</f>
        <v>654.14</v>
      </c>
      <c r="G184" s="32"/>
      <c r="H184" s="33"/>
      <c r="I184" s="32" t="str">
        <f>[1]Source!BO97</f>
        <v>15-04-040-10</v>
      </c>
      <c r="J184" s="32"/>
      <c r="K184" s="33"/>
      <c r="L184" s="34"/>
    </row>
    <row r="185" spans="1:12" ht="28.5" x14ac:dyDescent="0.25">
      <c r="A185" s="27"/>
      <c r="B185" s="28"/>
      <c r="C185" s="28" t="s">
        <v>27</v>
      </c>
      <c r="D185" s="29"/>
      <c r="E185" s="30"/>
      <c r="F185" s="31">
        <f>[1]Source!AO97</f>
        <v>510.75</v>
      </c>
      <c r="G185" s="32" t="str">
        <f>[1]Source!DG97</f>
        <v>)*1,1</v>
      </c>
      <c r="H185" s="33">
        <f>ROUND([1]Source!AF97*[1]Source!I97, 2)</f>
        <v>36.520000000000003</v>
      </c>
      <c r="I185" s="32"/>
      <c r="J185" s="32">
        <f>IF([1]Source!BA97&lt;&gt; 0, [1]Source!BA97, 1)</f>
        <v>21.21</v>
      </c>
      <c r="K185" s="33">
        <f>[1]Source!S97</f>
        <v>774.56</v>
      </c>
      <c r="L185" s="34"/>
    </row>
    <row r="186" spans="1:12" ht="42.75" x14ac:dyDescent="0.25">
      <c r="A186" s="27"/>
      <c r="B186" s="28"/>
      <c r="C186" s="28" t="s">
        <v>28</v>
      </c>
      <c r="D186" s="29"/>
      <c r="E186" s="30"/>
      <c r="F186" s="31">
        <f>[1]Source!AM97</f>
        <v>1.18</v>
      </c>
      <c r="G186" s="32" t="str">
        <f>[1]Source!DE97</f>
        <v>)*1,1</v>
      </c>
      <c r="H186" s="33">
        <f>ROUND([1]Source!AD97*[1]Source!I97, 2)</f>
        <v>0.08</v>
      </c>
      <c r="I186" s="32"/>
      <c r="J186" s="32">
        <f>IF([1]Source!BB97&lt;&gt; 0, [1]Source!BB97, 1)</f>
        <v>7.33</v>
      </c>
      <c r="K186" s="33">
        <f>[1]Source!Q97</f>
        <v>0.62</v>
      </c>
      <c r="L186" s="34"/>
    </row>
    <row r="187" spans="1:12" ht="71.25" x14ac:dyDescent="0.25">
      <c r="A187" s="27"/>
      <c r="B187" s="28"/>
      <c r="C187" s="28" t="s">
        <v>29</v>
      </c>
      <c r="D187" s="29"/>
      <c r="E187" s="30"/>
      <c r="F187" s="31">
        <f>[1]Source!AN97</f>
        <v>0.12</v>
      </c>
      <c r="G187" s="32" t="str">
        <f>[1]Source!DF97</f>
        <v>)*1,1</v>
      </c>
      <c r="H187" s="35">
        <f>ROUND([1]Source!AE97*[1]Source!I97, 2)</f>
        <v>0.01</v>
      </c>
      <c r="I187" s="32"/>
      <c r="J187" s="32">
        <f>IF([1]Source!BS97&lt;&gt; 0, [1]Source!BS97, 1)</f>
        <v>21.21</v>
      </c>
      <c r="K187" s="35">
        <f>[1]Source!R97</f>
        <v>0.18</v>
      </c>
      <c r="L187" s="34"/>
    </row>
    <row r="188" spans="1:12" ht="57" x14ac:dyDescent="0.25">
      <c r="A188" s="27"/>
      <c r="B188" s="28"/>
      <c r="C188" s="28" t="s">
        <v>36</v>
      </c>
      <c r="D188" s="29"/>
      <c r="E188" s="30"/>
      <c r="F188" s="31">
        <f>[1]Source!AL97</f>
        <v>142.21</v>
      </c>
      <c r="G188" s="32" t="str">
        <f>[1]Source!DD97</f>
        <v/>
      </c>
      <c r="H188" s="33">
        <f>ROUND([1]Source!AC97*[1]Source!I97, 2)</f>
        <v>9.24</v>
      </c>
      <c r="I188" s="32"/>
      <c r="J188" s="32">
        <f>IF([1]Source!BC97&lt;&gt; 0, [1]Source!BC97, 1)</f>
        <v>4.25</v>
      </c>
      <c r="K188" s="33">
        <f>[1]Source!P97</f>
        <v>39.29</v>
      </c>
      <c r="L188" s="34"/>
    </row>
    <row r="189" spans="1:12" ht="28.5" x14ac:dyDescent="0.25">
      <c r="A189" s="27"/>
      <c r="B189" s="28"/>
      <c r="C189" s="28" t="s">
        <v>30</v>
      </c>
      <c r="D189" s="29" t="s">
        <v>31</v>
      </c>
      <c r="E189" s="30">
        <f>[1]Source!BZ97</f>
        <v>105</v>
      </c>
      <c r="F189" s="36"/>
      <c r="G189" s="32"/>
      <c r="H189" s="33">
        <f>SUM(S184:S191)</f>
        <v>0</v>
      </c>
      <c r="I189" s="37" t="str">
        <f>CONCATENATE([1]Source!FX97, [1]Source!FV97, "=")</f>
        <v>105*0,85=</v>
      </c>
      <c r="J189" s="38">
        <f>[1]Source!AT97</f>
        <v>89</v>
      </c>
      <c r="K189" s="33">
        <f>SUM(T184:T191)</f>
        <v>0</v>
      </c>
      <c r="L189" s="34"/>
    </row>
    <row r="190" spans="1:12" ht="28.5" x14ac:dyDescent="0.25">
      <c r="A190" s="27"/>
      <c r="B190" s="28"/>
      <c r="C190" s="28" t="s">
        <v>32</v>
      </c>
      <c r="D190" s="29" t="s">
        <v>31</v>
      </c>
      <c r="E190" s="30">
        <f>[1]Source!CA97</f>
        <v>55</v>
      </c>
      <c r="F190" s="36"/>
      <c r="G190" s="32"/>
      <c r="H190" s="33">
        <f>SUM(U184:U191)</f>
        <v>0</v>
      </c>
      <c r="I190" s="37" t="str">
        <f>CONCATENATE([1]Source!FY97, [1]Source!FW97, "=")</f>
        <v>55*0,8=</v>
      </c>
      <c r="J190" s="38">
        <f>[1]Source!AU97</f>
        <v>44</v>
      </c>
      <c r="K190" s="33">
        <f>SUM(V184:V191)</f>
        <v>0</v>
      </c>
      <c r="L190" s="34"/>
    </row>
    <row r="191" spans="1:12" ht="28.5" x14ac:dyDescent="0.25">
      <c r="A191" s="40"/>
      <c r="B191" s="41"/>
      <c r="C191" s="41" t="s">
        <v>33</v>
      </c>
      <c r="D191" s="42" t="s">
        <v>34</v>
      </c>
      <c r="E191" s="43">
        <f>[1]Source!AQ97</f>
        <v>56.94</v>
      </c>
      <c r="F191" s="44"/>
      <c r="G191" s="47" t="str">
        <f>[1]Source!DI97</f>
        <v>)*1,1</v>
      </c>
      <c r="H191" s="46"/>
      <c r="I191" s="47"/>
      <c r="J191" s="47"/>
      <c r="K191" s="46"/>
      <c r="L191" s="51">
        <f>[1]Source!U97</f>
        <v>4.0712099999999998</v>
      </c>
    </row>
    <row r="192" spans="1:12" x14ac:dyDescent="0.25">
      <c r="G192" s="49">
        <f>ROUND([1]Source!AC97*[1]Source!I97, 2)+ROUND([1]Source!AF97*[1]Source!I97, 2)+ROUND([1]Source!AD97*[1]Source!I97, 2)+SUM(H189:H191)</f>
        <v>45.84</v>
      </c>
      <c r="H192" s="49"/>
      <c r="J192" s="49">
        <f>[1]Source!O97+SUM(K189:K191)</f>
        <v>814.47</v>
      </c>
      <c r="K192" s="49"/>
      <c r="L192" s="50">
        <f>[1]Source!U97</f>
        <v>4.0712099999999998</v>
      </c>
    </row>
    <row r="194" spans="1:12" x14ac:dyDescent="0.25">
      <c r="A194" s="52"/>
      <c r="B194" s="52"/>
      <c r="C194" s="52"/>
      <c r="D194" s="52"/>
      <c r="E194" s="52"/>
      <c r="F194" s="52"/>
      <c r="G194" s="49"/>
      <c r="H194" s="18"/>
      <c r="I194" s="53"/>
      <c r="J194" s="49"/>
      <c r="K194" s="18"/>
      <c r="L194" s="50"/>
    </row>
    <row r="198" spans="1:12" ht="16.5" x14ac:dyDescent="0.25">
      <c r="A198" s="26" t="str">
        <f>CONCATENATE("Раздел: ",IF([1]Source!G120&lt;&gt;"Новый раздел", [1]Source!G120, ""))</f>
        <v>Раздел: Покраска цоколя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</row>
    <row r="199" spans="1:12" ht="85.5" x14ac:dyDescent="0.25">
      <c r="A199" s="27" t="str">
        <f>[1]Source!E125</f>
        <v>1</v>
      </c>
      <c r="B199" s="28" t="str">
        <f>[1]Source!F125</f>
        <v>13-06-003-1</v>
      </c>
      <c r="C199" s="28" t="str">
        <f>[1]Source!G125</f>
        <v>Очистка поверхности щетками</v>
      </c>
      <c r="D199" s="29" t="str">
        <f>[1]Source!H125</f>
        <v>1 м2 очищаемой поверхности</v>
      </c>
      <c r="E199" s="30">
        <f>[1]Source!I125</f>
        <v>31.5</v>
      </c>
      <c r="F199" s="31">
        <f>IF([1]Source!AK125&lt;&gt; 0, [1]Source!AK125,[1]Source!AL125 + [1]Source!AM125 + [1]Source!AO125)</f>
        <v>7.68</v>
      </c>
      <c r="G199" s="32"/>
      <c r="H199" s="33"/>
      <c r="I199" s="32" t="str">
        <f>[1]Source!BO125</f>
        <v>13-06-003-1</v>
      </c>
      <c r="J199" s="32"/>
      <c r="K199" s="33"/>
      <c r="L199" s="34"/>
    </row>
    <row r="200" spans="1:12" ht="28.5" x14ac:dyDescent="0.25">
      <c r="A200" s="27"/>
      <c r="B200" s="28"/>
      <c r="C200" s="28" t="s">
        <v>27</v>
      </c>
      <c r="D200" s="29"/>
      <c r="E200" s="30"/>
      <c r="F200" s="31">
        <f>[1]Source!AO125</f>
        <v>7.68</v>
      </c>
      <c r="G200" s="32" t="str">
        <f>[1]Source!DG125</f>
        <v>)*1,1</v>
      </c>
      <c r="H200" s="33">
        <f>ROUND([1]Source!AF125*[1]Source!I125, 2)</f>
        <v>266.11</v>
      </c>
      <c r="I200" s="32"/>
      <c r="J200" s="32">
        <f>IF([1]Source!BA125&lt;&gt; 0, [1]Source!BA125, 1)</f>
        <v>21.21</v>
      </c>
      <c r="K200" s="33">
        <f>[1]Source!S125</f>
        <v>5644.24</v>
      </c>
      <c r="L200" s="34"/>
    </row>
    <row r="201" spans="1:12" ht="28.5" x14ac:dyDescent="0.25">
      <c r="A201" s="27"/>
      <c r="B201" s="28"/>
      <c r="C201" s="28" t="s">
        <v>30</v>
      </c>
      <c r="D201" s="29" t="s">
        <v>31</v>
      </c>
      <c r="E201" s="30">
        <f>[1]Source!BZ125</f>
        <v>90</v>
      </c>
      <c r="F201" s="36"/>
      <c r="G201" s="32"/>
      <c r="H201" s="33">
        <f>SUM(S199:S203)</f>
        <v>0</v>
      </c>
      <c r="I201" s="37" t="str">
        <f>CONCATENATE([1]Source!FX125, [1]Source!FV125, "=")</f>
        <v>90*0,85=</v>
      </c>
      <c r="J201" s="38">
        <f>[1]Source!AT125</f>
        <v>77</v>
      </c>
      <c r="K201" s="33">
        <f>SUM(T199:T203)</f>
        <v>0</v>
      </c>
      <c r="L201" s="34"/>
    </row>
    <row r="202" spans="1:12" ht="28.5" x14ac:dyDescent="0.25">
      <c r="A202" s="27"/>
      <c r="B202" s="28"/>
      <c r="C202" s="28" t="s">
        <v>32</v>
      </c>
      <c r="D202" s="29" t="s">
        <v>31</v>
      </c>
      <c r="E202" s="30">
        <f>[1]Source!CA125</f>
        <v>70</v>
      </c>
      <c r="F202" s="36"/>
      <c r="G202" s="32"/>
      <c r="H202" s="33">
        <f>SUM(U199:U203)</f>
        <v>0</v>
      </c>
      <c r="I202" s="37" t="str">
        <f>CONCATENATE([1]Source!FY125, [1]Source!FW125, "=")</f>
        <v>70*0,8=</v>
      </c>
      <c r="J202" s="38">
        <f>[1]Source!AU125</f>
        <v>56</v>
      </c>
      <c r="K202" s="33">
        <f>SUM(V199:V203)</f>
        <v>0</v>
      </c>
      <c r="L202" s="34"/>
    </row>
    <row r="203" spans="1:12" ht="28.5" x14ac:dyDescent="0.25">
      <c r="A203" s="40"/>
      <c r="B203" s="41"/>
      <c r="C203" s="41" t="s">
        <v>33</v>
      </c>
      <c r="D203" s="42" t="s">
        <v>34</v>
      </c>
      <c r="E203" s="43">
        <f>[1]Source!AQ125</f>
        <v>0.9</v>
      </c>
      <c r="F203" s="44"/>
      <c r="G203" s="47" t="str">
        <f>[1]Source!DI125</f>
        <v>)*1,1</v>
      </c>
      <c r="H203" s="46"/>
      <c r="I203" s="47"/>
      <c r="J203" s="47"/>
      <c r="K203" s="46"/>
      <c r="L203" s="51">
        <f>[1]Source!U125</f>
        <v>31.185000000000002</v>
      </c>
    </row>
    <row r="204" spans="1:12" x14ac:dyDescent="0.25">
      <c r="G204" s="49">
        <f>ROUND([1]Source!AC125*[1]Source!I125, 2)+ROUND([1]Source!AF125*[1]Source!I125, 2)+ROUND([1]Source!AD125*[1]Source!I125, 2)+SUM(H201:H203)</f>
        <v>266.11</v>
      </c>
      <c r="H204" s="49"/>
      <c r="J204" s="49">
        <f>[1]Source!O125+SUM(K201:K203)</f>
        <v>5644.24</v>
      </c>
      <c r="K204" s="49"/>
      <c r="L204" s="50">
        <f>[1]Source!U125</f>
        <v>31.185000000000002</v>
      </c>
    </row>
    <row r="205" spans="1:12" ht="143.25" x14ac:dyDescent="0.25">
      <c r="A205" s="27">
        <v>2</v>
      </c>
      <c r="B205" s="28" t="str">
        <f>[1]Source!F127</f>
        <v>62-1-5</v>
      </c>
      <c r="C205" s="28" t="str">
        <f>[1]Source!G127</f>
        <v>Окраска известковыми составами по кирпичу и бетону</v>
      </c>
      <c r="D205" s="29" t="str">
        <f>[1]Source!H127</f>
        <v>100 м2 окрашиваемой поверхности (без вычета проемов)</v>
      </c>
      <c r="E205" s="30">
        <f>[1]Source!I127</f>
        <v>3.15</v>
      </c>
      <c r="F205" s="31">
        <f>IF([1]Source!AK127&lt;&gt; 0, [1]Source!AK127,[1]Source!AL127 + [1]Source!AM127 + [1]Source!AO127)</f>
        <v>124.25</v>
      </c>
      <c r="G205" s="32"/>
      <c r="H205" s="33"/>
      <c r="I205" s="32" t="str">
        <f>[1]Source!BO127</f>
        <v>62-1-5</v>
      </c>
      <c r="J205" s="32"/>
      <c r="K205" s="33"/>
      <c r="L205" s="34"/>
    </row>
    <row r="206" spans="1:12" ht="28.5" x14ac:dyDescent="0.25">
      <c r="A206" s="27"/>
      <c r="B206" s="28"/>
      <c r="C206" s="28" t="s">
        <v>27</v>
      </c>
      <c r="D206" s="29"/>
      <c r="E206" s="30"/>
      <c r="F206" s="31">
        <f>[1]Source!AO127</f>
        <v>84.97</v>
      </c>
      <c r="G206" s="32" t="str">
        <f>[1]Source!DG127</f>
        <v>)*1,1</v>
      </c>
      <c r="H206" s="33">
        <f>ROUND([1]Source!AF127*[1]Source!I127, 2)</f>
        <v>294.42</v>
      </c>
      <c r="I206" s="32"/>
      <c r="J206" s="32">
        <f>IF([1]Source!BA127&lt;&gt; 0, [1]Source!BA127, 1)</f>
        <v>21.21</v>
      </c>
      <c r="K206" s="33">
        <f>[1]Source!S127</f>
        <v>6244.67</v>
      </c>
      <c r="L206" s="34"/>
    </row>
    <row r="207" spans="1:12" ht="42.75" x14ac:dyDescent="0.25">
      <c r="A207" s="27"/>
      <c r="B207" s="28"/>
      <c r="C207" s="28" t="s">
        <v>28</v>
      </c>
      <c r="D207" s="29"/>
      <c r="E207" s="30"/>
      <c r="F207" s="31">
        <f>[1]Source!AM127</f>
        <v>5.74</v>
      </c>
      <c r="G207" s="32" t="str">
        <f>[1]Source!DE127</f>
        <v>)*1,1</v>
      </c>
      <c r="H207" s="33">
        <f>ROUND([1]Source!AD127*[1]Source!I127, 2)</f>
        <v>19.89</v>
      </c>
      <c r="I207" s="32"/>
      <c r="J207" s="32">
        <f>IF([1]Source!BB127&lt;&gt; 0, [1]Source!BB127, 1)</f>
        <v>8.18</v>
      </c>
      <c r="K207" s="33">
        <f>[1]Source!Q127</f>
        <v>162.69</v>
      </c>
      <c r="L207" s="34"/>
    </row>
    <row r="208" spans="1:12" ht="71.25" x14ac:dyDescent="0.25">
      <c r="A208" s="27"/>
      <c r="B208" s="28"/>
      <c r="C208" s="28" t="s">
        <v>29</v>
      </c>
      <c r="D208" s="29"/>
      <c r="E208" s="30"/>
      <c r="F208" s="31">
        <f>[1]Source!AN127</f>
        <v>1.1599999999999999</v>
      </c>
      <c r="G208" s="32" t="str">
        <f>[1]Source!DF127</f>
        <v>)*1,1</v>
      </c>
      <c r="H208" s="35">
        <f>ROUND([1]Source!AE127*[1]Source!I127, 2)</f>
        <v>4.0199999999999996</v>
      </c>
      <c r="I208" s="32"/>
      <c r="J208" s="32">
        <f>IF([1]Source!BS127&lt;&gt; 0, [1]Source!BS127, 1)</f>
        <v>21.21</v>
      </c>
      <c r="K208" s="35">
        <f>[1]Source!R127</f>
        <v>85.25</v>
      </c>
      <c r="L208" s="34"/>
    </row>
    <row r="209" spans="1:12" ht="57" x14ac:dyDescent="0.25">
      <c r="A209" s="27"/>
      <c r="B209" s="28"/>
      <c r="C209" s="28" t="s">
        <v>36</v>
      </c>
      <c r="D209" s="29"/>
      <c r="E209" s="30"/>
      <c r="F209" s="31">
        <f>[1]Source!AL127</f>
        <v>33.54</v>
      </c>
      <c r="G209" s="32" t="str">
        <f>[1]Source!DD127</f>
        <v/>
      </c>
      <c r="H209" s="33">
        <f>ROUND([1]Source!AC127*[1]Source!I127, 2)</f>
        <v>105.65</v>
      </c>
      <c r="I209" s="32"/>
      <c r="J209" s="32">
        <f>IF([1]Source!BC127&lt;&gt; 0, [1]Source!BC127, 1)</f>
        <v>3.92</v>
      </c>
      <c r="K209" s="33">
        <f>[1]Source!P127</f>
        <v>414.15</v>
      </c>
      <c r="L209" s="34"/>
    </row>
    <row r="210" spans="1:12" ht="28.5" x14ac:dyDescent="0.25">
      <c r="A210" s="27"/>
      <c r="B210" s="28"/>
      <c r="C210" s="28" t="s">
        <v>30</v>
      </c>
      <c r="D210" s="29" t="s">
        <v>31</v>
      </c>
      <c r="E210" s="30">
        <f>[1]Source!BZ127</f>
        <v>80</v>
      </c>
      <c r="F210" s="36"/>
      <c r="G210" s="32"/>
      <c r="H210" s="33">
        <f>SUM(S205:S212)</f>
        <v>0</v>
      </c>
      <c r="I210" s="37" t="str">
        <f>CONCATENATE([1]Source!FX127, [1]Source!FV127, "=")</f>
        <v>80*0,85=</v>
      </c>
      <c r="J210" s="38">
        <f>[1]Source!AT127</f>
        <v>68</v>
      </c>
      <c r="K210" s="33">
        <f>SUM(T205:T212)</f>
        <v>0</v>
      </c>
      <c r="L210" s="34"/>
    </row>
    <row r="211" spans="1:12" ht="28.5" x14ac:dyDescent="0.25">
      <c r="A211" s="27"/>
      <c r="B211" s="28"/>
      <c r="C211" s="28" t="s">
        <v>32</v>
      </c>
      <c r="D211" s="29" t="s">
        <v>31</v>
      </c>
      <c r="E211" s="30">
        <f>[1]Source!CA127</f>
        <v>50</v>
      </c>
      <c r="F211" s="36"/>
      <c r="G211" s="32"/>
      <c r="H211" s="33">
        <f>SUM(U205:U212)</f>
        <v>0</v>
      </c>
      <c r="I211" s="37" t="str">
        <f>CONCATENATE([1]Source!FY127, [1]Source!FW127, "=")</f>
        <v>50*0,8=</v>
      </c>
      <c r="J211" s="38">
        <f>[1]Source!AU127</f>
        <v>40</v>
      </c>
      <c r="K211" s="33">
        <f>SUM(V205:V212)</f>
        <v>0</v>
      </c>
      <c r="L211" s="34"/>
    </row>
    <row r="212" spans="1:12" ht="28.5" x14ac:dyDescent="0.25">
      <c r="A212" s="40"/>
      <c r="B212" s="41"/>
      <c r="C212" s="41" t="s">
        <v>33</v>
      </c>
      <c r="D212" s="42" t="s">
        <v>34</v>
      </c>
      <c r="E212" s="43">
        <f>[1]Source!AQ127</f>
        <v>10.4</v>
      </c>
      <c r="F212" s="44"/>
      <c r="G212" s="47" t="str">
        <f>[1]Source!DI127</f>
        <v>)*1,1</v>
      </c>
      <c r="H212" s="46"/>
      <c r="I212" s="47"/>
      <c r="J212" s="47"/>
      <c r="K212" s="46"/>
      <c r="L212" s="51">
        <f>[1]Source!U127</f>
        <v>36.036000000000001</v>
      </c>
    </row>
    <row r="213" spans="1:12" x14ac:dyDescent="0.25">
      <c r="G213" s="49">
        <f>ROUND([1]Source!AC127*[1]Source!I127, 2)+ROUND([1]Source!AF127*[1]Source!I127, 2)+ROUND([1]Source!AD127*[1]Source!I127, 2)+SUM(H210:H212)</f>
        <v>419.96000000000004</v>
      </c>
      <c r="H213" s="49"/>
      <c r="J213" s="49">
        <f>[1]Source!O127+SUM(K210:K212)</f>
        <v>6821.51</v>
      </c>
      <c r="K213" s="49"/>
      <c r="L213" s="50">
        <f>[1]Source!U127</f>
        <v>36.036000000000001</v>
      </c>
    </row>
    <row r="214" spans="1:12" ht="143.25" x14ac:dyDescent="0.25">
      <c r="A214" s="27">
        <v>3</v>
      </c>
      <c r="B214" s="28" t="str">
        <f>[1]Source!F129</f>
        <v>62-1-5</v>
      </c>
      <c r="C214" s="28" t="str">
        <f>[1]Source!G129</f>
        <v>Окраска известковыми составами по кирпичу и бетону</v>
      </c>
      <c r="D214" s="29" t="str">
        <f>[1]Source!H129</f>
        <v>100 м2 окрашиваемой поверхности (без вычета проемов)</v>
      </c>
      <c r="E214" s="30">
        <f>[1]Source!I129</f>
        <v>3.15</v>
      </c>
      <c r="F214" s="31">
        <f>IF([1]Source!AK129&lt;&gt; 0, [1]Source!AK129,[1]Source!AL129 + [1]Source!AM129 + [1]Source!AO129)</f>
        <v>124.25</v>
      </c>
      <c r="G214" s="32"/>
      <c r="H214" s="33"/>
      <c r="I214" s="32" t="str">
        <f>[1]Source!BO129</f>
        <v>62-1-5</v>
      </c>
      <c r="J214" s="32"/>
      <c r="K214" s="33"/>
      <c r="L214" s="34"/>
    </row>
    <row r="215" spans="1:12" ht="28.5" x14ac:dyDescent="0.25">
      <c r="A215" s="27"/>
      <c r="B215" s="28"/>
      <c r="C215" s="28" t="s">
        <v>27</v>
      </c>
      <c r="D215" s="29"/>
      <c r="E215" s="30"/>
      <c r="F215" s="31">
        <f>[1]Source!AO129</f>
        <v>84.97</v>
      </c>
      <c r="G215" s="32" t="str">
        <f>[1]Source!DG129</f>
        <v>)*1,1</v>
      </c>
      <c r="H215" s="33">
        <f>ROUND([1]Source!AF129*[1]Source!I129, 2)</f>
        <v>294.42</v>
      </c>
      <c r="I215" s="32"/>
      <c r="J215" s="32">
        <f>IF([1]Source!BA129&lt;&gt; 0, [1]Source!BA129, 1)</f>
        <v>21.21</v>
      </c>
      <c r="K215" s="33">
        <f>[1]Source!S129</f>
        <v>6244.67</v>
      </c>
      <c r="L215" s="34"/>
    </row>
    <row r="216" spans="1:12" ht="42.75" x14ac:dyDescent="0.25">
      <c r="A216" s="27"/>
      <c r="B216" s="28"/>
      <c r="C216" s="28" t="s">
        <v>28</v>
      </c>
      <c r="D216" s="29"/>
      <c r="E216" s="30"/>
      <c r="F216" s="31">
        <f>[1]Source!AM129</f>
        <v>5.74</v>
      </c>
      <c r="G216" s="32" t="str">
        <f>[1]Source!DE129</f>
        <v>)*1,1</v>
      </c>
      <c r="H216" s="33">
        <f>ROUND([1]Source!AD129*[1]Source!I129, 2)</f>
        <v>19.89</v>
      </c>
      <c r="I216" s="32"/>
      <c r="J216" s="32">
        <f>IF([1]Source!BB129&lt;&gt; 0, [1]Source!BB129, 1)</f>
        <v>8.18</v>
      </c>
      <c r="K216" s="33">
        <f>[1]Source!Q129</f>
        <v>162.69</v>
      </c>
      <c r="L216" s="34"/>
    </row>
    <row r="217" spans="1:12" ht="71.25" x14ac:dyDescent="0.25">
      <c r="A217" s="27"/>
      <c r="B217" s="28"/>
      <c r="C217" s="28" t="s">
        <v>29</v>
      </c>
      <c r="D217" s="29"/>
      <c r="E217" s="30"/>
      <c r="F217" s="31">
        <f>[1]Source!AN129</f>
        <v>1.1599999999999999</v>
      </c>
      <c r="G217" s="32" t="str">
        <f>[1]Source!DF129</f>
        <v>)*1,1</v>
      </c>
      <c r="H217" s="35">
        <f>ROUND([1]Source!AE129*[1]Source!I129, 2)</f>
        <v>4.0199999999999996</v>
      </c>
      <c r="I217" s="32"/>
      <c r="J217" s="32">
        <f>IF([1]Source!BS129&lt;&gt; 0, [1]Source!BS129, 1)</f>
        <v>21.21</v>
      </c>
      <c r="K217" s="35">
        <f>[1]Source!R129</f>
        <v>85.25</v>
      </c>
      <c r="L217" s="34"/>
    </row>
    <row r="218" spans="1:12" ht="57" x14ac:dyDescent="0.25">
      <c r="A218" s="27"/>
      <c r="B218" s="28"/>
      <c r="C218" s="28" t="s">
        <v>36</v>
      </c>
      <c r="D218" s="29"/>
      <c r="E218" s="30"/>
      <c r="F218" s="31">
        <f>[1]Source!AL129</f>
        <v>33.54</v>
      </c>
      <c r="G218" s="32" t="str">
        <f>[1]Source!DD129</f>
        <v/>
      </c>
      <c r="H218" s="33">
        <f>ROUND([1]Source!AC129*[1]Source!I129, 2)</f>
        <v>105.65</v>
      </c>
      <c r="I218" s="32"/>
      <c r="J218" s="32">
        <f>IF([1]Source!BC129&lt;&gt; 0, [1]Source!BC129, 1)</f>
        <v>3.92</v>
      </c>
      <c r="K218" s="33">
        <f>[1]Source!P129</f>
        <v>414.15</v>
      </c>
      <c r="L218" s="34"/>
    </row>
    <row r="219" spans="1:12" ht="28.5" x14ac:dyDescent="0.25">
      <c r="A219" s="27"/>
      <c r="B219" s="28"/>
      <c r="C219" s="28" t="s">
        <v>30</v>
      </c>
      <c r="D219" s="29" t="s">
        <v>31</v>
      </c>
      <c r="E219" s="30">
        <f>[1]Source!BZ129</f>
        <v>80</v>
      </c>
      <c r="F219" s="36"/>
      <c r="G219" s="32"/>
      <c r="H219" s="33">
        <f>SUM(S214:S221)</f>
        <v>0</v>
      </c>
      <c r="I219" s="37" t="str">
        <f>CONCATENATE([1]Source!FX129, [1]Source!FV129, "=")</f>
        <v>80*0,85=</v>
      </c>
      <c r="J219" s="38">
        <f>[1]Source!AT129</f>
        <v>68</v>
      </c>
      <c r="K219" s="33">
        <f>SUM(T214:T221)</f>
        <v>0</v>
      </c>
      <c r="L219" s="34"/>
    </row>
    <row r="220" spans="1:12" ht="28.5" x14ac:dyDescent="0.25">
      <c r="A220" s="27"/>
      <c r="B220" s="28"/>
      <c r="C220" s="28" t="s">
        <v>32</v>
      </c>
      <c r="D220" s="29" t="s">
        <v>31</v>
      </c>
      <c r="E220" s="30">
        <f>[1]Source!CA129</f>
        <v>50</v>
      </c>
      <c r="F220" s="36"/>
      <c r="G220" s="32"/>
      <c r="H220" s="33">
        <f>SUM(U214:U221)</f>
        <v>0</v>
      </c>
      <c r="I220" s="37" t="str">
        <f>CONCATENATE([1]Source!FY129, [1]Source!FW129, "=")</f>
        <v>50*0,8=</v>
      </c>
      <c r="J220" s="38">
        <f>[1]Source!AU129</f>
        <v>40</v>
      </c>
      <c r="K220" s="33">
        <f>SUM(V214:V221)</f>
        <v>0</v>
      </c>
      <c r="L220" s="34"/>
    </row>
    <row r="221" spans="1:12" ht="28.5" x14ac:dyDescent="0.25">
      <c r="A221" s="40"/>
      <c r="B221" s="41"/>
      <c r="C221" s="41" t="s">
        <v>33</v>
      </c>
      <c r="D221" s="42" t="s">
        <v>34</v>
      </c>
      <c r="E221" s="43">
        <f>[1]Source!AQ129</f>
        <v>10.4</v>
      </c>
      <c r="F221" s="44"/>
      <c r="G221" s="47" t="str">
        <f>[1]Source!DI129</f>
        <v>)*1,1</v>
      </c>
      <c r="H221" s="46"/>
      <c r="I221" s="47"/>
      <c r="J221" s="47"/>
      <c r="K221" s="46"/>
      <c r="L221" s="51">
        <f>[1]Source!U129</f>
        <v>36.036000000000001</v>
      </c>
    </row>
    <row r="222" spans="1:12" x14ac:dyDescent="0.25">
      <c r="G222" s="49">
        <f>ROUND([1]Source!AC129*[1]Source!I129, 2)+ROUND([1]Source!AF129*[1]Source!I129, 2)+ROUND([1]Source!AD129*[1]Source!I129, 2)+SUM(H219:H221)</f>
        <v>419.96000000000004</v>
      </c>
      <c r="H222" s="49"/>
      <c r="J222" s="49">
        <f>[1]Source!O129+SUM(K219:K221)</f>
        <v>6821.51</v>
      </c>
      <c r="K222" s="49"/>
      <c r="L222" s="50">
        <f>[1]Source!U129</f>
        <v>36.036000000000001</v>
      </c>
    </row>
    <row r="224" spans="1:12" x14ac:dyDescent="0.25">
      <c r="A224" s="52"/>
      <c r="B224" s="52"/>
      <c r="C224" s="52"/>
      <c r="D224" s="52"/>
      <c r="E224" s="52"/>
      <c r="F224" s="52"/>
      <c r="G224" s="49"/>
      <c r="H224" s="18"/>
      <c r="I224" s="53"/>
      <c r="J224" s="49"/>
      <c r="K224" s="18"/>
      <c r="L224" s="50"/>
    </row>
    <row r="228" spans="1:12" ht="16.5" x14ac:dyDescent="0.25">
      <c r="A228" s="26" t="str">
        <f>CONCATENATE("Раздел: ",IF([1]Source!G152&lt;&gt;"Новый раздел", [1]Source!G152, ""))</f>
        <v>Раздел: Замена линолеума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</row>
    <row r="229" spans="1:12" ht="114" x14ac:dyDescent="0.25">
      <c r="A229" s="27" t="str">
        <f>[1]Source!E157</f>
        <v>1</v>
      </c>
      <c r="B229" s="28" t="str">
        <f>[1]Source!F157</f>
        <v>57-2-1</v>
      </c>
      <c r="C229" s="28" t="str">
        <f>[1]Source!G157</f>
        <v>Разборка покрытий полов из линолеума и релина</v>
      </c>
      <c r="D229" s="29" t="str">
        <f>[1]Source!H157</f>
        <v>100 м2 покрытия</v>
      </c>
      <c r="E229" s="30">
        <f>[1]Source!I157</f>
        <v>4.4000000000000004</v>
      </c>
      <c r="F229" s="31">
        <f>IF([1]Source!AK157&lt;&gt; 0, [1]Source!AK157,[1]Source!AL157 + [1]Source!AM157 + [1]Source!AO157)</f>
        <v>92.9</v>
      </c>
      <c r="G229" s="32"/>
      <c r="H229" s="33"/>
      <c r="I229" s="32" t="str">
        <f>[1]Source!BO157</f>
        <v>57-2-1</v>
      </c>
      <c r="J229" s="32"/>
      <c r="K229" s="33"/>
      <c r="L229" s="34"/>
    </row>
    <row r="230" spans="1:12" ht="28.5" x14ac:dyDescent="0.25">
      <c r="A230" s="27"/>
      <c r="B230" s="28"/>
      <c r="C230" s="28" t="s">
        <v>27</v>
      </c>
      <c r="D230" s="29"/>
      <c r="E230" s="30"/>
      <c r="F230" s="31">
        <f>[1]Source!AO157</f>
        <v>88.84</v>
      </c>
      <c r="G230" s="32" t="str">
        <f>[1]Source!DG157</f>
        <v/>
      </c>
      <c r="H230" s="33">
        <f>ROUND([1]Source!AF157*[1]Source!I157, 2)</f>
        <v>390.9</v>
      </c>
      <c r="I230" s="32"/>
      <c r="J230" s="32">
        <f>IF([1]Source!BA157&lt;&gt; 0, [1]Source!BA157, 1)</f>
        <v>21.21</v>
      </c>
      <c r="K230" s="33">
        <f>[1]Source!S157</f>
        <v>8290.9</v>
      </c>
      <c r="L230" s="34"/>
    </row>
    <row r="231" spans="1:12" ht="42.75" x14ac:dyDescent="0.25">
      <c r="A231" s="27"/>
      <c r="B231" s="28"/>
      <c r="C231" s="28" t="s">
        <v>28</v>
      </c>
      <c r="D231" s="29"/>
      <c r="E231" s="30"/>
      <c r="F231" s="31">
        <f>[1]Source!AM157</f>
        <v>4.0599999999999996</v>
      </c>
      <c r="G231" s="32" t="str">
        <f>[1]Source!DE157</f>
        <v/>
      </c>
      <c r="H231" s="33">
        <f>ROUND([1]Source!AD157*[1]Source!I157, 2)</f>
        <v>17.86</v>
      </c>
      <c r="I231" s="32"/>
      <c r="J231" s="32">
        <f>IF([1]Source!BB157&lt;&gt; 0, [1]Source!BB157, 1)</f>
        <v>9.56</v>
      </c>
      <c r="K231" s="33">
        <f>[1]Source!Q157</f>
        <v>170.78</v>
      </c>
      <c r="L231" s="34"/>
    </row>
    <row r="232" spans="1:12" ht="71.25" x14ac:dyDescent="0.25">
      <c r="A232" s="27"/>
      <c r="B232" s="28"/>
      <c r="C232" s="28" t="s">
        <v>29</v>
      </c>
      <c r="D232" s="29"/>
      <c r="E232" s="30"/>
      <c r="F232" s="31">
        <f>[1]Source!AN157</f>
        <v>1.51</v>
      </c>
      <c r="G232" s="32" t="str">
        <f>[1]Source!DF157</f>
        <v/>
      </c>
      <c r="H232" s="35">
        <f>ROUND([1]Source!AE157*[1]Source!I157, 2)</f>
        <v>6.64</v>
      </c>
      <c r="I232" s="32"/>
      <c r="J232" s="32">
        <f>IF([1]Source!BS157&lt;&gt; 0, [1]Source!BS157, 1)</f>
        <v>21.21</v>
      </c>
      <c r="K232" s="35">
        <f>[1]Source!R157</f>
        <v>140.91999999999999</v>
      </c>
      <c r="L232" s="34"/>
    </row>
    <row r="233" spans="1:12" ht="28.5" x14ac:dyDescent="0.25">
      <c r="A233" s="27"/>
      <c r="B233" s="28"/>
      <c r="C233" s="28" t="s">
        <v>30</v>
      </c>
      <c r="D233" s="29" t="s">
        <v>31</v>
      </c>
      <c r="E233" s="30">
        <f>[1]Source!BZ157</f>
        <v>80</v>
      </c>
      <c r="F233" s="36"/>
      <c r="G233" s="32"/>
      <c r="H233" s="33">
        <f>SUM(S229:S236)</f>
        <v>0</v>
      </c>
      <c r="I233" s="37" t="str">
        <f>CONCATENATE([1]Source!FX157, [1]Source!FV157, "=")</f>
        <v>80*0,85=</v>
      </c>
      <c r="J233" s="38">
        <f>[1]Source!AT157</f>
        <v>68</v>
      </c>
      <c r="K233" s="33">
        <f>SUM(T229:T236)</f>
        <v>0</v>
      </c>
      <c r="L233" s="34"/>
    </row>
    <row r="234" spans="1:12" ht="28.5" x14ac:dyDescent="0.25">
      <c r="A234" s="27"/>
      <c r="B234" s="28"/>
      <c r="C234" s="28" t="s">
        <v>32</v>
      </c>
      <c r="D234" s="29" t="s">
        <v>31</v>
      </c>
      <c r="E234" s="30">
        <f>[1]Source!CA157</f>
        <v>68</v>
      </c>
      <c r="F234" s="36"/>
      <c r="G234" s="32"/>
      <c r="H234" s="33">
        <f>SUM(U229:U236)</f>
        <v>0</v>
      </c>
      <c r="I234" s="37" t="str">
        <f>CONCATENATE([1]Source!FY157, [1]Source!FW157, "=")</f>
        <v>68*0,8=</v>
      </c>
      <c r="J234" s="38">
        <f>[1]Source!AU157</f>
        <v>54</v>
      </c>
      <c r="K234" s="33">
        <f>SUM(V229:V236)</f>
        <v>0</v>
      </c>
      <c r="L234" s="34"/>
    </row>
    <row r="235" spans="1:12" ht="28.5" x14ac:dyDescent="0.25">
      <c r="A235" s="27"/>
      <c r="B235" s="28"/>
      <c r="C235" s="28" t="s">
        <v>33</v>
      </c>
      <c r="D235" s="29" t="s">
        <v>34</v>
      </c>
      <c r="E235" s="30">
        <f>[1]Source!AQ157</f>
        <v>11.39</v>
      </c>
      <c r="F235" s="31"/>
      <c r="G235" s="32" t="str">
        <f>[1]Source!DI157</f>
        <v/>
      </c>
      <c r="H235" s="33"/>
      <c r="I235" s="32"/>
      <c r="J235" s="32"/>
      <c r="K235" s="33"/>
      <c r="L235" s="39">
        <f>[1]Source!U157</f>
        <v>50.116000000000007</v>
      </c>
    </row>
    <row r="236" spans="1:12" ht="42.75" x14ac:dyDescent="0.25">
      <c r="A236" s="40" t="str">
        <f>[1]Source!E159</f>
        <v>1,1</v>
      </c>
      <c r="B236" s="41" t="str">
        <f>[1]Source!F159</f>
        <v>509-9900</v>
      </c>
      <c r="C236" s="41" t="str">
        <f>[1]Source!G159</f>
        <v>Строительный мусор</v>
      </c>
      <c r="D236" s="42" t="str">
        <f>[1]Source!H159</f>
        <v>т</v>
      </c>
      <c r="E236" s="43">
        <f>[1]Source!I159</f>
        <v>2.0680000000000001</v>
      </c>
      <c r="F236" s="44">
        <f>[1]Source!AK159</f>
        <v>0</v>
      </c>
      <c r="G236" s="45" t="s">
        <v>35</v>
      </c>
      <c r="H236" s="46">
        <f>ROUND([1]Source!AC159*[1]Source!I159, 2)+ROUND([1]Source!AD159*[1]Source!I159, 2)+ROUND([1]Source!AF159*[1]Source!I159, 2)</f>
        <v>0</v>
      </c>
      <c r="I236" s="47"/>
      <c r="J236" s="47">
        <f>IF([1]Source!BC159&lt;&gt; 0, [1]Source!BC159, 1)</f>
        <v>1</v>
      </c>
      <c r="K236" s="46">
        <f>[1]Source!O159</f>
        <v>0</v>
      </c>
      <c r="L236" s="48"/>
    </row>
    <row r="237" spans="1:12" x14ac:dyDescent="0.25">
      <c r="G237" s="49">
        <f>ROUND([1]Source!AC157*[1]Source!I157, 2)+ROUND([1]Source!AF157*[1]Source!I157, 2)+ROUND([1]Source!AD157*[1]Source!I157, 2)+SUM(H233:H236)</f>
        <v>408.76</v>
      </c>
      <c r="H237" s="49"/>
      <c r="J237" s="49">
        <f>[1]Source!O157+SUM(K233:K236)</f>
        <v>8461.68</v>
      </c>
      <c r="K237" s="49"/>
      <c r="L237" s="50">
        <f>[1]Source!U157</f>
        <v>50.116000000000007</v>
      </c>
    </row>
    <row r="238" spans="1:12" ht="114" x14ac:dyDescent="0.25">
      <c r="A238" s="27" t="str">
        <f>[1]Source!E161</f>
        <v>2</v>
      </c>
      <c r="B238" s="28" t="str">
        <f>[1]Source!F161</f>
        <v>57-2-1</v>
      </c>
      <c r="C238" s="28" t="str">
        <f>[1]Source!G161</f>
        <v>Разборка покрытий полов из линолеума и релина</v>
      </c>
      <c r="D238" s="29" t="str">
        <f>[1]Source!H161</f>
        <v>100 м2 покрытия</v>
      </c>
      <c r="E238" s="30">
        <f>[1]Source!I161</f>
        <v>2</v>
      </c>
      <c r="F238" s="31">
        <f>IF([1]Source!AK161&lt;&gt; 0, [1]Source!AK161,[1]Source!AL161 + [1]Source!AM161 + [1]Source!AO161)</f>
        <v>92.9</v>
      </c>
      <c r="G238" s="32"/>
      <c r="H238" s="33"/>
      <c r="I238" s="32" t="str">
        <f>[1]Source!BO161</f>
        <v>57-2-1</v>
      </c>
      <c r="J238" s="32"/>
      <c r="K238" s="33"/>
      <c r="L238" s="34"/>
    </row>
    <row r="239" spans="1:12" ht="28.5" x14ac:dyDescent="0.25">
      <c r="A239" s="27"/>
      <c r="B239" s="28"/>
      <c r="C239" s="28" t="s">
        <v>27</v>
      </c>
      <c r="D239" s="29"/>
      <c r="E239" s="30"/>
      <c r="F239" s="31">
        <f>[1]Source!AO161</f>
        <v>88.84</v>
      </c>
      <c r="G239" s="32" t="str">
        <f>[1]Source!DG161</f>
        <v/>
      </c>
      <c r="H239" s="33">
        <f>ROUND([1]Source!AF161*[1]Source!I161, 2)</f>
        <v>177.68</v>
      </c>
      <c r="I239" s="32"/>
      <c r="J239" s="32">
        <f>IF([1]Source!BA161&lt;&gt; 0, [1]Source!BA161, 1)</f>
        <v>21.21</v>
      </c>
      <c r="K239" s="33">
        <f>[1]Source!S161</f>
        <v>3768.59</v>
      </c>
      <c r="L239" s="34"/>
    </row>
    <row r="240" spans="1:12" ht="42.75" x14ac:dyDescent="0.25">
      <c r="A240" s="27"/>
      <c r="B240" s="28"/>
      <c r="C240" s="28" t="s">
        <v>28</v>
      </c>
      <c r="D240" s="29"/>
      <c r="E240" s="30"/>
      <c r="F240" s="31">
        <f>[1]Source!AM161</f>
        <v>4.0599999999999996</v>
      </c>
      <c r="G240" s="32" t="str">
        <f>[1]Source!DE161</f>
        <v/>
      </c>
      <c r="H240" s="33">
        <f>ROUND([1]Source!AD161*[1]Source!I161, 2)</f>
        <v>8.1199999999999992</v>
      </c>
      <c r="I240" s="32"/>
      <c r="J240" s="32">
        <f>IF([1]Source!BB161&lt;&gt; 0, [1]Source!BB161, 1)</f>
        <v>9.56</v>
      </c>
      <c r="K240" s="33">
        <f>[1]Source!Q161</f>
        <v>77.63</v>
      </c>
      <c r="L240" s="34"/>
    </row>
    <row r="241" spans="1:12" ht="71.25" x14ac:dyDescent="0.25">
      <c r="A241" s="27"/>
      <c r="B241" s="28"/>
      <c r="C241" s="28" t="s">
        <v>29</v>
      </c>
      <c r="D241" s="29"/>
      <c r="E241" s="30"/>
      <c r="F241" s="31">
        <f>[1]Source!AN161</f>
        <v>1.51</v>
      </c>
      <c r="G241" s="32" t="str">
        <f>[1]Source!DF161</f>
        <v/>
      </c>
      <c r="H241" s="35">
        <f>ROUND([1]Source!AE161*[1]Source!I161, 2)</f>
        <v>3.02</v>
      </c>
      <c r="I241" s="32"/>
      <c r="J241" s="32">
        <f>IF([1]Source!BS161&lt;&gt; 0, [1]Source!BS161, 1)</f>
        <v>21.21</v>
      </c>
      <c r="K241" s="35">
        <f>[1]Source!R161</f>
        <v>64.05</v>
      </c>
      <c r="L241" s="34"/>
    </row>
    <row r="242" spans="1:12" ht="28.5" x14ac:dyDescent="0.25">
      <c r="A242" s="27"/>
      <c r="B242" s="28"/>
      <c r="C242" s="28" t="s">
        <v>30</v>
      </c>
      <c r="D242" s="29" t="s">
        <v>31</v>
      </c>
      <c r="E242" s="30">
        <f>[1]Source!BZ161</f>
        <v>80</v>
      </c>
      <c r="F242" s="36"/>
      <c r="G242" s="32"/>
      <c r="H242" s="33">
        <f>SUM(S238:S245)</f>
        <v>0</v>
      </c>
      <c r="I242" s="37" t="str">
        <f>CONCATENATE([1]Source!FX161, [1]Source!FV161, "=")</f>
        <v>80*0,85=</v>
      </c>
      <c r="J242" s="38">
        <f>[1]Source!AT161</f>
        <v>68</v>
      </c>
      <c r="K242" s="33">
        <f>SUM(T238:T245)</f>
        <v>0</v>
      </c>
      <c r="L242" s="34"/>
    </row>
    <row r="243" spans="1:12" ht="28.5" x14ac:dyDescent="0.25">
      <c r="A243" s="27"/>
      <c r="B243" s="28"/>
      <c r="C243" s="28" t="s">
        <v>32</v>
      </c>
      <c r="D243" s="29" t="s">
        <v>31</v>
      </c>
      <c r="E243" s="30">
        <f>[1]Source!CA161</f>
        <v>68</v>
      </c>
      <c r="F243" s="36"/>
      <c r="G243" s="32"/>
      <c r="H243" s="33">
        <f>SUM(U238:U245)</f>
        <v>0</v>
      </c>
      <c r="I243" s="37" t="str">
        <f>CONCATENATE([1]Source!FY161, [1]Source!FW161, "=")</f>
        <v>68*0,8=</v>
      </c>
      <c r="J243" s="38">
        <f>[1]Source!AU161</f>
        <v>54</v>
      </c>
      <c r="K243" s="33">
        <f>SUM(V238:V245)</f>
        <v>0</v>
      </c>
      <c r="L243" s="34"/>
    </row>
    <row r="244" spans="1:12" ht="28.5" x14ac:dyDescent="0.25">
      <c r="A244" s="27"/>
      <c r="B244" s="28"/>
      <c r="C244" s="28" t="s">
        <v>33</v>
      </c>
      <c r="D244" s="29" t="s">
        <v>34</v>
      </c>
      <c r="E244" s="30">
        <f>[1]Source!AQ161</f>
        <v>11.39</v>
      </c>
      <c r="F244" s="31"/>
      <c r="G244" s="32" t="str">
        <f>[1]Source!DI161</f>
        <v/>
      </c>
      <c r="H244" s="33"/>
      <c r="I244" s="32"/>
      <c r="J244" s="32"/>
      <c r="K244" s="33"/>
      <c r="L244" s="39">
        <f>[1]Source!U161</f>
        <v>22.78</v>
      </c>
    </row>
    <row r="245" spans="1:12" ht="42.75" x14ac:dyDescent="0.25">
      <c r="A245" s="40" t="str">
        <f>[1]Source!E163</f>
        <v>2,1</v>
      </c>
      <c r="B245" s="41" t="str">
        <f>[1]Source!F163</f>
        <v>509-9900</v>
      </c>
      <c r="C245" s="41" t="str">
        <f>[1]Source!G163</f>
        <v>Строительный мусор</v>
      </c>
      <c r="D245" s="42" t="str">
        <f>[1]Source!H163</f>
        <v>т</v>
      </c>
      <c r="E245" s="43">
        <f>[1]Source!I163</f>
        <v>0.94</v>
      </c>
      <c r="F245" s="44">
        <f>[1]Source!AK163</f>
        <v>0</v>
      </c>
      <c r="G245" s="45" t="s">
        <v>35</v>
      </c>
      <c r="H245" s="46">
        <f>ROUND([1]Source!AC163*[1]Source!I163, 2)+ROUND([1]Source!AD163*[1]Source!I163, 2)+ROUND([1]Source!AF163*[1]Source!I163, 2)</f>
        <v>0</v>
      </c>
      <c r="I245" s="47"/>
      <c r="J245" s="47">
        <f>IF([1]Source!BC163&lt;&gt; 0, [1]Source!BC163, 1)</f>
        <v>1</v>
      </c>
      <c r="K245" s="46">
        <f>[1]Source!O163</f>
        <v>0</v>
      </c>
      <c r="L245" s="48"/>
    </row>
    <row r="246" spans="1:12" x14ac:dyDescent="0.25">
      <c r="G246" s="49">
        <f>ROUND([1]Source!AC161*[1]Source!I161, 2)+ROUND([1]Source!AF161*[1]Source!I161, 2)+ROUND([1]Source!AD161*[1]Source!I161, 2)+SUM(H242:H245)</f>
        <v>185.8</v>
      </c>
      <c r="H246" s="49"/>
      <c r="J246" s="49">
        <f>[1]Source!O161+SUM(K242:K245)</f>
        <v>3846.22</v>
      </c>
      <c r="K246" s="49"/>
      <c r="L246" s="50">
        <f>[1]Source!U161</f>
        <v>22.78</v>
      </c>
    </row>
    <row r="247" spans="1:12" ht="128.25" x14ac:dyDescent="0.25">
      <c r="A247" s="27">
        <v>3</v>
      </c>
      <c r="B247" s="28" t="str">
        <f>[1]Source!F165</f>
        <v>11-01-036-1</v>
      </c>
      <c r="C247" s="28" t="str">
        <f>[1]Source!G165</f>
        <v>Устройство покрытий из линолеума на клее «Бустилат»</v>
      </c>
      <c r="D247" s="29" t="str">
        <f>[1]Source!H165</f>
        <v>100 м2 покрытия</v>
      </c>
      <c r="E247" s="30">
        <f>[1]Source!I165</f>
        <v>4.4000000000000004</v>
      </c>
      <c r="F247" s="31">
        <f>IF([1]Source!AK165&lt;&gt; 0, [1]Source!AK165,[1]Source!AL165 + [1]Source!AM165 + [1]Source!AO165)</f>
        <v>7888.38</v>
      </c>
      <c r="G247" s="32"/>
      <c r="H247" s="33"/>
      <c r="I247" s="32" t="str">
        <f>[1]Source!BO165</f>
        <v>11-01-036-1</v>
      </c>
      <c r="J247" s="32"/>
      <c r="K247" s="33"/>
      <c r="L247" s="34"/>
    </row>
    <row r="248" spans="1:12" ht="28.5" x14ac:dyDescent="0.25">
      <c r="A248" s="27"/>
      <c r="B248" s="28"/>
      <c r="C248" s="28" t="s">
        <v>27</v>
      </c>
      <c r="D248" s="29"/>
      <c r="E248" s="30"/>
      <c r="F248" s="31">
        <f>[1]Source!AO165</f>
        <v>352.34</v>
      </c>
      <c r="G248" s="32" t="str">
        <f>[1]Source!DG165</f>
        <v>)*1,2</v>
      </c>
      <c r="H248" s="33">
        <f>ROUND([1]Source!AF165*[1]Source!I165, 2)</f>
        <v>1860.36</v>
      </c>
      <c r="I248" s="32"/>
      <c r="J248" s="32">
        <f>IF([1]Source!BA165&lt;&gt; 0, [1]Source!BA165, 1)</f>
        <v>21.21</v>
      </c>
      <c r="K248" s="33">
        <f>[1]Source!S165</f>
        <v>39458.129999999997</v>
      </c>
      <c r="L248" s="34"/>
    </row>
    <row r="249" spans="1:12" ht="42.75" x14ac:dyDescent="0.25">
      <c r="A249" s="27"/>
      <c r="B249" s="28"/>
      <c r="C249" s="28" t="s">
        <v>28</v>
      </c>
      <c r="D249" s="29"/>
      <c r="E249" s="30"/>
      <c r="F249" s="31">
        <f>[1]Source!AM165</f>
        <v>54.53</v>
      </c>
      <c r="G249" s="32" t="str">
        <f>[1]Source!DE165</f>
        <v>)*1,2</v>
      </c>
      <c r="H249" s="33">
        <f>ROUND([1]Source!AD165*[1]Source!I165, 2)</f>
        <v>287.92</v>
      </c>
      <c r="I249" s="32"/>
      <c r="J249" s="32">
        <f>IF([1]Source!BB165&lt;&gt; 0, [1]Source!BB165, 1)</f>
        <v>7.14</v>
      </c>
      <c r="K249" s="33">
        <f>[1]Source!Q165</f>
        <v>2055.7399999999998</v>
      </c>
      <c r="L249" s="34"/>
    </row>
    <row r="250" spans="1:12" ht="71.25" x14ac:dyDescent="0.25">
      <c r="A250" s="27"/>
      <c r="B250" s="28"/>
      <c r="C250" s="28" t="s">
        <v>29</v>
      </c>
      <c r="D250" s="29"/>
      <c r="E250" s="30"/>
      <c r="F250" s="31">
        <f>[1]Source!AN165</f>
        <v>4.0599999999999996</v>
      </c>
      <c r="G250" s="32" t="str">
        <f>[1]Source!DF165</f>
        <v>)*1,2</v>
      </c>
      <c r="H250" s="35">
        <f>ROUND([1]Source!AE165*[1]Source!I165, 2)</f>
        <v>21.44</v>
      </c>
      <c r="I250" s="32"/>
      <c r="J250" s="32">
        <f>IF([1]Source!BS165&lt;&gt; 0, [1]Source!BS165, 1)</f>
        <v>21.21</v>
      </c>
      <c r="K250" s="35">
        <f>[1]Source!R165</f>
        <v>454.67</v>
      </c>
      <c r="L250" s="34"/>
    </row>
    <row r="251" spans="1:12" ht="57" x14ac:dyDescent="0.25">
      <c r="A251" s="27"/>
      <c r="B251" s="28"/>
      <c r="C251" s="28" t="s">
        <v>36</v>
      </c>
      <c r="D251" s="29"/>
      <c r="E251" s="30"/>
      <c r="F251" s="31">
        <f>[1]Source!AL165</f>
        <v>7481.51</v>
      </c>
      <c r="G251" s="32" t="str">
        <f>[1]Source!DD165</f>
        <v/>
      </c>
      <c r="H251" s="33">
        <f>ROUND([1]Source!AC165*[1]Source!I165, 2)</f>
        <v>32918.639999999999</v>
      </c>
      <c r="I251" s="32"/>
      <c r="J251" s="32">
        <f>IF([1]Source!BC165&lt;&gt; 0, [1]Source!BC165, 1)</f>
        <v>2.86</v>
      </c>
      <c r="K251" s="33">
        <f>[1]Source!P165</f>
        <v>94147.32</v>
      </c>
      <c r="L251" s="34"/>
    </row>
    <row r="252" spans="1:12" ht="28.5" x14ac:dyDescent="0.25">
      <c r="A252" s="27"/>
      <c r="B252" s="28"/>
      <c r="C252" s="28" t="s">
        <v>30</v>
      </c>
      <c r="D252" s="29" t="s">
        <v>31</v>
      </c>
      <c r="E252" s="30">
        <f>[1]Source!BZ165</f>
        <v>123</v>
      </c>
      <c r="F252" s="36"/>
      <c r="G252" s="32"/>
      <c r="H252" s="33">
        <f>SUM(S247:S254)</f>
        <v>0</v>
      </c>
      <c r="I252" s="37" t="str">
        <f>CONCATENATE([1]Source!FX165, [1]Source!FV165, "=")</f>
        <v>123*0,85=</v>
      </c>
      <c r="J252" s="38">
        <f>[1]Source!AT165</f>
        <v>105</v>
      </c>
      <c r="K252" s="33">
        <f>SUM(T247:T254)</f>
        <v>0</v>
      </c>
      <c r="L252" s="34"/>
    </row>
    <row r="253" spans="1:12" ht="28.5" x14ac:dyDescent="0.25">
      <c r="A253" s="27"/>
      <c r="B253" s="28"/>
      <c r="C253" s="28" t="s">
        <v>32</v>
      </c>
      <c r="D253" s="29" t="s">
        <v>31</v>
      </c>
      <c r="E253" s="30">
        <f>[1]Source!CA165</f>
        <v>75</v>
      </c>
      <c r="F253" s="36"/>
      <c r="G253" s="32"/>
      <c r="H253" s="33">
        <f>SUM(U247:U254)</f>
        <v>0</v>
      </c>
      <c r="I253" s="37" t="str">
        <f>CONCATENATE([1]Source!FY165, [1]Source!FW165, "=")</f>
        <v>75*0,8=</v>
      </c>
      <c r="J253" s="38">
        <f>[1]Source!AU165</f>
        <v>60</v>
      </c>
      <c r="K253" s="33">
        <f>SUM(V247:V254)</f>
        <v>0</v>
      </c>
      <c r="L253" s="34"/>
    </row>
    <row r="254" spans="1:12" ht="28.5" x14ac:dyDescent="0.25">
      <c r="A254" s="40"/>
      <c r="B254" s="41"/>
      <c r="C254" s="41" t="s">
        <v>33</v>
      </c>
      <c r="D254" s="42" t="s">
        <v>34</v>
      </c>
      <c r="E254" s="43">
        <f>[1]Source!AQ165</f>
        <v>42.4</v>
      </c>
      <c r="F254" s="44"/>
      <c r="G254" s="47" t="str">
        <f>[1]Source!DI165</f>
        <v>)*1,2</v>
      </c>
      <c r="H254" s="46"/>
      <c r="I254" s="47"/>
      <c r="J254" s="47"/>
      <c r="K254" s="46"/>
      <c r="L254" s="51">
        <f>[1]Source!U165</f>
        <v>223.87199999999999</v>
      </c>
    </row>
    <row r="255" spans="1:12" x14ac:dyDescent="0.25">
      <c r="G255" s="49">
        <f>ROUND([1]Source!AC165*[1]Source!I165, 2)+ROUND([1]Source!AF165*[1]Source!I165, 2)+ROUND([1]Source!AD165*[1]Source!I165, 2)+SUM(H252:H254)</f>
        <v>35066.92</v>
      </c>
      <c r="H255" s="49"/>
      <c r="J255" s="49">
        <f>[1]Source!O165+SUM(K252:K254)</f>
        <v>135661.19</v>
      </c>
      <c r="K255" s="49"/>
      <c r="L255" s="50">
        <f>[1]Source!U165</f>
        <v>223.87199999999999</v>
      </c>
    </row>
    <row r="256" spans="1:12" ht="50.25" customHeight="1" x14ac:dyDescent="0.25">
      <c r="A256" s="27">
        <v>4</v>
      </c>
      <c r="B256" s="28" t="str">
        <f>[1]Source!F167</f>
        <v>11-01-036-1</v>
      </c>
      <c r="C256" s="28" t="str">
        <f>[1]Source!G167</f>
        <v>Устройство покрытий из линолеума на клее «Бустилат»</v>
      </c>
      <c r="D256" s="29" t="str">
        <f>[1]Source!H167</f>
        <v>100 м2 покрытия</v>
      </c>
      <c r="E256" s="30">
        <f>[1]Source!I167</f>
        <v>2</v>
      </c>
      <c r="F256" s="31">
        <f>IF([1]Source!AK167&lt;&gt; 0, [1]Source!AK167,[1]Source!AL167 + [1]Source!AM167 + [1]Source!AO167)</f>
        <v>7888.38</v>
      </c>
      <c r="G256" s="32"/>
      <c r="H256" s="33"/>
      <c r="I256" s="32" t="str">
        <f>[1]Source!BO167</f>
        <v>11-01-036-1</v>
      </c>
      <c r="J256" s="32"/>
      <c r="K256" s="33"/>
      <c r="L256" s="34"/>
    </row>
    <row r="257" spans="1:12" ht="15" customHeight="1" x14ac:dyDescent="0.25">
      <c r="A257" s="27"/>
      <c r="B257" s="28"/>
      <c r="C257" s="28" t="s">
        <v>27</v>
      </c>
      <c r="D257" s="29"/>
      <c r="E257" s="30"/>
      <c r="F257" s="31">
        <f>[1]Source!AO167</f>
        <v>352.34</v>
      </c>
      <c r="G257" s="32" t="str">
        <f>[1]Source!DG167</f>
        <v>)*1,2</v>
      </c>
      <c r="H257" s="33">
        <f>ROUND([1]Source!AF167*[1]Source!I167, 2)</f>
        <v>845.62</v>
      </c>
      <c r="I257" s="32"/>
      <c r="J257" s="32">
        <f>IF([1]Source!BA167&lt;&gt; 0, [1]Source!BA167, 1)</f>
        <v>21.21</v>
      </c>
      <c r="K257" s="33">
        <f>[1]Source!S167</f>
        <v>17935.52</v>
      </c>
      <c r="L257" s="34"/>
    </row>
    <row r="258" spans="1:12" ht="19.5" customHeight="1" x14ac:dyDescent="0.25">
      <c r="A258" s="27"/>
      <c r="B258" s="28"/>
      <c r="C258" s="28" t="s">
        <v>28</v>
      </c>
      <c r="D258" s="29"/>
      <c r="E258" s="30"/>
      <c r="F258" s="31">
        <f>[1]Source!AM167</f>
        <v>54.53</v>
      </c>
      <c r="G258" s="32" t="str">
        <f>[1]Source!DE167</f>
        <v>)*1,2</v>
      </c>
      <c r="H258" s="33">
        <f>ROUND([1]Source!AD167*[1]Source!I167, 2)</f>
        <v>130.87</v>
      </c>
      <c r="I258" s="32"/>
      <c r="J258" s="32">
        <f>IF([1]Source!BB167&lt;&gt; 0, [1]Source!BB167, 1)</f>
        <v>7.14</v>
      </c>
      <c r="K258" s="33">
        <f>[1]Source!Q167</f>
        <v>934.43</v>
      </c>
      <c r="L258" s="34"/>
    </row>
    <row r="259" spans="1:12" ht="24.75" customHeight="1" x14ac:dyDescent="0.25">
      <c r="A259" s="27"/>
      <c r="B259" s="28"/>
      <c r="C259" s="28" t="s">
        <v>29</v>
      </c>
      <c r="D259" s="29"/>
      <c r="E259" s="30"/>
      <c r="F259" s="31">
        <f>[1]Source!AN167</f>
        <v>4.0599999999999996</v>
      </c>
      <c r="G259" s="32" t="str">
        <f>[1]Source!DF167</f>
        <v>)*1,2</v>
      </c>
      <c r="H259" s="35">
        <f>ROUND([1]Source!AE167*[1]Source!I167, 2)</f>
        <v>9.74</v>
      </c>
      <c r="I259" s="32"/>
      <c r="J259" s="32">
        <f>IF([1]Source!BS167&lt;&gt; 0, [1]Source!BS167, 1)</f>
        <v>21.21</v>
      </c>
      <c r="K259" s="35">
        <f>[1]Source!R167</f>
        <v>206.67</v>
      </c>
      <c r="L259" s="34"/>
    </row>
    <row r="260" spans="1:12" ht="23.25" customHeight="1" x14ac:dyDescent="0.25">
      <c r="A260" s="27"/>
      <c r="B260" s="28"/>
      <c r="C260" s="28" t="s">
        <v>36</v>
      </c>
      <c r="D260" s="29"/>
      <c r="E260" s="30"/>
      <c r="F260" s="31">
        <f>[1]Source!AL167</f>
        <v>7481.51</v>
      </c>
      <c r="G260" s="32" t="str">
        <f>[1]Source!DD167</f>
        <v/>
      </c>
      <c r="H260" s="33">
        <f>ROUND([1]Source!AC167*[1]Source!I167, 2)</f>
        <v>14963.02</v>
      </c>
      <c r="I260" s="32"/>
      <c r="J260" s="32">
        <f>IF([1]Source!BC167&lt;&gt; 0, [1]Source!BC167, 1)</f>
        <v>2.86</v>
      </c>
      <c r="K260" s="33">
        <f>[1]Source!P167</f>
        <v>42794.239999999998</v>
      </c>
      <c r="L260" s="34"/>
    </row>
    <row r="261" spans="1:12" ht="12" customHeight="1" x14ac:dyDescent="0.25">
      <c r="A261" s="27"/>
      <c r="B261" s="28"/>
      <c r="C261" s="28" t="s">
        <v>30</v>
      </c>
      <c r="D261" s="29" t="s">
        <v>31</v>
      </c>
      <c r="E261" s="30">
        <f>[1]Source!BZ167</f>
        <v>123</v>
      </c>
      <c r="F261" s="36"/>
      <c r="G261" s="32"/>
      <c r="H261" s="33">
        <f>SUM(S256:S263)</f>
        <v>0</v>
      </c>
      <c r="I261" s="37" t="str">
        <f>CONCATENATE([1]Source!FX167, [1]Source!FV167, "=")</f>
        <v>123*0,85=</v>
      </c>
      <c r="J261" s="38">
        <f>[1]Source!AT167</f>
        <v>105</v>
      </c>
      <c r="K261" s="33">
        <f>SUM(T256:T263)</f>
        <v>0</v>
      </c>
      <c r="L261" s="34"/>
    </row>
    <row r="262" spans="1:12" ht="10.5" customHeight="1" x14ac:dyDescent="0.25">
      <c r="A262" s="27"/>
      <c r="B262" s="28"/>
      <c r="C262" s="28" t="s">
        <v>32</v>
      </c>
      <c r="D262" s="29" t="s">
        <v>31</v>
      </c>
      <c r="E262" s="30">
        <f>[1]Source!CA167</f>
        <v>75</v>
      </c>
      <c r="F262" s="36"/>
      <c r="G262" s="32"/>
      <c r="H262" s="33">
        <f>SUM(U256:U263)</f>
        <v>0</v>
      </c>
      <c r="I262" s="37" t="str">
        <f>CONCATENATE([1]Source!FY167, [1]Source!FW167, "=")</f>
        <v>75*0,8=</v>
      </c>
      <c r="J262" s="38">
        <f>[1]Source!AU167</f>
        <v>60</v>
      </c>
      <c r="K262" s="33">
        <f>SUM(V256:V263)</f>
        <v>0</v>
      </c>
      <c r="L262" s="34"/>
    </row>
    <row r="263" spans="1:12" ht="28.5" x14ac:dyDescent="0.25">
      <c r="A263" s="40"/>
      <c r="B263" s="41"/>
      <c r="C263" s="41" t="s">
        <v>33</v>
      </c>
      <c r="D263" s="42" t="s">
        <v>34</v>
      </c>
      <c r="E263" s="43">
        <f>[1]Source!AQ167</f>
        <v>42.4</v>
      </c>
      <c r="F263" s="44"/>
      <c r="G263" s="47" t="str">
        <f>[1]Source!DI167</f>
        <v>)*1,2</v>
      </c>
      <c r="H263" s="46"/>
      <c r="I263" s="47"/>
      <c r="J263" s="47"/>
      <c r="K263" s="46"/>
      <c r="L263" s="51">
        <f>[1]Source!U167</f>
        <v>101.75999999999999</v>
      </c>
    </row>
    <row r="264" spans="1:12" x14ac:dyDescent="0.25">
      <c r="G264" s="49">
        <f>ROUND([1]Source!AC167*[1]Source!I167, 2)+ROUND([1]Source!AF167*[1]Source!I167, 2)+ROUND([1]Source!AD167*[1]Source!I167, 2)+SUM(H261:H263)</f>
        <v>15939.510000000002</v>
      </c>
      <c r="H264" s="49"/>
      <c r="J264" s="49">
        <f>[1]Source!O167+SUM(K261:K263)</f>
        <v>61664.19</v>
      </c>
      <c r="K264" s="49"/>
      <c r="L264" s="50">
        <f>[1]Source!U167</f>
        <v>101.75999999999999</v>
      </c>
    </row>
    <row r="266" spans="1:12" x14ac:dyDescent="0.25">
      <c r="A266" s="52"/>
      <c r="B266" s="52"/>
      <c r="C266" s="52"/>
      <c r="D266" s="52"/>
      <c r="E266" s="52"/>
      <c r="F266" s="52"/>
      <c r="G266" s="49"/>
      <c r="H266" s="18"/>
      <c r="I266" s="53"/>
      <c r="J266" s="49"/>
      <c r="K266" s="18"/>
      <c r="L266" s="50"/>
    </row>
    <row r="270" spans="1:12" ht="16.5" x14ac:dyDescent="0.25">
      <c r="A270" s="26" t="str">
        <f>CONCATENATE("Раздел: ",IF([1]Source!G190&lt;&gt;"Новый раздел", [1]Source!G190, ""))</f>
        <v>Раздел: Строительный мусор</v>
      </c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</row>
    <row r="271" spans="1:12" ht="35.25" customHeight="1" x14ac:dyDescent="0.25">
      <c r="A271" s="27" t="str">
        <f>[1]Source!E195</f>
        <v>1</v>
      </c>
      <c r="B271" s="28" t="str">
        <f>[1]Source!F195</f>
        <v>69-9-1</v>
      </c>
      <c r="C271" s="28" t="str">
        <f>[1]Source!G195</f>
        <v>Очистка помещений от строительного мусора</v>
      </c>
      <c r="D271" s="29" t="str">
        <f>[1]Source!H195</f>
        <v>100 т мусора</v>
      </c>
      <c r="E271" s="30">
        <f>[1]Source!I195</f>
        <v>0.32</v>
      </c>
      <c r="F271" s="31">
        <f>IF([1]Source!AK195&lt;&gt; 0, [1]Source!AK195,[1]Source!AL195 + [1]Source!AM195 + [1]Source!AO195)</f>
        <v>1553.82</v>
      </c>
      <c r="G271" s="32"/>
      <c r="H271" s="33"/>
      <c r="I271" s="32" t="str">
        <f>[1]Source!BO195</f>
        <v>69-9-1</v>
      </c>
      <c r="J271" s="32"/>
      <c r="K271" s="33"/>
      <c r="L271" s="34"/>
    </row>
    <row r="272" spans="1:12" ht="17.25" customHeight="1" x14ac:dyDescent="0.25">
      <c r="A272" s="27"/>
      <c r="B272" s="28"/>
      <c r="C272" s="28" t="s">
        <v>27</v>
      </c>
      <c r="D272" s="29"/>
      <c r="E272" s="30"/>
      <c r="F272" s="31">
        <f>[1]Source!AO195</f>
        <v>1553.82</v>
      </c>
      <c r="G272" s="32" t="str">
        <f>[1]Source!DG195</f>
        <v/>
      </c>
      <c r="H272" s="33">
        <f>ROUND([1]Source!AF195*[1]Source!I195, 2)</f>
        <v>497.22</v>
      </c>
      <c r="I272" s="32"/>
      <c r="J272" s="32">
        <f>IF([1]Source!BA195&lt;&gt; 0, [1]Source!BA195, 1)</f>
        <v>21.21</v>
      </c>
      <c r="K272" s="33">
        <f>[1]Source!S195</f>
        <v>10546.09</v>
      </c>
      <c r="L272" s="34"/>
    </row>
    <row r="273" spans="1:12" ht="13.5" customHeight="1" x14ac:dyDescent="0.25">
      <c r="A273" s="27"/>
      <c r="B273" s="28"/>
      <c r="C273" s="28" t="s">
        <v>30</v>
      </c>
      <c r="D273" s="29" t="s">
        <v>31</v>
      </c>
      <c r="E273" s="30">
        <f>[1]Source!BZ195</f>
        <v>78</v>
      </c>
      <c r="F273" s="36"/>
      <c r="G273" s="32"/>
      <c r="H273" s="33">
        <f>SUM(S271:S275)</f>
        <v>0</v>
      </c>
      <c r="I273" s="37" t="str">
        <f>CONCATENATE([1]Source!FX195, [1]Source!FV195, "=")</f>
        <v>78*0,85=</v>
      </c>
      <c r="J273" s="38">
        <f>[1]Source!AT195</f>
        <v>66</v>
      </c>
      <c r="K273" s="33">
        <f>SUM(T271:T275)</f>
        <v>0</v>
      </c>
      <c r="L273" s="34"/>
    </row>
    <row r="274" spans="1:12" ht="14.25" customHeight="1" x14ac:dyDescent="0.25">
      <c r="A274" s="27"/>
      <c r="B274" s="28"/>
      <c r="C274" s="28" t="s">
        <v>32</v>
      </c>
      <c r="D274" s="29" t="s">
        <v>31</v>
      </c>
      <c r="E274" s="30">
        <f>[1]Source!CA195</f>
        <v>50</v>
      </c>
      <c r="F274" s="36"/>
      <c r="G274" s="32"/>
      <c r="H274" s="33">
        <f>SUM(U271:U275)</f>
        <v>0</v>
      </c>
      <c r="I274" s="37" t="str">
        <f>CONCATENATE([1]Source!FY195, [1]Source!FW195, "=")</f>
        <v>50*0,8=</v>
      </c>
      <c r="J274" s="38">
        <f>[1]Source!AU195</f>
        <v>40</v>
      </c>
      <c r="K274" s="33">
        <f>SUM(V271:V275)</f>
        <v>0</v>
      </c>
      <c r="L274" s="34"/>
    </row>
    <row r="275" spans="1:12" ht="18.75" customHeight="1" x14ac:dyDescent="0.25">
      <c r="A275" s="40"/>
      <c r="B275" s="41"/>
      <c r="C275" s="41" t="s">
        <v>33</v>
      </c>
      <c r="D275" s="42" t="s">
        <v>34</v>
      </c>
      <c r="E275" s="43">
        <f>[1]Source!AQ195</f>
        <v>214.32</v>
      </c>
      <c r="F275" s="44"/>
      <c r="G275" s="47" t="str">
        <f>[1]Source!DI195</f>
        <v/>
      </c>
      <c r="H275" s="46"/>
      <c r="I275" s="47"/>
      <c r="J275" s="47"/>
      <c r="K275" s="46"/>
      <c r="L275" s="51">
        <f>[1]Source!U195</f>
        <v>68.582399999999993</v>
      </c>
    </row>
    <row r="276" spans="1:12" x14ac:dyDescent="0.25">
      <c r="G276" s="49">
        <f>ROUND([1]Source!AC195*[1]Source!I195, 2)+ROUND([1]Source!AF195*[1]Source!I195, 2)+ROUND([1]Source!AD195*[1]Source!I195, 2)+SUM(H273:H275)</f>
        <v>497.22</v>
      </c>
      <c r="H276" s="49"/>
      <c r="J276" s="49">
        <f>[1]Source!O195+SUM(K273:K275)</f>
        <v>10546.09</v>
      </c>
      <c r="K276" s="49"/>
      <c r="L276" s="50">
        <f>[1]Source!U195</f>
        <v>68.582399999999993</v>
      </c>
    </row>
    <row r="277" spans="1:12" ht="70.5" customHeight="1" x14ac:dyDescent="0.25">
      <c r="A277" s="27" t="str">
        <f>[1]Source!E197</f>
        <v>2</v>
      </c>
      <c r="B277" s="28" t="str">
        <f>[1]Source!F197</f>
        <v>т01-01-001-41</v>
      </c>
      <c r="C277" s="28" t="str">
        <f>[1]Source!G197</f>
        <v>Погрузка при автомобильных перевозках мусора строительного с погрузкой вручную</v>
      </c>
      <c r="D277" s="29" t="str">
        <f>[1]Source!H197</f>
        <v>1 Т ГРУЗА</v>
      </c>
      <c r="E277" s="30">
        <f>[1]Source!I197</f>
        <v>32.43</v>
      </c>
      <c r="F277" s="31">
        <f>IF([1]Source!AK197&lt;&gt; 0, [1]Source!AK197,[1]Source!AL197 + [1]Source!AM197 + [1]Source!AO197)</f>
        <v>42.98</v>
      </c>
      <c r="G277" s="32"/>
      <c r="H277" s="33"/>
      <c r="I277" s="32" t="str">
        <f>[1]Source!BO197</f>
        <v/>
      </c>
      <c r="J277" s="32"/>
      <c r="K277" s="33"/>
      <c r="L277" s="34"/>
    </row>
    <row r="278" spans="1:12" ht="14.25" customHeight="1" x14ac:dyDescent="0.25">
      <c r="A278" s="27"/>
      <c r="B278" s="28"/>
      <c r="C278" s="28" t="s">
        <v>27</v>
      </c>
      <c r="D278" s="29"/>
      <c r="E278" s="30"/>
      <c r="F278" s="31">
        <f>[1]Source!AO197</f>
        <v>4.1500000000000004</v>
      </c>
      <c r="G278" s="32" t="str">
        <f>[1]Source!DG197</f>
        <v/>
      </c>
      <c r="H278" s="33">
        <f>ROUND([1]Source!AF197*[1]Source!I197, 2)</f>
        <v>349.92</v>
      </c>
      <c r="I278" s="32"/>
      <c r="J278" s="32">
        <f>IF([1]Source!BA197&lt;&gt; 0, [1]Source!BA197, 1)</f>
        <v>5.89</v>
      </c>
      <c r="K278" s="33">
        <f>[1]Source!S197</f>
        <v>2061.0300000000002</v>
      </c>
      <c r="L278" s="34"/>
    </row>
    <row r="279" spans="1:12" ht="18" customHeight="1" x14ac:dyDescent="0.25">
      <c r="A279" s="27"/>
      <c r="B279" s="28"/>
      <c r="C279" s="28" t="s">
        <v>28</v>
      </c>
      <c r="D279" s="29"/>
      <c r="E279" s="30"/>
      <c r="F279" s="31">
        <f>[1]Source!AM197</f>
        <v>32.19</v>
      </c>
      <c r="G279" s="32" t="str">
        <f>[1]Source!DE197</f>
        <v/>
      </c>
      <c r="H279" s="33">
        <f>ROUND([1]Source!AD197*[1]Source!I197, 2)</f>
        <v>1043.92</v>
      </c>
      <c r="I279" s="32"/>
      <c r="J279" s="32">
        <f>IF([1]Source!BB197&lt;&gt; 0, [1]Source!BB197, 1)</f>
        <v>5.89</v>
      </c>
      <c r="K279" s="33">
        <f>[1]Source!Q197</f>
        <v>6148.7</v>
      </c>
      <c r="L279" s="34"/>
    </row>
    <row r="280" spans="1:12" ht="16.5" customHeight="1" x14ac:dyDescent="0.25">
      <c r="A280" s="40"/>
      <c r="B280" s="41"/>
      <c r="C280" s="41" t="s">
        <v>33</v>
      </c>
      <c r="D280" s="42" t="s">
        <v>34</v>
      </c>
      <c r="E280" s="43">
        <f>[1]Source!AQ197</f>
        <v>0.57769999999999999</v>
      </c>
      <c r="F280" s="44"/>
      <c r="G280" s="47" t="str">
        <f>[1]Source!DI197</f>
        <v/>
      </c>
      <c r="H280" s="46"/>
      <c r="I280" s="47"/>
      <c r="J280" s="47"/>
      <c r="K280" s="46"/>
      <c r="L280" s="51">
        <f>[1]Source!U197</f>
        <v>18.734811000000001</v>
      </c>
    </row>
    <row r="281" spans="1:12" x14ac:dyDescent="0.25">
      <c r="G281" s="49">
        <f>ROUND([1]Source!AC197*[1]Source!I197, 2)+ROUND([1]Source!AF197*[1]Source!I197, 2)+ROUND([1]Source!AD197*[1]Source!I197, 2)</f>
        <v>1393.8400000000001</v>
      </c>
      <c r="H281" s="49"/>
      <c r="J281" s="49">
        <f>[1]Source!O197</f>
        <v>8209.73</v>
      </c>
      <c r="K281" s="49"/>
      <c r="L281" s="50">
        <f>[1]Source!U197</f>
        <v>18.734811000000001</v>
      </c>
    </row>
    <row r="282" spans="1:12" ht="45.75" customHeight="1" x14ac:dyDescent="0.25">
      <c r="A282" s="27" t="str">
        <f>[1]Source!E199</f>
        <v>3</v>
      </c>
      <c r="B282" s="28" t="str">
        <f>[1]Source!F199</f>
        <v>т03-01-001-25</v>
      </c>
      <c r="C282" s="28" t="str">
        <f>[1]Source!G199</f>
        <v>Перевозка строительного мусора  на расстояние до 25 км</v>
      </c>
      <c r="D282" s="29" t="str">
        <f>[1]Source!H199</f>
        <v>1 Т ГРУЗА</v>
      </c>
      <c r="E282" s="30">
        <f>[1]Source!I199</f>
        <v>32.43</v>
      </c>
      <c r="F282" s="31">
        <f>IF([1]Source!AK199&lt;&gt; 0, [1]Source!AK199,[1]Source!AL199 + [1]Source!AM199 + [1]Source!AO199)</f>
        <v>16.78</v>
      </c>
      <c r="G282" s="32"/>
      <c r="H282" s="33"/>
      <c r="I282" s="32" t="str">
        <f>[1]Source!BO199</f>
        <v/>
      </c>
      <c r="J282" s="32"/>
      <c r="K282" s="33"/>
      <c r="L282" s="34"/>
    </row>
    <row r="283" spans="1:12" ht="17.25" customHeight="1" x14ac:dyDescent="0.25">
      <c r="A283" s="40"/>
      <c r="B283" s="41"/>
      <c r="C283" s="41" t="s">
        <v>28</v>
      </c>
      <c r="D283" s="42"/>
      <c r="E283" s="43"/>
      <c r="F283" s="44">
        <f>[1]Source!AM199</f>
        <v>16.78</v>
      </c>
      <c r="G283" s="47" t="str">
        <f>[1]Source!DE199</f>
        <v/>
      </c>
      <c r="H283" s="46">
        <f>ROUND([1]Source!AD199*[1]Source!I199, 2)</f>
        <v>544.17999999999995</v>
      </c>
      <c r="I283" s="47"/>
      <c r="J283" s="47">
        <f>IF([1]Source!BB199&lt;&gt; 0, [1]Source!BB199, 1)</f>
        <v>6.7</v>
      </c>
      <c r="K283" s="46">
        <f>[1]Source!Q199</f>
        <v>3645.98</v>
      </c>
      <c r="L283" s="48"/>
    </row>
    <row r="284" spans="1:12" x14ac:dyDescent="0.25">
      <c r="G284" s="49">
        <f>ROUND([1]Source!AC199*[1]Source!I199, 2)+ROUND([1]Source!AF199*[1]Source!I199, 2)+ROUND([1]Source!AD199*[1]Source!I199, 2)</f>
        <v>544.17999999999995</v>
      </c>
      <c r="H284" s="49"/>
      <c r="J284" s="49">
        <f>[1]Source!O199</f>
        <v>3645.98</v>
      </c>
      <c r="K284" s="49"/>
      <c r="L284" s="50">
        <f>[1]Source!U199</f>
        <v>0</v>
      </c>
    </row>
    <row r="285" spans="1:12" x14ac:dyDescent="0.25">
      <c r="A285" s="52" t="str">
        <f>CONCATENATE("Итого по локальной смете: ",IF([1]Source!G222&lt;&gt;"Новая локальная смета", [1]Source!G222, ""))</f>
        <v xml:space="preserve">Итого по локальной смете: </v>
      </c>
      <c r="B285" s="52"/>
      <c r="C285" s="52"/>
      <c r="D285" s="52"/>
      <c r="E285" s="52"/>
      <c r="F285" s="52"/>
      <c r="G285" s="49">
        <v>1100957.83</v>
      </c>
      <c r="H285" s="18"/>
      <c r="I285" s="53"/>
      <c r="J285" s="49">
        <v>2299471.12</v>
      </c>
      <c r="K285" s="18"/>
      <c r="L285" s="50">
        <v>1824.22</v>
      </c>
    </row>
    <row r="286" spans="1:12" x14ac:dyDescent="0.25">
      <c r="A286" s="52" t="s">
        <v>37</v>
      </c>
      <c r="B286" s="52"/>
      <c r="C286" s="52"/>
      <c r="D286" s="52"/>
      <c r="E286" s="52"/>
      <c r="F286" s="52"/>
      <c r="G286" s="49">
        <v>1100957.83</v>
      </c>
      <c r="H286" s="18"/>
      <c r="I286" s="53"/>
      <c r="J286" s="49">
        <v>2299471.12</v>
      </c>
      <c r="K286" s="18"/>
      <c r="L286" s="50">
        <v>1824.22</v>
      </c>
    </row>
    <row r="288" spans="1:12" x14ac:dyDescent="0.25">
      <c r="C288" s="8" t="str">
        <f>[1]Source!H260</f>
        <v>Накладные расходы</v>
      </c>
      <c r="D288" s="8"/>
      <c r="E288" s="8"/>
      <c r="F288" s="8"/>
      <c r="G288" s="8"/>
      <c r="H288" s="8"/>
      <c r="I288" s="8"/>
      <c r="J288" s="19">
        <f>IF([1]Source!P260=0, "", [1]Source!P260)</f>
        <v>303870.5</v>
      </c>
      <c r="K288" s="19"/>
    </row>
    <row r="289" spans="1:12" x14ac:dyDescent="0.25">
      <c r="C289" s="8" t="str">
        <f>[1]Source!H261</f>
        <v>Сметная прибыль</v>
      </c>
      <c r="D289" s="8"/>
      <c r="E289" s="8"/>
      <c r="F289" s="8"/>
      <c r="G289" s="8"/>
      <c r="H289" s="8"/>
      <c r="I289" s="8"/>
      <c r="J289" s="19">
        <f>IF([1]Source!P261=0, "", [1]Source!P261)</f>
        <v>172078.62</v>
      </c>
      <c r="K289" s="19"/>
    </row>
    <row r="290" spans="1:12" x14ac:dyDescent="0.25">
      <c r="C290" s="8" t="str">
        <f>[1]Source!H263</f>
        <v>Итого по смете</v>
      </c>
      <c r="D290" s="8"/>
      <c r="E290" s="8"/>
      <c r="F290" s="8"/>
      <c r="G290" s="8"/>
      <c r="H290" s="8"/>
      <c r="I290" s="8"/>
      <c r="J290" s="19">
        <f>IF([1]Source!P263=0, "", [1]Source!P263)</f>
        <v>2299471.12</v>
      </c>
      <c r="K290" s="19"/>
    </row>
    <row r="291" spans="1:12" x14ac:dyDescent="0.25">
      <c r="C291" s="8" t="str">
        <f>[1]Source!H264</f>
        <v>НДС 18%</v>
      </c>
      <c r="D291" s="8"/>
      <c r="E291" s="8"/>
      <c r="F291" s="8"/>
      <c r="G291" s="8"/>
      <c r="H291" s="8"/>
      <c r="I291" s="8"/>
      <c r="J291" s="19">
        <f>IF([1]Source!P264=0, "", [1]Source!P264)</f>
        <v>413904.8</v>
      </c>
      <c r="K291" s="19"/>
    </row>
    <row r="292" spans="1:12" x14ac:dyDescent="0.25">
      <c r="C292" s="8" t="str">
        <f>[1]Source!H265</f>
        <v>Всего с НДС 18%</v>
      </c>
      <c r="D292" s="8"/>
      <c r="E292" s="8"/>
      <c r="F292" s="8"/>
      <c r="G292" s="8"/>
      <c r="H292" s="8"/>
      <c r="I292" s="8"/>
      <c r="J292" s="19">
        <f>IF([1]Source!P265=0, "", [1]Source!P265)</f>
        <v>2713375.92</v>
      </c>
      <c r="K292" s="19"/>
    </row>
    <row r="295" spans="1:12" x14ac:dyDescent="0.25">
      <c r="A295" s="54" t="s">
        <v>38</v>
      </c>
      <c r="B295" s="54"/>
      <c r="C295" s="30" t="s">
        <v>39</v>
      </c>
      <c r="D295" s="55" t="str">
        <f>IF([1]Source!AC12&lt;&gt;"", [1]Source!AC12," ")</f>
        <v xml:space="preserve"> </v>
      </c>
      <c r="E295" s="55"/>
      <c r="F295" s="55"/>
      <c r="G295" s="55"/>
      <c r="H295" s="55"/>
      <c r="I295" s="6" t="str">
        <f>IF([1]Source!AB12&lt;&gt;"", [1]Source!AB12," ")</f>
        <v xml:space="preserve"> </v>
      </c>
      <c r="J295" s="6"/>
      <c r="K295" s="6"/>
      <c r="L295" s="6"/>
    </row>
    <row r="296" spans="1:12" x14ac:dyDescent="0.25">
      <c r="A296" s="6"/>
      <c r="B296" s="6"/>
      <c r="C296" s="30"/>
      <c r="D296" s="56" t="s">
        <v>40</v>
      </c>
      <c r="E296" s="56"/>
      <c r="F296" s="56"/>
      <c r="G296" s="56"/>
      <c r="H296" s="56"/>
      <c r="I296" s="6"/>
      <c r="J296" s="6"/>
      <c r="K296" s="6"/>
      <c r="L296" s="6"/>
    </row>
    <row r="297" spans="1:12" x14ac:dyDescent="0.25">
      <c r="A297" s="6"/>
      <c r="B297" s="6"/>
      <c r="C297" s="30"/>
      <c r="D297" s="6"/>
      <c r="E297" s="6"/>
      <c r="F297" s="6"/>
      <c r="G297" s="6"/>
      <c r="H297" s="6"/>
      <c r="I297" s="6"/>
      <c r="J297" s="6"/>
      <c r="K297" s="6"/>
      <c r="L297" s="6"/>
    </row>
    <row r="298" spans="1:12" x14ac:dyDescent="0.25">
      <c r="A298" s="54" t="s">
        <v>38</v>
      </c>
      <c r="B298" s="54"/>
      <c r="C298" s="30" t="s">
        <v>41</v>
      </c>
      <c r="D298" s="55" t="str">
        <f>IF([1]Source!AE12&lt;&gt;"", [1]Source!AE12," ")</f>
        <v xml:space="preserve"> </v>
      </c>
      <c r="E298" s="55"/>
      <c r="F298" s="55"/>
      <c r="G298" s="55"/>
      <c r="H298" s="55"/>
      <c r="I298" s="6" t="str">
        <f>IF([1]Source!AD12&lt;&gt;"", [1]Source!AD12," ")</f>
        <v xml:space="preserve"> </v>
      </c>
      <c r="J298" s="6"/>
      <c r="K298" s="6"/>
      <c r="L298" s="6"/>
    </row>
    <row r="299" spans="1:12" x14ac:dyDescent="0.25">
      <c r="A299" s="6"/>
      <c r="B299" s="6"/>
      <c r="C299" s="6"/>
      <c r="D299" s="56" t="s">
        <v>40</v>
      </c>
      <c r="E299" s="56"/>
      <c r="F299" s="56"/>
      <c r="G299" s="56"/>
      <c r="H299" s="56"/>
      <c r="I299" s="6"/>
      <c r="J299" s="6"/>
      <c r="K299" s="6"/>
      <c r="L299" s="6"/>
    </row>
  </sheetData>
  <mergeCells count="135">
    <mergeCell ref="C291:I291"/>
    <mergeCell ref="J291:K291"/>
    <mergeCell ref="C292:I292"/>
    <mergeCell ref="J292:K292"/>
    <mergeCell ref="D296:H296"/>
    <mergeCell ref="D299:H299"/>
    <mergeCell ref="C288:I288"/>
    <mergeCell ref="J288:K288"/>
    <mergeCell ref="C289:I289"/>
    <mergeCell ref="J289:K289"/>
    <mergeCell ref="C290:I290"/>
    <mergeCell ref="J290:K290"/>
    <mergeCell ref="A285:F285"/>
    <mergeCell ref="G285:H285"/>
    <mergeCell ref="J285:K285"/>
    <mergeCell ref="A286:F286"/>
    <mergeCell ref="G286:H286"/>
    <mergeCell ref="J286:K286"/>
    <mergeCell ref="G281:H281"/>
    <mergeCell ref="J281:K281"/>
    <mergeCell ref="G284:H284"/>
    <mergeCell ref="J284:K284"/>
    <mergeCell ref="A266:F266"/>
    <mergeCell ref="G266:H266"/>
    <mergeCell ref="J266:K266"/>
    <mergeCell ref="A270:L270"/>
    <mergeCell ref="G276:H276"/>
    <mergeCell ref="J276:K276"/>
    <mergeCell ref="G246:H246"/>
    <mergeCell ref="J246:K246"/>
    <mergeCell ref="G255:H255"/>
    <mergeCell ref="J255:K255"/>
    <mergeCell ref="G264:H264"/>
    <mergeCell ref="J264:K264"/>
    <mergeCell ref="A224:F224"/>
    <mergeCell ref="G224:H224"/>
    <mergeCell ref="J224:K224"/>
    <mergeCell ref="A228:L228"/>
    <mergeCell ref="G237:H237"/>
    <mergeCell ref="J237:K237"/>
    <mergeCell ref="G204:H204"/>
    <mergeCell ref="J204:K204"/>
    <mergeCell ref="G213:H213"/>
    <mergeCell ref="J213:K213"/>
    <mergeCell ref="G222:H222"/>
    <mergeCell ref="J222:K222"/>
    <mergeCell ref="G192:H192"/>
    <mergeCell ref="J192:K192"/>
    <mergeCell ref="A194:F194"/>
    <mergeCell ref="G194:H194"/>
    <mergeCell ref="J194:K194"/>
    <mergeCell ref="A198:L198"/>
    <mergeCell ref="G165:H165"/>
    <mergeCell ref="J165:K165"/>
    <mergeCell ref="G174:H174"/>
    <mergeCell ref="J174:K174"/>
    <mergeCell ref="G183:H183"/>
    <mergeCell ref="J183:K183"/>
    <mergeCell ref="A133:L133"/>
    <mergeCell ref="G139:H139"/>
    <mergeCell ref="J139:K139"/>
    <mergeCell ref="G148:H148"/>
    <mergeCell ref="J148:K148"/>
    <mergeCell ref="G157:H157"/>
    <mergeCell ref="J157:K157"/>
    <mergeCell ref="G118:H118"/>
    <mergeCell ref="J118:K118"/>
    <mergeCell ref="G127:H127"/>
    <mergeCell ref="J127:K127"/>
    <mergeCell ref="A129:F129"/>
    <mergeCell ref="G129:H129"/>
    <mergeCell ref="J129:K129"/>
    <mergeCell ref="G104:H104"/>
    <mergeCell ref="J104:K104"/>
    <mergeCell ref="G113:H113"/>
    <mergeCell ref="J113:K113"/>
    <mergeCell ref="G115:H115"/>
    <mergeCell ref="J115:K115"/>
    <mergeCell ref="G84:H84"/>
    <mergeCell ref="J84:K84"/>
    <mergeCell ref="G93:H93"/>
    <mergeCell ref="J93:K93"/>
    <mergeCell ref="G102:H102"/>
    <mergeCell ref="J102:K102"/>
    <mergeCell ref="G57:H57"/>
    <mergeCell ref="J57:K57"/>
    <mergeCell ref="G66:H66"/>
    <mergeCell ref="J66:K66"/>
    <mergeCell ref="G75:H75"/>
    <mergeCell ref="J75:K75"/>
    <mergeCell ref="A26:L26"/>
    <mergeCell ref="A30:L30"/>
    <mergeCell ref="G39:H39"/>
    <mergeCell ref="J39:K39"/>
    <mergeCell ref="G48:H48"/>
    <mergeCell ref="J48:K48"/>
    <mergeCell ref="C23:F23"/>
    <mergeCell ref="G23:H23"/>
    <mergeCell ref="I23:J23"/>
    <mergeCell ref="K23:L23"/>
    <mergeCell ref="C24:F24"/>
    <mergeCell ref="G24:H24"/>
    <mergeCell ref="I24:J24"/>
    <mergeCell ref="K24:L24"/>
    <mergeCell ref="C21:F21"/>
    <mergeCell ref="G21:H21"/>
    <mergeCell ref="I21:J21"/>
    <mergeCell ref="K21:L21"/>
    <mergeCell ref="C22:F22"/>
    <mergeCell ref="G22:H22"/>
    <mergeCell ref="I22:J22"/>
    <mergeCell ref="K22:L22"/>
    <mergeCell ref="C19:F19"/>
    <mergeCell ref="G19:H19"/>
    <mergeCell ref="I19:J19"/>
    <mergeCell ref="K19:L19"/>
    <mergeCell ref="C20:F20"/>
    <mergeCell ref="G20:H20"/>
    <mergeCell ref="I20:J20"/>
    <mergeCell ref="K20:L20"/>
    <mergeCell ref="B11:K11"/>
    <mergeCell ref="B12:K12"/>
    <mergeCell ref="A14:L14"/>
    <mergeCell ref="G17:H17"/>
    <mergeCell ref="I17:J17"/>
    <mergeCell ref="C18:F18"/>
    <mergeCell ref="G18:H18"/>
    <mergeCell ref="I18:J18"/>
    <mergeCell ref="K18:L18"/>
    <mergeCell ref="B2:K2"/>
    <mergeCell ref="B3:K3"/>
    <mergeCell ref="F5:G5"/>
    <mergeCell ref="H5:K5"/>
    <mergeCell ref="B7:K7"/>
    <mergeCell ref="B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2014-08-11T12:51:29Z</dcterms:created>
  <dcterms:modified xsi:type="dcterms:W3CDTF">2014-08-11T13:19:29Z</dcterms:modified>
</cp:coreProperties>
</file>