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2015"/>
  </bookViews>
  <sheets>
    <sheet name="допуски в ТП РП" sheetId="1" r:id="rId1"/>
    <sheet name="Вар 2" sheetId="3" r:id="rId2"/>
  </sheets>
  <definedNames>
    <definedName name="GToolTOC_84892F6DD1E34D6EA2482E0960FF9616" localSheetId="1">'Вар 2'!#REF!</definedName>
    <definedName name="GToolTOC_84892F6DD1E34D6EA2482E0960FF9616" localSheetId="0">'допуски в ТП РП'!#REF!</definedName>
    <definedName name="_xlnm.Print_Area" localSheetId="1">'Вар 2'!$A$1:$E$44</definedName>
    <definedName name="_xlnm.Print_Area" localSheetId="0">'допуски в ТП РП'!$A$1:$E$44</definedName>
  </definedNames>
  <calcPr calcId="145621"/>
</workbook>
</file>

<file path=xl/calcChain.xml><?xml version="1.0" encoding="utf-8"?>
<calcChain xmlns="http://schemas.openxmlformats.org/spreadsheetml/2006/main">
  <c r="E42" i="3" l="1"/>
  <c r="D19" i="1"/>
  <c r="D42" i="3" l="1"/>
  <c r="D19" i="3"/>
  <c r="D18" i="3"/>
  <c r="D6" i="3"/>
  <c r="D17" i="3" s="1"/>
  <c r="E40" i="3" l="1"/>
  <c r="D16" i="3"/>
  <c r="E6" i="3"/>
  <c r="D27" i="3"/>
  <c r="D42" i="1"/>
  <c r="D31" i="3" l="1"/>
  <c r="D18" i="1"/>
  <c r="D13" i="1"/>
  <c r="E40" i="1"/>
  <c r="D12" i="1"/>
  <c r="D27" i="1" s="1"/>
  <c r="D31" i="1" s="1"/>
  <c r="D6" i="1" l="1"/>
  <c r="D17" i="1" s="1"/>
  <c r="E6" i="1" l="1"/>
  <c r="D16" i="1"/>
  <c r="D10" i="1"/>
  <c r="E15" i="1" l="1"/>
  <c r="E25" i="1"/>
  <c r="D26" i="1"/>
  <c r="E34" i="1"/>
  <c r="E20" i="1"/>
  <c r="D30" i="1"/>
  <c r="E29" i="1" s="1"/>
  <c r="E38" i="1" s="1"/>
  <c r="E10" i="1"/>
  <c r="E36" i="1" l="1"/>
  <c r="E43" i="1" s="1"/>
  <c r="D10" i="3"/>
  <c r="E15" i="3" s="1"/>
  <c r="E25" i="3" l="1"/>
  <c r="E34" i="3"/>
  <c r="D26" i="3"/>
  <c r="D30" i="3"/>
  <c r="E29" i="3" s="1"/>
  <c r="E38" i="3" s="1"/>
  <c r="E20" i="3"/>
  <c r="E36" i="3" s="1"/>
  <c r="E10" i="3"/>
  <c r="E43" i="3" l="1"/>
</calcChain>
</file>

<file path=xl/sharedStrings.xml><?xml version="1.0" encoding="utf-8"?>
<sst xmlns="http://schemas.openxmlformats.org/spreadsheetml/2006/main" count="141" uniqueCount="71">
  <si>
    <t>Пояснительная записка к сметной документации</t>
  </si>
  <si>
    <t xml:space="preserve">по выполнению пусконаладочных работ </t>
  </si>
  <si>
    <t>№ п/п</t>
  </si>
  <si>
    <t>Количество</t>
  </si>
  <si>
    <t>Значение / Коэффициент</t>
  </si>
  <si>
    <t>Характеристика, формула расчета</t>
  </si>
  <si>
    <t>Общее количество каналов связи формирования входных и выходных данных</t>
  </si>
  <si>
    <t>Аналоговые каналы связи управления</t>
  </si>
  <si>
    <t>Дискретные каналы связи управления</t>
  </si>
  <si>
    <t>Обозначение</t>
  </si>
  <si>
    <t>Кди</t>
  </si>
  <si>
    <t>Кду</t>
  </si>
  <si>
    <t>Категория системы:</t>
  </si>
  <si>
    <t>1я категория, для количества каналов:</t>
  </si>
  <si>
    <t>2я категория, для количества каналов:</t>
  </si>
  <si>
    <t>3я категория, для количества каналов:</t>
  </si>
  <si>
    <t>Состав комплекса работ по наладке каналов связи формирования входных и выходных данных:</t>
  </si>
  <si>
    <t>Подготовительные работы, для количества каналов:</t>
  </si>
  <si>
    <t>Автономная наладка, для количества каналов:</t>
  </si>
  <si>
    <t>Ниже или равен 0</t>
  </si>
  <si>
    <t>Ниже 0,2 или равен 0</t>
  </si>
  <si>
    <t>Выше или равен 0,2</t>
  </si>
  <si>
    <t>Класс точности:</t>
  </si>
  <si>
    <t>М</t>
  </si>
  <si>
    <t>И</t>
  </si>
  <si>
    <t>2) То же, включая: архивирование данных, составление аварийных и производственных      (сменных, суточных  и   т.п.)   рапортов, представление  трендов параметров,  косвенное измерение (вычисление)          отдельных комплексных показателей функционирования ТОУ;</t>
  </si>
  <si>
    <t>3) Анализ  и   обобщенная   оценка состояния процесса в  целом  по его    модели    (распознавание ситуации, диагностика аварийных состояний,    поиск    "узкого" места, прогноз хода процесса)</t>
  </si>
  <si>
    <t>У</t>
  </si>
  <si>
    <t>Одноконтурное автоматическое регулирование (АР) или автоматическое однотактное логическое управление (переключения, блокировки и т.п.).</t>
  </si>
  <si>
    <t>Каскадное и (или) программное АР или автоматическое программное логическое управление (АПЛУ) по «жесткому» циклу, многосвязное АР или АПЛУ по циклу с разветвлениями.</t>
  </si>
  <si>
    <t>Управление быстропротекающими процессами в аварийных условиях или управление с адаптацией (самообучением и изменением алгоритмов и параметров систем) или оптимальное управление (ОУ) установившимися режимами (в статике), ОУ переходными процессами или процессом в целом (оптимизация в динамике).</t>
  </si>
  <si>
    <r>
      <t xml:space="preserve">1) Параллельные                или централизованные     контроль и измерение </t>
    </r>
    <r>
      <rPr>
        <i/>
        <sz val="10"/>
        <rFont val="Calibri"/>
        <family val="2"/>
        <charset val="204"/>
        <scheme val="minor"/>
      </rPr>
      <t>параметров</t>
    </r>
    <r>
      <rPr>
        <i/>
        <sz val="10"/>
        <color theme="1"/>
        <rFont val="Calibri"/>
        <family val="2"/>
        <charset val="204"/>
        <scheme val="minor"/>
      </rPr>
      <t xml:space="preserve">  состояния </t>
    </r>
    <r>
      <rPr>
        <i/>
        <sz val="10"/>
        <rFont val="Calibri"/>
        <family val="2"/>
        <charset val="204"/>
        <scheme val="minor"/>
      </rPr>
      <t>технологического объекта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Calibri"/>
        <family val="2"/>
        <charset val="204"/>
        <scheme val="minor"/>
      </rPr>
      <t xml:space="preserve">управления (ТОУ)  </t>
    </r>
  </si>
  <si>
    <t>Аналоговые информационные каналы связи</t>
  </si>
  <si>
    <t>Дискретные информационные каналы связи</t>
  </si>
  <si>
    <t>нет</t>
  </si>
  <si>
    <t>Выполнение пусконаладочных работ при техническом руководстве персонала предприятия - изготовителя или фирмы - поставщика оборудования</t>
  </si>
  <si>
    <t>Количество оборудования для каналов:</t>
  </si>
  <si>
    <t>Каи</t>
  </si>
  <si>
    <t>Кау</t>
  </si>
  <si>
    <t>Фми = 0,5+Каи : Кобщи х М х И</t>
  </si>
  <si>
    <t>Фми</t>
  </si>
  <si>
    <t xml:space="preserve">Управляющие функции системы </t>
  </si>
  <si>
    <t xml:space="preserve">Информационные функции системы </t>
  </si>
  <si>
    <t>Оценка развитости управляющих функций системы Фу</t>
  </si>
  <si>
    <t>Фу = 1+(1,31 х Кау + 0,95 х Кду) : Кобщ х У</t>
  </si>
  <si>
    <t>Фу</t>
  </si>
  <si>
    <t>Н</t>
  </si>
  <si>
    <t>По</t>
  </si>
  <si>
    <t>Скр</t>
  </si>
  <si>
    <t>Наличие в составе системы экспериментальных или опытных программно-технических средств</t>
  </si>
  <si>
    <t>Определение метрологической и информационной сложности налаживаемого оборудования - Фми</t>
  </si>
  <si>
    <t>Кобщи</t>
  </si>
  <si>
    <t>Определение метрологической сложности оборудования для проведения калибровки</t>
  </si>
  <si>
    <t>Кс</t>
  </si>
  <si>
    <t>дисплей - счетчик                                        + счетчик - АРМ (радиоканал)</t>
  </si>
  <si>
    <t>Комплексная наладка, для количества каналов:</t>
  </si>
  <si>
    <t>АРМ + ПО</t>
  </si>
  <si>
    <t>(все каналы)</t>
  </si>
  <si>
    <t>Счетчик (передача показаний за 1 канал) - АРМ, АРМ</t>
  </si>
  <si>
    <t>Предварительная настройка, для количества каналов</t>
  </si>
  <si>
    <t>Учет стесненных условий при выполнении работ</t>
  </si>
  <si>
    <t>Для абонентских счетчиков</t>
  </si>
  <si>
    <t>Усл</t>
  </si>
  <si>
    <t>Н = Фми х Фу х По х Скр х Кс х Усл</t>
  </si>
  <si>
    <r>
      <t xml:space="preserve">Сметная норма затрат труда к стоимости работ                                                              </t>
    </r>
    <r>
      <rPr>
        <b/>
        <sz val="11"/>
        <color rgb="FFFF0000"/>
        <rFont val="Calibri"/>
        <family val="2"/>
        <charset val="204"/>
        <scheme val="minor"/>
      </rPr>
      <t>(для АС I категории)</t>
    </r>
  </si>
  <si>
    <r>
      <t xml:space="preserve">Выполнение работ "под напряжением": </t>
    </r>
    <r>
      <rPr>
        <i/>
        <sz val="9"/>
        <color theme="1"/>
        <rFont val="Calibri"/>
        <family val="2"/>
        <charset val="204"/>
        <scheme val="minor"/>
      </rPr>
      <t>(1+0,2*0,85)=1,1704</t>
    </r>
  </si>
  <si>
    <r>
      <t xml:space="preserve">Выполнение работ в ТП/РП с получением наряда-допуска: </t>
    </r>
    <r>
      <rPr>
        <i/>
        <sz val="9"/>
        <color theme="1"/>
        <rFont val="Calibri"/>
        <family val="2"/>
        <charset val="204"/>
        <scheme val="minor"/>
      </rPr>
      <t>(1+0,3*0,85)=1,255</t>
    </r>
  </si>
  <si>
    <t>счетчик-АРМ для PLC, GSM и RS-485</t>
  </si>
  <si>
    <t>Для счетчиков в ТП + 3Ф счетчиков</t>
  </si>
  <si>
    <r>
      <t xml:space="preserve">1) Параллельные  или централизованные     контроль и измерение </t>
    </r>
    <r>
      <rPr>
        <i/>
        <sz val="10"/>
        <rFont val="Calibri"/>
        <family val="2"/>
        <charset val="204"/>
        <scheme val="minor"/>
      </rPr>
      <t>параметров</t>
    </r>
    <r>
      <rPr>
        <i/>
        <sz val="10"/>
        <color theme="1"/>
        <rFont val="Calibri"/>
        <family val="2"/>
        <charset val="204"/>
        <scheme val="minor"/>
      </rPr>
      <t xml:space="preserve">  состояния </t>
    </r>
    <r>
      <rPr>
        <i/>
        <sz val="10"/>
        <rFont val="Calibri"/>
        <family val="2"/>
        <charset val="204"/>
        <scheme val="minor"/>
      </rPr>
      <t>технологического объекта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Calibri"/>
        <family val="2"/>
        <charset val="204"/>
        <scheme val="minor"/>
      </rPr>
      <t xml:space="preserve">управления (ТОУ)  </t>
    </r>
  </si>
  <si>
    <t>по объекту  "************************************"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</si>
</sst>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 wrapText="1"/>
    </xf>
    <xf numFmtId="9" fontId="4" fillId="0" borderId="1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409575</xdr:colOff>
      <xdr:row>29</xdr:row>
      <xdr:rowOff>114300</xdr:rowOff>
    </xdr:to>
    <xdr:sp macro="" textlink="">
      <xdr:nvSpPr>
        <xdr:cNvPr id="1025" name="AutoShape 1" descr="unsaved://TGSBrowserUtilsWindow.htm/image058.gif"/>
        <xdr:cNvSpPr>
          <a:spLocks noChangeAspect="1" noChangeArrowheads="1"/>
        </xdr:cNvSpPr>
      </xdr:nvSpPr>
      <xdr:spPr bwMode="auto">
        <a:xfrm>
          <a:off x="5181600" y="8448675"/>
          <a:ext cx="4095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409575</xdr:colOff>
      <xdr:row>29</xdr:row>
      <xdr:rowOff>114300</xdr:rowOff>
    </xdr:to>
    <xdr:sp macro="" textlink="">
      <xdr:nvSpPr>
        <xdr:cNvPr id="2" name="AutoShape 1" descr="unsaved://TGSBrowserUtilsWindow.htm/image058.gif"/>
        <xdr:cNvSpPr>
          <a:spLocks noChangeAspect="1" noChangeArrowheads="1"/>
        </xdr:cNvSpPr>
      </xdr:nvSpPr>
      <xdr:spPr bwMode="auto">
        <a:xfrm>
          <a:off x="5419725" y="9601200"/>
          <a:ext cx="4095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9.140625" style="1" customWidth="1"/>
    <col min="2" max="2" width="54.85546875" style="4" customWidth="1"/>
    <col min="3" max="3" width="17.28515625" style="6" customWidth="1"/>
    <col min="4" max="4" width="13.7109375" style="5" customWidth="1"/>
    <col min="5" max="5" width="19" style="6" customWidth="1"/>
  </cols>
  <sheetData>
    <row r="1" spans="1:5" ht="18.75" x14ac:dyDescent="0.25">
      <c r="A1" s="70" t="s">
        <v>0</v>
      </c>
      <c r="B1" s="70"/>
      <c r="C1" s="70"/>
      <c r="D1" s="70"/>
      <c r="E1" s="70"/>
    </row>
    <row r="2" spans="1:5" ht="18.75" x14ac:dyDescent="0.25">
      <c r="A2" s="70" t="s">
        <v>1</v>
      </c>
      <c r="B2" s="70"/>
      <c r="C2" s="70"/>
      <c r="D2" s="70"/>
      <c r="E2" s="70"/>
    </row>
    <row r="3" spans="1:5" ht="21" customHeight="1" x14ac:dyDescent="0.25">
      <c r="A3" s="70" t="s">
        <v>70</v>
      </c>
      <c r="B3" s="70"/>
      <c r="C3" s="70"/>
      <c r="D3" s="70"/>
      <c r="E3" s="70"/>
    </row>
    <row r="4" spans="1:5" ht="15.75" thickBot="1" x14ac:dyDescent="0.3"/>
    <row r="5" spans="1:5" s="3" customFormat="1" ht="30" x14ac:dyDescent="0.25">
      <c r="A5" s="37" t="s">
        <v>2</v>
      </c>
      <c r="B5" s="38" t="s">
        <v>5</v>
      </c>
      <c r="C5" s="38" t="s">
        <v>9</v>
      </c>
      <c r="D5" s="39" t="s">
        <v>3</v>
      </c>
      <c r="E5" s="40" t="s">
        <v>4</v>
      </c>
    </row>
    <row r="6" spans="1:5" x14ac:dyDescent="0.25">
      <c r="A6" s="41">
        <v>1</v>
      </c>
      <c r="B6" s="12" t="s">
        <v>12</v>
      </c>
      <c r="C6" s="15" t="s">
        <v>53</v>
      </c>
      <c r="D6" s="27">
        <f>D7+D8+D9</f>
        <v>49175</v>
      </c>
      <c r="E6" s="42">
        <f>(D7/D6*E7)+(D8/D6*E8)+(D9/D6*E9)</f>
        <v>1.1182446771733603</v>
      </c>
    </row>
    <row r="7" spans="1:5" x14ac:dyDescent="0.25">
      <c r="A7" s="43"/>
      <c r="B7" s="16" t="s">
        <v>13</v>
      </c>
      <c r="C7" s="33"/>
      <c r="D7" s="28">
        <v>30599</v>
      </c>
      <c r="E7" s="44">
        <v>1</v>
      </c>
    </row>
    <row r="8" spans="1:5" x14ac:dyDescent="0.25">
      <c r="A8" s="43"/>
      <c r="B8" s="16" t="s">
        <v>14</v>
      </c>
      <c r="C8" s="33"/>
      <c r="D8" s="28">
        <v>18574</v>
      </c>
      <c r="E8" s="44">
        <v>1.3129999999999999</v>
      </c>
    </row>
    <row r="9" spans="1:5" x14ac:dyDescent="0.25">
      <c r="A9" s="45"/>
      <c r="B9" s="68" t="s">
        <v>15</v>
      </c>
      <c r="C9" s="34"/>
      <c r="D9" s="29">
        <v>2</v>
      </c>
      <c r="E9" s="46">
        <v>1.51</v>
      </c>
    </row>
    <row r="10" spans="1:5" ht="30" x14ac:dyDescent="0.25">
      <c r="A10" s="43">
        <v>2</v>
      </c>
      <c r="B10" s="21" t="s">
        <v>6</v>
      </c>
      <c r="C10" s="17" t="s">
        <v>51</v>
      </c>
      <c r="D10" s="28">
        <f>D11+D12+D13+D14</f>
        <v>49175</v>
      </c>
      <c r="E10" s="47">
        <f>D10</f>
        <v>49175</v>
      </c>
    </row>
    <row r="11" spans="1:5" x14ac:dyDescent="0.25">
      <c r="A11" s="43"/>
      <c r="B11" s="22" t="s">
        <v>32</v>
      </c>
      <c r="C11" s="23" t="s">
        <v>37</v>
      </c>
      <c r="D11" s="28">
        <v>0</v>
      </c>
      <c r="E11" s="48"/>
    </row>
    <row r="12" spans="1:5" x14ac:dyDescent="0.25">
      <c r="A12" s="43"/>
      <c r="B12" s="22" t="s">
        <v>7</v>
      </c>
      <c r="C12" s="23" t="s">
        <v>38</v>
      </c>
      <c r="D12" s="28">
        <f>D9</f>
        <v>2</v>
      </c>
      <c r="E12" s="48"/>
    </row>
    <row r="13" spans="1:5" x14ac:dyDescent="0.25">
      <c r="A13" s="43"/>
      <c r="B13" s="22" t="s">
        <v>33</v>
      </c>
      <c r="C13" s="23" t="s">
        <v>10</v>
      </c>
      <c r="D13" s="28">
        <f>D8+D7</f>
        <v>49173</v>
      </c>
      <c r="E13" s="48"/>
    </row>
    <row r="14" spans="1:5" x14ac:dyDescent="0.25">
      <c r="A14" s="43"/>
      <c r="B14" s="24" t="s">
        <v>8</v>
      </c>
      <c r="C14" s="23" t="s">
        <v>11</v>
      </c>
      <c r="D14" s="28">
        <v>0</v>
      </c>
      <c r="E14" s="48"/>
    </row>
    <row r="15" spans="1:5" ht="30" x14ac:dyDescent="0.25">
      <c r="A15" s="41">
        <v>3</v>
      </c>
      <c r="B15" s="12" t="s">
        <v>16</v>
      </c>
      <c r="C15" s="15" t="s">
        <v>48</v>
      </c>
      <c r="D15" s="27"/>
      <c r="E15" s="42">
        <f>D17/D10*E17+D18/D10*E18+D19/D10*E19+D16*E16/D6</f>
        <v>0.87555058464667013</v>
      </c>
    </row>
    <row r="16" spans="1:5" x14ac:dyDescent="0.25">
      <c r="A16" s="43"/>
      <c r="B16" s="20" t="s">
        <v>59</v>
      </c>
      <c r="C16" s="33" t="s">
        <v>57</v>
      </c>
      <c r="D16" s="28">
        <f>D6</f>
        <v>49175</v>
      </c>
      <c r="E16" s="49">
        <v>0.1</v>
      </c>
    </row>
    <row r="17" spans="1:5" x14ac:dyDescent="0.25">
      <c r="A17" s="43"/>
      <c r="B17" s="20" t="s">
        <v>17</v>
      </c>
      <c r="C17" s="33" t="s">
        <v>57</v>
      </c>
      <c r="D17" s="28">
        <f>D6</f>
        <v>49175</v>
      </c>
      <c r="E17" s="49">
        <v>0.15</v>
      </c>
    </row>
    <row r="18" spans="1:5" x14ac:dyDescent="0.25">
      <c r="A18" s="43"/>
      <c r="B18" s="20" t="s">
        <v>18</v>
      </c>
      <c r="C18" s="33" t="s">
        <v>57</v>
      </c>
      <c r="D18" s="28">
        <f>D7+D9+D8</f>
        <v>49175</v>
      </c>
      <c r="E18" s="49">
        <v>0.55000000000000004</v>
      </c>
    </row>
    <row r="19" spans="1:5" ht="36" x14ac:dyDescent="0.25">
      <c r="A19" s="45"/>
      <c r="B19" s="18" t="s">
        <v>55</v>
      </c>
      <c r="C19" s="34" t="s">
        <v>58</v>
      </c>
      <c r="D19" s="29">
        <f>D9+D8</f>
        <v>18576</v>
      </c>
      <c r="E19" s="50">
        <v>0.2</v>
      </c>
    </row>
    <row r="20" spans="1:5" ht="30" x14ac:dyDescent="0.25">
      <c r="A20" s="43">
        <v>4</v>
      </c>
      <c r="B20" s="21" t="s">
        <v>52</v>
      </c>
      <c r="C20" s="17" t="s">
        <v>23</v>
      </c>
      <c r="D20" s="32"/>
      <c r="E20" s="51">
        <f>1+D22/D10*E22+D23/D10*E23+D24/D10*E24</f>
        <v>1</v>
      </c>
    </row>
    <row r="21" spans="1:5" x14ac:dyDescent="0.25">
      <c r="A21" s="43"/>
      <c r="B21" s="25" t="s">
        <v>22</v>
      </c>
      <c r="C21" s="17"/>
      <c r="D21" s="28"/>
      <c r="E21" s="48"/>
    </row>
    <row r="22" spans="1:5" x14ac:dyDescent="0.25">
      <c r="A22" s="43"/>
      <c r="B22" s="26" t="s">
        <v>19</v>
      </c>
      <c r="C22" s="17"/>
      <c r="D22" s="28">
        <v>0</v>
      </c>
      <c r="E22" s="44">
        <v>1</v>
      </c>
    </row>
    <row r="23" spans="1:5" x14ac:dyDescent="0.25">
      <c r="A23" s="43"/>
      <c r="B23" s="26" t="s">
        <v>20</v>
      </c>
      <c r="C23" s="17"/>
      <c r="D23" s="28">
        <v>0</v>
      </c>
      <c r="E23" s="44">
        <v>1.1399999999999999</v>
      </c>
    </row>
    <row r="24" spans="1:5" x14ac:dyDescent="0.25">
      <c r="A24" s="43"/>
      <c r="B24" s="25" t="s">
        <v>21</v>
      </c>
      <c r="C24" s="17"/>
      <c r="D24" s="28">
        <v>0</v>
      </c>
      <c r="E24" s="44">
        <v>1.51</v>
      </c>
    </row>
    <row r="25" spans="1:5" x14ac:dyDescent="0.25">
      <c r="A25" s="41">
        <v>5</v>
      </c>
      <c r="B25" s="12" t="s">
        <v>42</v>
      </c>
      <c r="C25" s="15" t="s">
        <v>24</v>
      </c>
      <c r="D25" s="27"/>
      <c r="E25" s="52">
        <f>1+D27/D6*E27+D28/D10*E28</f>
        <v>1.0000614133197763</v>
      </c>
    </row>
    <row r="26" spans="1:5" ht="38.25" x14ac:dyDescent="0.25">
      <c r="A26" s="43"/>
      <c r="B26" s="16" t="s">
        <v>31</v>
      </c>
      <c r="C26" s="17"/>
      <c r="D26" s="28">
        <f>D10-D27-D28</f>
        <v>49173</v>
      </c>
      <c r="E26" s="44">
        <v>1</v>
      </c>
    </row>
    <row r="27" spans="1:5" ht="63.75" x14ac:dyDescent="0.25">
      <c r="A27" s="43"/>
      <c r="B27" s="16" t="s">
        <v>25</v>
      </c>
      <c r="C27" s="17"/>
      <c r="D27" s="28">
        <f>D12</f>
        <v>2</v>
      </c>
      <c r="E27" s="44">
        <v>1.51</v>
      </c>
    </row>
    <row r="28" spans="1:5" ht="51.75" x14ac:dyDescent="0.25">
      <c r="A28" s="45"/>
      <c r="B28" s="18" t="s">
        <v>26</v>
      </c>
      <c r="C28" s="19"/>
      <c r="D28" s="29">
        <v>0</v>
      </c>
      <c r="E28" s="46">
        <v>2.0299999999999998</v>
      </c>
    </row>
    <row r="29" spans="1:5" x14ac:dyDescent="0.25">
      <c r="A29" s="43">
        <v>6</v>
      </c>
      <c r="B29" s="21" t="s">
        <v>41</v>
      </c>
      <c r="C29" s="23" t="s">
        <v>27</v>
      </c>
      <c r="D29" s="28"/>
      <c r="E29" s="53">
        <f>D30/D10*E30+D31/D10*E31+D32/D10*E32</f>
        <v>1.0000248093543467</v>
      </c>
    </row>
    <row r="30" spans="1:5" ht="39" x14ac:dyDescent="0.25">
      <c r="A30" s="43"/>
      <c r="B30" s="20" t="s">
        <v>28</v>
      </c>
      <c r="C30" s="23"/>
      <c r="D30" s="28">
        <f>D10-D31-D32</f>
        <v>49173</v>
      </c>
      <c r="E30" s="54">
        <v>1</v>
      </c>
    </row>
    <row r="31" spans="1:5" ht="39" x14ac:dyDescent="0.25">
      <c r="A31" s="43"/>
      <c r="B31" s="20" t="s">
        <v>29</v>
      </c>
      <c r="C31" s="23"/>
      <c r="D31" s="28">
        <f>D27</f>
        <v>2</v>
      </c>
      <c r="E31" s="54">
        <v>1.61</v>
      </c>
    </row>
    <row r="32" spans="1:5" ht="77.25" x14ac:dyDescent="0.25">
      <c r="A32" s="43"/>
      <c r="B32" s="20" t="s">
        <v>30</v>
      </c>
      <c r="C32" s="23"/>
      <c r="D32" s="28"/>
      <c r="E32" s="54">
        <v>2.39</v>
      </c>
    </row>
    <row r="33" spans="1:5" ht="30" x14ac:dyDescent="0.25">
      <c r="A33" s="55">
        <v>7</v>
      </c>
      <c r="B33" s="13" t="s">
        <v>49</v>
      </c>
      <c r="C33" s="14"/>
      <c r="D33" s="30" t="s">
        <v>34</v>
      </c>
      <c r="E33" s="56">
        <v>1</v>
      </c>
    </row>
    <row r="34" spans="1:5" ht="45" x14ac:dyDescent="0.25">
      <c r="A34" s="43">
        <v>8</v>
      </c>
      <c r="B34" s="21" t="s">
        <v>35</v>
      </c>
      <c r="C34" s="23" t="s">
        <v>47</v>
      </c>
      <c r="D34" s="28"/>
      <c r="E34" s="57">
        <f>1-E35*D35/D10</f>
        <v>1</v>
      </c>
    </row>
    <row r="35" spans="1:5" x14ac:dyDescent="0.25">
      <c r="A35" s="43"/>
      <c r="B35" s="20" t="s">
        <v>36</v>
      </c>
      <c r="C35" s="23"/>
      <c r="D35" s="28">
        <v>0</v>
      </c>
      <c r="E35" s="54">
        <v>0.8</v>
      </c>
    </row>
    <row r="36" spans="1:5" ht="30" x14ac:dyDescent="0.25">
      <c r="A36" s="41">
        <v>9</v>
      </c>
      <c r="B36" s="12" t="s">
        <v>50</v>
      </c>
      <c r="C36" s="9" t="s">
        <v>40</v>
      </c>
      <c r="D36" s="27"/>
      <c r="E36" s="58">
        <f>0.5+D11/D10*E20*E25</f>
        <v>0.5</v>
      </c>
    </row>
    <row r="37" spans="1:5" x14ac:dyDescent="0.25">
      <c r="A37" s="45"/>
      <c r="B37" s="10" t="s">
        <v>39</v>
      </c>
      <c r="C37" s="11"/>
      <c r="D37" s="29"/>
      <c r="E37" s="59"/>
    </row>
    <row r="38" spans="1:5" x14ac:dyDescent="0.25">
      <c r="A38" s="41">
        <v>10</v>
      </c>
      <c r="B38" s="12" t="s">
        <v>43</v>
      </c>
      <c r="C38" s="9" t="s">
        <v>45</v>
      </c>
      <c r="D38" s="27"/>
      <c r="E38" s="58">
        <f>1+(1.31*D12+0.95*D14)/D19*E29</f>
        <v>1.0001410457041617</v>
      </c>
    </row>
    <row r="39" spans="1:5" x14ac:dyDescent="0.25">
      <c r="A39" s="45"/>
      <c r="B39" s="10" t="s">
        <v>44</v>
      </c>
      <c r="C39" s="11"/>
      <c r="D39" s="29"/>
      <c r="E39" s="60"/>
    </row>
    <row r="40" spans="1:5" x14ac:dyDescent="0.25">
      <c r="A40" s="43">
        <v>11</v>
      </c>
      <c r="B40" s="35" t="s">
        <v>60</v>
      </c>
      <c r="C40" s="23" t="s">
        <v>62</v>
      </c>
      <c r="D40" s="28"/>
      <c r="E40" s="61">
        <f>D41*E41/D19+D42*E42/D19</f>
        <v>1.0410058677863911</v>
      </c>
    </row>
    <row r="41" spans="1:5" ht="30" x14ac:dyDescent="0.25">
      <c r="A41" s="43"/>
      <c r="B41" s="36" t="s">
        <v>66</v>
      </c>
      <c r="C41" s="33" t="s">
        <v>68</v>
      </c>
      <c r="D41" s="28">
        <v>2995</v>
      </c>
      <c r="E41" s="54">
        <v>1.2549999999999999</v>
      </c>
    </row>
    <row r="42" spans="1:5" ht="27.75" x14ac:dyDescent="0.25">
      <c r="A42" s="43"/>
      <c r="B42" s="36" t="s">
        <v>65</v>
      </c>
      <c r="C42" s="33" t="s">
        <v>61</v>
      </c>
      <c r="D42" s="28">
        <f>D8-D41</f>
        <v>15579</v>
      </c>
      <c r="E42" s="69">
        <v>1</v>
      </c>
    </row>
    <row r="43" spans="1:5" ht="30" x14ac:dyDescent="0.25">
      <c r="A43" s="41">
        <v>12</v>
      </c>
      <c r="B43" s="12" t="s">
        <v>64</v>
      </c>
      <c r="C43" s="9" t="s">
        <v>46</v>
      </c>
      <c r="D43" s="27"/>
      <c r="E43" s="62">
        <f>E38*E36*E34*E15*E6*E40</f>
        <v>0.50968577731322928</v>
      </c>
    </row>
    <row r="44" spans="1:5" ht="15.75" thickBot="1" x14ac:dyDescent="0.3">
      <c r="A44" s="63"/>
      <c r="B44" s="64" t="s">
        <v>63</v>
      </c>
      <c r="C44" s="65"/>
      <c r="D44" s="66"/>
      <c r="E44" s="67"/>
    </row>
    <row r="45" spans="1:5" x14ac:dyDescent="0.25">
      <c r="B45" s="7"/>
      <c r="C45" s="2"/>
      <c r="E45" s="2"/>
    </row>
    <row r="46" spans="1:5" x14ac:dyDescent="0.25">
      <c r="B46" s="8"/>
      <c r="C46" s="2"/>
      <c r="D46" s="31"/>
      <c r="E46" s="2"/>
    </row>
  </sheetData>
  <mergeCells count="3">
    <mergeCell ref="A1:E1"/>
    <mergeCell ref="A2:E2"/>
    <mergeCell ref="A3:E3"/>
  </mergeCells>
  <pageMargins left="0.70866141732283472" right="0.39370078740157483" top="0.39370078740157483" bottom="0.39370078740157483" header="0.31496062992125984" footer="0.31496062992125984"/>
  <pageSetup paperSize="256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view="pageBreakPreview" topLeftCell="A37" zoomScaleNormal="100" zoomScaleSheetLayoutView="100" workbookViewId="0">
      <selection activeCell="A4" sqref="A4:XFD4"/>
    </sheetView>
  </sheetViews>
  <sheetFormatPr defaultRowHeight="15" x14ac:dyDescent="0.25"/>
  <cols>
    <col min="1" max="1" width="9.140625" style="1" customWidth="1"/>
    <col min="2" max="2" width="54.85546875" style="4" customWidth="1"/>
    <col min="3" max="3" width="17.28515625" style="6" customWidth="1"/>
    <col min="4" max="4" width="13.7109375" style="5" customWidth="1"/>
    <col min="5" max="5" width="19" style="6" customWidth="1"/>
  </cols>
  <sheetData>
    <row r="1" spans="1:5" ht="18.75" x14ac:dyDescent="0.25">
      <c r="A1" s="70" t="s">
        <v>0</v>
      </c>
      <c r="B1" s="70"/>
      <c r="C1" s="70"/>
      <c r="D1" s="70"/>
      <c r="E1" s="70"/>
    </row>
    <row r="2" spans="1:5" ht="18.75" x14ac:dyDescent="0.25">
      <c r="A2" s="70" t="s">
        <v>1</v>
      </c>
      <c r="B2" s="70"/>
      <c r="C2" s="70"/>
      <c r="D2" s="70"/>
      <c r="E2" s="70"/>
    </row>
    <row r="3" spans="1:5" ht="21" customHeight="1" x14ac:dyDescent="0.25">
      <c r="A3" s="70" t="s">
        <v>70</v>
      </c>
      <c r="B3" s="70"/>
      <c r="C3" s="70"/>
      <c r="D3" s="70"/>
      <c r="E3" s="70"/>
    </row>
    <row r="4" spans="1:5" ht="15.75" thickBot="1" x14ac:dyDescent="0.3"/>
    <row r="5" spans="1:5" s="3" customFormat="1" ht="30" x14ac:dyDescent="0.25">
      <c r="A5" s="37" t="s">
        <v>2</v>
      </c>
      <c r="B5" s="38" t="s">
        <v>5</v>
      </c>
      <c r="C5" s="38" t="s">
        <v>9</v>
      </c>
      <c r="D5" s="39" t="s">
        <v>3</v>
      </c>
      <c r="E5" s="40" t="s">
        <v>4</v>
      </c>
    </row>
    <row r="6" spans="1:5" x14ac:dyDescent="0.25">
      <c r="A6" s="41">
        <v>1</v>
      </c>
      <c r="B6" s="12" t="s">
        <v>12</v>
      </c>
      <c r="C6" s="15" t="s">
        <v>53</v>
      </c>
      <c r="D6" s="27">
        <f>D7+D8+D9</f>
        <v>15621</v>
      </c>
      <c r="E6" s="42">
        <f>(D7/D6*E7)+(D8/D6*E8)+(D9/D6*E9)</f>
        <v>1.313025222456949</v>
      </c>
    </row>
    <row r="7" spans="1:5" ht="36" x14ac:dyDescent="0.25">
      <c r="A7" s="43"/>
      <c r="B7" s="16" t="s">
        <v>13</v>
      </c>
      <c r="C7" s="33" t="s">
        <v>54</v>
      </c>
      <c r="D7" s="28">
        <v>0</v>
      </c>
      <c r="E7" s="44">
        <v>1</v>
      </c>
    </row>
    <row r="8" spans="1:5" ht="24" x14ac:dyDescent="0.25">
      <c r="A8" s="43"/>
      <c r="B8" s="16" t="s">
        <v>14</v>
      </c>
      <c r="C8" s="33" t="s">
        <v>67</v>
      </c>
      <c r="D8" s="28">
        <v>15619</v>
      </c>
      <c r="E8" s="44">
        <v>1.3129999999999999</v>
      </c>
    </row>
    <row r="9" spans="1:5" x14ac:dyDescent="0.25">
      <c r="A9" s="45"/>
      <c r="B9" s="68" t="s">
        <v>15</v>
      </c>
      <c r="C9" s="34" t="s">
        <v>56</v>
      </c>
      <c r="D9" s="29">
        <v>2</v>
      </c>
      <c r="E9" s="46">
        <v>1.51</v>
      </c>
    </row>
    <row r="10" spans="1:5" ht="30" x14ac:dyDescent="0.25">
      <c r="A10" s="43">
        <v>2</v>
      </c>
      <c r="B10" s="21" t="s">
        <v>6</v>
      </c>
      <c r="C10" s="17" t="s">
        <v>51</v>
      </c>
      <c r="D10" s="28">
        <f>D11+D12+D13+D14</f>
        <v>15621</v>
      </c>
      <c r="E10" s="47">
        <f>D10</f>
        <v>15621</v>
      </c>
    </row>
    <row r="11" spans="1:5" x14ac:dyDescent="0.25">
      <c r="A11" s="43"/>
      <c r="B11" s="22" t="s">
        <v>32</v>
      </c>
      <c r="C11" s="23" t="s">
        <v>37</v>
      </c>
      <c r="D11" s="28">
        <v>0</v>
      </c>
      <c r="E11" s="48"/>
    </row>
    <row r="12" spans="1:5" x14ac:dyDescent="0.25">
      <c r="A12" s="43"/>
      <c r="B12" s="22" t="s">
        <v>7</v>
      </c>
      <c r="C12" s="23" t="s">
        <v>38</v>
      </c>
      <c r="D12" s="28">
        <v>0</v>
      </c>
      <c r="E12" s="48"/>
    </row>
    <row r="13" spans="1:5" x14ac:dyDescent="0.25">
      <c r="A13" s="43"/>
      <c r="B13" s="22" t="s">
        <v>33</v>
      </c>
      <c r="C13" s="23" t="s">
        <v>10</v>
      </c>
      <c r="D13" s="28">
        <v>15621</v>
      </c>
      <c r="E13" s="48"/>
    </row>
    <row r="14" spans="1:5" x14ac:dyDescent="0.25">
      <c r="A14" s="43"/>
      <c r="B14" s="24" t="s">
        <v>8</v>
      </c>
      <c r="C14" s="23" t="s">
        <v>11</v>
      </c>
      <c r="D14" s="28">
        <v>0</v>
      </c>
      <c r="E14" s="48"/>
    </row>
    <row r="15" spans="1:5" ht="30" x14ac:dyDescent="0.25">
      <c r="A15" s="41">
        <v>3</v>
      </c>
      <c r="B15" s="12" t="s">
        <v>16</v>
      </c>
      <c r="C15" s="15" t="s">
        <v>48</v>
      </c>
      <c r="D15" s="27"/>
      <c r="E15" s="42">
        <f>D17/D10*E17+D18/D10*E18+D19/D10*E19+D16*E16/D6</f>
        <v>1.199974393444722</v>
      </c>
    </row>
    <row r="16" spans="1:5" x14ac:dyDescent="0.25">
      <c r="A16" s="43"/>
      <c r="B16" s="20" t="s">
        <v>59</v>
      </c>
      <c r="C16" s="33" t="s">
        <v>57</v>
      </c>
      <c r="D16" s="28">
        <f>D6</f>
        <v>15621</v>
      </c>
      <c r="E16" s="49">
        <v>0.1</v>
      </c>
    </row>
    <row r="17" spans="1:5" x14ac:dyDescent="0.25">
      <c r="A17" s="43"/>
      <c r="B17" s="20" t="s">
        <v>17</v>
      </c>
      <c r="C17" s="33" t="s">
        <v>57</v>
      </c>
      <c r="D17" s="28">
        <f>D6</f>
        <v>15621</v>
      </c>
      <c r="E17" s="49">
        <v>0.15</v>
      </c>
    </row>
    <row r="18" spans="1:5" x14ac:dyDescent="0.25">
      <c r="A18" s="43"/>
      <c r="B18" s="20" t="s">
        <v>18</v>
      </c>
      <c r="C18" s="33" t="s">
        <v>57</v>
      </c>
      <c r="D18" s="28">
        <f>D7+D9+D8</f>
        <v>15621</v>
      </c>
      <c r="E18" s="49">
        <v>0.55000000000000004</v>
      </c>
    </row>
    <row r="19" spans="1:5" ht="36" x14ac:dyDescent="0.25">
      <c r="A19" s="45"/>
      <c r="B19" s="18" t="s">
        <v>55</v>
      </c>
      <c r="C19" s="34" t="s">
        <v>58</v>
      </c>
      <c r="D19" s="29">
        <f>D9+D8+15619</f>
        <v>31240</v>
      </c>
      <c r="E19" s="50">
        <v>0.2</v>
      </c>
    </row>
    <row r="20" spans="1:5" ht="30" x14ac:dyDescent="0.25">
      <c r="A20" s="43">
        <v>4</v>
      </c>
      <c r="B20" s="21" t="s">
        <v>52</v>
      </c>
      <c r="C20" s="17" t="s">
        <v>23</v>
      </c>
      <c r="D20" s="32"/>
      <c r="E20" s="51">
        <f>1+D22/D10*E22+D23/D10*E23+D24/D10*E24</f>
        <v>1</v>
      </c>
    </row>
    <row r="21" spans="1:5" x14ac:dyDescent="0.25">
      <c r="A21" s="43"/>
      <c r="B21" s="25" t="s">
        <v>22</v>
      </c>
      <c r="C21" s="17"/>
      <c r="D21" s="28"/>
      <c r="E21" s="48"/>
    </row>
    <row r="22" spans="1:5" x14ac:dyDescent="0.25">
      <c r="A22" s="43"/>
      <c r="B22" s="26" t="s">
        <v>19</v>
      </c>
      <c r="C22" s="17"/>
      <c r="D22" s="28">
        <v>0</v>
      </c>
      <c r="E22" s="44">
        <v>1</v>
      </c>
    </row>
    <row r="23" spans="1:5" x14ac:dyDescent="0.25">
      <c r="A23" s="43"/>
      <c r="B23" s="26" t="s">
        <v>20</v>
      </c>
      <c r="C23" s="17"/>
      <c r="D23" s="28">
        <v>0</v>
      </c>
      <c r="E23" s="44">
        <v>1.1399999999999999</v>
      </c>
    </row>
    <row r="24" spans="1:5" x14ac:dyDescent="0.25">
      <c r="A24" s="43"/>
      <c r="B24" s="25" t="s">
        <v>21</v>
      </c>
      <c r="C24" s="17"/>
      <c r="D24" s="28">
        <v>0</v>
      </c>
      <c r="E24" s="44">
        <v>1.51</v>
      </c>
    </row>
    <row r="25" spans="1:5" x14ac:dyDescent="0.25">
      <c r="A25" s="41">
        <v>5</v>
      </c>
      <c r="B25" s="12" t="s">
        <v>42</v>
      </c>
      <c r="C25" s="15" t="s">
        <v>24</v>
      </c>
      <c r="D25" s="27"/>
      <c r="E25" s="52">
        <f>1+D27/D6*E27+D28/D10*E28</f>
        <v>1</v>
      </c>
    </row>
    <row r="26" spans="1:5" ht="38.25" x14ac:dyDescent="0.25">
      <c r="A26" s="43"/>
      <c r="B26" s="16" t="s">
        <v>69</v>
      </c>
      <c r="C26" s="17"/>
      <c r="D26" s="28">
        <f>D10-D27-D28</f>
        <v>15621</v>
      </c>
      <c r="E26" s="44">
        <v>1</v>
      </c>
    </row>
    <row r="27" spans="1:5" ht="63.75" x14ac:dyDescent="0.25">
      <c r="A27" s="43"/>
      <c r="B27" s="16" t="s">
        <v>25</v>
      </c>
      <c r="C27" s="17"/>
      <c r="D27" s="28">
        <f>D12</f>
        <v>0</v>
      </c>
      <c r="E27" s="44">
        <v>1.51</v>
      </c>
    </row>
    <row r="28" spans="1:5" ht="51.75" x14ac:dyDescent="0.25">
      <c r="A28" s="45"/>
      <c r="B28" s="18" t="s">
        <v>26</v>
      </c>
      <c r="C28" s="19"/>
      <c r="D28" s="29">
        <v>0</v>
      </c>
      <c r="E28" s="46">
        <v>2.0299999999999998</v>
      </c>
    </row>
    <row r="29" spans="1:5" x14ac:dyDescent="0.25">
      <c r="A29" s="43">
        <v>6</v>
      </c>
      <c r="B29" s="21" t="s">
        <v>41</v>
      </c>
      <c r="C29" s="23" t="s">
        <v>27</v>
      </c>
      <c r="D29" s="28"/>
      <c r="E29" s="53">
        <f>D30/D10*E30+D31/D10*E31+D32/D10*E32</f>
        <v>1</v>
      </c>
    </row>
    <row r="30" spans="1:5" ht="39" x14ac:dyDescent="0.25">
      <c r="A30" s="43"/>
      <c r="B30" s="20" t="s">
        <v>28</v>
      </c>
      <c r="C30" s="23"/>
      <c r="D30" s="28">
        <f>D10-D31-D32</f>
        <v>15621</v>
      </c>
      <c r="E30" s="54">
        <v>1</v>
      </c>
    </row>
    <row r="31" spans="1:5" ht="39" x14ac:dyDescent="0.25">
      <c r="A31" s="43"/>
      <c r="B31" s="20" t="s">
        <v>29</v>
      </c>
      <c r="C31" s="23"/>
      <c r="D31" s="28">
        <f>D27</f>
        <v>0</v>
      </c>
      <c r="E31" s="54">
        <v>1.61</v>
      </c>
    </row>
    <row r="32" spans="1:5" ht="77.25" x14ac:dyDescent="0.25">
      <c r="A32" s="43"/>
      <c r="B32" s="20" t="s">
        <v>30</v>
      </c>
      <c r="C32" s="23"/>
      <c r="D32" s="28">
        <v>0</v>
      </c>
      <c r="E32" s="54">
        <v>2.39</v>
      </c>
    </row>
    <row r="33" spans="1:5" ht="30" x14ac:dyDescent="0.25">
      <c r="A33" s="55">
        <v>7</v>
      </c>
      <c r="B33" s="13" t="s">
        <v>49</v>
      </c>
      <c r="C33" s="14"/>
      <c r="D33" s="30" t="s">
        <v>34</v>
      </c>
      <c r="E33" s="56">
        <v>1</v>
      </c>
    </row>
    <row r="34" spans="1:5" ht="45" x14ac:dyDescent="0.25">
      <c r="A34" s="43">
        <v>8</v>
      </c>
      <c r="B34" s="21" t="s">
        <v>35</v>
      </c>
      <c r="C34" s="23" t="s">
        <v>47</v>
      </c>
      <c r="D34" s="28"/>
      <c r="E34" s="57">
        <f>1-E35*D35/D10</f>
        <v>0.96609692081172782</v>
      </c>
    </row>
    <row r="35" spans="1:5" x14ac:dyDescent="0.25">
      <c r="A35" s="43"/>
      <c r="B35" s="20" t="s">
        <v>36</v>
      </c>
      <c r="C35" s="23"/>
      <c r="D35" s="28">
        <v>662</v>
      </c>
      <c r="E35" s="54">
        <v>0.8</v>
      </c>
    </row>
    <row r="36" spans="1:5" ht="30" x14ac:dyDescent="0.25">
      <c r="A36" s="41">
        <v>9</v>
      </c>
      <c r="B36" s="12" t="s">
        <v>50</v>
      </c>
      <c r="C36" s="9" t="s">
        <v>40</v>
      </c>
      <c r="D36" s="27"/>
      <c r="E36" s="58">
        <f>0.5+D11/D10*E20*E25</f>
        <v>0.5</v>
      </c>
    </row>
    <row r="37" spans="1:5" x14ac:dyDescent="0.25">
      <c r="A37" s="45"/>
      <c r="B37" s="10" t="s">
        <v>39</v>
      </c>
      <c r="C37" s="11"/>
      <c r="D37" s="29"/>
      <c r="E37" s="59"/>
    </row>
    <row r="38" spans="1:5" x14ac:dyDescent="0.25">
      <c r="A38" s="41">
        <v>10</v>
      </c>
      <c r="B38" s="12" t="s">
        <v>43</v>
      </c>
      <c r="C38" s="9" t="s">
        <v>45</v>
      </c>
      <c r="D38" s="27"/>
      <c r="E38" s="58">
        <f>1+(1.31*D12+0.95*D14)/D19*E29</f>
        <v>1</v>
      </c>
    </row>
    <row r="39" spans="1:5" x14ac:dyDescent="0.25">
      <c r="A39" s="45"/>
      <c r="B39" s="10" t="s">
        <v>44</v>
      </c>
      <c r="C39" s="11"/>
      <c r="D39" s="29"/>
      <c r="E39" s="60"/>
    </row>
    <row r="40" spans="1:5" x14ac:dyDescent="0.25">
      <c r="A40" s="43">
        <v>11</v>
      </c>
      <c r="B40" s="35" t="s">
        <v>60</v>
      </c>
      <c r="C40" s="23" t="s">
        <v>62</v>
      </c>
      <c r="D40" s="28"/>
      <c r="E40" s="61">
        <f>D41*E41/D19+D42*E42/D19</f>
        <v>0.50684014437900127</v>
      </c>
    </row>
    <row r="41" spans="1:5" ht="30" x14ac:dyDescent="0.25">
      <c r="A41" s="43"/>
      <c r="B41" s="36" t="s">
        <v>66</v>
      </c>
      <c r="C41" s="33" t="s">
        <v>68</v>
      </c>
      <c r="D41" s="28">
        <v>662</v>
      </c>
      <c r="E41" s="54">
        <v>1.2549999999999999</v>
      </c>
    </row>
    <row r="42" spans="1:5" ht="27.75" x14ac:dyDescent="0.25">
      <c r="A42" s="43"/>
      <c r="B42" s="36" t="s">
        <v>65</v>
      </c>
      <c r="C42" s="33" t="s">
        <v>61</v>
      </c>
      <c r="D42" s="28">
        <f>15619-D41</f>
        <v>14957</v>
      </c>
      <c r="E42" s="69">
        <f>1+(0.1704*0.018)</f>
        <v>1.0030672</v>
      </c>
    </row>
    <row r="43" spans="1:5" ht="30" x14ac:dyDescent="0.25">
      <c r="A43" s="41">
        <v>12</v>
      </c>
      <c r="B43" s="12" t="s">
        <v>64</v>
      </c>
      <c r="C43" s="9" t="s">
        <v>46</v>
      </c>
      <c r="D43" s="27"/>
      <c r="E43" s="62">
        <f>E38*E36*E34*E15*E6*E40</f>
        <v>0.38575072906342572</v>
      </c>
    </row>
    <row r="44" spans="1:5" ht="15.75" thickBot="1" x14ac:dyDescent="0.3">
      <c r="A44" s="63"/>
      <c r="B44" s="64" t="s">
        <v>63</v>
      </c>
      <c r="C44" s="65"/>
      <c r="D44" s="66"/>
      <c r="E44" s="67"/>
    </row>
    <row r="45" spans="1:5" x14ac:dyDescent="0.25">
      <c r="B45" s="7"/>
      <c r="C45" s="2"/>
      <c r="E45" s="2"/>
    </row>
    <row r="46" spans="1:5" x14ac:dyDescent="0.25">
      <c r="B46" s="8"/>
      <c r="C46" s="2"/>
      <c r="D46" s="31"/>
      <c r="E46" s="2"/>
    </row>
  </sheetData>
  <mergeCells count="3">
    <mergeCell ref="A1:E1"/>
    <mergeCell ref="A2:E2"/>
    <mergeCell ref="A3:E3"/>
  </mergeCells>
  <pageMargins left="0.70866141732283472" right="0.39370078740157483" top="0.39370078740157483" bottom="0.39370078740157483" header="0.31496062992125984" footer="0.31496062992125984"/>
  <pageSetup paperSize="256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допуски в ТП РП</vt:lpstr>
      <vt:lpstr>Вар 2</vt:lpstr>
      <vt:lpstr>'Вар 2'!Область_печати</vt:lpstr>
      <vt:lpstr>'допуски в ТП РП'!Область_печати</vt:lpstr>
    </vt:vector>
  </TitlesOfParts>
  <Company>МРСК-ЮГА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Людмила Александровна</dc:creator>
  <cp:lastModifiedBy>Снегирева Людмила Александровна</cp:lastModifiedBy>
  <cp:lastPrinted>2014-01-14T12:43:40Z</cp:lastPrinted>
  <dcterms:created xsi:type="dcterms:W3CDTF">2013-11-22T12:22:51Z</dcterms:created>
  <dcterms:modified xsi:type="dcterms:W3CDTF">2014-04-24T09:25:17Z</dcterms:modified>
</cp:coreProperties>
</file>