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9975" tabRatio="948"/>
  </bookViews>
  <sheets>
    <sheet name="Сводка объемов " sheetId="2" r:id="rId1"/>
    <sheet name="ЖД 1-8" sheetId="1" r:id="rId2"/>
    <sheet name="ЖД 1-8 (2)" sheetId="11" r:id="rId3"/>
    <sheet name="ЖД 1-8 (3)" sheetId="18" r:id="rId4"/>
    <sheet name="ЖД 8-1" sheetId="4" r:id="rId5"/>
    <sheet name="ЖД 8-1 (2)" sheetId="12" r:id="rId6"/>
    <sheet name="ЖД 8-1 (3)" sheetId="19" r:id="rId7"/>
    <sheet name="ЖД А-И" sheetId="5" r:id="rId8"/>
    <sheet name="ЖД А-И (2)" sheetId="13" r:id="rId9"/>
    <sheet name="ЖД А-И (3)" sheetId="20" r:id="rId10"/>
    <sheet name="ЖД И-А" sheetId="6" r:id="rId11"/>
    <sheet name="ЖД И-А (2)" sheetId="14" r:id="rId12"/>
    <sheet name="ЖД И-А (3)" sheetId="22" r:id="rId13"/>
    <sheet name="ВПП 1-8|3" sheetId="7" r:id="rId14"/>
    <sheet name="ВПП 1-8|3 (2)" sheetId="23" r:id="rId15"/>
    <sheet name="ВПП 8|3-1" sheetId="9" r:id="rId16"/>
    <sheet name="ВПП 8|3-1 (2)" sheetId="24" r:id="rId17"/>
    <sheet name="ВПП A|2-M" sheetId="8" r:id="rId18"/>
    <sheet name="ВПП A|2-M (2)" sheetId="25" r:id="rId19"/>
    <sheet name="ВПП М-A|2" sheetId="10" r:id="rId20"/>
    <sheet name="ВПП М-A|2 (2)" sheetId="26" r:id="rId21"/>
    <sheet name="термомакс лоджии" sheetId="15" r:id="rId22"/>
    <sheet name="прочая отделка лоджии" sheetId="16" r:id="rId23"/>
    <sheet name="потолки лоджий" sheetId="17" r:id="rId24"/>
  </sheets>
  <definedNames>
    <definedName name="_xlnm.Print_Area" localSheetId="14">'ВПП 1-8|3 (2)'!$A$1:$N$47</definedName>
    <definedName name="_xlnm.Print_Area" localSheetId="9">'ЖД А-И (3)'!$A$1:$M$72</definedName>
    <definedName name="_xlnm.Print_Area" localSheetId="12">'ЖД И-А (3)'!$A$1:$M$72</definedName>
  </definedNames>
  <calcPr calcId="124519" iterateDelta="1E-4"/>
</workbook>
</file>

<file path=xl/calcChain.xml><?xml version="1.0" encoding="utf-8"?>
<calcChain xmlns="http://schemas.openxmlformats.org/spreadsheetml/2006/main">
  <c r="G30" i="18"/>
  <c r="J23" i="26"/>
  <c r="J14" i="25"/>
  <c r="L14" i="24"/>
  <c r="N14" i="23"/>
  <c r="M23" i="22"/>
  <c r="M23" i="20"/>
  <c r="K19" i="19"/>
  <c r="K15" i="18"/>
  <c r="L32" i="2"/>
  <c r="L31"/>
  <c r="F39" i="26"/>
  <c r="F44" s="1"/>
  <c r="E6"/>
  <c r="I55"/>
  <c r="G55"/>
  <c r="D55"/>
  <c r="I50"/>
  <c r="I56" s="1"/>
  <c r="H50"/>
  <c r="G50"/>
  <c r="F50"/>
  <c r="E50"/>
  <c r="D50"/>
  <c r="I47"/>
  <c r="H47"/>
  <c r="G47"/>
  <c r="G56" s="1"/>
  <c r="E47"/>
  <c r="D47"/>
  <c r="H44"/>
  <c r="G43"/>
  <c r="D43"/>
  <c r="I39"/>
  <c r="I44" s="1"/>
  <c r="G39"/>
  <c r="E44"/>
  <c r="D39"/>
  <c r="D44" s="1"/>
  <c r="H36"/>
  <c r="F36"/>
  <c r="D36"/>
  <c r="I35"/>
  <c r="H35"/>
  <c r="F35"/>
  <c r="E35"/>
  <c r="D35"/>
  <c r="E33"/>
  <c r="I32"/>
  <c r="G32"/>
  <c r="G36" s="1"/>
  <c r="E32"/>
  <c r="I28"/>
  <c r="I36" s="1"/>
  <c r="G28"/>
  <c r="E28"/>
  <c r="E36" s="1"/>
  <c r="I23"/>
  <c r="H23"/>
  <c r="E23"/>
  <c r="D23"/>
  <c r="I22"/>
  <c r="H22"/>
  <c r="G22"/>
  <c r="E22"/>
  <c r="I18"/>
  <c r="H18"/>
  <c r="G18"/>
  <c r="E18"/>
  <c r="I14"/>
  <c r="H14"/>
  <c r="G14"/>
  <c r="G23" s="1"/>
  <c r="F14"/>
  <c r="F23" s="1"/>
  <c r="E14"/>
  <c r="D14"/>
  <c r="I9"/>
  <c r="H9"/>
  <c r="G9"/>
  <c r="F9"/>
  <c r="E9"/>
  <c r="D9"/>
  <c r="I6"/>
  <c r="I10" s="1"/>
  <c r="I24" s="1"/>
  <c r="H6"/>
  <c r="H10" s="1"/>
  <c r="H24" s="1"/>
  <c r="G6"/>
  <c r="G10" s="1"/>
  <c r="G24" s="1"/>
  <c r="F6"/>
  <c r="F10" s="1"/>
  <c r="F24" s="1"/>
  <c r="D6"/>
  <c r="D10" s="1"/>
  <c r="D24" s="1"/>
  <c r="K37" i="2"/>
  <c r="K31"/>
  <c r="I30" i="25"/>
  <c r="H30"/>
  <c r="F36"/>
  <c r="F38" s="1"/>
  <c r="F47" s="1"/>
  <c r="D29"/>
  <c r="J37" i="2"/>
  <c r="J32"/>
  <c r="J31"/>
  <c r="I46" i="25"/>
  <c r="G46"/>
  <c r="D46"/>
  <c r="I41"/>
  <c r="H41"/>
  <c r="H47" s="1"/>
  <c r="E41"/>
  <c r="D41"/>
  <c r="G47"/>
  <c r="E47"/>
  <c r="D38"/>
  <c r="D47" s="1"/>
  <c r="H35"/>
  <c r="F35"/>
  <c r="D35"/>
  <c r="G34"/>
  <c r="D34"/>
  <c r="I35"/>
  <c r="G30"/>
  <c r="G35" s="1"/>
  <c r="E30"/>
  <c r="E35" s="1"/>
  <c r="D30"/>
  <c r="D27"/>
  <c r="I26"/>
  <c r="H26"/>
  <c r="H27" s="1"/>
  <c r="F26"/>
  <c r="F27" s="1"/>
  <c r="E26"/>
  <c r="D26"/>
  <c r="I23"/>
  <c r="G23"/>
  <c r="E23"/>
  <c r="I19"/>
  <c r="G19"/>
  <c r="E19"/>
  <c r="I14"/>
  <c r="H14"/>
  <c r="G14"/>
  <c r="D14"/>
  <c r="F10"/>
  <c r="F15" s="1"/>
  <c r="I9"/>
  <c r="I10" s="1"/>
  <c r="I15" s="1"/>
  <c r="D9"/>
  <c r="I6"/>
  <c r="G6"/>
  <c r="G10" s="1"/>
  <c r="G15" s="1"/>
  <c r="E6"/>
  <c r="E10" s="1"/>
  <c r="H6"/>
  <c r="H10" s="1"/>
  <c r="H15" s="1"/>
  <c r="D6"/>
  <c r="D10" s="1"/>
  <c r="D15" s="1"/>
  <c r="G26" i="23"/>
  <c r="K46" i="24"/>
  <c r="J46"/>
  <c r="I46"/>
  <c r="H46"/>
  <c r="G46"/>
  <c r="D46"/>
  <c r="K41"/>
  <c r="J41"/>
  <c r="I41"/>
  <c r="H41"/>
  <c r="G41"/>
  <c r="F41"/>
  <c r="D41"/>
  <c r="K38"/>
  <c r="J38"/>
  <c r="J47" s="1"/>
  <c r="I38"/>
  <c r="H38"/>
  <c r="G38"/>
  <c r="F38"/>
  <c r="F47" s="1"/>
  <c r="E47"/>
  <c r="D38"/>
  <c r="D47" s="1"/>
  <c r="G35"/>
  <c r="K34"/>
  <c r="J34"/>
  <c r="I34"/>
  <c r="I35" s="1"/>
  <c r="H34"/>
  <c r="F34"/>
  <c r="E34"/>
  <c r="D34"/>
  <c r="D35" s="1"/>
  <c r="K30"/>
  <c r="K35" s="1"/>
  <c r="J30"/>
  <c r="J35" s="1"/>
  <c r="I30"/>
  <c r="H30"/>
  <c r="H35" s="1"/>
  <c r="F30"/>
  <c r="F35" s="1"/>
  <c r="D30"/>
  <c r="E28"/>
  <c r="E30" s="1"/>
  <c r="E35" s="1"/>
  <c r="K26"/>
  <c r="K27" s="1"/>
  <c r="J26"/>
  <c r="J27" s="1"/>
  <c r="I26"/>
  <c r="I27" s="1"/>
  <c r="H26"/>
  <c r="H27" s="1"/>
  <c r="F26"/>
  <c r="F27" s="1"/>
  <c r="E26"/>
  <c r="D26"/>
  <c r="D27" s="1"/>
  <c r="G24"/>
  <c r="G26" s="1"/>
  <c r="I23"/>
  <c r="G23"/>
  <c r="E23"/>
  <c r="I19"/>
  <c r="G19"/>
  <c r="E19"/>
  <c r="E27" s="1"/>
  <c r="K14"/>
  <c r="J14"/>
  <c r="I14"/>
  <c r="I15" s="1"/>
  <c r="E14"/>
  <c r="D14"/>
  <c r="I10"/>
  <c r="G10"/>
  <c r="G15" s="1"/>
  <c r="F10"/>
  <c r="F15" s="1"/>
  <c r="K9"/>
  <c r="J9"/>
  <c r="J10" s="1"/>
  <c r="J15" s="1"/>
  <c r="K6"/>
  <c r="K10" s="1"/>
  <c r="K15" s="1"/>
  <c r="J6"/>
  <c r="I6"/>
  <c r="H6"/>
  <c r="H10" s="1"/>
  <c r="H15" s="1"/>
  <c r="E6"/>
  <c r="E10" s="1"/>
  <c r="E15" s="1"/>
  <c r="D6"/>
  <c r="D10" s="1"/>
  <c r="D15" s="1"/>
  <c r="L15" s="1"/>
  <c r="I31" i="2"/>
  <c r="M28" i="23"/>
  <c r="M30" s="1"/>
  <c r="M35" s="1"/>
  <c r="K30"/>
  <c r="K35" s="1"/>
  <c r="J30"/>
  <c r="J34"/>
  <c r="J35" s="1"/>
  <c r="I34"/>
  <c r="I30"/>
  <c r="H30"/>
  <c r="G39"/>
  <c r="F38"/>
  <c r="F47" s="1"/>
  <c r="F30"/>
  <c r="E30"/>
  <c r="D30"/>
  <c r="D5"/>
  <c r="D6"/>
  <c r="D10" s="1"/>
  <c r="D15" s="1"/>
  <c r="M46"/>
  <c r="L46"/>
  <c r="K46"/>
  <c r="D46"/>
  <c r="M41"/>
  <c r="L41"/>
  <c r="K41"/>
  <c r="J41"/>
  <c r="I41"/>
  <c r="G41"/>
  <c r="E41"/>
  <c r="D41"/>
  <c r="M38"/>
  <c r="M47" s="1"/>
  <c r="J47"/>
  <c r="I47"/>
  <c r="H47"/>
  <c r="E47"/>
  <c r="D47"/>
  <c r="K47"/>
  <c r="L38"/>
  <c r="L47" s="1"/>
  <c r="L35"/>
  <c r="H35"/>
  <c r="F35"/>
  <c r="D35"/>
  <c r="M34"/>
  <c r="L34"/>
  <c r="K34"/>
  <c r="G34"/>
  <c r="D34"/>
  <c r="G32"/>
  <c r="L30"/>
  <c r="E35"/>
  <c r="G30"/>
  <c r="G35" s="1"/>
  <c r="K27"/>
  <c r="J27"/>
  <c r="M26"/>
  <c r="M27" s="1"/>
  <c r="L26"/>
  <c r="L27" s="1"/>
  <c r="K26"/>
  <c r="J26"/>
  <c r="I26"/>
  <c r="E26"/>
  <c r="D26"/>
  <c r="D27" s="1"/>
  <c r="H24"/>
  <c r="H26" s="1"/>
  <c r="H27" s="1"/>
  <c r="F24"/>
  <c r="F26" s="1"/>
  <c r="F27" s="1"/>
  <c r="I23"/>
  <c r="G23"/>
  <c r="G27" s="1"/>
  <c r="E23"/>
  <c r="I19"/>
  <c r="I27" s="1"/>
  <c r="G19"/>
  <c r="E19"/>
  <c r="E27" s="1"/>
  <c r="G15"/>
  <c r="F15"/>
  <c r="M14"/>
  <c r="L14"/>
  <c r="K14"/>
  <c r="J14"/>
  <c r="I14"/>
  <c r="E14"/>
  <c r="D14"/>
  <c r="H10"/>
  <c r="H15" s="1"/>
  <c r="G10"/>
  <c r="F10"/>
  <c r="M9"/>
  <c r="L9"/>
  <c r="K9"/>
  <c r="J9"/>
  <c r="M6"/>
  <c r="M10" s="1"/>
  <c r="M15" s="1"/>
  <c r="L6"/>
  <c r="L10" s="1"/>
  <c r="L15" s="1"/>
  <c r="J6"/>
  <c r="J10" s="1"/>
  <c r="J15" s="1"/>
  <c r="K6"/>
  <c r="K10" s="1"/>
  <c r="K15" s="1"/>
  <c r="M4"/>
  <c r="J4"/>
  <c r="I4"/>
  <c r="I6" s="1"/>
  <c r="I10" s="1"/>
  <c r="I15" s="1"/>
  <c r="E4"/>
  <c r="E6" s="1"/>
  <c r="E10" s="1"/>
  <c r="E15" s="1"/>
  <c r="F44" i="2"/>
  <c r="F43"/>
  <c r="F42"/>
  <c r="F41"/>
  <c r="F37"/>
  <c r="F32"/>
  <c r="F31"/>
  <c r="E43"/>
  <c r="E42"/>
  <c r="E41"/>
  <c r="E37"/>
  <c r="E32"/>
  <c r="E31"/>
  <c r="D44"/>
  <c r="D42"/>
  <c r="D41"/>
  <c r="K44" i="19"/>
  <c r="D37" i="2" s="1"/>
  <c r="D32"/>
  <c r="D31"/>
  <c r="C44"/>
  <c r="C43"/>
  <c r="C42"/>
  <c r="C41"/>
  <c r="C32"/>
  <c r="C31"/>
  <c r="L72" i="22"/>
  <c r="H72"/>
  <c r="D72"/>
  <c r="I70"/>
  <c r="G70"/>
  <c r="J68"/>
  <c r="J72" s="1"/>
  <c r="I68"/>
  <c r="I71" s="1"/>
  <c r="I72" s="1"/>
  <c r="H68"/>
  <c r="F68"/>
  <c r="F72" s="1"/>
  <c r="K66"/>
  <c r="K68" s="1"/>
  <c r="K72" s="1"/>
  <c r="I66"/>
  <c r="G66"/>
  <c r="G68" s="1"/>
  <c r="E66"/>
  <c r="E68" s="1"/>
  <c r="E72" s="1"/>
  <c r="J64"/>
  <c r="L63"/>
  <c r="K63"/>
  <c r="E63"/>
  <c r="D63"/>
  <c r="J62"/>
  <c r="J61"/>
  <c r="F61"/>
  <c r="F62" s="1"/>
  <c r="J59"/>
  <c r="J63" s="1"/>
  <c r="I59"/>
  <c r="I63" s="1"/>
  <c r="G59"/>
  <c r="G63" s="1"/>
  <c r="J58"/>
  <c r="H58"/>
  <c r="H59" s="1"/>
  <c r="H63" s="1"/>
  <c r="F58"/>
  <c r="F59" s="1"/>
  <c r="L55"/>
  <c r="L56" s="1"/>
  <c r="D55"/>
  <c r="D56" s="1"/>
  <c r="K53"/>
  <c r="K64" s="1"/>
  <c r="J53"/>
  <c r="G53"/>
  <c r="G64" s="1"/>
  <c r="F53"/>
  <c r="L52"/>
  <c r="K52"/>
  <c r="J52"/>
  <c r="I52"/>
  <c r="H52"/>
  <c r="G52"/>
  <c r="F52"/>
  <c r="E52"/>
  <c r="D52"/>
  <c r="L48"/>
  <c r="L53" s="1"/>
  <c r="L64" s="1"/>
  <c r="K48"/>
  <c r="J48"/>
  <c r="I48"/>
  <c r="I53" s="1"/>
  <c r="I64" s="1"/>
  <c r="H48"/>
  <c r="H53" s="1"/>
  <c r="G48"/>
  <c r="F48"/>
  <c r="E48"/>
  <c r="E53" s="1"/>
  <c r="E64" s="1"/>
  <c r="D48"/>
  <c r="D53" s="1"/>
  <c r="K44"/>
  <c r="I44"/>
  <c r="G44"/>
  <c r="E44"/>
  <c r="L43"/>
  <c r="H43"/>
  <c r="D43"/>
  <c r="J39"/>
  <c r="J44" s="1"/>
  <c r="H39"/>
  <c r="H44" s="1"/>
  <c r="L38"/>
  <c r="L39" s="1"/>
  <c r="L44" s="1"/>
  <c r="J38"/>
  <c r="H38"/>
  <c r="F38"/>
  <c r="F39" s="1"/>
  <c r="F44" s="1"/>
  <c r="D38"/>
  <c r="D39" s="1"/>
  <c r="D44" s="1"/>
  <c r="K36"/>
  <c r="J36"/>
  <c r="I36"/>
  <c r="H36"/>
  <c r="G36"/>
  <c r="F36"/>
  <c r="E36"/>
  <c r="D35"/>
  <c r="D36" s="1"/>
  <c r="L34"/>
  <c r="L35" s="1"/>
  <c r="L36" s="1"/>
  <c r="D34"/>
  <c r="H24"/>
  <c r="G24"/>
  <c r="L22"/>
  <c r="D22"/>
  <c r="L14"/>
  <c r="L23" s="1"/>
  <c r="L12"/>
  <c r="D12"/>
  <c r="D14" s="1"/>
  <c r="D23" s="1"/>
  <c r="J10"/>
  <c r="J24" s="1"/>
  <c r="I10"/>
  <c r="I24" s="1"/>
  <c r="H10"/>
  <c r="G10"/>
  <c r="F10"/>
  <c r="F24" s="1"/>
  <c r="K8"/>
  <c r="K9" s="1"/>
  <c r="E8"/>
  <c r="E9" s="1"/>
  <c r="L5"/>
  <c r="L6" s="1"/>
  <c r="L10" s="1"/>
  <c r="L24" s="1"/>
  <c r="K5"/>
  <c r="K6" s="1"/>
  <c r="K10" s="1"/>
  <c r="K24" s="1"/>
  <c r="E5"/>
  <c r="E6" s="1"/>
  <c r="E10" s="1"/>
  <c r="E24" s="1"/>
  <c r="D5"/>
  <c r="D6" s="1"/>
  <c r="D10" s="1"/>
  <c r="H58" i="20"/>
  <c r="J58"/>
  <c r="F58"/>
  <c r="J62"/>
  <c r="J61"/>
  <c r="D63"/>
  <c r="E63"/>
  <c r="G63"/>
  <c r="I63"/>
  <c r="K63"/>
  <c r="L63"/>
  <c r="F62"/>
  <c r="F61"/>
  <c r="I61" i="19"/>
  <c r="G38"/>
  <c r="G37"/>
  <c r="G36"/>
  <c r="G34"/>
  <c r="G35" s="1"/>
  <c r="G39" s="1"/>
  <c r="G44" s="1"/>
  <c r="G33"/>
  <c r="I33"/>
  <c r="I35" s="1"/>
  <c r="E33"/>
  <c r="D55"/>
  <c r="J8"/>
  <c r="D8"/>
  <c r="I54" i="18"/>
  <c r="E54"/>
  <c r="G31"/>
  <c r="G35" s="1"/>
  <c r="G40" s="1"/>
  <c r="G29"/>
  <c r="I29"/>
  <c r="E29"/>
  <c r="E31" s="1"/>
  <c r="E35" s="1"/>
  <c r="E40" s="1"/>
  <c r="I25"/>
  <c r="I27" s="1"/>
  <c r="E25"/>
  <c r="E27" s="1"/>
  <c r="J8"/>
  <c r="D8"/>
  <c r="E16"/>
  <c r="F16"/>
  <c r="G16"/>
  <c r="H16"/>
  <c r="I16"/>
  <c r="J10"/>
  <c r="J15" s="1"/>
  <c r="J16" s="1"/>
  <c r="J5"/>
  <c r="J6" s="1"/>
  <c r="D10"/>
  <c r="D15" s="1"/>
  <c r="D16" s="1"/>
  <c r="I33"/>
  <c r="I34" s="1"/>
  <c r="I35" s="1"/>
  <c r="I40" s="1"/>
  <c r="I31"/>
  <c r="I30"/>
  <c r="E34"/>
  <c r="E33"/>
  <c r="E30"/>
  <c r="H40"/>
  <c r="F40"/>
  <c r="D40"/>
  <c r="H35"/>
  <c r="F35"/>
  <c r="D35"/>
  <c r="I37" i="19"/>
  <c r="I38" s="1"/>
  <c r="I34"/>
  <c r="E38"/>
  <c r="E37"/>
  <c r="F44"/>
  <c r="H44"/>
  <c r="E39"/>
  <c r="E44" s="1"/>
  <c r="F39"/>
  <c r="H39"/>
  <c r="E34"/>
  <c r="P33" i="2"/>
  <c r="P34"/>
  <c r="P35"/>
  <c r="P36"/>
  <c r="P38"/>
  <c r="P39"/>
  <c r="P45"/>
  <c r="E44"/>
  <c r="L72" i="20"/>
  <c r="D72"/>
  <c r="F72"/>
  <c r="G72"/>
  <c r="H72"/>
  <c r="I72"/>
  <c r="J72"/>
  <c r="K72"/>
  <c r="E24"/>
  <c r="H59"/>
  <c r="H63" s="1"/>
  <c r="J59"/>
  <c r="F59"/>
  <c r="F63" s="1"/>
  <c r="J68"/>
  <c r="H68"/>
  <c r="F68"/>
  <c r="I70"/>
  <c r="I66"/>
  <c r="I68" s="1"/>
  <c r="G70"/>
  <c r="K8"/>
  <c r="E8"/>
  <c r="G66"/>
  <c r="G68" s="1"/>
  <c r="G71" s="1"/>
  <c r="H24"/>
  <c r="F10"/>
  <c r="F24" s="1"/>
  <c r="G10"/>
  <c r="G24" s="1"/>
  <c r="H10"/>
  <c r="I10"/>
  <c r="I24" s="1"/>
  <c r="J10"/>
  <c r="J24" s="1"/>
  <c r="D10"/>
  <c r="K9"/>
  <c r="E9"/>
  <c r="K5"/>
  <c r="K6" s="1"/>
  <c r="K10" s="1"/>
  <c r="K24" s="1"/>
  <c r="E5"/>
  <c r="L38"/>
  <c r="L39" s="1"/>
  <c r="D39"/>
  <c r="D38"/>
  <c r="L43"/>
  <c r="D43"/>
  <c r="L5"/>
  <c r="D5"/>
  <c r="K66"/>
  <c r="K68" s="1"/>
  <c r="E66"/>
  <c r="E68" s="1"/>
  <c r="E72" s="1"/>
  <c r="I59"/>
  <c r="G59"/>
  <c r="L55"/>
  <c r="L56" s="1"/>
  <c r="D55"/>
  <c r="D56" s="1"/>
  <c r="M56" s="1"/>
  <c r="L52"/>
  <c r="K52"/>
  <c r="J52"/>
  <c r="I52"/>
  <c r="H52"/>
  <c r="G52"/>
  <c r="F52"/>
  <c r="E52"/>
  <c r="D52"/>
  <c r="L48"/>
  <c r="K48"/>
  <c r="K53" s="1"/>
  <c r="K64" s="1"/>
  <c r="J48"/>
  <c r="I48"/>
  <c r="H48"/>
  <c r="G48"/>
  <c r="G53" s="1"/>
  <c r="G64" s="1"/>
  <c r="F48"/>
  <c r="E48"/>
  <c r="D48"/>
  <c r="K44"/>
  <c r="I44"/>
  <c r="G44"/>
  <c r="E44"/>
  <c r="H43"/>
  <c r="J38"/>
  <c r="J39" s="1"/>
  <c r="J44" s="1"/>
  <c r="H38"/>
  <c r="H39" s="1"/>
  <c r="H44" s="1"/>
  <c r="F38"/>
  <c r="F39" s="1"/>
  <c r="F44" s="1"/>
  <c r="K36"/>
  <c r="I36"/>
  <c r="H36"/>
  <c r="G36"/>
  <c r="E36"/>
  <c r="L34"/>
  <c r="L35" s="1"/>
  <c r="L36" s="1"/>
  <c r="D34"/>
  <c r="D35" s="1"/>
  <c r="D36" s="1"/>
  <c r="J36"/>
  <c r="F36"/>
  <c r="L22"/>
  <c r="D22"/>
  <c r="L14"/>
  <c r="L23" s="1"/>
  <c r="L12"/>
  <c r="D12"/>
  <c r="D14" s="1"/>
  <c r="D23" s="1"/>
  <c r="E6"/>
  <c r="D6"/>
  <c r="H30" i="19"/>
  <c r="H31" s="1"/>
  <c r="H32" s="1"/>
  <c r="F30"/>
  <c r="I64"/>
  <c r="I65" s="1"/>
  <c r="E64"/>
  <c r="E65" s="1"/>
  <c r="E35"/>
  <c r="J65"/>
  <c r="G65"/>
  <c r="D65"/>
  <c r="H64"/>
  <c r="H65" s="1"/>
  <c r="G64"/>
  <c r="F64"/>
  <c r="F65" s="1"/>
  <c r="J51" i="18"/>
  <c r="J52" s="1"/>
  <c r="J56" s="1"/>
  <c r="D51"/>
  <c r="D52" s="1"/>
  <c r="D56" s="1"/>
  <c r="J55" i="19"/>
  <c r="J56" s="1"/>
  <c r="J60" s="1"/>
  <c r="D56"/>
  <c r="J35"/>
  <c r="J39" s="1"/>
  <c r="J44" s="1"/>
  <c r="J34"/>
  <c r="D35"/>
  <c r="D39" s="1"/>
  <c r="D44" s="1"/>
  <c r="D34"/>
  <c r="J43"/>
  <c r="J5"/>
  <c r="D5"/>
  <c r="D6" s="1"/>
  <c r="D43"/>
  <c r="H60"/>
  <c r="F60"/>
  <c r="K59"/>
  <c r="I53"/>
  <c r="I60" s="1"/>
  <c r="I48"/>
  <c r="G53"/>
  <c r="G60" s="1"/>
  <c r="E48"/>
  <c r="E53" s="1"/>
  <c r="J31"/>
  <c r="J32" s="1"/>
  <c r="F31"/>
  <c r="F32" s="1"/>
  <c r="D31"/>
  <c r="D32" s="1"/>
  <c r="J30"/>
  <c r="G30"/>
  <c r="G31" s="1"/>
  <c r="D30"/>
  <c r="G28"/>
  <c r="G32" s="1"/>
  <c r="G24"/>
  <c r="E32"/>
  <c r="I32"/>
  <c r="H20"/>
  <c r="G20"/>
  <c r="F20"/>
  <c r="J18"/>
  <c r="D18"/>
  <c r="J14"/>
  <c r="D14"/>
  <c r="J10"/>
  <c r="D10"/>
  <c r="I20"/>
  <c r="E20"/>
  <c r="H60" i="18"/>
  <c r="H61" s="1"/>
  <c r="F60"/>
  <c r="F61" s="1"/>
  <c r="D61"/>
  <c r="J61"/>
  <c r="I60"/>
  <c r="I61" s="1"/>
  <c r="G60"/>
  <c r="G61" s="1"/>
  <c r="E60"/>
  <c r="E61" s="1"/>
  <c r="G28"/>
  <c r="G39"/>
  <c r="J39"/>
  <c r="J31"/>
  <c r="J35" s="1"/>
  <c r="J40" s="1"/>
  <c r="J30"/>
  <c r="D39"/>
  <c r="D31"/>
  <c r="D30"/>
  <c r="D5"/>
  <c r="H56"/>
  <c r="F56"/>
  <c r="G54"/>
  <c r="G55" s="1"/>
  <c r="I53"/>
  <c r="E53"/>
  <c r="I44"/>
  <c r="I49" s="1"/>
  <c r="G44"/>
  <c r="G49" s="1"/>
  <c r="E44"/>
  <c r="E49" s="1"/>
  <c r="J26"/>
  <c r="D26"/>
  <c r="D6"/>
  <c r="K73" i="2"/>
  <c r="K72"/>
  <c r="K71"/>
  <c r="N16"/>
  <c r="K70"/>
  <c r="N15"/>
  <c r="O15" s="1"/>
  <c r="G68"/>
  <c r="G69"/>
  <c r="K69"/>
  <c r="K68"/>
  <c r="K67"/>
  <c r="G67"/>
  <c r="K64"/>
  <c r="K65"/>
  <c r="K63"/>
  <c r="G63"/>
  <c r="G62" s="1"/>
  <c r="K58"/>
  <c r="K59"/>
  <c r="K57"/>
  <c r="H56" i="26" l="1"/>
  <c r="J56" s="1"/>
  <c r="L40" i="2" s="1"/>
  <c r="G44" i="26"/>
  <c r="J44" s="1"/>
  <c r="L37" i="2" s="1"/>
  <c r="E10" i="26"/>
  <c r="E24" s="1"/>
  <c r="J24"/>
  <c r="J36"/>
  <c r="G27" i="25"/>
  <c r="E15"/>
  <c r="J15" s="1"/>
  <c r="E27"/>
  <c r="I27"/>
  <c r="I47" i="24"/>
  <c r="G47"/>
  <c r="L47" s="1"/>
  <c r="K47"/>
  <c r="H47"/>
  <c r="G27"/>
  <c r="J47" i="25"/>
  <c r="K40" i="2" s="1"/>
  <c r="J35" i="25"/>
  <c r="L27" i="24"/>
  <c r="L35"/>
  <c r="I35" i="23"/>
  <c r="G47"/>
  <c r="N15"/>
  <c r="N27"/>
  <c r="I32" i="2" s="1"/>
  <c r="N35" i="23"/>
  <c r="I37" i="2" s="1"/>
  <c r="N47" i="23"/>
  <c r="I40" i="2" s="1"/>
  <c r="D64" i="22"/>
  <c r="M53"/>
  <c r="F64"/>
  <c r="F63"/>
  <c r="G71"/>
  <c r="G72"/>
  <c r="M72" s="1"/>
  <c r="M63"/>
  <c r="H64"/>
  <c r="D24"/>
  <c r="M24" s="1"/>
  <c r="M36"/>
  <c r="M44"/>
  <c r="M56"/>
  <c r="J63" i="20"/>
  <c r="M63"/>
  <c r="I39" i="19"/>
  <c r="I44" s="1"/>
  <c r="D60"/>
  <c r="D53" i="20"/>
  <c r="D64" s="1"/>
  <c r="H53"/>
  <c r="H64" s="1"/>
  <c r="L53"/>
  <c r="L64" s="1"/>
  <c r="I71"/>
  <c r="E10"/>
  <c r="D44"/>
  <c r="M44" s="1"/>
  <c r="F53"/>
  <c r="F64" s="1"/>
  <c r="E53"/>
  <c r="E64" s="1"/>
  <c r="I53"/>
  <c r="I64" s="1"/>
  <c r="L44"/>
  <c r="D24"/>
  <c r="J53"/>
  <c r="J64" s="1"/>
  <c r="L6"/>
  <c r="L10" s="1"/>
  <c r="L24" s="1"/>
  <c r="M36"/>
  <c r="J19" i="19"/>
  <c r="K65"/>
  <c r="D19"/>
  <c r="D20" s="1"/>
  <c r="J6"/>
  <c r="J20" s="1"/>
  <c r="E60"/>
  <c r="K53"/>
  <c r="K32"/>
  <c r="K56"/>
  <c r="K61" i="18"/>
  <c r="I28"/>
  <c r="K16"/>
  <c r="D27"/>
  <c r="D28" s="1"/>
  <c r="G56"/>
  <c r="E55"/>
  <c r="E28"/>
  <c r="J27"/>
  <c r="J28" s="1"/>
  <c r="I55"/>
  <c r="I56" s="1"/>
  <c r="K40"/>
  <c r="C37" i="2" s="1"/>
  <c r="K49" i="18"/>
  <c r="K52"/>
  <c r="P42" i="2" s="1"/>
  <c r="K66"/>
  <c r="K74" s="1"/>
  <c r="K75" s="1"/>
  <c r="K76" s="1"/>
  <c r="K62"/>
  <c r="K56"/>
  <c r="G66"/>
  <c r="G74" s="1"/>
  <c r="P40" l="1"/>
  <c r="J27" i="25"/>
  <c r="M64" i="22"/>
  <c r="M53" i="20"/>
  <c r="P41" i="2" s="1"/>
  <c r="P44"/>
  <c r="K60" i="19"/>
  <c r="P37" i="2"/>
  <c r="M72" i="20"/>
  <c r="M24"/>
  <c r="M64"/>
  <c r="K20" i="19"/>
  <c r="P31" i="2" s="1"/>
  <c r="K28" i="18"/>
  <c r="P32" i="2" s="1"/>
  <c r="K55" i="18"/>
  <c r="P43" i="2" s="1"/>
  <c r="E56" i="18"/>
  <c r="K56" s="1"/>
  <c r="G75" i="2"/>
  <c r="G76" s="1"/>
  <c r="F19" l="1"/>
  <c r="E19"/>
  <c r="D19"/>
  <c r="C19"/>
  <c r="U21" i="17"/>
  <c r="U15"/>
  <c r="U9"/>
  <c r="U5"/>
  <c r="Q26"/>
  <c r="P26"/>
  <c r="O26"/>
  <c r="N26"/>
  <c r="M26"/>
  <c r="L26"/>
  <c r="K26"/>
  <c r="J26"/>
  <c r="I26"/>
  <c r="H26"/>
  <c r="G26"/>
  <c r="F26"/>
  <c r="R26" s="1"/>
  <c r="E26"/>
  <c r="D26"/>
  <c r="C26"/>
  <c r="Q25"/>
  <c r="P25"/>
  <c r="O25"/>
  <c r="N25"/>
  <c r="M25"/>
  <c r="L25"/>
  <c r="K25"/>
  <c r="J25"/>
  <c r="I25"/>
  <c r="H25"/>
  <c r="G25"/>
  <c r="F25"/>
  <c r="R25" s="1"/>
  <c r="E25"/>
  <c r="D25"/>
  <c r="C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F14" i="2"/>
  <c r="E14"/>
  <c r="D14"/>
  <c r="C14"/>
  <c r="AY40" i="16"/>
  <c r="AY41"/>
  <c r="AY42"/>
  <c r="AY39"/>
  <c r="AY28"/>
  <c r="AY29"/>
  <c r="AY30"/>
  <c r="AY27"/>
  <c r="AY16"/>
  <c r="AY17"/>
  <c r="AY18"/>
  <c r="AY15"/>
  <c r="AY8"/>
  <c r="AY9"/>
  <c r="AY10"/>
  <c r="AY7"/>
  <c r="AU44"/>
  <c r="AR44"/>
  <c r="AO44"/>
  <c r="AL44"/>
  <c r="AI44"/>
  <c r="AF44"/>
  <c r="AC44"/>
  <c r="Z44"/>
  <c r="W44"/>
  <c r="T44"/>
  <c r="Q44"/>
  <c r="N44"/>
  <c r="AV44" s="1"/>
  <c r="K44"/>
  <c r="H44"/>
  <c r="E44"/>
  <c r="AU43"/>
  <c r="AU45" s="1"/>
  <c r="AU46" s="1"/>
  <c r="AR43"/>
  <c r="AR45" s="1"/>
  <c r="AR46" s="1"/>
  <c r="AO43"/>
  <c r="AO45" s="1"/>
  <c r="AO46" s="1"/>
  <c r="AL43"/>
  <c r="AL45" s="1"/>
  <c r="AL46" s="1"/>
  <c r="AI43"/>
  <c r="AI45" s="1"/>
  <c r="AI46" s="1"/>
  <c r="AF43"/>
  <c r="AF45" s="1"/>
  <c r="AF46" s="1"/>
  <c r="AC43"/>
  <c r="AC45" s="1"/>
  <c r="AC46" s="1"/>
  <c r="Z43"/>
  <c r="Z47" s="1"/>
  <c r="W43"/>
  <c r="W45" s="1"/>
  <c r="W46" s="1"/>
  <c r="T43"/>
  <c r="T45" s="1"/>
  <c r="T46" s="1"/>
  <c r="Q43"/>
  <c r="Q45" s="1"/>
  <c r="Q46" s="1"/>
  <c r="N43"/>
  <c r="N47" s="1"/>
  <c r="K43"/>
  <c r="K45" s="1"/>
  <c r="K46" s="1"/>
  <c r="H43"/>
  <c r="H45" s="1"/>
  <c r="H46" s="1"/>
  <c r="E43"/>
  <c r="E45" s="1"/>
  <c r="AU40"/>
  <c r="AU41" s="1"/>
  <c r="AU42" s="1"/>
  <c r="AR40"/>
  <c r="AO40"/>
  <c r="AL40"/>
  <c r="AL48" s="1"/>
  <c r="AI40"/>
  <c r="AI48" s="1"/>
  <c r="AF40"/>
  <c r="AC40"/>
  <c r="Z40"/>
  <c r="Z48" s="1"/>
  <c r="W40"/>
  <c r="W48" s="1"/>
  <c r="T40"/>
  <c r="Q40"/>
  <c r="N40"/>
  <c r="N48" s="1"/>
  <c r="K40"/>
  <c r="K48" s="1"/>
  <c r="H40"/>
  <c r="C40"/>
  <c r="E40" s="1"/>
  <c r="AV40" s="1"/>
  <c r="AU39"/>
  <c r="AR39"/>
  <c r="AR41" s="1"/>
  <c r="AR42" s="1"/>
  <c r="AO39"/>
  <c r="AO41" s="1"/>
  <c r="AO42" s="1"/>
  <c r="AL39"/>
  <c r="AI39"/>
  <c r="AF39"/>
  <c r="AF41" s="1"/>
  <c r="AF42" s="1"/>
  <c r="AC39"/>
  <c r="AC41" s="1"/>
  <c r="AC42" s="1"/>
  <c r="Z39"/>
  <c r="W39"/>
  <c r="T39"/>
  <c r="T41" s="1"/>
  <c r="T42" s="1"/>
  <c r="Q39"/>
  <c r="Q41" s="1"/>
  <c r="Q42" s="1"/>
  <c r="N39"/>
  <c r="K39"/>
  <c r="H39"/>
  <c r="H41" s="1"/>
  <c r="H42" s="1"/>
  <c r="E39"/>
  <c r="E41" s="1"/>
  <c r="AU36"/>
  <c r="AR36"/>
  <c r="AO36"/>
  <c r="AL36"/>
  <c r="AI36"/>
  <c r="AF36"/>
  <c r="AC36"/>
  <c r="Z36"/>
  <c r="W36"/>
  <c r="T36"/>
  <c r="Q36"/>
  <c r="N36"/>
  <c r="K36"/>
  <c r="H36"/>
  <c r="E36"/>
  <c r="AV36" s="1"/>
  <c r="AU35"/>
  <c r="AU37" s="1"/>
  <c r="AU38" s="1"/>
  <c r="AR35"/>
  <c r="AR37" s="1"/>
  <c r="AR38" s="1"/>
  <c r="AO35"/>
  <c r="AO37" s="1"/>
  <c r="AO38" s="1"/>
  <c r="AL35"/>
  <c r="AL37" s="1"/>
  <c r="AL38" s="1"/>
  <c r="AI35"/>
  <c r="AI37" s="1"/>
  <c r="AI38" s="1"/>
  <c r="AF35"/>
  <c r="AF37" s="1"/>
  <c r="AF38" s="1"/>
  <c r="AC35"/>
  <c r="AC37" s="1"/>
  <c r="AC38" s="1"/>
  <c r="Z35"/>
  <c r="Z37" s="1"/>
  <c r="Z38" s="1"/>
  <c r="W35"/>
  <c r="W37" s="1"/>
  <c r="W38" s="1"/>
  <c r="T35"/>
  <c r="T37" s="1"/>
  <c r="T38" s="1"/>
  <c r="Q35"/>
  <c r="Q37" s="1"/>
  <c r="Q38" s="1"/>
  <c r="N35"/>
  <c r="N37" s="1"/>
  <c r="N38" s="1"/>
  <c r="K35"/>
  <c r="K37" s="1"/>
  <c r="K38" s="1"/>
  <c r="H35"/>
  <c r="H37" s="1"/>
  <c r="H38" s="1"/>
  <c r="E35"/>
  <c r="AV35" s="1"/>
  <c r="AU32"/>
  <c r="AR32"/>
  <c r="AO32"/>
  <c r="AL32"/>
  <c r="AI32"/>
  <c r="AF32"/>
  <c r="AC32"/>
  <c r="Z32"/>
  <c r="W32"/>
  <c r="T32"/>
  <c r="Q32"/>
  <c r="N32"/>
  <c r="K32"/>
  <c r="H32"/>
  <c r="E32"/>
  <c r="AV32" s="1"/>
  <c r="AU31"/>
  <c r="AU33" s="1"/>
  <c r="AU34" s="1"/>
  <c r="AR31"/>
  <c r="AR33" s="1"/>
  <c r="AR34" s="1"/>
  <c r="AO31"/>
  <c r="AO33" s="1"/>
  <c r="AO34" s="1"/>
  <c r="AL31"/>
  <c r="AL33" s="1"/>
  <c r="AL34" s="1"/>
  <c r="AI31"/>
  <c r="AI33" s="1"/>
  <c r="AI34" s="1"/>
  <c r="AF31"/>
  <c r="AF33" s="1"/>
  <c r="AF34" s="1"/>
  <c r="AC31"/>
  <c r="AC33" s="1"/>
  <c r="AC34" s="1"/>
  <c r="Z31"/>
  <c r="Z33" s="1"/>
  <c r="Z34" s="1"/>
  <c r="W31"/>
  <c r="W33" s="1"/>
  <c r="W34" s="1"/>
  <c r="T31"/>
  <c r="T33" s="1"/>
  <c r="T34" s="1"/>
  <c r="Q31"/>
  <c r="Q33" s="1"/>
  <c r="Q34" s="1"/>
  <c r="N31"/>
  <c r="N33" s="1"/>
  <c r="N34" s="1"/>
  <c r="K31"/>
  <c r="K33" s="1"/>
  <c r="K34" s="1"/>
  <c r="H31"/>
  <c r="H33" s="1"/>
  <c r="H34" s="1"/>
  <c r="E31"/>
  <c r="E33" s="1"/>
  <c r="AU28"/>
  <c r="AR28"/>
  <c r="AO28"/>
  <c r="AO29" s="1"/>
  <c r="AO30" s="1"/>
  <c r="AL28"/>
  <c r="AL29" s="1"/>
  <c r="AL30" s="1"/>
  <c r="AI28"/>
  <c r="AF28"/>
  <c r="AC28"/>
  <c r="AC29" s="1"/>
  <c r="AC30" s="1"/>
  <c r="Z28"/>
  <c r="Z29" s="1"/>
  <c r="Z30" s="1"/>
  <c r="W28"/>
  <c r="T28"/>
  <c r="Q28"/>
  <c r="Q29" s="1"/>
  <c r="Q30" s="1"/>
  <c r="N28"/>
  <c r="N29" s="1"/>
  <c r="N30" s="1"/>
  <c r="K28"/>
  <c r="H28"/>
  <c r="E28"/>
  <c r="E29" s="1"/>
  <c r="C28"/>
  <c r="AU27"/>
  <c r="AU29" s="1"/>
  <c r="AU30" s="1"/>
  <c r="AR27"/>
  <c r="AR29" s="1"/>
  <c r="AR30" s="1"/>
  <c r="AO27"/>
  <c r="AL27"/>
  <c r="AI27"/>
  <c r="AI29" s="1"/>
  <c r="AI30" s="1"/>
  <c r="AF27"/>
  <c r="AF29" s="1"/>
  <c r="AF30" s="1"/>
  <c r="AC27"/>
  <c r="Z27"/>
  <c r="W27"/>
  <c r="W29" s="1"/>
  <c r="W30" s="1"/>
  <c r="T27"/>
  <c r="T29" s="1"/>
  <c r="T30" s="1"/>
  <c r="Q27"/>
  <c r="N27"/>
  <c r="K27"/>
  <c r="K29" s="1"/>
  <c r="K30" s="1"/>
  <c r="H27"/>
  <c r="H29" s="1"/>
  <c r="H30" s="1"/>
  <c r="E27"/>
  <c r="AV27" s="1"/>
  <c r="AU24"/>
  <c r="AR24"/>
  <c r="AO24"/>
  <c r="AL24"/>
  <c r="AI24"/>
  <c r="AF24"/>
  <c r="AC24"/>
  <c r="Z24"/>
  <c r="W24"/>
  <c r="T24"/>
  <c r="Q24"/>
  <c r="N24"/>
  <c r="K24"/>
  <c r="H24"/>
  <c r="E24"/>
  <c r="AV24" s="1"/>
  <c r="AU23"/>
  <c r="AU25" s="1"/>
  <c r="AU26" s="1"/>
  <c r="AR23"/>
  <c r="AR25" s="1"/>
  <c r="AR26" s="1"/>
  <c r="AO23"/>
  <c r="AO25" s="1"/>
  <c r="AO26" s="1"/>
  <c r="AL23"/>
  <c r="AL25" s="1"/>
  <c r="AL26" s="1"/>
  <c r="AI23"/>
  <c r="AI25" s="1"/>
  <c r="AI26" s="1"/>
  <c r="AF23"/>
  <c r="AF25" s="1"/>
  <c r="AF26" s="1"/>
  <c r="AC23"/>
  <c r="AC25" s="1"/>
  <c r="AC26" s="1"/>
  <c r="Z23"/>
  <c r="Z25" s="1"/>
  <c r="Z26" s="1"/>
  <c r="W23"/>
  <c r="W25" s="1"/>
  <c r="W26" s="1"/>
  <c r="T23"/>
  <c r="T25" s="1"/>
  <c r="T26" s="1"/>
  <c r="Q23"/>
  <c r="Q25" s="1"/>
  <c r="Q26" s="1"/>
  <c r="N23"/>
  <c r="N25" s="1"/>
  <c r="N26" s="1"/>
  <c r="K23"/>
  <c r="K25" s="1"/>
  <c r="K26" s="1"/>
  <c r="H23"/>
  <c r="H25" s="1"/>
  <c r="H26" s="1"/>
  <c r="E23"/>
  <c r="E25" s="1"/>
  <c r="AU20"/>
  <c r="AR20"/>
  <c r="AO20"/>
  <c r="AL20"/>
  <c r="AI20"/>
  <c r="AF20"/>
  <c r="AC20"/>
  <c r="Z20"/>
  <c r="W20"/>
  <c r="T20"/>
  <c r="Q20"/>
  <c r="N20"/>
  <c r="K20"/>
  <c r="H20"/>
  <c r="E20"/>
  <c r="AV20" s="1"/>
  <c r="AU19"/>
  <c r="AU21" s="1"/>
  <c r="AU22" s="1"/>
  <c r="AR19"/>
  <c r="AR21" s="1"/>
  <c r="AR22" s="1"/>
  <c r="AO19"/>
  <c r="AO21" s="1"/>
  <c r="AO22" s="1"/>
  <c r="AL19"/>
  <c r="AL21" s="1"/>
  <c r="AL22" s="1"/>
  <c r="AI19"/>
  <c r="AI21" s="1"/>
  <c r="AI22" s="1"/>
  <c r="AF19"/>
  <c r="AF21" s="1"/>
  <c r="AF22" s="1"/>
  <c r="AC19"/>
  <c r="AC21" s="1"/>
  <c r="AC22" s="1"/>
  <c r="Z19"/>
  <c r="Z21" s="1"/>
  <c r="Z22" s="1"/>
  <c r="W19"/>
  <c r="W21" s="1"/>
  <c r="W22" s="1"/>
  <c r="T19"/>
  <c r="T21" s="1"/>
  <c r="T22" s="1"/>
  <c r="Q19"/>
  <c r="Q21" s="1"/>
  <c r="Q22" s="1"/>
  <c r="N19"/>
  <c r="N21" s="1"/>
  <c r="N22" s="1"/>
  <c r="K19"/>
  <c r="K21" s="1"/>
  <c r="K22" s="1"/>
  <c r="H19"/>
  <c r="H21" s="1"/>
  <c r="H22" s="1"/>
  <c r="E19"/>
  <c r="E21" s="1"/>
  <c r="AU16"/>
  <c r="AR16"/>
  <c r="AR17" s="1"/>
  <c r="AR18" s="1"/>
  <c r="AO16"/>
  <c r="AL16"/>
  <c r="AI16"/>
  <c r="AF16"/>
  <c r="AF17" s="1"/>
  <c r="AF18" s="1"/>
  <c r="AC16"/>
  <c r="Z16"/>
  <c r="W16"/>
  <c r="T16"/>
  <c r="T17" s="1"/>
  <c r="T18" s="1"/>
  <c r="Q16"/>
  <c r="N16"/>
  <c r="K16"/>
  <c r="H16"/>
  <c r="H17" s="1"/>
  <c r="H18" s="1"/>
  <c r="E16"/>
  <c r="AV16" s="1"/>
  <c r="AS15"/>
  <c r="AU15" s="1"/>
  <c r="AR15"/>
  <c r="AP15"/>
  <c r="AM15"/>
  <c r="AO15" s="1"/>
  <c r="AO17" s="1"/>
  <c r="AO18" s="1"/>
  <c r="AL15"/>
  <c r="AL17" s="1"/>
  <c r="AL18" s="1"/>
  <c r="AJ15"/>
  <c r="AG15"/>
  <c r="AI15" s="1"/>
  <c r="AF15"/>
  <c r="AD15"/>
  <c r="AA15"/>
  <c r="AC15" s="1"/>
  <c r="AC17" s="1"/>
  <c r="AC18" s="1"/>
  <c r="Z15"/>
  <c r="Z17" s="1"/>
  <c r="Z18" s="1"/>
  <c r="X15"/>
  <c r="U15"/>
  <c r="W15" s="1"/>
  <c r="T15"/>
  <c r="R15"/>
  <c r="O15"/>
  <c r="Q15" s="1"/>
  <c r="Q17" s="1"/>
  <c r="Q18" s="1"/>
  <c r="N15"/>
  <c r="N17" s="1"/>
  <c r="N18" s="1"/>
  <c r="L15"/>
  <c r="I15"/>
  <c r="K15" s="1"/>
  <c r="H15"/>
  <c r="F15"/>
  <c r="C15"/>
  <c r="E15" s="1"/>
  <c r="AU12"/>
  <c r="AR12"/>
  <c r="AO12"/>
  <c r="AL12"/>
  <c r="AI12"/>
  <c r="AF12"/>
  <c r="AC12"/>
  <c r="Z12"/>
  <c r="W12"/>
  <c r="T12"/>
  <c r="Q12"/>
  <c r="N12"/>
  <c r="K12"/>
  <c r="H12"/>
  <c r="E12"/>
  <c r="AV12" s="1"/>
  <c r="AU11"/>
  <c r="AU13" s="1"/>
  <c r="AU14" s="1"/>
  <c r="AR11"/>
  <c r="AR13" s="1"/>
  <c r="AR14" s="1"/>
  <c r="AO11"/>
  <c r="AO13" s="1"/>
  <c r="AO14" s="1"/>
  <c r="AL11"/>
  <c r="AL13" s="1"/>
  <c r="AL14" s="1"/>
  <c r="AI11"/>
  <c r="AI13" s="1"/>
  <c r="AI14" s="1"/>
  <c r="AF11"/>
  <c r="AF13" s="1"/>
  <c r="AF14" s="1"/>
  <c r="AC11"/>
  <c r="AC13" s="1"/>
  <c r="AC14" s="1"/>
  <c r="Z11"/>
  <c r="Z13" s="1"/>
  <c r="Z14" s="1"/>
  <c r="W11"/>
  <c r="W13" s="1"/>
  <c r="W14" s="1"/>
  <c r="T11"/>
  <c r="T13" s="1"/>
  <c r="T14" s="1"/>
  <c r="Q11"/>
  <c r="Q13" s="1"/>
  <c r="Q14" s="1"/>
  <c r="N11"/>
  <c r="N13" s="1"/>
  <c r="N14" s="1"/>
  <c r="K11"/>
  <c r="K13" s="1"/>
  <c r="K14" s="1"/>
  <c r="H11"/>
  <c r="H13" s="1"/>
  <c r="H14" s="1"/>
  <c r="E11"/>
  <c r="AV11" s="1"/>
  <c r="AU8"/>
  <c r="AR8"/>
  <c r="AO8"/>
  <c r="AO9" s="1"/>
  <c r="AO10" s="1"/>
  <c r="AL8"/>
  <c r="AL9" s="1"/>
  <c r="AL10" s="1"/>
  <c r="AI8"/>
  <c r="AF8"/>
  <c r="AC8"/>
  <c r="AC9" s="1"/>
  <c r="AC10" s="1"/>
  <c r="Z8"/>
  <c r="Z9" s="1"/>
  <c r="Z10" s="1"/>
  <c r="W8"/>
  <c r="T8"/>
  <c r="Q8"/>
  <c r="Q9" s="1"/>
  <c r="Q10" s="1"/>
  <c r="N8"/>
  <c r="N9" s="1"/>
  <c r="N10" s="1"/>
  <c r="K8"/>
  <c r="H8"/>
  <c r="E8"/>
  <c r="AV8" s="1"/>
  <c r="C8"/>
  <c r="AU7"/>
  <c r="AU9" s="1"/>
  <c r="AU10" s="1"/>
  <c r="AR7"/>
  <c r="AR9" s="1"/>
  <c r="AR10" s="1"/>
  <c r="AO7"/>
  <c r="AL7"/>
  <c r="AI7"/>
  <c r="AI9" s="1"/>
  <c r="AI10" s="1"/>
  <c r="AF7"/>
  <c r="AF9" s="1"/>
  <c r="AF10" s="1"/>
  <c r="AC7"/>
  <c r="Z7"/>
  <c r="W7"/>
  <c r="W9" s="1"/>
  <c r="W10" s="1"/>
  <c r="T7"/>
  <c r="T9" s="1"/>
  <c r="T10" s="1"/>
  <c r="Q7"/>
  <c r="N7"/>
  <c r="K7"/>
  <c r="K9" s="1"/>
  <c r="K10" s="1"/>
  <c r="H7"/>
  <c r="H9" s="1"/>
  <c r="H10" s="1"/>
  <c r="E7"/>
  <c r="AV7" s="1"/>
  <c r="AU4"/>
  <c r="AR4"/>
  <c r="AR48" s="1"/>
  <c r="AO4"/>
  <c r="AO48" s="1"/>
  <c r="AL4"/>
  <c r="AI4"/>
  <c r="AF4"/>
  <c r="AF48" s="1"/>
  <c r="AC4"/>
  <c r="AC48" s="1"/>
  <c r="Z4"/>
  <c r="W4"/>
  <c r="T4"/>
  <c r="T48" s="1"/>
  <c r="Q4"/>
  <c r="Q48" s="1"/>
  <c r="N4"/>
  <c r="K4"/>
  <c r="H4"/>
  <c r="H48" s="1"/>
  <c r="E4"/>
  <c r="E48" s="1"/>
  <c r="AU3"/>
  <c r="AU5" s="1"/>
  <c r="AR3"/>
  <c r="AR5" s="1"/>
  <c r="AO3"/>
  <c r="AL3"/>
  <c r="AL5" s="1"/>
  <c r="AI3"/>
  <c r="AI5" s="1"/>
  <c r="AF3"/>
  <c r="AF47" s="1"/>
  <c r="AC3"/>
  <c r="Z3"/>
  <c r="Z5" s="1"/>
  <c r="W3"/>
  <c r="W5" s="1"/>
  <c r="T3"/>
  <c r="T5" s="1"/>
  <c r="Q3"/>
  <c r="N3"/>
  <c r="N5" s="1"/>
  <c r="K3"/>
  <c r="K5" s="1"/>
  <c r="H3"/>
  <c r="H47" s="1"/>
  <c r="E3"/>
  <c r="N19" i="2" l="1"/>
  <c r="O19" s="1"/>
  <c r="N14"/>
  <c r="O14" s="1"/>
  <c r="N6" i="16"/>
  <c r="N50" s="1"/>
  <c r="Z6"/>
  <c r="AL6"/>
  <c r="AL50" s="1"/>
  <c r="AL49"/>
  <c r="AV15"/>
  <c r="E17"/>
  <c r="E34"/>
  <c r="AV34" s="1"/>
  <c r="AV33"/>
  <c r="E42"/>
  <c r="K6"/>
  <c r="W6"/>
  <c r="AI6"/>
  <c r="AI50" s="1"/>
  <c r="AI49"/>
  <c r="AU6"/>
  <c r="K17"/>
  <c r="K18" s="1"/>
  <c r="K47"/>
  <c r="AI17"/>
  <c r="AI18" s="1"/>
  <c r="AI47"/>
  <c r="E26"/>
  <c r="AV26" s="1"/>
  <c r="AV25"/>
  <c r="T6"/>
  <c r="T50" s="1"/>
  <c r="T49"/>
  <c r="AR49"/>
  <c r="AR6"/>
  <c r="AR50" s="1"/>
  <c r="E46"/>
  <c r="W17"/>
  <c r="W18" s="1"/>
  <c r="W47"/>
  <c r="AU17"/>
  <c r="AU18" s="1"/>
  <c r="AU47"/>
  <c r="E22"/>
  <c r="AV22" s="1"/>
  <c r="AV21"/>
  <c r="E30"/>
  <c r="AV30" s="1"/>
  <c r="AV29"/>
  <c r="E47"/>
  <c r="Q47"/>
  <c r="AC47"/>
  <c r="AO47"/>
  <c r="H5"/>
  <c r="AF5"/>
  <c r="E9"/>
  <c r="E13"/>
  <c r="N41"/>
  <c r="N42" s="1"/>
  <c r="AL41"/>
  <c r="AL42" s="1"/>
  <c r="Z45"/>
  <c r="Z46" s="1"/>
  <c r="AL47"/>
  <c r="Q5"/>
  <c r="AO5"/>
  <c r="AV28"/>
  <c r="AV31"/>
  <c r="AV39"/>
  <c r="W41"/>
  <c r="W42" s="1"/>
  <c r="AI41"/>
  <c r="AI42" s="1"/>
  <c r="AU48"/>
  <c r="AV48" s="1"/>
  <c r="AV3"/>
  <c r="AV4"/>
  <c r="AV19"/>
  <c r="AV23"/>
  <c r="T47"/>
  <c r="AR47"/>
  <c r="E37"/>
  <c r="Z41"/>
  <c r="Z42" s="1"/>
  <c r="AV43"/>
  <c r="N45"/>
  <c r="N46" s="1"/>
  <c r="E5"/>
  <c r="AC5"/>
  <c r="K41"/>
  <c r="K42" s="1"/>
  <c r="AC49" l="1"/>
  <c r="AC6"/>
  <c r="AC50" s="1"/>
  <c r="Q49"/>
  <c r="Q6"/>
  <c r="Q50" s="1"/>
  <c r="H49"/>
  <c r="H6"/>
  <c r="H50" s="1"/>
  <c r="AO49"/>
  <c r="AO6"/>
  <c r="AO50" s="1"/>
  <c r="AF49"/>
  <c r="AF6"/>
  <c r="AF50" s="1"/>
  <c r="K49"/>
  <c r="N49"/>
  <c r="AV46"/>
  <c r="AU50"/>
  <c r="W50"/>
  <c r="AV42"/>
  <c r="Z49"/>
  <c r="AV13"/>
  <c r="E14"/>
  <c r="AV14" s="1"/>
  <c r="E49"/>
  <c r="E6"/>
  <c r="AV5"/>
  <c r="AV37"/>
  <c r="E38"/>
  <c r="AV38" s="1"/>
  <c r="AV9"/>
  <c r="E10"/>
  <c r="AV10" s="1"/>
  <c r="AV17"/>
  <c r="E18"/>
  <c r="AV18" s="1"/>
  <c r="K50"/>
  <c r="AV47"/>
  <c r="AV45"/>
  <c r="AU49"/>
  <c r="W49"/>
  <c r="AV41"/>
  <c r="Z50"/>
  <c r="E50" l="1"/>
  <c r="AV50" s="1"/>
  <c r="AV6"/>
  <c r="AV49"/>
  <c r="N18" i="2" l="1"/>
  <c r="O18" s="1"/>
  <c r="K138" i="15"/>
  <c r="H138"/>
  <c r="F138"/>
  <c r="C138"/>
  <c r="D137"/>
  <c r="E137"/>
  <c r="F137"/>
  <c r="G137"/>
  <c r="H137"/>
  <c r="I137"/>
  <c r="J137"/>
  <c r="K137"/>
  <c r="L137"/>
  <c r="M137"/>
  <c r="C137"/>
  <c r="M135"/>
  <c r="L135"/>
  <c r="K135"/>
  <c r="J135"/>
  <c r="I135"/>
  <c r="H135"/>
  <c r="G135"/>
  <c r="F135"/>
  <c r="E135"/>
  <c r="D135"/>
  <c r="C135"/>
  <c r="M130"/>
  <c r="M136" s="1"/>
  <c r="L130"/>
  <c r="L136" s="1"/>
  <c r="I130"/>
  <c r="I136" s="1"/>
  <c r="H130"/>
  <c r="H136" s="1"/>
  <c r="E130"/>
  <c r="E136" s="1"/>
  <c r="D130"/>
  <c r="D136" s="1"/>
  <c r="M128"/>
  <c r="K128"/>
  <c r="K130" s="1"/>
  <c r="K136" s="1"/>
  <c r="J128"/>
  <c r="J130" s="1"/>
  <c r="J136" s="1"/>
  <c r="I128"/>
  <c r="H128"/>
  <c r="G128"/>
  <c r="G130" s="1"/>
  <c r="G136" s="1"/>
  <c r="F128"/>
  <c r="F130" s="1"/>
  <c r="F136" s="1"/>
  <c r="E128"/>
  <c r="D128"/>
  <c r="C128"/>
  <c r="C130" s="1"/>
  <c r="C136" s="1"/>
  <c r="M126"/>
  <c r="L126"/>
  <c r="K126"/>
  <c r="J126"/>
  <c r="I126"/>
  <c r="H126"/>
  <c r="G126"/>
  <c r="F126"/>
  <c r="E126"/>
  <c r="D126"/>
  <c r="C126"/>
  <c r="M121"/>
  <c r="M127" s="1"/>
  <c r="L121"/>
  <c r="L127" s="1"/>
  <c r="I121"/>
  <c r="I127" s="1"/>
  <c r="H121"/>
  <c r="H127" s="1"/>
  <c r="E121"/>
  <c r="E127" s="1"/>
  <c r="D121"/>
  <c r="D127" s="1"/>
  <c r="M119"/>
  <c r="K119"/>
  <c r="K121" s="1"/>
  <c r="K127" s="1"/>
  <c r="J119"/>
  <c r="J121" s="1"/>
  <c r="J127" s="1"/>
  <c r="I119"/>
  <c r="H119"/>
  <c r="G119"/>
  <c r="G121" s="1"/>
  <c r="G127" s="1"/>
  <c r="F119"/>
  <c r="F121" s="1"/>
  <c r="F127" s="1"/>
  <c r="E119"/>
  <c r="D119"/>
  <c r="C119"/>
  <c r="C121" s="1"/>
  <c r="C127" s="1"/>
  <c r="N127" s="1"/>
  <c r="M117"/>
  <c r="L117"/>
  <c r="K117"/>
  <c r="J117"/>
  <c r="I117"/>
  <c r="H117"/>
  <c r="G117"/>
  <c r="F117"/>
  <c r="E117"/>
  <c r="D117"/>
  <c r="C117"/>
  <c r="M112"/>
  <c r="M118" s="1"/>
  <c r="L112"/>
  <c r="L118" s="1"/>
  <c r="I112"/>
  <c r="I118" s="1"/>
  <c r="H112"/>
  <c r="H118" s="1"/>
  <c r="E112"/>
  <c r="E118" s="1"/>
  <c r="D112"/>
  <c r="D118" s="1"/>
  <c r="M110"/>
  <c r="K110"/>
  <c r="K112" s="1"/>
  <c r="K118" s="1"/>
  <c r="J110"/>
  <c r="J112" s="1"/>
  <c r="J118" s="1"/>
  <c r="I110"/>
  <c r="H110"/>
  <c r="G110"/>
  <c r="G112" s="1"/>
  <c r="G118" s="1"/>
  <c r="F110"/>
  <c r="F112" s="1"/>
  <c r="F118" s="1"/>
  <c r="E110"/>
  <c r="D110"/>
  <c r="C110"/>
  <c r="C112" s="1"/>
  <c r="C118" s="1"/>
  <c r="M108"/>
  <c r="L108"/>
  <c r="K108"/>
  <c r="J108"/>
  <c r="I108"/>
  <c r="H108"/>
  <c r="G108"/>
  <c r="F108"/>
  <c r="E108"/>
  <c r="D108"/>
  <c r="C108"/>
  <c r="M103"/>
  <c r="M109" s="1"/>
  <c r="L103"/>
  <c r="L109" s="1"/>
  <c r="I103"/>
  <c r="I109" s="1"/>
  <c r="H103"/>
  <c r="H109" s="1"/>
  <c r="E103"/>
  <c r="E109" s="1"/>
  <c r="D103"/>
  <c r="D109" s="1"/>
  <c r="M101"/>
  <c r="K101"/>
  <c r="K103" s="1"/>
  <c r="K109" s="1"/>
  <c r="J101"/>
  <c r="J103" s="1"/>
  <c r="J109" s="1"/>
  <c r="I101"/>
  <c r="H101"/>
  <c r="G101"/>
  <c r="G103" s="1"/>
  <c r="G109" s="1"/>
  <c r="F101"/>
  <c r="F103" s="1"/>
  <c r="F109" s="1"/>
  <c r="E101"/>
  <c r="D101"/>
  <c r="C101"/>
  <c r="C103" s="1"/>
  <c r="C109" s="1"/>
  <c r="M99"/>
  <c r="L99"/>
  <c r="K99"/>
  <c r="J99"/>
  <c r="I99"/>
  <c r="H99"/>
  <c r="G99"/>
  <c r="F99"/>
  <c r="E99"/>
  <c r="D99"/>
  <c r="C99"/>
  <c r="M94"/>
  <c r="M100" s="1"/>
  <c r="L94"/>
  <c r="L100" s="1"/>
  <c r="I94"/>
  <c r="I100" s="1"/>
  <c r="H94"/>
  <c r="H100" s="1"/>
  <c r="E94"/>
  <c r="E100" s="1"/>
  <c r="D94"/>
  <c r="D100" s="1"/>
  <c r="M92"/>
  <c r="K92"/>
  <c r="K94" s="1"/>
  <c r="K100" s="1"/>
  <c r="J92"/>
  <c r="J94" s="1"/>
  <c r="J100" s="1"/>
  <c r="I92"/>
  <c r="H92"/>
  <c r="G92"/>
  <c r="G94" s="1"/>
  <c r="G100" s="1"/>
  <c r="F92"/>
  <c r="F94" s="1"/>
  <c r="F100" s="1"/>
  <c r="E92"/>
  <c r="D92"/>
  <c r="C92"/>
  <c r="C94" s="1"/>
  <c r="C100" s="1"/>
  <c r="M90"/>
  <c r="L90"/>
  <c r="K90"/>
  <c r="J90"/>
  <c r="I90"/>
  <c r="H90"/>
  <c r="G90"/>
  <c r="F90"/>
  <c r="E90"/>
  <c r="D90"/>
  <c r="C90"/>
  <c r="M85"/>
  <c r="M91" s="1"/>
  <c r="L85"/>
  <c r="L91" s="1"/>
  <c r="I85"/>
  <c r="I91" s="1"/>
  <c r="H85"/>
  <c r="H91" s="1"/>
  <c r="E85"/>
  <c r="E91" s="1"/>
  <c r="D85"/>
  <c r="D91" s="1"/>
  <c r="M83"/>
  <c r="K83"/>
  <c r="K85" s="1"/>
  <c r="K91" s="1"/>
  <c r="J83"/>
  <c r="J85" s="1"/>
  <c r="J91" s="1"/>
  <c r="I83"/>
  <c r="H83"/>
  <c r="G83"/>
  <c r="G85" s="1"/>
  <c r="G91" s="1"/>
  <c r="F83"/>
  <c r="F85" s="1"/>
  <c r="F91" s="1"/>
  <c r="E83"/>
  <c r="D83"/>
  <c r="C83"/>
  <c r="C85" s="1"/>
  <c r="C91" s="1"/>
  <c r="N91" s="1"/>
  <c r="M81"/>
  <c r="L81"/>
  <c r="K81"/>
  <c r="J81"/>
  <c r="I81"/>
  <c r="H81"/>
  <c r="G81"/>
  <c r="F81"/>
  <c r="E81"/>
  <c r="D81"/>
  <c r="C81"/>
  <c r="M76"/>
  <c r="M82" s="1"/>
  <c r="L76"/>
  <c r="L82" s="1"/>
  <c r="I76"/>
  <c r="I82" s="1"/>
  <c r="H76"/>
  <c r="H82" s="1"/>
  <c r="E76"/>
  <c r="E82" s="1"/>
  <c r="D76"/>
  <c r="D82" s="1"/>
  <c r="M74"/>
  <c r="K74"/>
  <c r="K76" s="1"/>
  <c r="K82" s="1"/>
  <c r="J74"/>
  <c r="J76" s="1"/>
  <c r="J82" s="1"/>
  <c r="I74"/>
  <c r="H74"/>
  <c r="G74"/>
  <c r="G76" s="1"/>
  <c r="G82" s="1"/>
  <c r="F74"/>
  <c r="F76" s="1"/>
  <c r="F82" s="1"/>
  <c r="E74"/>
  <c r="D74"/>
  <c r="C74"/>
  <c r="C76" s="1"/>
  <c r="C82" s="1"/>
  <c r="M72"/>
  <c r="L72"/>
  <c r="K72"/>
  <c r="J72"/>
  <c r="I72"/>
  <c r="H72"/>
  <c r="G72"/>
  <c r="F72"/>
  <c r="E72"/>
  <c r="D72"/>
  <c r="C72"/>
  <c r="M67"/>
  <c r="M73" s="1"/>
  <c r="L67"/>
  <c r="L73" s="1"/>
  <c r="I67"/>
  <c r="I73" s="1"/>
  <c r="H67"/>
  <c r="H73" s="1"/>
  <c r="E67"/>
  <c r="E73" s="1"/>
  <c r="D67"/>
  <c r="D73" s="1"/>
  <c r="M65"/>
  <c r="K65"/>
  <c r="K67" s="1"/>
  <c r="K73" s="1"/>
  <c r="J65"/>
  <c r="J67" s="1"/>
  <c r="J73" s="1"/>
  <c r="I65"/>
  <c r="H65"/>
  <c r="G65"/>
  <c r="G67" s="1"/>
  <c r="G73" s="1"/>
  <c r="F65"/>
  <c r="F67" s="1"/>
  <c r="F73" s="1"/>
  <c r="E65"/>
  <c r="D65"/>
  <c r="C65"/>
  <c r="C67" s="1"/>
  <c r="C73" s="1"/>
  <c r="M63"/>
  <c r="L63"/>
  <c r="K63"/>
  <c r="J63"/>
  <c r="I63"/>
  <c r="H63"/>
  <c r="G63"/>
  <c r="F63"/>
  <c r="E63"/>
  <c r="D63"/>
  <c r="C63"/>
  <c r="M58"/>
  <c r="M64" s="1"/>
  <c r="L58"/>
  <c r="L64" s="1"/>
  <c r="I58"/>
  <c r="I64" s="1"/>
  <c r="H58"/>
  <c r="H64" s="1"/>
  <c r="E58"/>
  <c r="E64" s="1"/>
  <c r="D58"/>
  <c r="D64" s="1"/>
  <c r="M56"/>
  <c r="K56"/>
  <c r="K58" s="1"/>
  <c r="K64" s="1"/>
  <c r="J56"/>
  <c r="J58" s="1"/>
  <c r="J64" s="1"/>
  <c r="I56"/>
  <c r="H56"/>
  <c r="G56"/>
  <c r="G58" s="1"/>
  <c r="G64" s="1"/>
  <c r="F56"/>
  <c r="F58" s="1"/>
  <c r="F64" s="1"/>
  <c r="E56"/>
  <c r="D56"/>
  <c r="C56"/>
  <c r="C58" s="1"/>
  <c r="C64" s="1"/>
  <c r="M54"/>
  <c r="L54"/>
  <c r="K54"/>
  <c r="J54"/>
  <c r="I54"/>
  <c r="H54"/>
  <c r="G54"/>
  <c r="F54"/>
  <c r="E54"/>
  <c r="D54"/>
  <c r="C54"/>
  <c r="M49"/>
  <c r="M55" s="1"/>
  <c r="L49"/>
  <c r="L55" s="1"/>
  <c r="I49"/>
  <c r="I55" s="1"/>
  <c r="H49"/>
  <c r="H55" s="1"/>
  <c r="E49"/>
  <c r="E55" s="1"/>
  <c r="D49"/>
  <c r="D55" s="1"/>
  <c r="M47"/>
  <c r="K47"/>
  <c r="K49" s="1"/>
  <c r="K55" s="1"/>
  <c r="J47"/>
  <c r="J49" s="1"/>
  <c r="J55" s="1"/>
  <c r="I47"/>
  <c r="H47"/>
  <c r="G47"/>
  <c r="G49" s="1"/>
  <c r="G55" s="1"/>
  <c r="F47"/>
  <c r="F49" s="1"/>
  <c r="F55" s="1"/>
  <c r="E47"/>
  <c r="D47"/>
  <c r="C47"/>
  <c r="C49" s="1"/>
  <c r="C55" s="1"/>
  <c r="N55" s="1"/>
  <c r="M45"/>
  <c r="L45"/>
  <c r="K45"/>
  <c r="J45"/>
  <c r="I45"/>
  <c r="H45"/>
  <c r="G45"/>
  <c r="F45"/>
  <c r="E45"/>
  <c r="D45"/>
  <c r="C45"/>
  <c r="M40"/>
  <c r="M46" s="1"/>
  <c r="L40"/>
  <c r="L46" s="1"/>
  <c r="I40"/>
  <c r="I46" s="1"/>
  <c r="H40"/>
  <c r="H46" s="1"/>
  <c r="E40"/>
  <c r="E46" s="1"/>
  <c r="D40"/>
  <c r="D46" s="1"/>
  <c r="M38"/>
  <c r="K38"/>
  <c r="K40" s="1"/>
  <c r="K46" s="1"/>
  <c r="J38"/>
  <c r="J40" s="1"/>
  <c r="J46" s="1"/>
  <c r="I38"/>
  <c r="H38"/>
  <c r="G38"/>
  <c r="G40" s="1"/>
  <c r="G46" s="1"/>
  <c r="F38"/>
  <c r="F40" s="1"/>
  <c r="F46" s="1"/>
  <c r="E38"/>
  <c r="D38"/>
  <c r="C38"/>
  <c r="C40" s="1"/>
  <c r="C46" s="1"/>
  <c r="M36"/>
  <c r="L36"/>
  <c r="K36"/>
  <c r="J36"/>
  <c r="I36"/>
  <c r="H36"/>
  <c r="G36"/>
  <c r="F36"/>
  <c r="E36"/>
  <c r="D36"/>
  <c r="C36"/>
  <c r="M31"/>
  <c r="M37" s="1"/>
  <c r="L31"/>
  <c r="L37" s="1"/>
  <c r="I31"/>
  <c r="I37" s="1"/>
  <c r="H31"/>
  <c r="H37" s="1"/>
  <c r="E31"/>
  <c r="E37" s="1"/>
  <c r="D31"/>
  <c r="D37" s="1"/>
  <c r="M29"/>
  <c r="K29"/>
  <c r="K31" s="1"/>
  <c r="K37" s="1"/>
  <c r="J29"/>
  <c r="J31" s="1"/>
  <c r="J37" s="1"/>
  <c r="I29"/>
  <c r="H29"/>
  <c r="G29"/>
  <c r="G31" s="1"/>
  <c r="G37" s="1"/>
  <c r="F29"/>
  <c r="F31" s="1"/>
  <c r="F37" s="1"/>
  <c r="E29"/>
  <c r="D29"/>
  <c r="C29"/>
  <c r="C31" s="1"/>
  <c r="C37" s="1"/>
  <c r="M27"/>
  <c r="L27"/>
  <c r="K27"/>
  <c r="J27"/>
  <c r="I27"/>
  <c r="H27"/>
  <c r="G27"/>
  <c r="F27"/>
  <c r="E27"/>
  <c r="D27"/>
  <c r="C27"/>
  <c r="M22"/>
  <c r="M28" s="1"/>
  <c r="L22"/>
  <c r="L28" s="1"/>
  <c r="I22"/>
  <c r="I28" s="1"/>
  <c r="H22"/>
  <c r="H28" s="1"/>
  <c r="E22"/>
  <c r="E28" s="1"/>
  <c r="D22"/>
  <c r="D28" s="1"/>
  <c r="M20"/>
  <c r="K20"/>
  <c r="K22" s="1"/>
  <c r="K28" s="1"/>
  <c r="J20"/>
  <c r="J22" s="1"/>
  <c r="J28" s="1"/>
  <c r="I20"/>
  <c r="H20"/>
  <c r="G20"/>
  <c r="G22" s="1"/>
  <c r="G28" s="1"/>
  <c r="F20"/>
  <c r="F22" s="1"/>
  <c r="F28" s="1"/>
  <c r="E20"/>
  <c r="D20"/>
  <c r="C20"/>
  <c r="C22" s="1"/>
  <c r="C28" s="1"/>
  <c r="M18"/>
  <c r="L18"/>
  <c r="K18"/>
  <c r="J18"/>
  <c r="I18"/>
  <c r="H18"/>
  <c r="G18"/>
  <c r="F18"/>
  <c r="E18"/>
  <c r="D18"/>
  <c r="C18"/>
  <c r="M13"/>
  <c r="M19" s="1"/>
  <c r="L13"/>
  <c r="L19" s="1"/>
  <c r="I13"/>
  <c r="I19" s="1"/>
  <c r="H13"/>
  <c r="H19" s="1"/>
  <c r="E13"/>
  <c r="E19" s="1"/>
  <c r="D13"/>
  <c r="D19" s="1"/>
  <c r="M11"/>
  <c r="K11"/>
  <c r="K13" s="1"/>
  <c r="K19" s="1"/>
  <c r="J11"/>
  <c r="J13" s="1"/>
  <c r="J19" s="1"/>
  <c r="I11"/>
  <c r="H11"/>
  <c r="G11"/>
  <c r="G13" s="1"/>
  <c r="G19" s="1"/>
  <c r="F11"/>
  <c r="F13" s="1"/>
  <c r="F19" s="1"/>
  <c r="E11"/>
  <c r="D11"/>
  <c r="C11"/>
  <c r="C13" s="1"/>
  <c r="C19" s="1"/>
  <c r="N19" s="1"/>
  <c r="M9"/>
  <c r="L9"/>
  <c r="K9"/>
  <c r="J9"/>
  <c r="I9"/>
  <c r="H9"/>
  <c r="G9"/>
  <c r="F9"/>
  <c r="E9"/>
  <c r="D9"/>
  <c r="C9"/>
  <c r="M4"/>
  <c r="M10" s="1"/>
  <c r="L4"/>
  <c r="L10" s="1"/>
  <c r="I4"/>
  <c r="I10" s="1"/>
  <c r="H4"/>
  <c r="H10" s="1"/>
  <c r="E4"/>
  <c r="E10" s="1"/>
  <c r="D4"/>
  <c r="D10" s="1"/>
  <c r="M2"/>
  <c r="K2"/>
  <c r="K4" s="1"/>
  <c r="K10" s="1"/>
  <c r="J2"/>
  <c r="J4" s="1"/>
  <c r="J10" s="1"/>
  <c r="I2"/>
  <c r="H2"/>
  <c r="G2"/>
  <c r="G4" s="1"/>
  <c r="G10" s="1"/>
  <c r="F2"/>
  <c r="F4" s="1"/>
  <c r="F10" s="1"/>
  <c r="E2"/>
  <c r="D2"/>
  <c r="C2"/>
  <c r="C4" s="1"/>
  <c r="C10" s="1"/>
  <c r="N28" l="1"/>
  <c r="N64"/>
  <c r="N100"/>
  <c r="N136"/>
  <c r="N37"/>
  <c r="N73"/>
  <c r="N10"/>
  <c r="N46"/>
  <c r="N82"/>
  <c r="N118"/>
  <c r="N109"/>
  <c r="N137" l="1"/>
  <c r="N25" i="2" l="1"/>
  <c r="O25" s="1"/>
  <c r="F24"/>
  <c r="F23"/>
  <c r="F22"/>
  <c r="F21"/>
  <c r="E23"/>
  <c r="E22"/>
  <c r="E21"/>
  <c r="D24"/>
  <c r="D22"/>
  <c r="D21"/>
  <c r="C24"/>
  <c r="C23"/>
  <c r="C22"/>
  <c r="C21"/>
  <c r="L20"/>
  <c r="K20"/>
  <c r="J20"/>
  <c r="I20"/>
  <c r="J17"/>
  <c r="I17"/>
  <c r="F17"/>
  <c r="E17"/>
  <c r="D17"/>
  <c r="C17"/>
  <c r="L13"/>
  <c r="J13"/>
  <c r="I13"/>
  <c r="F13"/>
  <c r="E13"/>
  <c r="D13"/>
  <c r="C13"/>
  <c r="L12"/>
  <c r="K12"/>
  <c r="J12"/>
  <c r="I12"/>
  <c r="F12"/>
  <c r="E12"/>
  <c r="D12"/>
  <c r="C12"/>
  <c r="K58" i="14"/>
  <c r="K59" s="1"/>
  <c r="I58"/>
  <c r="G58"/>
  <c r="E58"/>
  <c r="E59" s="1"/>
  <c r="I57"/>
  <c r="I59" s="1"/>
  <c r="G57"/>
  <c r="G59" s="1"/>
  <c r="J55"/>
  <c r="I55"/>
  <c r="G55"/>
  <c r="J54"/>
  <c r="H54"/>
  <c r="H55" s="1"/>
  <c r="F54"/>
  <c r="F55" s="1"/>
  <c r="M55" s="1"/>
  <c r="L51"/>
  <c r="L52" s="1"/>
  <c r="D51"/>
  <c r="D52" s="1"/>
  <c r="K49"/>
  <c r="K56" s="1"/>
  <c r="J49"/>
  <c r="J56" s="1"/>
  <c r="G49"/>
  <c r="G56" s="1"/>
  <c r="G60" s="1"/>
  <c r="F49"/>
  <c r="F56" s="1"/>
  <c r="L48"/>
  <c r="K48"/>
  <c r="J48"/>
  <c r="I48"/>
  <c r="H48"/>
  <c r="G48"/>
  <c r="F48"/>
  <c r="E48"/>
  <c r="D48"/>
  <c r="L44"/>
  <c r="L49" s="1"/>
  <c r="K44"/>
  <c r="J44"/>
  <c r="I44"/>
  <c r="I49" s="1"/>
  <c r="I56" s="1"/>
  <c r="H44"/>
  <c r="H49" s="1"/>
  <c r="H56" s="1"/>
  <c r="G44"/>
  <c r="F44"/>
  <c r="E44"/>
  <c r="E49" s="1"/>
  <c r="E56" s="1"/>
  <c r="D44"/>
  <c r="D49" s="1"/>
  <c r="L40"/>
  <c r="K40"/>
  <c r="I40"/>
  <c r="G40"/>
  <c r="F40"/>
  <c r="E40"/>
  <c r="D40"/>
  <c r="H39"/>
  <c r="F35"/>
  <c r="J34"/>
  <c r="J35" s="1"/>
  <c r="J40" s="1"/>
  <c r="H34"/>
  <c r="H35" s="1"/>
  <c r="H40" s="1"/>
  <c r="F34"/>
  <c r="L32"/>
  <c r="K32"/>
  <c r="I32"/>
  <c r="H32"/>
  <c r="G32"/>
  <c r="E32"/>
  <c r="L31"/>
  <c r="L30"/>
  <c r="D30"/>
  <c r="D31" s="1"/>
  <c r="D32" s="1"/>
  <c r="J28"/>
  <c r="H28"/>
  <c r="F28"/>
  <c r="J24"/>
  <c r="J32" s="1"/>
  <c r="H24"/>
  <c r="F24"/>
  <c r="F32" s="1"/>
  <c r="J20"/>
  <c r="I20"/>
  <c r="H20"/>
  <c r="G20"/>
  <c r="F20"/>
  <c r="L18"/>
  <c r="D18"/>
  <c r="L14"/>
  <c r="D14"/>
  <c r="D10"/>
  <c r="D19" s="1"/>
  <c r="L8"/>
  <c r="L10" s="1"/>
  <c r="L19" s="1"/>
  <c r="D8"/>
  <c r="L5"/>
  <c r="K5"/>
  <c r="K6" s="1"/>
  <c r="K20" s="1"/>
  <c r="E5"/>
  <c r="E6" s="1"/>
  <c r="E20" s="1"/>
  <c r="D5"/>
  <c r="L4"/>
  <c r="L6" s="1"/>
  <c r="D4"/>
  <c r="D6" s="1"/>
  <c r="D20" s="1"/>
  <c r="H55" i="13"/>
  <c r="I55"/>
  <c r="I56" s="1"/>
  <c r="H54"/>
  <c r="H44"/>
  <c r="H49" s="1"/>
  <c r="J44"/>
  <c r="J49" s="1"/>
  <c r="I59"/>
  <c r="I58"/>
  <c r="I57"/>
  <c r="G59"/>
  <c r="G58"/>
  <c r="G57"/>
  <c r="J55"/>
  <c r="J54"/>
  <c r="F55"/>
  <c r="F54"/>
  <c r="L44"/>
  <c r="L49" s="1"/>
  <c r="D44"/>
  <c r="D49" s="1"/>
  <c r="L8"/>
  <c r="L10" s="1"/>
  <c r="L19" s="1"/>
  <c r="D8"/>
  <c r="L52"/>
  <c r="L51"/>
  <c r="D51"/>
  <c r="D52" s="1"/>
  <c r="K59"/>
  <c r="K58"/>
  <c r="G60"/>
  <c r="K60"/>
  <c r="E60"/>
  <c r="E59"/>
  <c r="E58"/>
  <c r="K56"/>
  <c r="G49"/>
  <c r="I49"/>
  <c r="K49"/>
  <c r="L48"/>
  <c r="K48"/>
  <c r="J48"/>
  <c r="I48"/>
  <c r="H48"/>
  <c r="G48"/>
  <c r="F48"/>
  <c r="E48"/>
  <c r="E49" s="1"/>
  <c r="D48"/>
  <c r="F44"/>
  <c r="F49" s="1"/>
  <c r="F56" s="1"/>
  <c r="G44"/>
  <c r="I44"/>
  <c r="K44"/>
  <c r="G55"/>
  <c r="E44"/>
  <c r="K6"/>
  <c r="K5"/>
  <c r="E6"/>
  <c r="E20" s="1"/>
  <c r="E5"/>
  <c r="L18"/>
  <c r="L14"/>
  <c r="L6"/>
  <c r="L5"/>
  <c r="L4"/>
  <c r="D5"/>
  <c r="D19"/>
  <c r="D14"/>
  <c r="I40"/>
  <c r="G40"/>
  <c r="H39"/>
  <c r="J35"/>
  <c r="J40" s="1"/>
  <c r="H35"/>
  <c r="H40" s="1"/>
  <c r="L40"/>
  <c r="K40"/>
  <c r="J34"/>
  <c r="H34"/>
  <c r="F34"/>
  <c r="F35" s="1"/>
  <c r="F40" s="1"/>
  <c r="E40"/>
  <c r="D40"/>
  <c r="K32"/>
  <c r="I32"/>
  <c r="D31"/>
  <c r="L30"/>
  <c r="L31" s="1"/>
  <c r="E32"/>
  <c r="D30"/>
  <c r="G32"/>
  <c r="J28"/>
  <c r="J32" s="1"/>
  <c r="H28"/>
  <c r="F28"/>
  <c r="F32" s="1"/>
  <c r="J24"/>
  <c r="H24"/>
  <c r="F24"/>
  <c r="D32"/>
  <c r="K20"/>
  <c r="J20"/>
  <c r="I20"/>
  <c r="H20"/>
  <c r="G20"/>
  <c r="F20"/>
  <c r="D18"/>
  <c r="D10"/>
  <c r="D4"/>
  <c r="D6" s="1"/>
  <c r="G24" i="12"/>
  <c r="G28"/>
  <c r="G30"/>
  <c r="G31" s="1"/>
  <c r="G32" s="1"/>
  <c r="G34"/>
  <c r="G35" s="1"/>
  <c r="G40" s="1"/>
  <c r="G39"/>
  <c r="H58"/>
  <c r="F58"/>
  <c r="H57"/>
  <c r="F57"/>
  <c r="F59" s="1"/>
  <c r="H29"/>
  <c r="F29"/>
  <c r="I35"/>
  <c r="I34"/>
  <c r="E34"/>
  <c r="E35" s="1"/>
  <c r="E40" s="1"/>
  <c r="I6"/>
  <c r="I20" s="1"/>
  <c r="I5"/>
  <c r="E5"/>
  <c r="H20"/>
  <c r="E6"/>
  <c r="E20" s="1"/>
  <c r="J52"/>
  <c r="J56" s="1"/>
  <c r="J51"/>
  <c r="D51"/>
  <c r="J18"/>
  <c r="J14"/>
  <c r="J8"/>
  <c r="J10" s="1"/>
  <c r="J19" s="1"/>
  <c r="J6"/>
  <c r="J5"/>
  <c r="J4"/>
  <c r="D19"/>
  <c r="D14"/>
  <c r="H56"/>
  <c r="F56"/>
  <c r="K55"/>
  <c r="D23" i="2" s="1"/>
  <c r="D52" i="12"/>
  <c r="I44"/>
  <c r="I49" s="1"/>
  <c r="I56" s="1"/>
  <c r="G44"/>
  <c r="G49" s="1"/>
  <c r="G56" s="1"/>
  <c r="E44"/>
  <c r="E49" s="1"/>
  <c r="D8"/>
  <c r="D10" s="1"/>
  <c r="D5"/>
  <c r="J10" i="11"/>
  <c r="D10"/>
  <c r="I40"/>
  <c r="E40"/>
  <c r="I35"/>
  <c r="G35"/>
  <c r="G40" s="1"/>
  <c r="G47" s="1"/>
  <c r="E35"/>
  <c r="G46"/>
  <c r="G45"/>
  <c r="G10"/>
  <c r="G6"/>
  <c r="G11" s="1"/>
  <c r="G5"/>
  <c r="K51"/>
  <c r="I45"/>
  <c r="I44"/>
  <c r="I46" s="1"/>
  <c r="E46"/>
  <c r="E45"/>
  <c r="E44"/>
  <c r="K43"/>
  <c r="J43"/>
  <c r="J42"/>
  <c r="D42"/>
  <c r="D43" s="1"/>
  <c r="D47" s="1"/>
  <c r="I5"/>
  <c r="I6" s="1"/>
  <c r="I11" s="1"/>
  <c r="E5"/>
  <c r="E6" s="1"/>
  <c r="E11" s="1"/>
  <c r="J5"/>
  <c r="J4"/>
  <c r="J6" s="1"/>
  <c r="D5"/>
  <c r="D4"/>
  <c r="D6"/>
  <c r="E47"/>
  <c r="F47"/>
  <c r="H47"/>
  <c r="F49"/>
  <c r="H49"/>
  <c r="H50" s="1"/>
  <c r="F50"/>
  <c r="F51" s="1"/>
  <c r="I40" i="12"/>
  <c r="H40"/>
  <c r="F40"/>
  <c r="J40"/>
  <c r="D40"/>
  <c r="D32"/>
  <c r="F31"/>
  <c r="F32" s="1"/>
  <c r="D31"/>
  <c r="J30"/>
  <c r="H30"/>
  <c r="F30"/>
  <c r="D30"/>
  <c r="J29"/>
  <c r="J31" s="1"/>
  <c r="J32" s="1"/>
  <c r="H31"/>
  <c r="D29"/>
  <c r="I28"/>
  <c r="E28"/>
  <c r="E24"/>
  <c r="E32" s="1"/>
  <c r="I21"/>
  <c r="I24" s="1"/>
  <c r="I32" s="1"/>
  <c r="E21"/>
  <c r="G20"/>
  <c r="F20"/>
  <c r="D18"/>
  <c r="D4"/>
  <c r="D6" s="1"/>
  <c r="H31" i="11"/>
  <c r="F31"/>
  <c r="I31"/>
  <c r="E31"/>
  <c r="I22"/>
  <c r="E22"/>
  <c r="J21"/>
  <c r="J22" s="1"/>
  <c r="J23" s="1"/>
  <c r="D21"/>
  <c r="J20"/>
  <c r="D20"/>
  <c r="I19"/>
  <c r="G19"/>
  <c r="E19"/>
  <c r="G15"/>
  <c r="I12"/>
  <c r="I15" s="1"/>
  <c r="I23" s="1"/>
  <c r="E12"/>
  <c r="E15" s="1"/>
  <c r="H11"/>
  <c r="F11"/>
  <c r="L7" i="2"/>
  <c r="L5"/>
  <c r="L4"/>
  <c r="F14" i="10"/>
  <c r="F23" s="1"/>
  <c r="F6"/>
  <c r="E33"/>
  <c r="G24"/>
  <c r="H24"/>
  <c r="I24"/>
  <c r="D24"/>
  <c r="G23"/>
  <c r="H23"/>
  <c r="I23"/>
  <c r="D23"/>
  <c r="I14"/>
  <c r="H14"/>
  <c r="G14"/>
  <c r="E14"/>
  <c r="D14"/>
  <c r="I18"/>
  <c r="H18"/>
  <c r="G18"/>
  <c r="E18"/>
  <c r="E9"/>
  <c r="F9"/>
  <c r="G9"/>
  <c r="H9"/>
  <c r="I9"/>
  <c r="I55"/>
  <c r="G55"/>
  <c r="D55"/>
  <c r="I50"/>
  <c r="H50"/>
  <c r="G50"/>
  <c r="F50"/>
  <c r="E50"/>
  <c r="D50"/>
  <c r="I47"/>
  <c r="I56" s="1"/>
  <c r="H47"/>
  <c r="H56" s="1"/>
  <c r="G47"/>
  <c r="G56" s="1"/>
  <c r="E47"/>
  <c r="E56" s="1"/>
  <c r="D47"/>
  <c r="D56" s="1"/>
  <c r="F47"/>
  <c r="F56" s="1"/>
  <c r="H44"/>
  <c r="F44"/>
  <c r="G43"/>
  <c r="D43"/>
  <c r="I39"/>
  <c r="I44" s="1"/>
  <c r="G39"/>
  <c r="E39"/>
  <c r="E44" s="1"/>
  <c r="D39"/>
  <c r="D44" s="1"/>
  <c r="I35"/>
  <c r="H35"/>
  <c r="H36" s="1"/>
  <c r="F35"/>
  <c r="F36" s="1"/>
  <c r="E35"/>
  <c r="D35"/>
  <c r="D36" s="1"/>
  <c r="I32"/>
  <c r="G32"/>
  <c r="E32"/>
  <c r="I28"/>
  <c r="I36" s="1"/>
  <c r="G28"/>
  <c r="E28"/>
  <c r="I22"/>
  <c r="H22"/>
  <c r="G22"/>
  <c r="E22"/>
  <c r="F10"/>
  <c r="D9"/>
  <c r="I6"/>
  <c r="I10" s="1"/>
  <c r="G6"/>
  <c r="G10" s="1"/>
  <c r="E6"/>
  <c r="E10" s="1"/>
  <c r="H6"/>
  <c r="H10" s="1"/>
  <c r="D6"/>
  <c r="D10" s="1"/>
  <c r="H46" i="9"/>
  <c r="H34"/>
  <c r="I34"/>
  <c r="H30"/>
  <c r="H6"/>
  <c r="H10" s="1"/>
  <c r="H15" s="1"/>
  <c r="F30"/>
  <c r="F34"/>
  <c r="G24"/>
  <c r="G26" s="1"/>
  <c r="F46"/>
  <c r="E46"/>
  <c r="E34"/>
  <c r="E28"/>
  <c r="K7" i="2"/>
  <c r="K4"/>
  <c r="I7"/>
  <c r="I6"/>
  <c r="I5"/>
  <c r="I4"/>
  <c r="F6"/>
  <c r="F5"/>
  <c r="F4"/>
  <c r="E6"/>
  <c r="E5"/>
  <c r="E4"/>
  <c r="D6"/>
  <c r="D5"/>
  <c r="D4"/>
  <c r="C6"/>
  <c r="C5"/>
  <c r="C4"/>
  <c r="K46" i="9"/>
  <c r="J46"/>
  <c r="I46"/>
  <c r="G46"/>
  <c r="D46"/>
  <c r="K41"/>
  <c r="J41"/>
  <c r="I41"/>
  <c r="G41"/>
  <c r="F41"/>
  <c r="E41"/>
  <c r="D41"/>
  <c r="H41"/>
  <c r="J38"/>
  <c r="J47" s="1"/>
  <c r="I38"/>
  <c r="I47" s="1"/>
  <c r="H38"/>
  <c r="H47" s="1"/>
  <c r="G38"/>
  <c r="G47" s="1"/>
  <c r="E38"/>
  <c r="E47" s="1"/>
  <c r="D38"/>
  <c r="D47" s="1"/>
  <c r="K38"/>
  <c r="K47" s="1"/>
  <c r="F38"/>
  <c r="F47" s="1"/>
  <c r="H35"/>
  <c r="F35"/>
  <c r="K34"/>
  <c r="J34"/>
  <c r="D34"/>
  <c r="K30"/>
  <c r="K35" s="1"/>
  <c r="J30"/>
  <c r="J35" s="1"/>
  <c r="I30"/>
  <c r="I35" s="1"/>
  <c r="E30"/>
  <c r="E35" s="1"/>
  <c r="D30"/>
  <c r="D35" s="1"/>
  <c r="G35"/>
  <c r="K26"/>
  <c r="K27" s="1"/>
  <c r="J26"/>
  <c r="J27" s="1"/>
  <c r="I26"/>
  <c r="E26"/>
  <c r="D26"/>
  <c r="D27" s="1"/>
  <c r="H26"/>
  <c r="H27" s="1"/>
  <c r="F26"/>
  <c r="F27" s="1"/>
  <c r="I23"/>
  <c r="G23"/>
  <c r="E23"/>
  <c r="I19"/>
  <c r="I27" s="1"/>
  <c r="G19"/>
  <c r="E19"/>
  <c r="K14"/>
  <c r="J14"/>
  <c r="I14"/>
  <c r="E14"/>
  <c r="D14"/>
  <c r="G10"/>
  <c r="G15" s="1"/>
  <c r="F10"/>
  <c r="F15" s="1"/>
  <c r="K9"/>
  <c r="J9"/>
  <c r="K6"/>
  <c r="K10" s="1"/>
  <c r="D6"/>
  <c r="D10" s="1"/>
  <c r="D15" s="1"/>
  <c r="J6"/>
  <c r="I6"/>
  <c r="I10" s="1"/>
  <c r="I15" s="1"/>
  <c r="E6"/>
  <c r="E10" s="1"/>
  <c r="E15" s="1"/>
  <c r="I9" i="8"/>
  <c r="H14"/>
  <c r="H5"/>
  <c r="G14"/>
  <c r="G9"/>
  <c r="G6"/>
  <c r="F41"/>
  <c r="F36"/>
  <c r="F38" s="1"/>
  <c r="F47" s="1"/>
  <c r="E19" i="7"/>
  <c r="G19"/>
  <c r="I19"/>
  <c r="E23"/>
  <c r="G23"/>
  <c r="I23"/>
  <c r="D5" i="8"/>
  <c r="D9"/>
  <c r="F24" i="7"/>
  <c r="H24"/>
  <c r="I46" i="8"/>
  <c r="G46"/>
  <c r="D46"/>
  <c r="I41"/>
  <c r="G41"/>
  <c r="E41"/>
  <c r="D41"/>
  <c r="H41"/>
  <c r="I38"/>
  <c r="H38"/>
  <c r="H47" s="1"/>
  <c r="G38"/>
  <c r="G47" s="1"/>
  <c r="E38"/>
  <c r="E47" s="1"/>
  <c r="D38"/>
  <c r="D47" s="1"/>
  <c r="H35"/>
  <c r="F35"/>
  <c r="D34"/>
  <c r="G34"/>
  <c r="I30"/>
  <c r="I35" s="1"/>
  <c r="E30"/>
  <c r="E35" s="1"/>
  <c r="D30"/>
  <c r="D35" s="1"/>
  <c r="G30"/>
  <c r="G35" s="1"/>
  <c r="I26"/>
  <c r="H26"/>
  <c r="H27" s="1"/>
  <c r="F26"/>
  <c r="F27" s="1"/>
  <c r="E26"/>
  <c r="D26"/>
  <c r="D27" s="1"/>
  <c r="I23"/>
  <c r="G23"/>
  <c r="E23"/>
  <c r="I19"/>
  <c r="I27" s="1"/>
  <c r="G19"/>
  <c r="G27" s="1"/>
  <c r="E19"/>
  <c r="E27" s="1"/>
  <c r="I14"/>
  <c r="E14"/>
  <c r="D14"/>
  <c r="G10"/>
  <c r="G15" s="1"/>
  <c r="D6"/>
  <c r="D10" s="1"/>
  <c r="D15" s="1"/>
  <c r="I6"/>
  <c r="I10" s="1"/>
  <c r="I15" s="1"/>
  <c r="H6"/>
  <c r="H10" s="1"/>
  <c r="H15" s="1"/>
  <c r="F10"/>
  <c r="F15" s="1"/>
  <c r="E6"/>
  <c r="E10" s="1"/>
  <c r="M4" i="7"/>
  <c r="L36"/>
  <c r="L38" s="1"/>
  <c r="K37"/>
  <c r="K5"/>
  <c r="L46"/>
  <c r="L41"/>
  <c r="L34"/>
  <c r="L30"/>
  <c r="L35" s="1"/>
  <c r="L26"/>
  <c r="L27" s="1"/>
  <c r="L14"/>
  <c r="L9"/>
  <c r="L6"/>
  <c r="J4"/>
  <c r="F10"/>
  <c r="F15" s="1"/>
  <c r="G10"/>
  <c r="G15" s="1"/>
  <c r="H10"/>
  <c r="H15" s="1"/>
  <c r="M9"/>
  <c r="K9"/>
  <c r="J9"/>
  <c r="J14"/>
  <c r="D14"/>
  <c r="J46"/>
  <c r="J41"/>
  <c r="J38"/>
  <c r="J34"/>
  <c r="J30"/>
  <c r="J35" s="1"/>
  <c r="J26"/>
  <c r="J27" s="1"/>
  <c r="J6"/>
  <c r="K46"/>
  <c r="K41"/>
  <c r="K38"/>
  <c r="K34"/>
  <c r="K30"/>
  <c r="K26"/>
  <c r="K27" s="1"/>
  <c r="K14"/>
  <c r="K6"/>
  <c r="K10" s="1"/>
  <c r="I46"/>
  <c r="I41"/>
  <c r="I38"/>
  <c r="I30"/>
  <c r="I35" s="1"/>
  <c r="I26"/>
  <c r="I14"/>
  <c r="I4"/>
  <c r="I6" s="1"/>
  <c r="I10" s="1"/>
  <c r="H39"/>
  <c r="H41" s="1"/>
  <c r="H38"/>
  <c r="F36"/>
  <c r="G32"/>
  <c r="G29"/>
  <c r="G30" s="1"/>
  <c r="M41"/>
  <c r="G41"/>
  <c r="F41"/>
  <c r="E41"/>
  <c r="D41"/>
  <c r="F38"/>
  <c r="F47" s="1"/>
  <c r="E14"/>
  <c r="E4"/>
  <c r="E6" s="1"/>
  <c r="E10" s="1"/>
  <c r="E15" s="1"/>
  <c r="M46"/>
  <c r="G46"/>
  <c r="D46"/>
  <c r="G38"/>
  <c r="E38"/>
  <c r="M38"/>
  <c r="M47" s="1"/>
  <c r="D38"/>
  <c r="D5"/>
  <c r="H35"/>
  <c r="F35"/>
  <c r="M34"/>
  <c r="G34"/>
  <c r="D34"/>
  <c r="E30"/>
  <c r="E35" s="1"/>
  <c r="M30"/>
  <c r="M35" s="1"/>
  <c r="D30"/>
  <c r="D35" s="1"/>
  <c r="F26"/>
  <c r="F27" s="1"/>
  <c r="E26"/>
  <c r="H26"/>
  <c r="H27" s="1"/>
  <c r="M26"/>
  <c r="M27" s="1"/>
  <c r="D26"/>
  <c r="D27" s="1"/>
  <c r="E27"/>
  <c r="M14"/>
  <c r="M6"/>
  <c r="M10" s="1"/>
  <c r="D6"/>
  <c r="D10" s="1"/>
  <c r="D15" s="1"/>
  <c r="I36" i="6"/>
  <c r="G36"/>
  <c r="L35"/>
  <c r="H35"/>
  <c r="D35"/>
  <c r="L30"/>
  <c r="K30"/>
  <c r="K31" s="1"/>
  <c r="K36" s="1"/>
  <c r="J30"/>
  <c r="J31" s="1"/>
  <c r="J36" s="1"/>
  <c r="H30"/>
  <c r="H31" s="1"/>
  <c r="H36" s="1"/>
  <c r="F30"/>
  <c r="F31" s="1"/>
  <c r="F36" s="1"/>
  <c r="E30"/>
  <c r="E31" s="1"/>
  <c r="E36" s="1"/>
  <c r="D30"/>
  <c r="L29"/>
  <c r="L31" s="1"/>
  <c r="L36" s="1"/>
  <c r="D29"/>
  <c r="L26"/>
  <c r="L27" s="1"/>
  <c r="K26"/>
  <c r="K27" s="1"/>
  <c r="K28" s="1"/>
  <c r="I26"/>
  <c r="G26"/>
  <c r="E26"/>
  <c r="E27" s="1"/>
  <c r="E28" s="1"/>
  <c r="D26"/>
  <c r="D27" s="1"/>
  <c r="I25"/>
  <c r="I27" s="1"/>
  <c r="I28" s="1"/>
  <c r="G25"/>
  <c r="G27" s="1"/>
  <c r="G28" s="1"/>
  <c r="L24"/>
  <c r="J24"/>
  <c r="H24"/>
  <c r="F24"/>
  <c r="D24"/>
  <c r="L20"/>
  <c r="J20"/>
  <c r="H20"/>
  <c r="H28" s="1"/>
  <c r="F20"/>
  <c r="D20"/>
  <c r="D28" s="1"/>
  <c r="K16"/>
  <c r="J16"/>
  <c r="I16"/>
  <c r="H16"/>
  <c r="G16"/>
  <c r="F16"/>
  <c r="E16"/>
  <c r="L14"/>
  <c r="D14"/>
  <c r="L10"/>
  <c r="L15" s="1"/>
  <c r="D10"/>
  <c r="D15" s="1"/>
  <c r="L5"/>
  <c r="D5"/>
  <c r="L4"/>
  <c r="L6" s="1"/>
  <c r="L16" s="1"/>
  <c r="D4"/>
  <c r="D6" s="1"/>
  <c r="D16" s="1"/>
  <c r="H30" i="5"/>
  <c r="H31" s="1"/>
  <c r="I26"/>
  <c r="I25"/>
  <c r="I27" s="1"/>
  <c r="I28" s="1"/>
  <c r="G26"/>
  <c r="G25"/>
  <c r="J30"/>
  <c r="J31" s="1"/>
  <c r="J36" s="1"/>
  <c r="J24"/>
  <c r="J20"/>
  <c r="J28" s="1"/>
  <c r="K30"/>
  <c r="K31" s="1"/>
  <c r="K36" s="1"/>
  <c r="K26"/>
  <c r="K27" s="1"/>
  <c r="K28" s="1"/>
  <c r="E30"/>
  <c r="E31" s="1"/>
  <c r="E36" s="1"/>
  <c r="E26"/>
  <c r="E27" s="1"/>
  <c r="E28" s="1"/>
  <c r="L35"/>
  <c r="L30"/>
  <c r="L29"/>
  <c r="L31" s="1"/>
  <c r="L36" s="1"/>
  <c r="L26"/>
  <c r="L27" s="1"/>
  <c r="L24"/>
  <c r="L20"/>
  <c r="L28" s="1"/>
  <c r="D26"/>
  <c r="D27" s="1"/>
  <c r="D30"/>
  <c r="D29"/>
  <c r="D24"/>
  <c r="D20"/>
  <c r="D28" s="1"/>
  <c r="L14"/>
  <c r="L10"/>
  <c r="L5"/>
  <c r="L4"/>
  <c r="D5"/>
  <c r="D4"/>
  <c r="H25" i="4"/>
  <c r="F25"/>
  <c r="K16" i="5"/>
  <c r="E16"/>
  <c r="I36"/>
  <c r="G36"/>
  <c r="H35"/>
  <c r="D35"/>
  <c r="F30"/>
  <c r="F31" s="1"/>
  <c r="F36" s="1"/>
  <c r="H24"/>
  <c r="F24"/>
  <c r="H20"/>
  <c r="F20"/>
  <c r="J16"/>
  <c r="I16"/>
  <c r="H16"/>
  <c r="G16"/>
  <c r="F16"/>
  <c r="D14"/>
  <c r="D10"/>
  <c r="J14" i="4"/>
  <c r="J10"/>
  <c r="J15" s="1"/>
  <c r="J5"/>
  <c r="J4"/>
  <c r="J6" s="1"/>
  <c r="D10"/>
  <c r="D15" s="1"/>
  <c r="G20"/>
  <c r="G28" s="1"/>
  <c r="G26"/>
  <c r="G27" s="1"/>
  <c r="I30"/>
  <c r="I31" s="1"/>
  <c r="I36" s="1"/>
  <c r="E30"/>
  <c r="E31" s="1"/>
  <c r="E36" s="1"/>
  <c r="H26"/>
  <c r="H27" s="1"/>
  <c r="H28" s="1"/>
  <c r="F26"/>
  <c r="H36"/>
  <c r="F36"/>
  <c r="J35"/>
  <c r="G35"/>
  <c r="D35"/>
  <c r="J30"/>
  <c r="G30"/>
  <c r="G31" s="1"/>
  <c r="G36" s="1"/>
  <c r="D30"/>
  <c r="J29"/>
  <c r="J31" s="1"/>
  <c r="J36" s="1"/>
  <c r="D29"/>
  <c r="I27"/>
  <c r="J26"/>
  <c r="D26"/>
  <c r="J25"/>
  <c r="D25"/>
  <c r="I24"/>
  <c r="G24"/>
  <c r="E24"/>
  <c r="I17"/>
  <c r="I20" s="1"/>
  <c r="I28" s="1"/>
  <c r="E17"/>
  <c r="E20" s="1"/>
  <c r="E28" s="1"/>
  <c r="I16"/>
  <c r="H16"/>
  <c r="G16"/>
  <c r="F16"/>
  <c r="E16"/>
  <c r="D14"/>
  <c r="D5"/>
  <c r="D4"/>
  <c r="J30" i="1"/>
  <c r="J25"/>
  <c r="J24"/>
  <c r="J21"/>
  <c r="J20"/>
  <c r="J10"/>
  <c r="J5"/>
  <c r="J4"/>
  <c r="I25"/>
  <c r="I26" s="1"/>
  <c r="I31" s="1"/>
  <c r="I22"/>
  <c r="I19"/>
  <c r="I12"/>
  <c r="I15" s="1"/>
  <c r="I23" s="1"/>
  <c r="H31"/>
  <c r="H21"/>
  <c r="H22" s="1"/>
  <c r="H23" s="1"/>
  <c r="H11"/>
  <c r="G25"/>
  <c r="G26" s="1"/>
  <c r="E25"/>
  <c r="G30"/>
  <c r="G19"/>
  <c r="G15"/>
  <c r="G23" s="1"/>
  <c r="E11"/>
  <c r="F11"/>
  <c r="G11"/>
  <c r="I11"/>
  <c r="E19"/>
  <c r="F21"/>
  <c r="F22" s="1"/>
  <c r="F23" s="1"/>
  <c r="F31"/>
  <c r="D25"/>
  <c r="D21"/>
  <c r="D30"/>
  <c r="E26"/>
  <c r="E31" s="1"/>
  <c r="D24"/>
  <c r="E22"/>
  <c r="D20"/>
  <c r="E12"/>
  <c r="E15" s="1"/>
  <c r="E23" s="1"/>
  <c r="D10"/>
  <c r="D5"/>
  <c r="D4"/>
  <c r="N23" i="2" l="1"/>
  <c r="O23" s="1"/>
  <c r="N21"/>
  <c r="O21" s="1"/>
  <c r="N22"/>
  <c r="O22" s="1"/>
  <c r="N17"/>
  <c r="O17" s="1"/>
  <c r="P17" s="1"/>
  <c r="N13"/>
  <c r="O13" s="1"/>
  <c r="P13" s="1"/>
  <c r="N12"/>
  <c r="O12" s="1"/>
  <c r="N20"/>
  <c r="O20" s="1"/>
  <c r="M52" i="14"/>
  <c r="M32"/>
  <c r="M40"/>
  <c r="E60"/>
  <c r="I60"/>
  <c r="K60"/>
  <c r="D56"/>
  <c r="M49"/>
  <c r="L20"/>
  <c r="M20" s="1"/>
  <c r="L56"/>
  <c r="I60" i="13"/>
  <c r="H56"/>
  <c r="M49"/>
  <c r="H32"/>
  <c r="M32" s="1"/>
  <c r="M55"/>
  <c r="L20"/>
  <c r="L56"/>
  <c r="M52"/>
  <c r="G56"/>
  <c r="E56"/>
  <c r="J56"/>
  <c r="D56"/>
  <c r="D20"/>
  <c r="M20" s="1"/>
  <c r="L32"/>
  <c r="M40"/>
  <c r="H59" i="12"/>
  <c r="H60" s="1"/>
  <c r="F60"/>
  <c r="K40"/>
  <c r="K52"/>
  <c r="D56"/>
  <c r="E56"/>
  <c r="K49"/>
  <c r="H32"/>
  <c r="J20"/>
  <c r="D20"/>
  <c r="D11" i="11"/>
  <c r="K40"/>
  <c r="K46"/>
  <c r="I47"/>
  <c r="J47"/>
  <c r="E23"/>
  <c r="H51"/>
  <c r="J31"/>
  <c r="D22"/>
  <c r="D23" s="1"/>
  <c r="J11"/>
  <c r="G23"/>
  <c r="D31"/>
  <c r="G31"/>
  <c r="K32" i="12"/>
  <c r="K20"/>
  <c r="J56" i="10"/>
  <c r="F24"/>
  <c r="E36"/>
  <c r="E23"/>
  <c r="E24" s="1"/>
  <c r="J24" s="1"/>
  <c r="G36"/>
  <c r="J36" s="1"/>
  <c r="G44"/>
  <c r="J44" s="1"/>
  <c r="G27" i="9"/>
  <c r="K15"/>
  <c r="E27"/>
  <c r="L35"/>
  <c r="J6" i="2" s="1"/>
  <c r="N6" s="1"/>
  <c r="J10" i="9"/>
  <c r="J15" s="1"/>
  <c r="L15" s="1"/>
  <c r="J4" i="2" s="1"/>
  <c r="N4" s="1"/>
  <c r="L27" i="9"/>
  <c r="J5" i="2" s="1"/>
  <c r="N5" s="1"/>
  <c r="L47" i="9"/>
  <c r="J7" i="2" s="1"/>
  <c r="N7" s="1"/>
  <c r="I47" i="8"/>
  <c r="G35" i="7"/>
  <c r="I15"/>
  <c r="E47"/>
  <c r="L10"/>
  <c r="L15" s="1"/>
  <c r="L47"/>
  <c r="E15" i="8"/>
  <c r="J35"/>
  <c r="J15"/>
  <c r="J27"/>
  <c r="J47"/>
  <c r="M15" i="7"/>
  <c r="K15"/>
  <c r="J47"/>
  <c r="J10"/>
  <c r="J15" s="1"/>
  <c r="I27"/>
  <c r="K35"/>
  <c r="K47"/>
  <c r="D47"/>
  <c r="I47"/>
  <c r="G47"/>
  <c r="H47"/>
  <c r="G27"/>
  <c r="N47"/>
  <c r="N15"/>
  <c r="N27"/>
  <c r="N35"/>
  <c r="D6" i="4"/>
  <c r="D16" s="1"/>
  <c r="H36" i="5"/>
  <c r="D6"/>
  <c r="F28" i="6"/>
  <c r="J28"/>
  <c r="D31"/>
  <c r="D36" s="1"/>
  <c r="M36" s="1"/>
  <c r="M16"/>
  <c r="L28"/>
  <c r="M28" s="1"/>
  <c r="H28" i="5"/>
  <c r="G27"/>
  <c r="G28" s="1"/>
  <c r="F28"/>
  <c r="L6"/>
  <c r="L15"/>
  <c r="D31"/>
  <c r="D36" s="1"/>
  <c r="M36" s="1"/>
  <c r="J27" i="4"/>
  <c r="J28" s="1"/>
  <c r="D31"/>
  <c r="D36" s="1"/>
  <c r="D27"/>
  <c r="D28" s="1"/>
  <c r="L16" i="5"/>
  <c r="D15"/>
  <c r="D16" s="1"/>
  <c r="F27" i="4"/>
  <c r="J16"/>
  <c r="K36"/>
  <c r="K16"/>
  <c r="J26" i="1"/>
  <c r="J31" s="1"/>
  <c r="J6"/>
  <c r="J11" s="1"/>
  <c r="J22"/>
  <c r="J23" s="1"/>
  <c r="G31"/>
  <c r="D26"/>
  <c r="D31" s="1"/>
  <c r="D22"/>
  <c r="D6"/>
  <c r="D11" s="1"/>
  <c r="K11" s="1"/>
  <c r="M60" i="14" l="1"/>
  <c r="M56"/>
  <c r="M60" i="13"/>
  <c r="E24" i="2" s="1"/>
  <c r="N24" s="1"/>
  <c r="O24" s="1"/>
  <c r="M56" i="13"/>
  <c r="K60" i="12"/>
  <c r="K56"/>
  <c r="K11" i="11"/>
  <c r="K47"/>
  <c r="K23"/>
  <c r="K31"/>
  <c r="K28" i="4"/>
  <c r="F28"/>
  <c r="K23" i="1"/>
  <c r="D23"/>
  <c r="M28" i="5"/>
  <c r="M16"/>
  <c r="K31" i="1"/>
</calcChain>
</file>

<file path=xl/sharedStrings.xml><?xml version="1.0" encoding="utf-8"?>
<sst xmlns="http://schemas.openxmlformats.org/spreadsheetml/2006/main" count="2082" uniqueCount="200">
  <si>
    <t>Керамогранит</t>
  </si>
  <si>
    <t>Стены</t>
  </si>
  <si>
    <t xml:space="preserve">L </t>
  </si>
  <si>
    <t xml:space="preserve">Н </t>
  </si>
  <si>
    <t>S</t>
  </si>
  <si>
    <t>кол-во</t>
  </si>
  <si>
    <t>ИТОГО</t>
  </si>
  <si>
    <t>1-3</t>
  </si>
  <si>
    <t>Штукатурка</t>
  </si>
  <si>
    <t>Проемы</t>
  </si>
  <si>
    <t>3-4</t>
  </si>
  <si>
    <t>Ограждения лоджий</t>
  </si>
  <si>
    <t>Термомакс</t>
  </si>
  <si>
    <t>4-5</t>
  </si>
  <si>
    <t>пилон</t>
  </si>
  <si>
    <t>Торцы перекрытий</t>
  </si>
  <si>
    <t>5-6</t>
  </si>
  <si>
    <t>6-8</t>
  </si>
  <si>
    <t>8-6</t>
  </si>
  <si>
    <t>6-5</t>
  </si>
  <si>
    <t>5-4</t>
  </si>
  <si>
    <t>4-3</t>
  </si>
  <si>
    <t>3-1</t>
  </si>
  <si>
    <t>Ограждения лоджий, стена мусорокамеры</t>
  </si>
  <si>
    <t>всего</t>
  </si>
  <si>
    <t>А-В</t>
  </si>
  <si>
    <t>В-Г</t>
  </si>
  <si>
    <t>Г-Д</t>
  </si>
  <si>
    <t>Д-Е</t>
  </si>
  <si>
    <t>Е-И</t>
  </si>
  <si>
    <t>И-Е</t>
  </si>
  <si>
    <t>Е-Д</t>
  </si>
  <si>
    <t>Д-Г</t>
  </si>
  <si>
    <t>Г-В</t>
  </si>
  <si>
    <t>В-А</t>
  </si>
  <si>
    <t>Облицовочная плитка</t>
  </si>
  <si>
    <t>6-6/2</t>
  </si>
  <si>
    <t>итого</t>
  </si>
  <si>
    <t>6/2-8</t>
  </si>
  <si>
    <t>8-8/2</t>
  </si>
  <si>
    <t>8/2-8/3</t>
  </si>
  <si>
    <t>А/2-В</t>
  </si>
  <si>
    <t>Д-Е/1</t>
  </si>
  <si>
    <t>Е/1-Л</t>
  </si>
  <si>
    <t>Л-М</t>
  </si>
  <si>
    <t>Жилой дом (выше отм. +2,770)</t>
  </si>
  <si>
    <t>1-8</t>
  </si>
  <si>
    <t>8-1</t>
  </si>
  <si>
    <t>А-И</t>
  </si>
  <si>
    <t>И-А</t>
  </si>
  <si>
    <t>маш. отд.</t>
  </si>
  <si>
    <t xml:space="preserve">Жилой дом и пристроенные помещения </t>
  </si>
  <si>
    <t>1-8/3</t>
  </si>
  <si>
    <t>8/3-1</t>
  </si>
  <si>
    <t>А/2-М</t>
  </si>
  <si>
    <t>М-А/2</t>
  </si>
  <si>
    <t>парапеты</t>
  </si>
  <si>
    <t>ВСЕГО</t>
  </si>
  <si>
    <t>6/3-6</t>
  </si>
  <si>
    <t>3-2/1</t>
  </si>
  <si>
    <t>2/1-1/3</t>
  </si>
  <si>
    <t>1/3-1/1</t>
  </si>
  <si>
    <t>Е/2-Г/1</t>
  </si>
  <si>
    <t>Г/1-Г</t>
  </si>
  <si>
    <t>теплый</t>
  </si>
  <si>
    <t>холодный</t>
  </si>
  <si>
    <t>Витражи</t>
  </si>
  <si>
    <t>Металлокассеты</t>
  </si>
  <si>
    <t>Витражи лоджий</t>
  </si>
  <si>
    <t>Витражи навесные холодные</t>
  </si>
  <si>
    <t>Витражи навесные теплые</t>
  </si>
  <si>
    <t>Подсчет объемов по старому проекту</t>
  </si>
  <si>
    <t>Подсчет объемов по измененному проекту</t>
  </si>
  <si>
    <t>Демонтаж ограждений из блока</t>
  </si>
  <si>
    <t>Термомакс фасад</t>
  </si>
  <si>
    <t>Термомакс лоджии</t>
  </si>
  <si>
    <t>2 этаж</t>
  </si>
  <si>
    <t>Lст</t>
  </si>
  <si>
    <t>hст</t>
  </si>
  <si>
    <t>Sст</t>
  </si>
  <si>
    <t>Lок</t>
  </si>
  <si>
    <t>hок</t>
  </si>
  <si>
    <t>Lдв</t>
  </si>
  <si>
    <t>hдв</t>
  </si>
  <si>
    <t>Sок+дв</t>
  </si>
  <si>
    <t>3 этаж</t>
  </si>
  <si>
    <t>4 этаж</t>
  </si>
  <si>
    <t>5 этаж</t>
  </si>
  <si>
    <t>6 этаж</t>
  </si>
  <si>
    <t>7 этаж</t>
  </si>
  <si>
    <t>8 этаж</t>
  </si>
  <si>
    <t>9 этаж</t>
  </si>
  <si>
    <t>10 этаж</t>
  </si>
  <si>
    <t>11 этаж</t>
  </si>
  <si>
    <t>12 этаж</t>
  </si>
  <si>
    <t>13 этаж</t>
  </si>
  <si>
    <t>14 этаж</t>
  </si>
  <si>
    <t>15 этаж</t>
  </si>
  <si>
    <t>16 этаж</t>
  </si>
  <si>
    <t>Штукатурка фасад</t>
  </si>
  <si>
    <t>Штукатурка лоджии</t>
  </si>
  <si>
    <t>штукатурка по сетке (блок)</t>
  </si>
  <si>
    <t>затирка (монолит)</t>
  </si>
  <si>
    <t>декоративная  штукатурка</t>
  </si>
  <si>
    <t>окраска</t>
  </si>
  <si>
    <t>фасад А-И</t>
  </si>
  <si>
    <t>фасад 1-8</t>
  </si>
  <si>
    <t>фасад И-А</t>
  </si>
  <si>
    <t>фасад 8-1</t>
  </si>
  <si>
    <t>Затирка потолки лоджий</t>
  </si>
  <si>
    <t>№ п/п</t>
  </si>
  <si>
    <t>Наименование работ и затрат</t>
  </si>
  <si>
    <t>Ед. Изм.</t>
  </si>
  <si>
    <t>Кол-во</t>
  </si>
  <si>
    <t>Цена, руб.</t>
  </si>
  <si>
    <t>Стоимость, руб.</t>
  </si>
  <si>
    <t>Примечание</t>
  </si>
  <si>
    <t>Ниже отм. 0.000</t>
  </si>
  <si>
    <t>2.7</t>
  </si>
  <si>
    <t>Встроенно-пристроенные помещения</t>
  </si>
  <si>
    <t>Наружная отделка</t>
  </si>
  <si>
    <t>2.7.1</t>
  </si>
  <si>
    <t>м2</t>
  </si>
  <si>
    <t>2.7.2</t>
  </si>
  <si>
    <t>расчет</t>
  </si>
  <si>
    <t>Утепление фасада</t>
  </si>
  <si>
    <t>2.7.3</t>
  </si>
  <si>
    <t>Облицовка цоколя бетонными плитками</t>
  </si>
  <si>
    <t>Выше отм. 0.000</t>
  </si>
  <si>
    <t>3</t>
  </si>
  <si>
    <t>Общестроительные работы выше отм. 0.000</t>
  </si>
  <si>
    <t>3.6</t>
  </si>
  <si>
    <t>Установка витражей лоджий</t>
  </si>
  <si>
    <t>расчет, смета</t>
  </si>
  <si>
    <t xml:space="preserve">Установка витражей </t>
  </si>
  <si>
    <t>3.6.1</t>
  </si>
  <si>
    <t>3.6.2</t>
  </si>
  <si>
    <t>Навесные витражи "холодного" типа</t>
  </si>
  <si>
    <t>3.6.3</t>
  </si>
  <si>
    <t>Навесные витражи "теплого" типа</t>
  </si>
  <si>
    <t>3.11</t>
  </si>
  <si>
    <t xml:space="preserve">штукатурка стен </t>
  </si>
  <si>
    <t>окраска стен фасада</t>
  </si>
  <si>
    <t>3.11.2</t>
  </si>
  <si>
    <t>3.11.3</t>
  </si>
  <si>
    <t>3.11.4</t>
  </si>
  <si>
    <t>3.11.5</t>
  </si>
  <si>
    <t>вент.шахты</t>
  </si>
  <si>
    <t>Штукатурка вентшахты (тех.чердак и крыша)</t>
  </si>
  <si>
    <t>Утепление вентшахты</t>
  </si>
  <si>
    <t>Утепление фасада и вентшахт</t>
  </si>
  <si>
    <t>3.11.6</t>
  </si>
  <si>
    <t>3.11.7</t>
  </si>
  <si>
    <t>устройство навесной фасадной системы (керамогранит)</t>
  </si>
  <si>
    <t>3.11.8</t>
  </si>
  <si>
    <t>Демонтаж балконных ограждений из блока</t>
  </si>
  <si>
    <t>м3</t>
  </si>
  <si>
    <t xml:space="preserve">ИТОГО  </t>
  </si>
  <si>
    <t>НДС - 18%</t>
  </si>
  <si>
    <t>Всего с НДС</t>
  </si>
  <si>
    <t>ВЕДОМОСТЬ</t>
  </si>
  <si>
    <t>договорной цены на строительство выше отм. 0.00 жилого дома со встроенно-пристроенными помещениями</t>
  </si>
  <si>
    <t>г. Новороссийск, микрорайон 16 (ГП) жилой дом №2</t>
  </si>
  <si>
    <t>Площадь жилых и офисных помещений объекта = 7725,24 м2</t>
  </si>
  <si>
    <t>Заказчик:</t>
  </si>
  <si>
    <t>Подрядчик:</t>
  </si>
  <si>
    <t>Генеральный директор</t>
  </si>
  <si>
    <t>ООО "ПИК Служба Заказчика"</t>
  </si>
  <si>
    <t>ООО "Акстрой"</t>
  </si>
  <si>
    <t>_______________А.Г. Селюков</t>
  </si>
  <si>
    <t>_______________ З.М. Байтаров</t>
  </si>
  <si>
    <t>устройство навесной фасадной системы (стальной лист)</t>
  </si>
  <si>
    <t>Линеарная панель</t>
  </si>
  <si>
    <t>Линеарная панель без утепления</t>
  </si>
  <si>
    <t>Подсчет объемов по измененному проекту (вар.2)</t>
  </si>
  <si>
    <t>Штукатурка декоративная</t>
  </si>
  <si>
    <t>Штукатурка декоративная фасад</t>
  </si>
  <si>
    <t>―</t>
  </si>
  <si>
    <t>приямки</t>
  </si>
  <si>
    <t>входы 1, 8</t>
  </si>
  <si>
    <t xml:space="preserve">   </t>
  </si>
  <si>
    <t>Стена мусорокамеры</t>
  </si>
  <si>
    <t>А/2-А</t>
  </si>
  <si>
    <t>А-Г</t>
  </si>
  <si>
    <t>Штукатурка  по сетке</t>
  </si>
  <si>
    <t>Штукатурка декоративная лоджии</t>
  </si>
  <si>
    <t>ФАСАД ЖИЛОЙ ДОМ №2 НА 15.08.2013 г.</t>
  </si>
  <si>
    <t xml:space="preserve">  </t>
  </si>
  <si>
    <t>ФАСАД 1-8</t>
  </si>
  <si>
    <t>ФАСАД 8-1</t>
  </si>
  <si>
    <t>ФАСАД А-И</t>
  </si>
  <si>
    <t>ФАСАД И-А</t>
  </si>
  <si>
    <t>ФАСАД 1-8/3</t>
  </si>
  <si>
    <t>ФАСАД 8/3-1</t>
  </si>
  <si>
    <t>ФАСАД А/2-М</t>
  </si>
  <si>
    <r>
      <t>Облицовочная плитка</t>
    </r>
    <r>
      <rPr>
        <sz val="11"/>
        <color theme="1"/>
        <rFont val="Calibri"/>
        <family val="2"/>
        <charset val="204"/>
        <scheme val="minor"/>
      </rPr>
      <t xml:space="preserve"> Декоративная штукатурка (цоколь)</t>
    </r>
  </si>
  <si>
    <t>Облицовочная плитка Декоративная штукатурка (цоколь)</t>
  </si>
  <si>
    <r>
      <rPr>
        <strike/>
        <sz val="11"/>
        <color theme="1"/>
        <rFont val="Calibri"/>
        <family val="2"/>
        <charset val="204"/>
        <scheme val="minor"/>
      </rPr>
      <t xml:space="preserve">Облицовочная плитка </t>
    </r>
    <r>
      <rPr>
        <sz val="11"/>
        <color theme="1"/>
        <rFont val="Calibri"/>
        <family val="2"/>
        <charset val="204"/>
        <scheme val="minor"/>
      </rPr>
      <t>Декоративная штукатурка (цоколь)</t>
    </r>
  </si>
  <si>
    <t>ФАСАД М-А/2</t>
  </si>
  <si>
    <r>
      <rPr>
        <strike/>
        <sz val="11"/>
        <color theme="1"/>
        <rFont val="Calibri"/>
        <family val="2"/>
        <charset val="204"/>
        <scheme val="minor"/>
      </rPr>
      <t>Облицовочная плитка</t>
    </r>
    <r>
      <rPr>
        <sz val="11"/>
        <color theme="1"/>
        <rFont val="Calibri"/>
        <family val="2"/>
        <charset val="204"/>
        <scheme val="minor"/>
      </rPr>
      <t xml:space="preserve"> Декоративная штукатурка (цоколь)</t>
    </r>
  </si>
</sst>
</file>

<file path=xl/styles.xml><?xml version="1.0" encoding="utf-8"?>
<styleSheet xmlns="http://schemas.openxmlformats.org/spreadsheetml/2006/main">
  <numFmts count="1">
    <numFmt numFmtId="164" formatCode="0.0000"/>
  </numFmts>
  <fonts count="1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240">
    <xf numFmtId="0" fontId="0" fillId="0" borderId="0" xfId="0"/>
    <xf numFmtId="0" fontId="0" fillId="0" borderId="0" xfId="0" applyAlignment="1">
      <alignment horizontal="center" vertical="center"/>
    </xf>
    <xf numFmtId="49" fontId="3" fillId="0" borderId="0" xfId="0" applyNumberFormat="1" applyFont="1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2" fontId="0" fillId="0" borderId="0" xfId="0" applyNumberFormat="1"/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1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Border="1"/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1" xfId="0" applyBorder="1" applyAlignment="1">
      <alignment wrapText="1"/>
    </xf>
    <xf numFmtId="0" fontId="0" fillId="0" borderId="0" xfId="0"/>
    <xf numFmtId="3" fontId="10" fillId="0" borderId="0" xfId="1" applyNumberFormat="1" applyFont="1" applyFill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4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/>
    <xf numFmtId="2" fontId="0" fillId="0" borderId="1" xfId="0" applyNumberForma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Fill="1"/>
    <xf numFmtId="2" fontId="0" fillId="0" borderId="1" xfId="0" applyNumberForma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4" fillId="0" borderId="0" xfId="0" applyFont="1" applyFill="1"/>
    <xf numFmtId="49" fontId="15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4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49" fontId="3" fillId="0" borderId="1" xfId="0" applyNumberFormat="1" applyFont="1" applyBorder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1" fillId="0" borderId="0" xfId="1" applyFont="1" applyAlignment="1">
      <alignment horizontal="right" vertical="center" wrapText="1"/>
    </xf>
    <xf numFmtId="0" fontId="11" fillId="0" borderId="0" xfId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4" fontId="1" fillId="0" borderId="3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0" fillId="0" borderId="37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3" fontId="9" fillId="0" borderId="0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6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3"/>
  <sheetViews>
    <sheetView tabSelected="1" view="pageLayout" topLeftCell="A25" workbookViewId="0">
      <selection activeCell="B26" sqref="B26:P45"/>
    </sheetView>
  </sheetViews>
  <sheetFormatPr defaultRowHeight="15"/>
  <cols>
    <col min="1" max="1" width="5.7109375" customWidth="1"/>
    <col min="2" max="2" width="39.5703125" customWidth="1"/>
    <col min="3" max="3" width="9.42578125" style="13" customWidth="1"/>
    <col min="4" max="4" width="9" style="13" bestFit="1" customWidth="1"/>
    <col min="5" max="5" width="10.7109375" style="13" bestFit="1" customWidth="1"/>
    <col min="6" max="6" width="9.140625" style="13" bestFit="1" customWidth="1"/>
    <col min="7" max="7" width="10" style="13" bestFit="1" customWidth="1"/>
    <col min="8" max="8" width="11.7109375" style="13" bestFit="1" customWidth="1"/>
    <col min="9" max="9" width="10.85546875" style="13" bestFit="1" customWidth="1"/>
    <col min="10" max="10" width="8.140625" style="13" bestFit="1" customWidth="1"/>
    <col min="11" max="12" width="8" style="13" bestFit="1" customWidth="1"/>
    <col min="13" max="13" width="9.7109375" style="13" customWidth="1"/>
    <col min="14" max="14" width="10" bestFit="1" customWidth="1"/>
    <col min="16" max="16" width="9.5703125" customWidth="1"/>
  </cols>
  <sheetData>
    <row r="1" spans="1:16">
      <c r="B1" t="s">
        <v>71</v>
      </c>
    </row>
    <row r="2" spans="1:16" s="3" customFormat="1">
      <c r="B2" s="15"/>
      <c r="C2" s="149" t="s">
        <v>45</v>
      </c>
      <c r="D2" s="149"/>
      <c r="E2" s="149"/>
      <c r="F2" s="149"/>
      <c r="G2" s="149"/>
      <c r="H2" s="27"/>
      <c r="I2" s="175" t="s">
        <v>51</v>
      </c>
      <c r="J2" s="176"/>
      <c r="K2" s="176"/>
      <c r="L2" s="176"/>
      <c r="M2" s="177"/>
      <c r="N2" s="178" t="s">
        <v>57</v>
      </c>
    </row>
    <row r="3" spans="1:16" s="18" customFormat="1">
      <c r="B3" s="7"/>
      <c r="C3" s="126" t="s">
        <v>46</v>
      </c>
      <c r="D3" s="126" t="s">
        <v>47</v>
      </c>
      <c r="E3" s="126" t="s">
        <v>48</v>
      </c>
      <c r="F3" s="126" t="s">
        <v>49</v>
      </c>
      <c r="G3" s="126" t="s">
        <v>50</v>
      </c>
      <c r="H3" s="116"/>
      <c r="I3" s="126" t="s">
        <v>52</v>
      </c>
      <c r="J3" s="126" t="s">
        <v>53</v>
      </c>
      <c r="K3" s="126" t="s">
        <v>54</v>
      </c>
      <c r="L3" s="126" t="s">
        <v>55</v>
      </c>
      <c r="M3" s="127" t="s">
        <v>56</v>
      </c>
      <c r="N3" s="179"/>
    </row>
    <row r="4" spans="1:16">
      <c r="B4" s="14" t="s">
        <v>0</v>
      </c>
      <c r="C4" s="16">
        <f>'ЖД 1-8'!K11</f>
        <v>529.30799999999999</v>
      </c>
      <c r="D4" s="16">
        <f>'ЖД 8-1'!K16</f>
        <v>533.33579999999995</v>
      </c>
      <c r="E4" s="16">
        <f>'ЖД А-И'!M16</f>
        <v>298.35700000000014</v>
      </c>
      <c r="F4" s="16">
        <f>'ЖД И-А'!M16</f>
        <v>298.35700000000014</v>
      </c>
      <c r="G4" s="16"/>
      <c r="H4" s="32"/>
      <c r="I4" s="32">
        <f>'ВПП 1-8|3'!N15</f>
        <v>126.816</v>
      </c>
      <c r="J4" s="32">
        <f>'ВПП 8|3-1'!L15</f>
        <v>93.912599999999983</v>
      </c>
      <c r="K4" s="32">
        <f>'ВПП A|2-M'!J15</f>
        <v>78.054900000000004</v>
      </c>
      <c r="L4" s="32">
        <f>'ВПП М-A|2'!J24</f>
        <v>69.457299999999989</v>
      </c>
      <c r="M4" s="32">
        <v>100.48</v>
      </c>
      <c r="N4" s="27">
        <f>SUM(C4:M4)</f>
        <v>2128.0786000000003</v>
      </c>
    </row>
    <row r="5" spans="1:16">
      <c r="B5" s="14" t="s">
        <v>8</v>
      </c>
      <c r="C5" s="16">
        <f>'ЖД 1-8'!K23</f>
        <v>184.15600000000001</v>
      </c>
      <c r="D5" s="16">
        <f>'ЖД 8-1'!K28</f>
        <v>375.32439999999997</v>
      </c>
      <c r="E5" s="16">
        <f>'ЖД А-И'!M28</f>
        <v>263.80100000000004</v>
      </c>
      <c r="F5" s="16">
        <f>'ЖД И-А'!M28</f>
        <v>263.80100000000004</v>
      </c>
      <c r="G5" s="16"/>
      <c r="H5" s="32"/>
      <c r="I5" s="32">
        <f>'ВПП 1-8|3'!N27</f>
        <v>25.517600000000002</v>
      </c>
      <c r="J5" s="32">
        <f>'ВПП 8|3-1'!L27</f>
        <v>43.399000000000001</v>
      </c>
      <c r="K5" s="32"/>
      <c r="L5" s="32">
        <f>'ВПП М-A|2'!J36</f>
        <v>10.568999999999999</v>
      </c>
      <c r="M5" s="32"/>
      <c r="N5" s="27">
        <f>SUM(C5:M5)</f>
        <v>1166.5679999999998</v>
      </c>
    </row>
    <row r="6" spans="1:16">
      <c r="B6" s="14" t="s">
        <v>12</v>
      </c>
      <c r="C6" s="16">
        <f>'ЖД 1-8'!K31</f>
        <v>66.568999999999932</v>
      </c>
      <c r="D6" s="16">
        <f>'ЖД 8-1'!K36</f>
        <v>76.680999999999912</v>
      </c>
      <c r="E6" s="16">
        <f>'ЖД А-И'!M36</f>
        <v>115.94809999999991</v>
      </c>
      <c r="F6" s="16">
        <f>'ЖД И-А'!M36</f>
        <v>115.94809999999991</v>
      </c>
      <c r="G6" s="16">
        <v>130</v>
      </c>
      <c r="H6" s="32"/>
      <c r="I6" s="32">
        <f>'ВПП 1-8|3'!N35</f>
        <v>12.085999999999999</v>
      </c>
      <c r="J6" s="32">
        <f>'ВПП 8|3-1'!L35</f>
        <v>19.0442</v>
      </c>
      <c r="K6" s="32"/>
      <c r="L6" s="32"/>
      <c r="M6" s="32"/>
      <c r="N6" s="27">
        <f>SUM(C6:M6)</f>
        <v>536.27639999999963</v>
      </c>
    </row>
    <row r="7" spans="1:16">
      <c r="B7" s="14" t="s">
        <v>35</v>
      </c>
      <c r="C7" s="16"/>
      <c r="D7" s="16"/>
      <c r="E7" s="16"/>
      <c r="F7" s="16"/>
      <c r="G7" s="16"/>
      <c r="H7" s="32"/>
      <c r="I7" s="32">
        <f>'ВПП 1-8|3'!N47</f>
        <v>27.304200000000002</v>
      </c>
      <c r="J7" s="32">
        <f>'ВПП 8|3-1'!L47</f>
        <v>23.021999999999998</v>
      </c>
      <c r="K7" s="32">
        <f>'ВПП A|2-M'!J47</f>
        <v>15.174400000000002</v>
      </c>
      <c r="L7" s="32">
        <f>'ВПП М-A|2'!J56</f>
        <v>1.92</v>
      </c>
      <c r="M7" s="32"/>
      <c r="N7" s="27">
        <f>SUM(C7:M7)</f>
        <v>67.420600000000007</v>
      </c>
    </row>
    <row r="8" spans="1:16" ht="9" customHeight="1">
      <c r="N8" s="13"/>
    </row>
    <row r="9" spans="1:16">
      <c r="B9" t="s">
        <v>72</v>
      </c>
      <c r="N9" s="13"/>
    </row>
    <row r="10" spans="1:16" s="3" customFormat="1">
      <c r="B10" s="15"/>
      <c r="C10" s="175" t="s">
        <v>45</v>
      </c>
      <c r="D10" s="176"/>
      <c r="E10" s="176"/>
      <c r="F10" s="176"/>
      <c r="G10" s="176"/>
      <c r="H10" s="177"/>
      <c r="I10" s="175" t="s">
        <v>51</v>
      </c>
      <c r="J10" s="176"/>
      <c r="K10" s="176"/>
      <c r="L10" s="176"/>
      <c r="M10" s="177"/>
      <c r="N10" s="178" t="s">
        <v>57</v>
      </c>
    </row>
    <row r="11" spans="1:16" s="114" customFormat="1">
      <c r="B11" s="115"/>
      <c r="C11" s="128" t="s">
        <v>46</v>
      </c>
      <c r="D11" s="128" t="s">
        <v>47</v>
      </c>
      <c r="E11" s="128" t="s">
        <v>48</v>
      </c>
      <c r="F11" s="128" t="s">
        <v>49</v>
      </c>
      <c r="G11" s="126" t="s">
        <v>50</v>
      </c>
      <c r="H11" s="128" t="s">
        <v>147</v>
      </c>
      <c r="I11" s="126" t="s">
        <v>52</v>
      </c>
      <c r="J11" s="126" t="s">
        <v>53</v>
      </c>
      <c r="K11" s="126" t="s">
        <v>54</v>
      </c>
      <c r="L11" s="126" t="s">
        <v>55</v>
      </c>
      <c r="M11" s="127" t="s">
        <v>56</v>
      </c>
      <c r="N11" s="179"/>
    </row>
    <row r="12" spans="1:16">
      <c r="A12" s="3"/>
      <c r="B12" s="14" t="s">
        <v>0</v>
      </c>
      <c r="C12" s="16">
        <f>'ЖД 1-8 (2)'!K11</f>
        <v>567.24899999999991</v>
      </c>
      <c r="D12" s="16">
        <f>'ЖД 8-1 (2)'!K20</f>
        <v>567.04700000000003</v>
      </c>
      <c r="E12" s="16">
        <f>'ЖД А-И (2)'!M20</f>
        <v>347.97650000000004</v>
      </c>
      <c r="F12" s="16">
        <f>'ЖД И-А (2)'!M20</f>
        <v>347.97650000000004</v>
      </c>
      <c r="G12" s="16"/>
      <c r="H12" s="32"/>
      <c r="I12" s="32">
        <f>'ВПП 1-8|3'!N15</f>
        <v>126.816</v>
      </c>
      <c r="J12" s="32">
        <f>'ВПП 8|3-1'!L15</f>
        <v>93.912599999999983</v>
      </c>
      <c r="K12" s="32">
        <f>'ВПП A|2-M'!J15</f>
        <v>78.054900000000004</v>
      </c>
      <c r="L12" s="32">
        <f>'ВПП М-A|2'!J24</f>
        <v>69.457299999999989</v>
      </c>
      <c r="M12" s="32">
        <v>100.48</v>
      </c>
      <c r="N12" s="27">
        <f t="shared" ref="N12:N25" si="0">SUM(C12:M12)</f>
        <v>2298.9697999999999</v>
      </c>
      <c r="O12" s="31">
        <f>N12</f>
        <v>2298.9697999999999</v>
      </c>
    </row>
    <row r="13" spans="1:16">
      <c r="A13" s="111"/>
      <c r="B13" s="14" t="s">
        <v>99</v>
      </c>
      <c r="C13" s="16">
        <f>'ЖД 1-8 (2)'!K23</f>
        <v>149.07760000000002</v>
      </c>
      <c r="D13" s="16">
        <f>'ЖД 8-1 (2)'!K32</f>
        <v>325.52839999999998</v>
      </c>
      <c r="E13" s="16">
        <f>'ЖД А-И (2)'!M32</f>
        <v>115.07240000000004</v>
      </c>
      <c r="F13" s="16">
        <f>'ЖД И-А (2)'!M32</f>
        <v>115.07240000000004</v>
      </c>
      <c r="G13" s="16"/>
      <c r="H13" s="32"/>
      <c r="I13" s="32">
        <f>'ВПП 1-8|3'!N27</f>
        <v>25.517600000000002</v>
      </c>
      <c r="J13" s="32">
        <f>'ВПП 8|3-1'!L27</f>
        <v>43.399000000000001</v>
      </c>
      <c r="K13" s="32"/>
      <c r="L13" s="32">
        <f>'ВПП М-A|2'!J36</f>
        <v>10.568999999999999</v>
      </c>
      <c r="M13" s="32"/>
      <c r="N13" s="27">
        <f t="shared" si="0"/>
        <v>784.2364</v>
      </c>
      <c r="O13" s="31">
        <f t="shared" ref="O13:O25" si="1">N13</f>
        <v>784.2364</v>
      </c>
      <c r="P13" s="174">
        <f>O13+O14+O15</f>
        <v>1586.8924</v>
      </c>
    </row>
    <row r="14" spans="1:16">
      <c r="A14" s="3"/>
      <c r="B14" s="14" t="s">
        <v>100</v>
      </c>
      <c r="C14" s="16">
        <f>'прочая отделка лоджии'!AY15</f>
        <v>129.24</v>
      </c>
      <c r="D14" s="16">
        <f>'прочая отделка лоджии'!AY39</f>
        <v>159.39600000000002</v>
      </c>
      <c r="E14" s="16">
        <f>'прочая отделка лоджии'!AY7</f>
        <v>108.624</v>
      </c>
      <c r="F14" s="16">
        <f>'прочая отделка лоджии'!AY39</f>
        <v>159.39600000000002</v>
      </c>
      <c r="G14" s="16"/>
      <c r="H14" s="32"/>
      <c r="I14" s="32"/>
      <c r="J14" s="32"/>
      <c r="K14" s="32"/>
      <c r="L14" s="32"/>
      <c r="M14" s="32"/>
      <c r="N14" s="27">
        <f t="shared" si="0"/>
        <v>556.65599999999995</v>
      </c>
      <c r="O14" s="31">
        <f t="shared" si="1"/>
        <v>556.65599999999995</v>
      </c>
      <c r="P14" s="174"/>
    </row>
    <row r="15" spans="1:16" ht="30">
      <c r="A15" s="111"/>
      <c r="B15" s="99" t="s">
        <v>148</v>
      </c>
      <c r="C15" s="29"/>
      <c r="D15" s="29"/>
      <c r="E15" s="29"/>
      <c r="F15" s="29"/>
      <c r="G15" s="29"/>
      <c r="H15" s="29">
        <v>246</v>
      </c>
      <c r="I15" s="29"/>
      <c r="J15" s="29"/>
      <c r="K15" s="29"/>
      <c r="L15" s="29"/>
      <c r="M15" s="29"/>
      <c r="N15" s="28">
        <f t="shared" si="0"/>
        <v>246</v>
      </c>
      <c r="O15" s="98">
        <f t="shared" ref="O15" si="2">N15</f>
        <v>246</v>
      </c>
      <c r="P15" s="174"/>
    </row>
    <row r="16" spans="1:16">
      <c r="A16" s="3"/>
      <c r="B16" s="99" t="s">
        <v>149</v>
      </c>
      <c r="C16" s="29"/>
      <c r="D16" s="29"/>
      <c r="E16" s="29"/>
      <c r="F16" s="29"/>
      <c r="G16" s="29"/>
      <c r="H16" s="29">
        <v>246</v>
      </c>
      <c r="I16" s="29"/>
      <c r="J16" s="29"/>
      <c r="K16" s="29"/>
      <c r="L16" s="29"/>
      <c r="M16" s="29"/>
      <c r="N16" s="28">
        <f t="shared" si="0"/>
        <v>246</v>
      </c>
      <c r="O16" s="98"/>
      <c r="P16" s="37"/>
    </row>
    <row r="17" spans="1:16">
      <c r="A17" s="111"/>
      <c r="B17" s="14" t="s">
        <v>74</v>
      </c>
      <c r="C17" s="16">
        <f>'ЖД 1-8 (2)'!K31</f>
        <v>0</v>
      </c>
      <c r="D17" s="16">
        <f>'ЖД 8-1 (2)'!K40</f>
        <v>23.54899999999996</v>
      </c>
      <c r="E17" s="16">
        <f>'ЖД А-И (2)'!M40</f>
        <v>50.128599999999935</v>
      </c>
      <c r="F17" s="16">
        <f>'ЖД И-А (2)'!M40</f>
        <v>50.128599999999935</v>
      </c>
      <c r="G17" s="16">
        <v>130</v>
      </c>
      <c r="H17" s="32"/>
      <c r="I17" s="32">
        <f>'ВПП 1-8|3'!N35</f>
        <v>12.085999999999999</v>
      </c>
      <c r="J17" s="32">
        <f>'ВПП 8|3-1'!L35</f>
        <v>19.0442</v>
      </c>
      <c r="K17" s="32"/>
      <c r="L17" s="32"/>
      <c r="M17" s="32"/>
      <c r="N17" s="27">
        <f t="shared" si="0"/>
        <v>284.93639999999982</v>
      </c>
      <c r="O17" s="31">
        <f t="shared" si="1"/>
        <v>284.93639999999982</v>
      </c>
      <c r="P17" s="174">
        <f>O17+O18</f>
        <v>1766.5241999999998</v>
      </c>
    </row>
    <row r="18" spans="1:16">
      <c r="A18" s="3"/>
      <c r="B18" s="14" t="s">
        <v>75</v>
      </c>
      <c r="C18" s="16">
        <v>231.08099999999999</v>
      </c>
      <c r="D18" s="16">
        <v>364.464</v>
      </c>
      <c r="E18" s="16">
        <v>443.02140000000003</v>
      </c>
      <c r="F18" s="16">
        <v>443.02140000000003</v>
      </c>
      <c r="G18" s="16"/>
      <c r="H18" s="32"/>
      <c r="I18" s="32"/>
      <c r="J18" s="32"/>
      <c r="K18" s="32"/>
      <c r="L18" s="32"/>
      <c r="M18" s="32"/>
      <c r="N18" s="27">
        <f t="shared" si="0"/>
        <v>1481.5878</v>
      </c>
      <c r="O18" s="31">
        <f t="shared" si="1"/>
        <v>1481.5878</v>
      </c>
      <c r="P18" s="174"/>
    </row>
    <row r="19" spans="1:16">
      <c r="A19" s="111"/>
      <c r="B19" s="14" t="s">
        <v>109</v>
      </c>
      <c r="C19" s="16">
        <f>'потолки лоджий'!U9</f>
        <v>114.15000000000003</v>
      </c>
      <c r="D19" s="16">
        <f>'потолки лоджий'!U21</f>
        <v>205.54000000000002</v>
      </c>
      <c r="E19" s="16">
        <f>'потолки лоджий'!U5</f>
        <v>255.69000000000003</v>
      </c>
      <c r="F19" s="16">
        <f>'потолки лоджий'!U15</f>
        <v>255.69000000000003</v>
      </c>
      <c r="G19" s="16"/>
      <c r="H19" s="32"/>
      <c r="I19" s="32"/>
      <c r="J19" s="32"/>
      <c r="K19" s="32"/>
      <c r="L19" s="32"/>
      <c r="M19" s="32"/>
      <c r="N19" s="27">
        <f t="shared" si="0"/>
        <v>831.07000000000016</v>
      </c>
      <c r="O19" s="31">
        <f t="shared" si="1"/>
        <v>831.07000000000016</v>
      </c>
      <c r="P19" s="36"/>
    </row>
    <row r="20" spans="1:16">
      <c r="A20" s="3"/>
      <c r="B20" s="14" t="s">
        <v>35</v>
      </c>
      <c r="C20" s="16"/>
      <c r="D20" s="16"/>
      <c r="E20" s="16"/>
      <c r="F20" s="16"/>
      <c r="G20" s="16"/>
      <c r="H20" s="32"/>
      <c r="I20" s="32">
        <f>'ВПП 1-8|3'!N47</f>
        <v>27.304200000000002</v>
      </c>
      <c r="J20" s="32">
        <f>'ВПП 8|3-1'!L47</f>
        <v>23.021999999999998</v>
      </c>
      <c r="K20" s="32">
        <f>'ВПП A|2-M'!J47</f>
        <v>15.174400000000002</v>
      </c>
      <c r="L20" s="32">
        <f>'ВПП М-A|2'!J56</f>
        <v>1.92</v>
      </c>
      <c r="M20" s="32"/>
      <c r="N20" s="27">
        <f t="shared" si="0"/>
        <v>67.420600000000007</v>
      </c>
      <c r="O20" s="31">
        <f t="shared" si="1"/>
        <v>67.420600000000007</v>
      </c>
    </row>
    <row r="21" spans="1:16">
      <c r="A21" s="111"/>
      <c r="B21" s="30" t="s">
        <v>68</v>
      </c>
      <c r="C21" s="16">
        <f>'ЖД 1-8 (2)'!K40</f>
        <v>146.04149999999998</v>
      </c>
      <c r="D21" s="16">
        <f>'ЖД 8-1 (2)'!K49</f>
        <v>229.51650000000001</v>
      </c>
      <c r="E21" s="16">
        <f>'ЖД А-И (2)'!M49</f>
        <v>123.47940000000001</v>
      </c>
      <c r="F21" s="16">
        <f>'ЖД И-А (2)'!M49</f>
        <v>123.47940000000001</v>
      </c>
      <c r="G21" s="16"/>
      <c r="H21" s="32"/>
      <c r="I21" s="32"/>
      <c r="J21" s="32"/>
      <c r="K21" s="32"/>
      <c r="L21" s="32"/>
      <c r="M21" s="32"/>
      <c r="N21" s="27">
        <f t="shared" si="0"/>
        <v>622.51679999999999</v>
      </c>
      <c r="O21" s="31">
        <f t="shared" si="1"/>
        <v>622.51679999999999</v>
      </c>
    </row>
    <row r="22" spans="1:16">
      <c r="A22" s="3"/>
      <c r="B22" s="30" t="s">
        <v>70</v>
      </c>
      <c r="C22" s="16">
        <f>'ЖД 1-8 (2)'!K43</f>
        <v>152.38800000000001</v>
      </c>
      <c r="D22" s="16">
        <f>'ЖД 8-1 (2)'!K52</f>
        <v>142.79999999999998</v>
      </c>
      <c r="E22" s="16">
        <f>'ЖД И-А (2)'!M52</f>
        <v>329.00400000000002</v>
      </c>
      <c r="F22" s="16">
        <f>'ЖД И-А (2)'!M52</f>
        <v>329.00400000000002</v>
      </c>
      <c r="G22" s="16"/>
      <c r="H22" s="32"/>
      <c r="I22" s="32"/>
      <c r="J22" s="32"/>
      <c r="K22" s="32"/>
      <c r="L22" s="32"/>
      <c r="M22" s="32"/>
      <c r="N22" s="27">
        <f t="shared" si="0"/>
        <v>953.19600000000003</v>
      </c>
      <c r="O22" s="31">
        <f t="shared" si="1"/>
        <v>953.19600000000003</v>
      </c>
    </row>
    <row r="23" spans="1:16">
      <c r="A23" s="111"/>
      <c r="B23" s="30" t="s">
        <v>69</v>
      </c>
      <c r="C23" s="16">
        <f>'ЖД 1-8 (2)'!K46</f>
        <v>271.66800000000001</v>
      </c>
      <c r="D23" s="16">
        <f>'ЖД 8-1 (2)'!K55</f>
        <v>0</v>
      </c>
      <c r="E23" s="16">
        <f>'ЖД А-И (2)'!M55</f>
        <v>328.23000000000008</v>
      </c>
      <c r="F23" s="16">
        <f>'ЖД И-А (2)'!M55</f>
        <v>328.23000000000008</v>
      </c>
      <c r="G23" s="16"/>
      <c r="H23" s="32"/>
      <c r="I23" s="32"/>
      <c r="J23" s="32"/>
      <c r="K23" s="32"/>
      <c r="L23" s="32"/>
      <c r="M23" s="32"/>
      <c r="N23" s="27">
        <f t="shared" si="0"/>
        <v>928.12800000000016</v>
      </c>
      <c r="O23" s="31">
        <f t="shared" si="1"/>
        <v>928.12800000000016</v>
      </c>
    </row>
    <row r="24" spans="1:16">
      <c r="A24" s="3"/>
      <c r="B24" s="30" t="s">
        <v>67</v>
      </c>
      <c r="C24" s="16">
        <f>'ЖД 1-8 (2)'!K51</f>
        <v>18</v>
      </c>
      <c r="D24" s="16">
        <f>'ЖД 8-1 (2)'!K60</f>
        <v>47.48</v>
      </c>
      <c r="E24" s="16">
        <f>'ЖД А-И (2)'!M60</f>
        <v>68.010000000000005</v>
      </c>
      <c r="F24" s="16">
        <f>'ЖД И-А (2)'!M60</f>
        <v>68.010000000000005</v>
      </c>
      <c r="G24" s="16"/>
      <c r="H24" s="32"/>
      <c r="I24" s="32"/>
      <c r="J24" s="32"/>
      <c r="K24" s="32"/>
      <c r="L24" s="32"/>
      <c r="M24" s="32"/>
      <c r="N24" s="27">
        <f t="shared" si="0"/>
        <v>201.5</v>
      </c>
      <c r="O24" s="31">
        <f t="shared" si="1"/>
        <v>201.5</v>
      </c>
    </row>
    <row r="25" spans="1:16">
      <c r="A25" s="111"/>
      <c r="B25" s="99" t="s">
        <v>73</v>
      </c>
      <c r="C25" s="16"/>
      <c r="D25" s="16"/>
      <c r="E25" s="16">
        <v>5.6159999999999997</v>
      </c>
      <c r="F25" s="16">
        <v>5.6159999999999997</v>
      </c>
      <c r="G25" s="16"/>
      <c r="H25" s="32"/>
      <c r="I25" s="32"/>
      <c r="J25" s="32"/>
      <c r="K25" s="32"/>
      <c r="L25" s="32"/>
      <c r="M25" s="32"/>
      <c r="N25" s="27">
        <f t="shared" si="0"/>
        <v>11.231999999999999</v>
      </c>
      <c r="O25" s="31">
        <f t="shared" si="1"/>
        <v>11.231999999999999</v>
      </c>
    </row>
    <row r="27" spans="1:16">
      <c r="A27" s="143" t="s">
        <v>187</v>
      </c>
      <c r="B27" s="3" t="s">
        <v>186</v>
      </c>
    </row>
    <row r="28" spans="1:16" s="100" customFormat="1">
      <c r="B28" s="111" t="s">
        <v>174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</row>
    <row r="29" spans="1:16" s="100" customFormat="1">
      <c r="A29" s="111"/>
      <c r="B29" s="147"/>
      <c r="C29" s="175" t="s">
        <v>45</v>
      </c>
      <c r="D29" s="176"/>
      <c r="E29" s="176"/>
      <c r="F29" s="176"/>
      <c r="G29" s="176"/>
      <c r="H29" s="177"/>
      <c r="I29" s="149" t="s">
        <v>51</v>
      </c>
      <c r="J29" s="149"/>
      <c r="K29" s="149"/>
      <c r="L29" s="149"/>
      <c r="M29" s="149"/>
      <c r="N29" s="149"/>
      <c r="O29" s="149"/>
      <c r="P29" s="178" t="s">
        <v>57</v>
      </c>
    </row>
    <row r="30" spans="1:16" s="129" customFormat="1">
      <c r="B30" s="148"/>
      <c r="C30" s="130" t="s">
        <v>46</v>
      </c>
      <c r="D30" s="130" t="s">
        <v>47</v>
      </c>
      <c r="E30" s="130" t="s">
        <v>48</v>
      </c>
      <c r="F30" s="130" t="s">
        <v>49</v>
      </c>
      <c r="G30" s="126" t="s">
        <v>50</v>
      </c>
      <c r="H30" s="128" t="s">
        <v>147</v>
      </c>
      <c r="I30" s="131" t="s">
        <v>52</v>
      </c>
      <c r="J30" s="131" t="s">
        <v>53</v>
      </c>
      <c r="K30" s="131" t="s">
        <v>54</v>
      </c>
      <c r="L30" s="131" t="s">
        <v>55</v>
      </c>
      <c r="M30" s="131" t="s">
        <v>56</v>
      </c>
      <c r="N30" s="131" t="s">
        <v>178</v>
      </c>
      <c r="O30" s="131" t="s">
        <v>179</v>
      </c>
      <c r="P30" s="179"/>
    </row>
    <row r="31" spans="1:16" s="100" customFormat="1">
      <c r="A31" s="111"/>
      <c r="B31" s="14" t="s">
        <v>0</v>
      </c>
      <c r="C31" s="118">
        <f>'ЖД 1-8 (3)'!K16</f>
        <v>513</v>
      </c>
      <c r="D31" s="118">
        <f>'ЖД 8-1 (3)'!K20</f>
        <v>518.41499999999996</v>
      </c>
      <c r="E31" s="118">
        <f>'ЖД А-И (3)'!M24</f>
        <v>334.08339999999998</v>
      </c>
      <c r="F31" s="118">
        <f>'ЖД И-А (3)'!M24</f>
        <v>334.08339999999998</v>
      </c>
      <c r="G31" s="119" t="s">
        <v>177</v>
      </c>
      <c r="H31" s="119" t="s">
        <v>177</v>
      </c>
      <c r="I31" s="118">
        <f>'ВПП 1-8|3 (2)'!N15</f>
        <v>116.79799999999999</v>
      </c>
      <c r="J31" s="118">
        <f>'ВПП 8|3-1 (2)'!L15</f>
        <v>93.912599999999983</v>
      </c>
      <c r="K31" s="118">
        <f>'ВПП A|2-M (2)'!J15</f>
        <v>79.685299999999998</v>
      </c>
      <c r="L31" s="118">
        <f>'ВПП М-A|2 (2)'!J24</f>
        <v>66.384999999999991</v>
      </c>
      <c r="M31" s="120" t="s">
        <v>177</v>
      </c>
      <c r="N31" s="120" t="s">
        <v>177</v>
      </c>
      <c r="O31" s="120" t="s">
        <v>177</v>
      </c>
      <c r="P31" s="133">
        <f>SUM(C31:O31)</f>
        <v>2056.3626999999997</v>
      </c>
    </row>
    <row r="32" spans="1:16" s="100" customFormat="1">
      <c r="A32" s="111"/>
      <c r="B32" s="14" t="s">
        <v>176</v>
      </c>
      <c r="C32" s="118">
        <f>'ЖД 1-8 (3)'!K28</f>
        <v>16.692000000000018</v>
      </c>
      <c r="D32" s="118">
        <f>'ЖД 8-1 (3)'!K32</f>
        <v>207.79440000000002</v>
      </c>
      <c r="E32" s="118">
        <f>'ЖД А-И (3)'!M36</f>
        <v>11.934000000000019</v>
      </c>
      <c r="F32" s="118">
        <f>'ЖД И-А (3)'!M36</f>
        <v>11.934000000000019</v>
      </c>
      <c r="G32" s="119" t="s">
        <v>177</v>
      </c>
      <c r="H32" s="119" t="s">
        <v>177</v>
      </c>
      <c r="I32" s="118">
        <f>'ВПП 1-8|3 (2)'!N27</f>
        <v>36.617600000000003</v>
      </c>
      <c r="J32" s="118">
        <f>'ВПП 8|3-1 (2)'!L27</f>
        <v>65.259</v>
      </c>
      <c r="K32" s="120" t="s">
        <v>177</v>
      </c>
      <c r="L32" s="118">
        <f>'ВПП М-A|2 (2)'!J36</f>
        <v>10.568999999999999</v>
      </c>
      <c r="M32" s="120" t="s">
        <v>177</v>
      </c>
      <c r="N32" s="116">
        <v>19.22</v>
      </c>
      <c r="O32" s="132">
        <v>86</v>
      </c>
      <c r="P32" s="133">
        <f t="shared" ref="P32:P45" si="3">SUM(C32:O32)</f>
        <v>466.0200000000001</v>
      </c>
    </row>
    <row r="33" spans="1:16" s="122" customFormat="1">
      <c r="B33" s="30" t="s">
        <v>184</v>
      </c>
      <c r="C33" s="123">
        <v>111.85</v>
      </c>
      <c r="D33" s="123">
        <v>167.5</v>
      </c>
      <c r="E33" s="123">
        <v>114.46</v>
      </c>
      <c r="F33" s="123">
        <v>114.46</v>
      </c>
      <c r="G33" s="124" t="s">
        <v>177</v>
      </c>
      <c r="H33" s="124" t="s">
        <v>177</v>
      </c>
      <c r="I33" s="125" t="s">
        <v>177</v>
      </c>
      <c r="J33" s="125" t="s">
        <v>177</v>
      </c>
      <c r="K33" s="125" t="s">
        <v>177</v>
      </c>
      <c r="L33" s="125" t="s">
        <v>177</v>
      </c>
      <c r="M33" s="125" t="s">
        <v>177</v>
      </c>
      <c r="N33" s="125" t="s">
        <v>177</v>
      </c>
      <c r="O33" s="125" t="s">
        <v>177</v>
      </c>
      <c r="P33" s="133">
        <f t="shared" si="3"/>
        <v>508.27</v>
      </c>
    </row>
    <row r="34" spans="1:16" s="122" customFormat="1">
      <c r="B34" s="30" t="s">
        <v>185</v>
      </c>
      <c r="C34" s="123">
        <v>341.52</v>
      </c>
      <c r="D34" s="123">
        <v>245.85</v>
      </c>
      <c r="E34" s="123">
        <v>340.08</v>
      </c>
      <c r="F34" s="123">
        <v>340.08</v>
      </c>
      <c r="G34" s="124" t="s">
        <v>177</v>
      </c>
      <c r="H34" s="124" t="s">
        <v>177</v>
      </c>
      <c r="I34" s="125" t="s">
        <v>177</v>
      </c>
      <c r="J34" s="125" t="s">
        <v>177</v>
      </c>
      <c r="K34" s="125" t="s">
        <v>177</v>
      </c>
      <c r="L34" s="125" t="s">
        <v>177</v>
      </c>
      <c r="M34" s="125" t="s">
        <v>177</v>
      </c>
      <c r="N34" s="125" t="s">
        <v>177</v>
      </c>
      <c r="O34" s="125" t="s">
        <v>177</v>
      </c>
      <c r="P34" s="133">
        <f t="shared" si="3"/>
        <v>1267.53</v>
      </c>
    </row>
    <row r="35" spans="1:16" s="100" customFormat="1" ht="30">
      <c r="A35" s="111"/>
      <c r="B35" s="99" t="s">
        <v>148</v>
      </c>
      <c r="C35" s="120" t="s">
        <v>177</v>
      </c>
      <c r="D35" s="120" t="s">
        <v>177</v>
      </c>
      <c r="E35" s="120" t="s">
        <v>177</v>
      </c>
      <c r="F35" s="120" t="s">
        <v>177</v>
      </c>
      <c r="G35" s="120" t="s">
        <v>177</v>
      </c>
      <c r="H35" s="121">
        <v>246</v>
      </c>
      <c r="I35" s="120" t="s">
        <v>177</v>
      </c>
      <c r="J35" s="120" t="s">
        <v>177</v>
      </c>
      <c r="K35" s="120" t="s">
        <v>177</v>
      </c>
      <c r="L35" s="120" t="s">
        <v>177</v>
      </c>
      <c r="M35" s="120" t="s">
        <v>177</v>
      </c>
      <c r="N35" s="120" t="s">
        <v>177</v>
      </c>
      <c r="O35" s="120" t="s">
        <v>177</v>
      </c>
      <c r="P35" s="133">
        <f t="shared" si="3"/>
        <v>246</v>
      </c>
    </row>
    <row r="36" spans="1:16" s="111" customFormat="1">
      <c r="B36" s="99" t="s">
        <v>149</v>
      </c>
      <c r="C36" s="120" t="s">
        <v>177</v>
      </c>
      <c r="D36" s="120" t="s">
        <v>177</v>
      </c>
      <c r="E36" s="120" t="s">
        <v>177</v>
      </c>
      <c r="F36" s="120" t="s">
        <v>177</v>
      </c>
      <c r="G36" s="120" t="s">
        <v>177</v>
      </c>
      <c r="H36" s="121">
        <v>246</v>
      </c>
      <c r="I36" s="120" t="s">
        <v>177</v>
      </c>
      <c r="J36" s="120" t="s">
        <v>177</v>
      </c>
      <c r="K36" s="120" t="s">
        <v>177</v>
      </c>
      <c r="L36" s="120" t="s">
        <v>177</v>
      </c>
      <c r="M36" s="120" t="s">
        <v>177</v>
      </c>
      <c r="N36" s="120" t="s">
        <v>177</v>
      </c>
      <c r="O36" s="120" t="s">
        <v>177</v>
      </c>
      <c r="P36" s="133">
        <f t="shared" si="3"/>
        <v>246</v>
      </c>
    </row>
    <row r="37" spans="1:16" s="111" customFormat="1">
      <c r="B37" s="14" t="s">
        <v>74</v>
      </c>
      <c r="C37" s="118">
        <f>'ЖД 1-8 (3)'!K40</f>
        <v>100.21419999999989</v>
      </c>
      <c r="D37" s="118">
        <f>'ЖД 8-1 (3)'!K44</f>
        <v>94.350599999999915</v>
      </c>
      <c r="E37" s="118">
        <f>'ЖД А-И (3)'!M44</f>
        <v>78.626599999999897</v>
      </c>
      <c r="F37" s="118">
        <f>'ЖД И-А (3)'!M44</f>
        <v>78.626599999999897</v>
      </c>
      <c r="G37" s="118">
        <v>130</v>
      </c>
      <c r="H37" s="119" t="s">
        <v>177</v>
      </c>
      <c r="I37" s="118">
        <f>'ВПП 1-8|3 (2)'!N35</f>
        <v>39.627899999999997</v>
      </c>
      <c r="J37" s="118">
        <f>'ВПП 8|3-1 (2)'!L35</f>
        <v>19.535199999999996</v>
      </c>
      <c r="K37" s="120">
        <f>'ВПП A|2-M (2)'!J35</f>
        <v>22.208400000000005</v>
      </c>
      <c r="L37" s="120">
        <f>'ВПП М-A|2 (2)'!J44</f>
        <v>4.13</v>
      </c>
      <c r="M37" s="120" t="s">
        <v>177</v>
      </c>
      <c r="N37" s="120" t="s">
        <v>177</v>
      </c>
      <c r="O37" s="120" t="s">
        <v>177</v>
      </c>
      <c r="P37" s="133">
        <f t="shared" si="3"/>
        <v>567.31949999999961</v>
      </c>
    </row>
    <row r="38" spans="1:16" s="122" customFormat="1">
      <c r="B38" s="30" t="s">
        <v>75</v>
      </c>
      <c r="C38" s="123">
        <v>231.08099999999999</v>
      </c>
      <c r="D38" s="123">
        <v>364.464</v>
      </c>
      <c r="E38" s="123">
        <v>443.02140000000003</v>
      </c>
      <c r="F38" s="123">
        <v>443.02140000000003</v>
      </c>
      <c r="G38" s="124" t="s">
        <v>177</v>
      </c>
      <c r="H38" s="124" t="s">
        <v>177</v>
      </c>
      <c r="I38" s="125" t="s">
        <v>177</v>
      </c>
      <c r="J38" s="125" t="s">
        <v>177</v>
      </c>
      <c r="K38" s="125" t="s">
        <v>177</v>
      </c>
      <c r="L38" s="125" t="s">
        <v>177</v>
      </c>
      <c r="M38" s="125" t="s">
        <v>177</v>
      </c>
      <c r="N38" s="125" t="s">
        <v>177</v>
      </c>
      <c r="O38" s="125" t="s">
        <v>177</v>
      </c>
      <c r="P38" s="133">
        <f t="shared" si="3"/>
        <v>1481.5878</v>
      </c>
    </row>
    <row r="39" spans="1:16" s="111" customFormat="1">
      <c r="B39" s="14" t="s">
        <v>109</v>
      </c>
      <c r="C39" s="118">
        <v>219.36</v>
      </c>
      <c r="D39" s="118">
        <v>227.77</v>
      </c>
      <c r="E39" s="118">
        <v>274.05</v>
      </c>
      <c r="F39" s="118">
        <v>274.05</v>
      </c>
      <c r="G39" s="119" t="s">
        <v>177</v>
      </c>
      <c r="H39" s="119" t="s">
        <v>177</v>
      </c>
      <c r="I39" s="120" t="s">
        <v>177</v>
      </c>
      <c r="J39" s="120" t="s">
        <v>177</v>
      </c>
      <c r="K39" s="120" t="s">
        <v>177</v>
      </c>
      <c r="L39" s="120" t="s">
        <v>177</v>
      </c>
      <c r="M39" s="120" t="s">
        <v>177</v>
      </c>
      <c r="N39" s="120" t="s">
        <v>177</v>
      </c>
      <c r="O39" s="120" t="s">
        <v>177</v>
      </c>
      <c r="P39" s="133">
        <f t="shared" si="3"/>
        <v>995.23</v>
      </c>
    </row>
    <row r="40" spans="1:16" s="238" customFormat="1" ht="30">
      <c r="B40" s="239" t="s">
        <v>199</v>
      </c>
      <c r="C40" s="120" t="s">
        <v>177</v>
      </c>
      <c r="D40" s="120" t="s">
        <v>177</v>
      </c>
      <c r="E40" s="120" t="s">
        <v>177</v>
      </c>
      <c r="F40" s="120" t="s">
        <v>177</v>
      </c>
      <c r="G40" s="120" t="s">
        <v>177</v>
      </c>
      <c r="H40" s="120" t="s">
        <v>177</v>
      </c>
      <c r="I40" s="121">
        <f>'ВПП 1-8|3 (2)'!N47</f>
        <v>19.693999999999999</v>
      </c>
      <c r="J40" s="120" t="s">
        <v>177</v>
      </c>
      <c r="K40" s="121">
        <f>'ВПП A|2-M (2)'!J47</f>
        <v>21.577999999999999</v>
      </c>
      <c r="L40" s="121">
        <f>'ВПП М-A|2 (2)'!J56</f>
        <v>3.16</v>
      </c>
      <c r="M40" s="120" t="s">
        <v>177</v>
      </c>
      <c r="N40" s="120" t="s">
        <v>177</v>
      </c>
      <c r="O40" s="120" t="s">
        <v>177</v>
      </c>
      <c r="P40" s="133">
        <f t="shared" si="3"/>
        <v>44.432000000000002</v>
      </c>
    </row>
    <row r="41" spans="1:16" s="111" customFormat="1">
      <c r="B41" s="30" t="s">
        <v>68</v>
      </c>
      <c r="C41" s="118">
        <f>'ЖД 1-8 (3)'!K49</f>
        <v>146.04149999999998</v>
      </c>
      <c r="D41" s="118">
        <f>'ЖД 8-1 (3)'!K53</f>
        <v>178.875</v>
      </c>
      <c r="E41" s="118">
        <f>'ЖД А-И (3)'!M53</f>
        <v>123.47940000000001</v>
      </c>
      <c r="F41" s="118">
        <f>'ЖД И-А (3)'!M53</f>
        <v>123.47940000000001</v>
      </c>
      <c r="G41" s="119" t="s">
        <v>177</v>
      </c>
      <c r="H41" s="119" t="s">
        <v>177</v>
      </c>
      <c r="I41" s="120" t="s">
        <v>177</v>
      </c>
      <c r="J41" s="120" t="s">
        <v>177</v>
      </c>
      <c r="K41" s="120" t="s">
        <v>177</v>
      </c>
      <c r="L41" s="120" t="s">
        <v>177</v>
      </c>
      <c r="M41" s="120" t="s">
        <v>177</v>
      </c>
      <c r="N41" s="120" t="s">
        <v>177</v>
      </c>
      <c r="O41" s="120" t="s">
        <v>177</v>
      </c>
      <c r="P41" s="133">
        <f t="shared" si="3"/>
        <v>571.87530000000004</v>
      </c>
    </row>
    <row r="42" spans="1:16" s="111" customFormat="1">
      <c r="B42" s="30" t="s">
        <v>70</v>
      </c>
      <c r="C42" s="118">
        <f>'ЖД 1-8 (3)'!K52</f>
        <v>153.61199999999999</v>
      </c>
      <c r="D42" s="118">
        <f>'ЖД 8-1 (3)'!K56</f>
        <v>143.10599999999999</v>
      </c>
      <c r="E42" s="118">
        <f>'ЖД А-И (3)'!M56</f>
        <v>329.00400000000002</v>
      </c>
      <c r="F42" s="118">
        <f>'ЖД И-А (3)'!M56</f>
        <v>329.00400000000002</v>
      </c>
      <c r="G42" s="119" t="s">
        <v>177</v>
      </c>
      <c r="H42" s="119" t="s">
        <v>177</v>
      </c>
      <c r="I42" s="120" t="s">
        <v>177</v>
      </c>
      <c r="J42" s="120" t="s">
        <v>177</v>
      </c>
      <c r="K42" s="120" t="s">
        <v>177</v>
      </c>
      <c r="L42" s="120" t="s">
        <v>177</v>
      </c>
      <c r="M42" s="120" t="s">
        <v>177</v>
      </c>
      <c r="N42" s="120" t="s">
        <v>177</v>
      </c>
      <c r="O42" s="120" t="s">
        <v>177</v>
      </c>
      <c r="P42" s="133">
        <f t="shared" si="3"/>
        <v>954.726</v>
      </c>
    </row>
    <row r="43" spans="1:16" s="111" customFormat="1">
      <c r="B43" s="30" t="s">
        <v>69</v>
      </c>
      <c r="C43" s="118">
        <f>'ЖД 1-8 (3)'!K55</f>
        <v>271.66800000000001</v>
      </c>
      <c r="D43" s="120" t="s">
        <v>177</v>
      </c>
      <c r="E43" s="118">
        <f>'ЖД А-И (3)'!M63</f>
        <v>331.83000000000004</v>
      </c>
      <c r="F43" s="118">
        <f>'ЖД И-А (3)'!M63</f>
        <v>331.83000000000004</v>
      </c>
      <c r="G43" s="119" t="s">
        <v>177</v>
      </c>
      <c r="H43" s="119" t="s">
        <v>177</v>
      </c>
      <c r="I43" s="120" t="s">
        <v>177</v>
      </c>
      <c r="J43" s="120" t="s">
        <v>177</v>
      </c>
      <c r="K43" s="120" t="s">
        <v>177</v>
      </c>
      <c r="L43" s="120" t="s">
        <v>177</v>
      </c>
      <c r="M43" s="120" t="s">
        <v>177</v>
      </c>
      <c r="N43" s="120" t="s">
        <v>177</v>
      </c>
      <c r="O43" s="120" t="s">
        <v>177</v>
      </c>
      <c r="P43" s="133">
        <f t="shared" si="3"/>
        <v>935.32800000000009</v>
      </c>
    </row>
    <row r="44" spans="1:16" s="111" customFormat="1">
      <c r="B44" s="30" t="s">
        <v>173</v>
      </c>
      <c r="C44" s="118">
        <f>'ЖД 1-8 (3)'!K61</f>
        <v>181.01</v>
      </c>
      <c r="D44" s="118">
        <f>'ЖД 8-1 (3)'!K65</f>
        <v>166.82249999999999</v>
      </c>
      <c r="E44" s="118">
        <f>'ЖД А-И (3)'!M72</f>
        <v>168.32328000000001</v>
      </c>
      <c r="F44" s="118">
        <f>'ЖД И-А (3)'!M72</f>
        <v>168.32328000000001</v>
      </c>
      <c r="G44" s="119" t="s">
        <v>177</v>
      </c>
      <c r="H44" s="119" t="s">
        <v>177</v>
      </c>
      <c r="I44" s="120" t="s">
        <v>177</v>
      </c>
      <c r="J44" s="120" t="s">
        <v>177</v>
      </c>
      <c r="K44" s="120" t="s">
        <v>177</v>
      </c>
      <c r="L44" s="120" t="s">
        <v>177</v>
      </c>
      <c r="M44" s="118">
        <v>138</v>
      </c>
      <c r="N44" s="120" t="s">
        <v>177</v>
      </c>
      <c r="O44" s="120" t="s">
        <v>177</v>
      </c>
      <c r="P44" s="133">
        <f t="shared" si="3"/>
        <v>822.47906000000012</v>
      </c>
    </row>
    <row r="45" spans="1:16" s="111" customFormat="1">
      <c r="B45" s="99" t="s">
        <v>73</v>
      </c>
      <c r="C45" s="120" t="s">
        <v>177</v>
      </c>
      <c r="D45" s="120" t="s">
        <v>177</v>
      </c>
      <c r="E45" s="118">
        <v>5.6159999999999997</v>
      </c>
      <c r="F45" s="118">
        <v>5.6159999999999997</v>
      </c>
      <c r="G45" s="119" t="s">
        <v>177</v>
      </c>
      <c r="H45" s="119" t="s">
        <v>177</v>
      </c>
      <c r="I45" s="120" t="s">
        <v>177</v>
      </c>
      <c r="J45" s="120" t="s">
        <v>177</v>
      </c>
      <c r="K45" s="120" t="s">
        <v>177</v>
      </c>
      <c r="L45" s="120" t="s">
        <v>177</v>
      </c>
      <c r="M45" s="120" t="s">
        <v>177</v>
      </c>
      <c r="N45" s="120" t="s">
        <v>177</v>
      </c>
      <c r="O45" s="120" t="s">
        <v>177</v>
      </c>
      <c r="P45" s="133">
        <f t="shared" si="3"/>
        <v>11.231999999999999</v>
      </c>
    </row>
    <row r="46" spans="1:16">
      <c r="A46" s="185"/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</row>
    <row r="47" spans="1:16" ht="15.75" customHeight="1">
      <c r="A47" s="186" t="s">
        <v>160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</row>
    <row r="48" spans="1:16" ht="15.75" customHeight="1">
      <c r="A48" s="187" t="s">
        <v>161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</row>
    <row r="49" spans="1:14" ht="15.75" customHeight="1">
      <c r="A49" s="186" t="s">
        <v>162</v>
      </c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</row>
    <row r="50" spans="1:14">
      <c r="A50" s="184" t="s">
        <v>163</v>
      </c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</row>
    <row r="52" spans="1:14">
      <c r="A52" s="146" t="s">
        <v>110</v>
      </c>
      <c r="B52" s="146" t="s">
        <v>111</v>
      </c>
      <c r="C52" s="146"/>
      <c r="D52" s="180" t="s">
        <v>112</v>
      </c>
      <c r="E52" s="182"/>
      <c r="F52" s="183"/>
      <c r="G52" s="183"/>
      <c r="H52" s="183"/>
      <c r="I52" s="182"/>
      <c r="J52" s="183"/>
      <c r="K52" s="183"/>
      <c r="L52" s="188"/>
      <c r="M52" s="190" t="s">
        <v>116</v>
      </c>
      <c r="N52" s="191"/>
    </row>
    <row r="53" spans="1:14" s="36" customFormat="1">
      <c r="A53" s="146"/>
      <c r="B53" s="146"/>
      <c r="C53" s="146"/>
      <c r="D53" s="181"/>
      <c r="E53" s="29" t="s">
        <v>114</v>
      </c>
      <c r="F53" s="29" t="s">
        <v>113</v>
      </c>
      <c r="G53" s="153" t="s">
        <v>115</v>
      </c>
      <c r="H53" s="154"/>
      <c r="I53" s="29" t="s">
        <v>114</v>
      </c>
      <c r="J53" s="29" t="s">
        <v>113</v>
      </c>
      <c r="K53" s="153" t="s">
        <v>115</v>
      </c>
      <c r="L53" s="189"/>
      <c r="M53" s="192"/>
      <c r="N53" s="193"/>
    </row>
    <row r="54" spans="1:14" s="36" customFormat="1">
      <c r="A54" s="29"/>
      <c r="B54" s="144" t="s">
        <v>117</v>
      </c>
      <c r="C54" s="144"/>
      <c r="D54" s="29"/>
      <c r="E54" s="29"/>
      <c r="F54" s="29"/>
      <c r="G54" s="153"/>
      <c r="H54" s="154"/>
      <c r="I54" s="89"/>
      <c r="J54" s="29"/>
      <c r="K54" s="155"/>
      <c r="L54" s="156"/>
      <c r="M54" s="146"/>
      <c r="N54" s="146"/>
    </row>
    <row r="55" spans="1:14" s="92" customFormat="1">
      <c r="A55" s="90">
        <v>2</v>
      </c>
      <c r="B55" s="167" t="s">
        <v>119</v>
      </c>
      <c r="C55" s="167"/>
      <c r="D55" s="90"/>
      <c r="E55" s="90"/>
      <c r="F55" s="90"/>
      <c r="G55" s="197"/>
      <c r="H55" s="198"/>
      <c r="I55" s="91"/>
      <c r="J55" s="90"/>
      <c r="K55" s="195"/>
      <c r="L55" s="196"/>
      <c r="M55" s="194"/>
      <c r="N55" s="194"/>
    </row>
    <row r="56" spans="1:14" s="18" customFormat="1">
      <c r="A56" s="17" t="s">
        <v>118</v>
      </c>
      <c r="B56" s="161" t="s">
        <v>120</v>
      </c>
      <c r="C56" s="161"/>
      <c r="D56" s="28"/>
      <c r="E56" s="28"/>
      <c r="F56" s="28"/>
      <c r="G56" s="173"/>
      <c r="H56" s="172"/>
      <c r="I56" s="93"/>
      <c r="J56" s="28"/>
      <c r="K56" s="157">
        <f>SUM(K57:L59)</f>
        <v>2626589.9653000003</v>
      </c>
      <c r="L56" s="158"/>
      <c r="M56" s="144"/>
      <c r="N56" s="144"/>
    </row>
    <row r="57" spans="1:14" s="36" customFormat="1">
      <c r="A57" s="88" t="s">
        <v>121</v>
      </c>
      <c r="B57" s="152" t="s">
        <v>153</v>
      </c>
      <c r="C57" s="152"/>
      <c r="D57" s="29" t="s">
        <v>122</v>
      </c>
      <c r="E57" s="29"/>
      <c r="F57" s="29"/>
      <c r="G57" s="153"/>
      <c r="H57" s="154"/>
      <c r="I57" s="89">
        <v>5290</v>
      </c>
      <c r="J57" s="29">
        <v>468.72</v>
      </c>
      <c r="K57" s="155">
        <f>I57*J57</f>
        <v>2479528.8000000003</v>
      </c>
      <c r="L57" s="156"/>
      <c r="M57" s="146" t="s">
        <v>124</v>
      </c>
      <c r="N57" s="146"/>
    </row>
    <row r="58" spans="1:14" s="36" customFormat="1">
      <c r="A58" s="88" t="s">
        <v>123</v>
      </c>
      <c r="B58" s="152" t="s">
        <v>125</v>
      </c>
      <c r="C58" s="152"/>
      <c r="D58" s="29" t="s">
        <v>122</v>
      </c>
      <c r="E58" s="29"/>
      <c r="F58" s="29"/>
      <c r="G58" s="153"/>
      <c r="H58" s="154"/>
      <c r="I58" s="89">
        <v>907.71</v>
      </c>
      <c r="J58" s="29">
        <v>31.13</v>
      </c>
      <c r="K58" s="155">
        <f t="shared" ref="K58:K59" si="4">I58*J58</f>
        <v>28257.012299999999</v>
      </c>
      <c r="L58" s="156"/>
      <c r="M58" s="146" t="s">
        <v>133</v>
      </c>
      <c r="N58" s="146"/>
    </row>
    <row r="59" spans="1:14" s="36" customFormat="1">
      <c r="A59" s="88" t="s">
        <v>126</v>
      </c>
      <c r="B59" s="152" t="s">
        <v>127</v>
      </c>
      <c r="C59" s="152"/>
      <c r="D59" s="29" t="s">
        <v>122</v>
      </c>
      <c r="E59" s="29"/>
      <c r="F59" s="29"/>
      <c r="G59" s="153"/>
      <c r="H59" s="154"/>
      <c r="I59" s="89">
        <v>1762.15</v>
      </c>
      <c r="J59" s="29">
        <v>67.42</v>
      </c>
      <c r="K59" s="155">
        <f t="shared" si="4"/>
        <v>118804.15300000001</v>
      </c>
      <c r="L59" s="156"/>
      <c r="M59" s="146" t="s">
        <v>133</v>
      </c>
      <c r="N59" s="146"/>
    </row>
    <row r="60" spans="1:14" s="36" customFormat="1">
      <c r="A60" s="88"/>
      <c r="B60" s="144" t="s">
        <v>128</v>
      </c>
      <c r="C60" s="144"/>
      <c r="D60" s="29"/>
      <c r="E60" s="29"/>
      <c r="F60" s="29"/>
      <c r="G60" s="153"/>
      <c r="H60" s="154"/>
      <c r="I60" s="89"/>
      <c r="J60" s="29"/>
      <c r="K60" s="155"/>
      <c r="L60" s="156"/>
      <c r="M60" s="146"/>
      <c r="N60" s="146"/>
    </row>
    <row r="61" spans="1:14" s="97" customFormat="1">
      <c r="A61" s="94" t="s">
        <v>129</v>
      </c>
      <c r="B61" s="167" t="s">
        <v>130</v>
      </c>
      <c r="C61" s="167"/>
      <c r="D61" s="95"/>
      <c r="E61" s="95"/>
      <c r="F61" s="95"/>
      <c r="G61" s="164"/>
      <c r="H61" s="165"/>
      <c r="I61" s="96"/>
      <c r="J61" s="95"/>
      <c r="K61" s="168"/>
      <c r="L61" s="169"/>
      <c r="M61" s="171"/>
      <c r="N61" s="171"/>
    </row>
    <row r="62" spans="1:14" s="18" customFormat="1">
      <c r="A62" s="17" t="s">
        <v>131</v>
      </c>
      <c r="B62" s="161" t="s">
        <v>134</v>
      </c>
      <c r="C62" s="161"/>
      <c r="D62" s="28"/>
      <c r="E62" s="93"/>
      <c r="F62" s="28"/>
      <c r="G62" s="157">
        <f>SUM(G63:H65)</f>
        <v>18834967.039999999</v>
      </c>
      <c r="H62" s="166"/>
      <c r="I62" s="93"/>
      <c r="J62" s="28"/>
      <c r="K62" s="157">
        <f>SUM(K63:L65)</f>
        <v>32050990.854500003</v>
      </c>
      <c r="L62" s="158"/>
      <c r="M62" s="144"/>
      <c r="N62" s="144"/>
    </row>
    <row r="63" spans="1:14" s="36" customFormat="1">
      <c r="A63" s="88" t="s">
        <v>135</v>
      </c>
      <c r="B63" s="152" t="s">
        <v>132</v>
      </c>
      <c r="C63" s="152"/>
      <c r="D63" s="29" t="s">
        <v>122</v>
      </c>
      <c r="E63" s="89">
        <v>8896</v>
      </c>
      <c r="F63" s="29">
        <v>2117.2399999999998</v>
      </c>
      <c r="G63" s="155">
        <f>E63*F63</f>
        <v>18834967.039999999</v>
      </c>
      <c r="H63" s="170"/>
      <c r="I63" s="89">
        <v>8896</v>
      </c>
      <c r="J63" s="29">
        <v>622.52</v>
      </c>
      <c r="K63" s="155">
        <f>I63*J63</f>
        <v>5537937.9199999999</v>
      </c>
      <c r="L63" s="156"/>
      <c r="M63" s="145" t="s">
        <v>124</v>
      </c>
      <c r="N63" s="145"/>
    </row>
    <row r="64" spans="1:14" s="36" customFormat="1">
      <c r="A64" s="88" t="s">
        <v>136</v>
      </c>
      <c r="B64" s="152" t="s">
        <v>137</v>
      </c>
      <c r="C64" s="152"/>
      <c r="D64" s="29" t="s">
        <v>122</v>
      </c>
      <c r="E64" s="29"/>
      <c r="F64" s="29"/>
      <c r="G64" s="153"/>
      <c r="H64" s="154"/>
      <c r="I64" s="89">
        <v>12594.45</v>
      </c>
      <c r="J64" s="29">
        <v>928.13</v>
      </c>
      <c r="K64" s="155">
        <f t="shared" ref="K64:K65" si="5">I64*J64</f>
        <v>11689286.878500002</v>
      </c>
      <c r="L64" s="156"/>
      <c r="M64" s="146" t="s">
        <v>133</v>
      </c>
      <c r="N64" s="146"/>
    </row>
    <row r="65" spans="1:14" s="36" customFormat="1">
      <c r="A65" s="88" t="s">
        <v>138</v>
      </c>
      <c r="B65" s="152" t="s">
        <v>139</v>
      </c>
      <c r="C65" s="152"/>
      <c r="D65" s="29" t="s">
        <v>122</v>
      </c>
      <c r="E65" s="29"/>
      <c r="F65" s="29"/>
      <c r="G65" s="153"/>
      <c r="H65" s="154"/>
      <c r="I65" s="89">
        <v>15551.58</v>
      </c>
      <c r="J65" s="29">
        <v>953.2</v>
      </c>
      <c r="K65" s="155">
        <f t="shared" si="5"/>
        <v>14823766.056</v>
      </c>
      <c r="L65" s="156"/>
      <c r="M65" s="146" t="s">
        <v>133</v>
      </c>
      <c r="N65" s="146"/>
    </row>
    <row r="66" spans="1:14" s="18" customFormat="1">
      <c r="A66" s="17" t="s">
        <v>140</v>
      </c>
      <c r="B66" s="161" t="s">
        <v>120</v>
      </c>
      <c r="C66" s="161"/>
      <c r="D66" s="28"/>
      <c r="E66" s="89"/>
      <c r="F66" s="28"/>
      <c r="G66" s="157">
        <f>SUM(G67:H69)</f>
        <v>10019490</v>
      </c>
      <c r="H66" s="166"/>
      <c r="I66" s="93"/>
      <c r="J66" s="28"/>
      <c r="K66" s="157">
        <f>SUM(K67:L73)</f>
        <v>12823359.164940001</v>
      </c>
      <c r="L66" s="158"/>
      <c r="M66" s="144"/>
      <c r="N66" s="144"/>
    </row>
    <row r="67" spans="1:14" s="36" customFormat="1" ht="15.75" customHeight="1">
      <c r="A67" s="88" t="s">
        <v>143</v>
      </c>
      <c r="B67" s="152" t="s">
        <v>153</v>
      </c>
      <c r="C67" s="152"/>
      <c r="D67" s="29" t="s">
        <v>122</v>
      </c>
      <c r="E67" s="89">
        <v>5290</v>
      </c>
      <c r="F67" s="29">
        <v>1650</v>
      </c>
      <c r="G67" s="155">
        <f>E67*F67</f>
        <v>8728500</v>
      </c>
      <c r="H67" s="170"/>
      <c r="I67" s="89">
        <v>5290</v>
      </c>
      <c r="J67" s="29">
        <v>1830.25</v>
      </c>
      <c r="K67" s="155">
        <f>I67*J67</f>
        <v>9682022.5</v>
      </c>
      <c r="L67" s="156"/>
      <c r="M67" s="146" t="s">
        <v>124</v>
      </c>
      <c r="N67" s="146"/>
    </row>
    <row r="68" spans="1:14" s="36" customFormat="1">
      <c r="A68" s="88" t="s">
        <v>144</v>
      </c>
      <c r="B68" s="152" t="s">
        <v>141</v>
      </c>
      <c r="C68" s="152"/>
      <c r="D68" s="29" t="s">
        <v>122</v>
      </c>
      <c r="E68" s="89">
        <v>325.5</v>
      </c>
      <c r="F68" s="29">
        <v>2980</v>
      </c>
      <c r="G68" s="155">
        <f t="shared" ref="G68:G69" si="6">E68*F68</f>
        <v>969990</v>
      </c>
      <c r="H68" s="170"/>
      <c r="I68" s="89">
        <v>325</v>
      </c>
      <c r="J68" s="29">
        <v>3353.42</v>
      </c>
      <c r="K68" s="155">
        <f t="shared" ref="K68:K69" si="7">I68*J68</f>
        <v>1089861.5</v>
      </c>
      <c r="L68" s="156"/>
      <c r="M68" s="146" t="s">
        <v>124</v>
      </c>
      <c r="N68" s="146"/>
    </row>
    <row r="69" spans="1:14" s="36" customFormat="1">
      <c r="A69" s="88" t="s">
        <v>145</v>
      </c>
      <c r="B69" s="152" t="s">
        <v>142</v>
      </c>
      <c r="C69" s="152"/>
      <c r="D69" s="29" t="s">
        <v>122</v>
      </c>
      <c r="E69" s="89">
        <v>120</v>
      </c>
      <c r="F69" s="29">
        <v>2675</v>
      </c>
      <c r="G69" s="155">
        <f t="shared" si="6"/>
        <v>321000</v>
      </c>
      <c r="H69" s="170"/>
      <c r="I69" s="89">
        <v>120</v>
      </c>
      <c r="J69" s="29">
        <v>1069.17</v>
      </c>
      <c r="K69" s="155">
        <f t="shared" si="7"/>
        <v>128300.40000000001</v>
      </c>
      <c r="L69" s="156"/>
      <c r="M69" s="146" t="s">
        <v>124</v>
      </c>
      <c r="N69" s="146"/>
    </row>
    <row r="70" spans="1:14" s="36" customFormat="1">
      <c r="A70" s="88" t="s">
        <v>146</v>
      </c>
      <c r="B70" s="152" t="s">
        <v>150</v>
      </c>
      <c r="C70" s="152"/>
      <c r="D70" s="29" t="s">
        <v>122</v>
      </c>
      <c r="E70" s="29"/>
      <c r="F70" s="29"/>
      <c r="G70" s="153"/>
      <c r="H70" s="154"/>
      <c r="I70" s="89">
        <v>875.16</v>
      </c>
      <c r="J70" s="29">
        <v>1981.39</v>
      </c>
      <c r="K70" s="155">
        <f t="shared" ref="K70" si="8">I70*J70</f>
        <v>1734033.2724000001</v>
      </c>
      <c r="L70" s="156"/>
      <c r="M70" s="146" t="s">
        <v>133</v>
      </c>
      <c r="N70" s="146"/>
    </row>
    <row r="71" spans="1:14" s="36" customFormat="1">
      <c r="A71" s="88" t="s">
        <v>151</v>
      </c>
      <c r="B71" s="152" t="s">
        <v>109</v>
      </c>
      <c r="C71" s="152"/>
      <c r="D71" s="29" t="s">
        <v>122</v>
      </c>
      <c r="E71" s="29"/>
      <c r="F71" s="29"/>
      <c r="G71" s="153"/>
      <c r="H71" s="154"/>
      <c r="I71" s="89">
        <v>150.41</v>
      </c>
      <c r="J71" s="29">
        <v>831.07</v>
      </c>
      <c r="K71" s="155">
        <f t="shared" ref="K71" si="9">I71*J71</f>
        <v>125001.2387</v>
      </c>
      <c r="L71" s="156"/>
      <c r="M71" s="146" t="s">
        <v>124</v>
      </c>
      <c r="N71" s="146"/>
    </row>
    <row r="72" spans="1:14" s="36" customFormat="1">
      <c r="A72" s="88" t="s">
        <v>152</v>
      </c>
      <c r="B72" s="152" t="s">
        <v>171</v>
      </c>
      <c r="C72" s="152"/>
      <c r="D72" s="29" t="s">
        <v>122</v>
      </c>
      <c r="E72" s="29"/>
      <c r="F72" s="29"/>
      <c r="G72" s="153"/>
      <c r="H72" s="154"/>
      <c r="I72" s="89">
        <v>201.5</v>
      </c>
      <c r="J72" s="29">
        <v>201.5</v>
      </c>
      <c r="K72" s="155">
        <f t="shared" ref="K72" si="10">I72*J72</f>
        <v>40602.25</v>
      </c>
      <c r="L72" s="156"/>
      <c r="M72" s="146" t="s">
        <v>133</v>
      </c>
      <c r="N72" s="146"/>
    </row>
    <row r="73" spans="1:14" s="36" customFormat="1">
      <c r="A73" s="88" t="s">
        <v>154</v>
      </c>
      <c r="B73" s="152" t="s">
        <v>155</v>
      </c>
      <c r="C73" s="152"/>
      <c r="D73" s="29" t="s">
        <v>156</v>
      </c>
      <c r="E73" s="29"/>
      <c r="F73" s="29"/>
      <c r="G73" s="153"/>
      <c r="H73" s="154"/>
      <c r="I73" s="89">
        <v>2095.62</v>
      </c>
      <c r="J73" s="29">
        <v>11.231999999999999</v>
      </c>
      <c r="K73" s="155">
        <f t="shared" ref="K73" si="11">I73*J73</f>
        <v>23538.003839999998</v>
      </c>
      <c r="L73" s="156"/>
      <c r="M73" s="146" t="s">
        <v>133</v>
      </c>
      <c r="N73" s="146"/>
    </row>
    <row r="74" spans="1:14" s="18" customFormat="1" ht="15.75" customHeight="1">
      <c r="A74" s="17"/>
      <c r="B74" s="162" t="s">
        <v>157</v>
      </c>
      <c r="C74" s="163"/>
      <c r="D74" s="28"/>
      <c r="E74" s="28"/>
      <c r="F74" s="28"/>
      <c r="G74" s="157">
        <f>G62+G66</f>
        <v>28854457.039999999</v>
      </c>
      <c r="H74" s="172"/>
      <c r="I74" s="93"/>
      <c r="J74" s="28"/>
      <c r="K74" s="157">
        <f>K62+K66</f>
        <v>44874350.019440003</v>
      </c>
      <c r="L74" s="172"/>
      <c r="M74" s="144"/>
      <c r="N74" s="144"/>
    </row>
    <row r="75" spans="1:14" s="18" customFormat="1" ht="15.75" customHeight="1">
      <c r="A75" s="17"/>
      <c r="B75" s="162" t="s">
        <v>158</v>
      </c>
      <c r="C75" s="163"/>
      <c r="D75" s="28"/>
      <c r="E75" s="28"/>
      <c r="F75" s="28"/>
      <c r="G75" s="173">
        <f>ROUND(G74*0.18,2)</f>
        <v>5193802.2699999996</v>
      </c>
      <c r="H75" s="172"/>
      <c r="I75" s="93"/>
      <c r="J75" s="28"/>
      <c r="K75" s="173">
        <f>ROUND(K74*0.18,2)</f>
        <v>8077383</v>
      </c>
      <c r="L75" s="172"/>
      <c r="M75" s="144"/>
      <c r="N75" s="144"/>
    </row>
    <row r="76" spans="1:14" s="18" customFormat="1">
      <c r="A76" s="17"/>
      <c r="B76" s="161" t="s">
        <v>159</v>
      </c>
      <c r="C76" s="161"/>
      <c r="D76" s="28"/>
      <c r="E76" s="28"/>
      <c r="F76" s="28"/>
      <c r="G76" s="157">
        <f>SUM(G74:G75)</f>
        <v>34048259.310000002</v>
      </c>
      <c r="H76" s="172"/>
      <c r="I76" s="93"/>
      <c r="J76" s="28"/>
      <c r="K76" s="157">
        <f>SUM(K74:K75)</f>
        <v>52951733.019440003</v>
      </c>
      <c r="L76" s="172"/>
      <c r="M76" s="144"/>
      <c r="N76" s="144"/>
    </row>
    <row r="77" spans="1:14" s="36" customFormat="1"/>
    <row r="78" spans="1:14" s="101" customFormat="1" ht="15.75" customHeight="1">
      <c r="A78" s="150" t="s">
        <v>164</v>
      </c>
      <c r="B78" s="150"/>
      <c r="C78" s="150"/>
      <c r="G78" s="150" t="s">
        <v>165</v>
      </c>
      <c r="H78" s="150"/>
      <c r="I78" s="150"/>
      <c r="J78" s="150"/>
      <c r="K78" s="150"/>
      <c r="L78" s="150"/>
    </row>
    <row r="79" spans="1:14" s="101" customFormat="1" ht="15.75" customHeight="1">
      <c r="A79" s="150" t="s">
        <v>166</v>
      </c>
      <c r="B79" s="150"/>
      <c r="C79" s="150"/>
      <c r="G79" s="150" t="s">
        <v>166</v>
      </c>
      <c r="H79" s="150"/>
      <c r="I79" s="150"/>
      <c r="J79" s="150"/>
      <c r="K79" s="150"/>
      <c r="L79" s="150"/>
    </row>
    <row r="80" spans="1:14" s="101" customFormat="1" ht="15.75" customHeight="1">
      <c r="A80" s="150" t="s">
        <v>167</v>
      </c>
      <c r="B80" s="150"/>
      <c r="C80" s="150"/>
      <c r="G80" s="150" t="s">
        <v>168</v>
      </c>
      <c r="H80" s="150"/>
      <c r="I80" s="150"/>
      <c r="J80" s="150"/>
      <c r="K80" s="150"/>
      <c r="L80" s="150"/>
    </row>
    <row r="81" spans="1:12" s="101" customFormat="1" ht="15.75">
      <c r="A81" s="150"/>
      <c r="B81" s="150"/>
      <c r="C81" s="150"/>
      <c r="G81" s="151"/>
      <c r="H81" s="151"/>
      <c r="I81" s="151"/>
      <c r="J81" s="151"/>
      <c r="K81" s="151"/>
      <c r="L81" s="151"/>
    </row>
    <row r="82" spans="1:12" s="101" customFormat="1" ht="15.75">
      <c r="A82" s="160"/>
      <c r="B82" s="160"/>
      <c r="C82" s="160"/>
      <c r="G82" s="151"/>
      <c r="H82" s="151"/>
      <c r="I82" s="151"/>
      <c r="J82" s="151"/>
      <c r="K82" s="151"/>
      <c r="L82" s="151"/>
    </row>
    <row r="83" spans="1:12" s="101" customFormat="1" ht="15.75" customHeight="1">
      <c r="A83" s="159" t="s">
        <v>169</v>
      </c>
      <c r="B83" s="159"/>
      <c r="C83" s="159"/>
      <c r="G83" s="159" t="s">
        <v>170</v>
      </c>
      <c r="H83" s="159"/>
      <c r="I83" s="159"/>
      <c r="J83" s="159"/>
      <c r="K83" s="159"/>
      <c r="L83" s="159"/>
    </row>
  </sheetData>
  <mergeCells count="129">
    <mergeCell ref="G56:H56"/>
    <mergeCell ref="M55:N55"/>
    <mergeCell ref="C29:H29"/>
    <mergeCell ref="P29:P30"/>
    <mergeCell ref="K54:L54"/>
    <mergeCell ref="K55:L55"/>
    <mergeCell ref="A52:A53"/>
    <mergeCell ref="B52:C53"/>
    <mergeCell ref="B55:C55"/>
    <mergeCell ref="G55:H55"/>
    <mergeCell ref="B71:C71"/>
    <mergeCell ref="B69:C69"/>
    <mergeCell ref="P17:P18"/>
    <mergeCell ref="C2:G2"/>
    <mergeCell ref="I2:M2"/>
    <mergeCell ref="N2:N3"/>
    <mergeCell ref="I10:M10"/>
    <mergeCell ref="N10:N11"/>
    <mergeCell ref="C10:H10"/>
    <mergeCell ref="P13:P15"/>
    <mergeCell ref="B54:C54"/>
    <mergeCell ref="D52:D53"/>
    <mergeCell ref="G54:H54"/>
    <mergeCell ref="E52:H52"/>
    <mergeCell ref="A50:N50"/>
    <mergeCell ref="A46:N46"/>
    <mergeCell ref="A47:N47"/>
    <mergeCell ref="A48:N48"/>
    <mergeCell ref="A49:N49"/>
    <mergeCell ref="I52:L52"/>
    <mergeCell ref="G53:H53"/>
    <mergeCell ref="K53:L53"/>
    <mergeCell ref="M52:N53"/>
    <mergeCell ref="M54:N54"/>
    <mergeCell ref="G64:H64"/>
    <mergeCell ref="G65:H65"/>
    <mergeCell ref="G66:H66"/>
    <mergeCell ref="G67:H67"/>
    <mergeCell ref="G68:H68"/>
    <mergeCell ref="G75:H75"/>
    <mergeCell ref="K75:L75"/>
    <mergeCell ref="G74:H74"/>
    <mergeCell ref="K74:L74"/>
    <mergeCell ref="G71:H71"/>
    <mergeCell ref="K71:L71"/>
    <mergeCell ref="G69:H69"/>
    <mergeCell ref="G72:H72"/>
    <mergeCell ref="G58:H58"/>
    <mergeCell ref="B56:C56"/>
    <mergeCell ref="B57:C57"/>
    <mergeCell ref="B58:C58"/>
    <mergeCell ref="B59:C59"/>
    <mergeCell ref="M65:N65"/>
    <mergeCell ref="M66:N66"/>
    <mergeCell ref="M67:N67"/>
    <mergeCell ref="M68:N68"/>
    <mergeCell ref="B63:C63"/>
    <mergeCell ref="G63:H63"/>
    <mergeCell ref="B62:C62"/>
    <mergeCell ref="B64:C64"/>
    <mergeCell ref="B65:C65"/>
    <mergeCell ref="B66:C66"/>
    <mergeCell ref="B67:C67"/>
    <mergeCell ref="M56:N56"/>
    <mergeCell ref="M57:N57"/>
    <mergeCell ref="M58:N58"/>
    <mergeCell ref="M59:N59"/>
    <mergeCell ref="M60:N60"/>
    <mergeCell ref="M61:N61"/>
    <mergeCell ref="M62:N62"/>
    <mergeCell ref="G57:H57"/>
    <mergeCell ref="G59:H59"/>
    <mergeCell ref="G60:H60"/>
    <mergeCell ref="G61:H61"/>
    <mergeCell ref="G62:H62"/>
    <mergeCell ref="B60:C60"/>
    <mergeCell ref="B61:C61"/>
    <mergeCell ref="K59:L59"/>
    <mergeCell ref="K60:L60"/>
    <mergeCell ref="K61:L61"/>
    <mergeCell ref="K62:L62"/>
    <mergeCell ref="K63:L63"/>
    <mergeCell ref="G82:L82"/>
    <mergeCell ref="G83:L83"/>
    <mergeCell ref="A78:C78"/>
    <mergeCell ref="A79:C79"/>
    <mergeCell ref="A80:C80"/>
    <mergeCell ref="A81:C81"/>
    <mergeCell ref="A82:C82"/>
    <mergeCell ref="A83:C83"/>
    <mergeCell ref="G73:H73"/>
    <mergeCell ref="K73:L73"/>
    <mergeCell ref="B76:C76"/>
    <mergeCell ref="B73:C73"/>
    <mergeCell ref="B75:C75"/>
    <mergeCell ref="B74:C74"/>
    <mergeCell ref="B72:C72"/>
    <mergeCell ref="K76:L76"/>
    <mergeCell ref="K64:L64"/>
    <mergeCell ref="K65:L65"/>
    <mergeCell ref="K66:L66"/>
    <mergeCell ref="K67:L67"/>
    <mergeCell ref="K68:L68"/>
    <mergeCell ref="K69:L69"/>
    <mergeCell ref="G76:H76"/>
    <mergeCell ref="M76:N76"/>
    <mergeCell ref="M63:N63"/>
    <mergeCell ref="M64:N64"/>
    <mergeCell ref="B29:B30"/>
    <mergeCell ref="I29:O29"/>
    <mergeCell ref="G78:L78"/>
    <mergeCell ref="G79:L79"/>
    <mergeCell ref="G80:L80"/>
    <mergeCell ref="G81:L81"/>
    <mergeCell ref="M73:N73"/>
    <mergeCell ref="M69:N69"/>
    <mergeCell ref="B68:C68"/>
    <mergeCell ref="B70:C70"/>
    <mergeCell ref="G70:H70"/>
    <mergeCell ref="K70:L70"/>
    <mergeCell ref="M70:N70"/>
    <mergeCell ref="K72:L72"/>
    <mergeCell ref="M72:N72"/>
    <mergeCell ref="M75:N75"/>
    <mergeCell ref="M74:N74"/>
    <mergeCell ref="M71:N71"/>
    <mergeCell ref="K56:L56"/>
    <mergeCell ref="K57:L57"/>
    <mergeCell ref="K58:L58"/>
  </mergeCells>
  <pageMargins left="0.21" right="0.2" top="0.25031249999999999" bottom="0.10833333333333334" header="0.31496062992125984" footer="0.31496062992125984"/>
  <pageSetup paperSize="9" scale="8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Q72"/>
  <sheetViews>
    <sheetView view="pageBreakPreview" zoomScale="60" workbookViewId="0">
      <selection sqref="A1:M1"/>
    </sheetView>
  </sheetViews>
  <sheetFormatPr defaultRowHeight="15"/>
  <cols>
    <col min="1" max="1" width="14.85546875" style="111" customWidth="1"/>
    <col min="2" max="2" width="13.85546875" style="9" customWidth="1"/>
    <col min="3" max="3" width="5.42578125" style="36" bestFit="1" customWidth="1"/>
    <col min="4" max="4" width="9" style="36" bestFit="1" customWidth="1"/>
    <col min="5" max="5" width="7.28515625" style="36" bestFit="1" customWidth="1"/>
    <col min="6" max="6" width="7" style="36" bestFit="1" customWidth="1"/>
    <col min="7" max="7" width="7.28515625" style="36" bestFit="1" customWidth="1"/>
    <col min="8" max="8" width="9" style="36" bestFit="1" customWidth="1"/>
    <col min="9" max="9" width="7.28515625" style="36" bestFit="1" customWidth="1"/>
    <col min="10" max="10" width="7" style="36" bestFit="1" customWidth="1"/>
    <col min="11" max="11" width="7.28515625" style="36" bestFit="1" customWidth="1"/>
    <col min="12" max="13" width="9" style="36" bestFit="1" customWidth="1"/>
    <col min="14" max="16384" width="9.140625" style="111"/>
  </cols>
  <sheetData>
    <row r="1" spans="1:13">
      <c r="A1" s="235" t="s">
        <v>190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3" spans="1:13" s="2" customFormat="1" ht="15.75">
      <c r="A3" s="199"/>
      <c r="B3" s="199"/>
      <c r="C3" s="199"/>
      <c r="D3" s="4" t="s">
        <v>25</v>
      </c>
      <c r="E3" s="112" t="s">
        <v>14</v>
      </c>
      <c r="F3" s="4" t="s">
        <v>26</v>
      </c>
      <c r="G3" s="112" t="s">
        <v>14</v>
      </c>
      <c r="H3" s="4" t="s">
        <v>27</v>
      </c>
      <c r="I3" s="112" t="s">
        <v>14</v>
      </c>
      <c r="J3" s="4" t="s">
        <v>28</v>
      </c>
      <c r="K3" s="112" t="s">
        <v>14</v>
      </c>
      <c r="L3" s="4" t="s">
        <v>29</v>
      </c>
      <c r="M3" s="4" t="s">
        <v>6</v>
      </c>
    </row>
    <row r="4" spans="1:13">
      <c r="A4" s="146" t="s">
        <v>0</v>
      </c>
      <c r="B4" s="211" t="s">
        <v>1</v>
      </c>
      <c r="C4" s="107" t="s">
        <v>2</v>
      </c>
      <c r="D4" s="107">
        <v>6.1</v>
      </c>
      <c r="E4" s="107">
        <v>0.59</v>
      </c>
      <c r="F4" s="107"/>
      <c r="G4" s="107"/>
      <c r="H4" s="107"/>
      <c r="I4" s="107"/>
      <c r="J4" s="107"/>
      <c r="K4" s="107">
        <v>0.59</v>
      </c>
      <c r="L4" s="107">
        <v>6.1</v>
      </c>
      <c r="M4" s="107"/>
    </row>
    <row r="5" spans="1:13">
      <c r="A5" s="146"/>
      <c r="B5" s="212"/>
      <c r="C5" s="107" t="s">
        <v>3</v>
      </c>
      <c r="D5" s="107">
        <f>47.77-2.77</f>
        <v>45</v>
      </c>
      <c r="E5" s="107">
        <f>35.95-2.77</f>
        <v>33.18</v>
      </c>
      <c r="F5" s="107"/>
      <c r="G5" s="107"/>
      <c r="H5" s="107"/>
      <c r="I5" s="107"/>
      <c r="J5" s="107"/>
      <c r="K5" s="107">
        <f>35.95-2.77</f>
        <v>33.18</v>
      </c>
      <c r="L5" s="107">
        <f>47.77-2.77</f>
        <v>45</v>
      </c>
      <c r="M5" s="107"/>
    </row>
    <row r="6" spans="1:13">
      <c r="A6" s="146"/>
      <c r="B6" s="212"/>
      <c r="C6" s="107" t="s">
        <v>4</v>
      </c>
      <c r="D6" s="107">
        <f>D4*D5</f>
        <v>274.5</v>
      </c>
      <c r="E6" s="107">
        <f>E4*E5</f>
        <v>19.5762</v>
      </c>
      <c r="F6" s="107"/>
      <c r="G6" s="107"/>
      <c r="H6" s="107"/>
      <c r="I6" s="107"/>
      <c r="J6" s="107"/>
      <c r="K6" s="107">
        <f>K4*K5</f>
        <v>19.5762</v>
      </c>
      <c r="L6" s="107">
        <f>L4*L5</f>
        <v>274.5</v>
      </c>
      <c r="M6" s="107"/>
    </row>
    <row r="7" spans="1:13" s="114" customFormat="1">
      <c r="A7" s="146"/>
      <c r="B7" s="212"/>
      <c r="C7" s="113" t="s">
        <v>2</v>
      </c>
      <c r="D7" s="113"/>
      <c r="E7" s="113">
        <v>0.35</v>
      </c>
      <c r="F7" s="113"/>
      <c r="G7" s="113"/>
      <c r="H7" s="113"/>
      <c r="I7" s="113"/>
      <c r="J7" s="113"/>
      <c r="K7" s="113">
        <v>0.35</v>
      </c>
      <c r="L7" s="113"/>
      <c r="M7" s="113"/>
    </row>
    <row r="8" spans="1:13" s="114" customFormat="1">
      <c r="A8" s="146"/>
      <c r="B8" s="212"/>
      <c r="C8" s="113" t="s">
        <v>3</v>
      </c>
      <c r="D8" s="113"/>
      <c r="E8" s="113">
        <f>47.77-35.95</f>
        <v>11.82</v>
      </c>
      <c r="F8" s="113"/>
      <c r="G8" s="113"/>
      <c r="H8" s="113"/>
      <c r="I8" s="113"/>
      <c r="J8" s="113"/>
      <c r="K8" s="113">
        <f>47.77-35.95</f>
        <v>11.82</v>
      </c>
      <c r="L8" s="113"/>
      <c r="M8" s="113"/>
    </row>
    <row r="9" spans="1:13" s="114" customFormat="1">
      <c r="A9" s="146"/>
      <c r="B9" s="212"/>
      <c r="C9" s="113" t="s">
        <v>4</v>
      </c>
      <c r="D9" s="113"/>
      <c r="E9" s="113">
        <f>E7*E8</f>
        <v>4.1369999999999996</v>
      </c>
      <c r="F9" s="113"/>
      <c r="G9" s="113"/>
      <c r="H9" s="113"/>
      <c r="I9" s="113"/>
      <c r="J9" s="113"/>
      <c r="K9" s="113">
        <f>K7*K8</f>
        <v>4.1369999999999996</v>
      </c>
      <c r="L9" s="113"/>
      <c r="M9" s="113"/>
    </row>
    <row r="10" spans="1:13" s="114" customFormat="1">
      <c r="A10" s="146"/>
      <c r="B10" s="213"/>
      <c r="C10" s="113" t="s">
        <v>24</v>
      </c>
      <c r="D10" s="113">
        <f>D6+D9</f>
        <v>274.5</v>
      </c>
      <c r="E10" s="113">
        <f>E6+E9</f>
        <v>23.713200000000001</v>
      </c>
      <c r="F10" s="113">
        <f t="shared" ref="F10:L10" si="0">F6+F9</f>
        <v>0</v>
      </c>
      <c r="G10" s="113">
        <f t="shared" si="0"/>
        <v>0</v>
      </c>
      <c r="H10" s="113">
        <f t="shared" si="0"/>
        <v>0</v>
      </c>
      <c r="I10" s="113">
        <f t="shared" si="0"/>
        <v>0</v>
      </c>
      <c r="J10" s="113">
        <f t="shared" si="0"/>
        <v>0</v>
      </c>
      <c r="K10" s="113">
        <f t="shared" si="0"/>
        <v>23.713200000000001</v>
      </c>
      <c r="L10" s="113">
        <f t="shared" si="0"/>
        <v>274.5</v>
      </c>
      <c r="M10" s="113"/>
    </row>
    <row r="11" spans="1:13">
      <c r="A11" s="146"/>
      <c r="B11" s="211" t="s">
        <v>9</v>
      </c>
      <c r="C11" s="107" t="s">
        <v>2</v>
      </c>
      <c r="D11" s="107">
        <v>3</v>
      </c>
      <c r="E11" s="107"/>
      <c r="F11" s="107"/>
      <c r="G11" s="107"/>
      <c r="H11" s="107"/>
      <c r="I11" s="107"/>
      <c r="J11" s="107"/>
      <c r="K11" s="113"/>
      <c r="L11" s="107">
        <v>3</v>
      </c>
      <c r="M11" s="107"/>
    </row>
    <row r="12" spans="1:13">
      <c r="A12" s="146"/>
      <c r="B12" s="212"/>
      <c r="C12" s="107" t="s">
        <v>3</v>
      </c>
      <c r="D12" s="107">
        <f>47.95-5.77</f>
        <v>42.180000000000007</v>
      </c>
      <c r="E12" s="107"/>
      <c r="F12" s="107"/>
      <c r="G12" s="107"/>
      <c r="H12" s="107"/>
      <c r="I12" s="107"/>
      <c r="J12" s="107"/>
      <c r="K12" s="113"/>
      <c r="L12" s="107">
        <f>47.95-5.77</f>
        <v>42.180000000000007</v>
      </c>
      <c r="M12" s="107"/>
    </row>
    <row r="13" spans="1:13">
      <c r="A13" s="146"/>
      <c r="B13" s="212"/>
      <c r="C13" s="6" t="s">
        <v>5</v>
      </c>
      <c r="D13" s="107">
        <v>1</v>
      </c>
      <c r="E13" s="107"/>
      <c r="F13" s="107"/>
      <c r="G13" s="107"/>
      <c r="H13" s="107"/>
      <c r="I13" s="107"/>
      <c r="J13" s="107"/>
      <c r="K13" s="113"/>
      <c r="L13" s="107">
        <v>1</v>
      </c>
      <c r="M13" s="107"/>
    </row>
    <row r="14" spans="1:13">
      <c r="A14" s="146"/>
      <c r="B14" s="212"/>
      <c r="C14" s="107" t="s">
        <v>4</v>
      </c>
      <c r="D14" s="107">
        <f>D11*D12*D13</f>
        <v>126.54000000000002</v>
      </c>
      <c r="E14" s="107"/>
      <c r="F14" s="107"/>
      <c r="G14" s="107"/>
      <c r="H14" s="107"/>
      <c r="I14" s="107"/>
      <c r="J14" s="107"/>
      <c r="K14" s="113"/>
      <c r="L14" s="107">
        <f>L11*L12*L13</f>
        <v>126.54000000000002</v>
      </c>
      <c r="M14" s="107"/>
    </row>
    <row r="15" spans="1:13" hidden="1">
      <c r="A15" s="146"/>
      <c r="B15" s="212"/>
      <c r="C15" s="107" t="s">
        <v>2</v>
      </c>
      <c r="D15" s="107"/>
      <c r="E15" s="107"/>
      <c r="F15" s="107"/>
      <c r="G15" s="107"/>
      <c r="H15" s="107"/>
      <c r="I15" s="107"/>
      <c r="J15" s="107"/>
      <c r="K15" s="113"/>
      <c r="L15" s="107"/>
      <c r="M15" s="107"/>
    </row>
    <row r="16" spans="1:13" hidden="1">
      <c r="A16" s="146"/>
      <c r="B16" s="212"/>
      <c r="C16" s="107" t="s">
        <v>3</v>
      </c>
      <c r="D16" s="107"/>
      <c r="E16" s="107"/>
      <c r="F16" s="107"/>
      <c r="G16" s="107"/>
      <c r="H16" s="107"/>
      <c r="I16" s="107"/>
      <c r="J16" s="107"/>
      <c r="K16" s="113"/>
      <c r="L16" s="107"/>
      <c r="M16" s="107"/>
    </row>
    <row r="17" spans="1:17" hidden="1">
      <c r="A17" s="146"/>
      <c r="B17" s="212"/>
      <c r="C17" s="6" t="s">
        <v>5</v>
      </c>
      <c r="D17" s="107"/>
      <c r="E17" s="107"/>
      <c r="F17" s="107"/>
      <c r="G17" s="107"/>
      <c r="H17" s="107"/>
      <c r="I17" s="107"/>
      <c r="J17" s="107"/>
      <c r="K17" s="113"/>
      <c r="L17" s="107"/>
      <c r="M17" s="107"/>
    </row>
    <row r="18" spans="1:17" hidden="1">
      <c r="A18" s="146"/>
      <c r="B18" s="212"/>
      <c r="C18" s="107" t="s">
        <v>4</v>
      </c>
      <c r="D18" s="107"/>
      <c r="E18" s="107"/>
      <c r="F18" s="107"/>
      <c r="G18" s="107"/>
      <c r="H18" s="107"/>
      <c r="I18" s="107"/>
      <c r="J18" s="107"/>
      <c r="K18" s="113"/>
      <c r="L18" s="107"/>
      <c r="M18" s="107"/>
    </row>
    <row r="19" spans="1:17">
      <c r="A19" s="146"/>
      <c r="B19" s="212"/>
      <c r="C19" s="107" t="s">
        <v>2</v>
      </c>
      <c r="D19" s="107">
        <v>2.95</v>
      </c>
      <c r="E19" s="107"/>
      <c r="F19" s="107"/>
      <c r="G19" s="107"/>
      <c r="H19" s="107"/>
      <c r="I19" s="107"/>
      <c r="J19" s="107"/>
      <c r="K19" s="113"/>
      <c r="L19" s="107">
        <v>2.95</v>
      </c>
      <c r="M19" s="107"/>
    </row>
    <row r="20" spans="1:17">
      <c r="A20" s="146"/>
      <c r="B20" s="212"/>
      <c r="C20" s="107" t="s">
        <v>3</v>
      </c>
      <c r="D20" s="107">
        <v>1.57</v>
      </c>
      <c r="E20" s="107"/>
      <c r="F20" s="107"/>
      <c r="G20" s="107"/>
      <c r="H20" s="107"/>
      <c r="I20" s="107"/>
      <c r="J20" s="107"/>
      <c r="K20" s="113"/>
      <c r="L20" s="107">
        <v>1.57</v>
      </c>
      <c r="M20" s="107"/>
    </row>
    <row r="21" spans="1:17">
      <c r="A21" s="146"/>
      <c r="B21" s="212"/>
      <c r="C21" s="6" t="s">
        <v>5</v>
      </c>
      <c r="D21" s="107">
        <v>1</v>
      </c>
      <c r="E21" s="107"/>
      <c r="F21" s="107"/>
      <c r="G21" s="107"/>
      <c r="H21" s="107"/>
      <c r="I21" s="107"/>
      <c r="J21" s="107"/>
      <c r="K21" s="113"/>
      <c r="L21" s="107">
        <v>1</v>
      </c>
      <c r="M21" s="107"/>
      <c r="Q21" s="117" t="s">
        <v>180</v>
      </c>
    </row>
    <row r="22" spans="1:17">
      <c r="A22" s="146"/>
      <c r="B22" s="212"/>
      <c r="C22" s="107" t="s">
        <v>4</v>
      </c>
      <c r="D22" s="107">
        <f>D19*D20*D21</f>
        <v>4.6315000000000008</v>
      </c>
      <c r="E22" s="107"/>
      <c r="F22" s="107"/>
      <c r="G22" s="107"/>
      <c r="H22" s="107"/>
      <c r="I22" s="107"/>
      <c r="J22" s="107"/>
      <c r="K22" s="113"/>
      <c r="L22" s="107">
        <f>L19*L20*L21</f>
        <v>4.6315000000000008</v>
      </c>
      <c r="M22" s="107"/>
    </row>
    <row r="23" spans="1:17">
      <c r="A23" s="146"/>
      <c r="B23" s="213"/>
      <c r="C23" s="107" t="s">
        <v>24</v>
      </c>
      <c r="D23" s="107">
        <f>D14+D18+D22</f>
        <v>131.17150000000001</v>
      </c>
      <c r="E23" s="107"/>
      <c r="F23" s="107"/>
      <c r="G23" s="107"/>
      <c r="H23" s="107"/>
      <c r="I23" s="107"/>
      <c r="J23" s="107"/>
      <c r="K23" s="113"/>
      <c r="L23" s="107">
        <f>L14+L18+L22</f>
        <v>131.17150000000001</v>
      </c>
      <c r="M23" s="107">
        <f>SUM(D23:L23)</f>
        <v>262.34300000000002</v>
      </c>
    </row>
    <row r="24" spans="1:17" s="3" customFormat="1">
      <c r="A24" s="146"/>
      <c r="B24" s="144" t="s">
        <v>6</v>
      </c>
      <c r="C24" s="144"/>
      <c r="D24" s="108">
        <f>D10-D23</f>
        <v>143.32849999999999</v>
      </c>
      <c r="E24" s="115">
        <f>E10-E23</f>
        <v>23.713200000000001</v>
      </c>
      <c r="F24" s="115">
        <f t="shared" ref="F24:L24" si="1">F10-F23</f>
        <v>0</v>
      </c>
      <c r="G24" s="115">
        <f t="shared" si="1"/>
        <v>0</v>
      </c>
      <c r="H24" s="115">
        <f t="shared" si="1"/>
        <v>0</v>
      </c>
      <c r="I24" s="115">
        <f t="shared" si="1"/>
        <v>0</v>
      </c>
      <c r="J24" s="115">
        <f t="shared" si="1"/>
        <v>0</v>
      </c>
      <c r="K24" s="115">
        <f t="shared" si="1"/>
        <v>23.713200000000001</v>
      </c>
      <c r="L24" s="115">
        <f t="shared" si="1"/>
        <v>143.32849999999999</v>
      </c>
      <c r="M24" s="108">
        <f>SUM(D24:L24)</f>
        <v>334.08339999999998</v>
      </c>
    </row>
    <row r="25" spans="1:17" ht="15" hidden="1" customHeight="1">
      <c r="A25" s="202" t="s">
        <v>175</v>
      </c>
      <c r="B25" s="215" t="s">
        <v>11</v>
      </c>
      <c r="C25" s="107" t="s">
        <v>2</v>
      </c>
      <c r="D25" s="107"/>
      <c r="E25" s="107"/>
      <c r="F25" s="107"/>
      <c r="G25" s="107"/>
      <c r="H25" s="107"/>
      <c r="I25" s="107"/>
      <c r="J25" s="107"/>
      <c r="K25" s="107"/>
      <c r="L25" s="107"/>
      <c r="M25" s="107"/>
    </row>
    <row r="26" spans="1:17" ht="15" hidden="1" customHeight="1">
      <c r="A26" s="203"/>
      <c r="B26" s="215"/>
      <c r="C26" s="107" t="s">
        <v>3</v>
      </c>
      <c r="D26" s="107"/>
      <c r="E26" s="107"/>
      <c r="F26" s="107"/>
      <c r="G26" s="107"/>
      <c r="H26" s="107"/>
      <c r="I26" s="107"/>
      <c r="J26" s="107"/>
      <c r="K26" s="107"/>
      <c r="L26" s="107"/>
      <c r="M26" s="107"/>
    </row>
    <row r="27" spans="1:17" ht="15" hidden="1" customHeight="1">
      <c r="A27" s="203"/>
      <c r="B27" s="215"/>
      <c r="C27" s="6" t="s">
        <v>5</v>
      </c>
      <c r="D27" s="107"/>
      <c r="E27" s="107"/>
      <c r="F27" s="107"/>
      <c r="G27" s="107"/>
      <c r="H27" s="107"/>
      <c r="I27" s="107"/>
      <c r="J27" s="107"/>
      <c r="K27" s="107"/>
      <c r="L27" s="107"/>
      <c r="M27" s="107"/>
    </row>
    <row r="28" spans="1:17" ht="15" hidden="1" customHeight="1">
      <c r="A28" s="203"/>
      <c r="B28" s="215"/>
      <c r="C28" s="107" t="s">
        <v>4</v>
      </c>
      <c r="D28" s="107"/>
      <c r="E28" s="107"/>
      <c r="F28" s="107"/>
      <c r="G28" s="107"/>
      <c r="H28" s="107"/>
      <c r="I28" s="107"/>
      <c r="J28" s="107"/>
      <c r="K28" s="107"/>
      <c r="L28" s="107"/>
      <c r="M28" s="107"/>
    </row>
    <row r="29" spans="1:17" ht="15" hidden="1" customHeight="1">
      <c r="A29" s="203"/>
      <c r="B29" s="215" t="s">
        <v>15</v>
      </c>
      <c r="C29" s="107" t="s">
        <v>2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</row>
    <row r="30" spans="1:17" ht="15" hidden="1" customHeight="1">
      <c r="A30" s="203"/>
      <c r="B30" s="215"/>
      <c r="C30" s="107" t="s">
        <v>3</v>
      </c>
      <c r="D30" s="107"/>
      <c r="E30" s="107"/>
      <c r="F30" s="107"/>
      <c r="G30" s="107"/>
      <c r="H30" s="107"/>
      <c r="I30" s="107"/>
      <c r="J30" s="107"/>
      <c r="K30" s="107"/>
      <c r="L30" s="107"/>
      <c r="M30" s="107"/>
    </row>
    <row r="31" spans="1:17" ht="15" hidden="1" customHeight="1">
      <c r="A31" s="203"/>
      <c r="B31" s="215"/>
      <c r="C31" s="6" t="s">
        <v>5</v>
      </c>
      <c r="D31" s="107"/>
      <c r="E31" s="107"/>
      <c r="F31" s="107"/>
      <c r="G31" s="107"/>
      <c r="H31" s="107"/>
      <c r="I31" s="107"/>
      <c r="J31" s="107"/>
      <c r="K31" s="107"/>
      <c r="L31" s="107"/>
      <c r="M31" s="107"/>
    </row>
    <row r="32" spans="1:17" ht="15" hidden="1" customHeight="1">
      <c r="A32" s="203"/>
      <c r="B32" s="215"/>
      <c r="C32" s="107" t="s">
        <v>4</v>
      </c>
      <c r="D32" s="107"/>
      <c r="E32" s="107"/>
      <c r="F32" s="107"/>
      <c r="G32" s="107"/>
      <c r="H32" s="107"/>
      <c r="I32" s="107"/>
      <c r="J32" s="107"/>
      <c r="K32" s="107"/>
      <c r="L32" s="107"/>
      <c r="M32" s="107"/>
    </row>
    <row r="33" spans="1:13">
      <c r="A33" s="203"/>
      <c r="B33" s="215" t="s">
        <v>1</v>
      </c>
      <c r="C33" s="107" t="s">
        <v>2</v>
      </c>
      <c r="D33" s="107">
        <v>7.65</v>
      </c>
      <c r="E33" s="107"/>
      <c r="F33" s="107"/>
      <c r="G33" s="107"/>
      <c r="H33" s="107"/>
      <c r="I33" s="107"/>
      <c r="J33" s="107"/>
      <c r="K33" s="107"/>
      <c r="L33" s="107">
        <v>7.65</v>
      </c>
      <c r="M33" s="107"/>
    </row>
    <row r="34" spans="1:13">
      <c r="A34" s="203"/>
      <c r="B34" s="215"/>
      <c r="C34" s="107" t="s">
        <v>3</v>
      </c>
      <c r="D34" s="107">
        <f>50.85-50.07</f>
        <v>0.78000000000000114</v>
      </c>
      <c r="E34" s="107"/>
      <c r="F34" s="107"/>
      <c r="G34" s="107"/>
      <c r="H34" s="107"/>
      <c r="I34" s="107"/>
      <c r="J34" s="107"/>
      <c r="K34" s="107"/>
      <c r="L34" s="107">
        <f>50.85-50.07</f>
        <v>0.78000000000000114</v>
      </c>
      <c r="M34" s="107"/>
    </row>
    <row r="35" spans="1:13">
      <c r="A35" s="203"/>
      <c r="B35" s="215"/>
      <c r="C35" s="107" t="s">
        <v>4</v>
      </c>
      <c r="D35" s="107">
        <f>D33*D34</f>
        <v>5.9670000000000094</v>
      </c>
      <c r="E35" s="107"/>
      <c r="F35" s="107"/>
      <c r="G35" s="107"/>
      <c r="H35" s="107"/>
      <c r="I35" s="107"/>
      <c r="J35" s="107"/>
      <c r="K35" s="107"/>
      <c r="L35" s="107">
        <f>L33*L34</f>
        <v>5.9670000000000094</v>
      </c>
      <c r="M35" s="107"/>
    </row>
    <row r="36" spans="1:13" s="3" customFormat="1">
      <c r="A36" s="204"/>
      <c r="B36" s="144" t="s">
        <v>6</v>
      </c>
      <c r="C36" s="144"/>
      <c r="D36" s="108">
        <f>D28+D32+D35</f>
        <v>5.9670000000000094</v>
      </c>
      <c r="E36" s="108">
        <f t="shared" ref="E36:K36" si="2">E28+E32+E35</f>
        <v>0</v>
      </c>
      <c r="F36" s="108">
        <f t="shared" si="2"/>
        <v>0</v>
      </c>
      <c r="G36" s="108">
        <f t="shared" si="2"/>
        <v>0</v>
      </c>
      <c r="H36" s="108">
        <f t="shared" si="2"/>
        <v>0</v>
      </c>
      <c r="I36" s="108">
        <f t="shared" si="2"/>
        <v>0</v>
      </c>
      <c r="J36" s="108">
        <f t="shared" si="2"/>
        <v>0</v>
      </c>
      <c r="K36" s="108">
        <f t="shared" si="2"/>
        <v>0</v>
      </c>
      <c r="L36" s="108">
        <f>L28+L32+L35</f>
        <v>5.9670000000000094</v>
      </c>
      <c r="M36" s="108">
        <f>SUM(D36:L36)</f>
        <v>11.934000000000019</v>
      </c>
    </row>
    <row r="37" spans="1:13">
      <c r="A37" s="146" t="s">
        <v>12</v>
      </c>
      <c r="B37" s="215" t="s">
        <v>1</v>
      </c>
      <c r="C37" s="107" t="s">
        <v>2</v>
      </c>
      <c r="D37" s="107">
        <v>6.28</v>
      </c>
      <c r="E37" s="107"/>
      <c r="F37" s="107">
        <v>3.31</v>
      </c>
      <c r="G37" s="107"/>
      <c r="H37" s="107">
        <v>6.35</v>
      </c>
      <c r="I37" s="107"/>
      <c r="J37" s="107">
        <v>3.31</v>
      </c>
      <c r="K37" s="107"/>
      <c r="L37" s="107">
        <v>6.28</v>
      </c>
      <c r="M37" s="107"/>
    </row>
    <row r="38" spans="1:13">
      <c r="A38" s="146"/>
      <c r="B38" s="215"/>
      <c r="C38" s="107" t="s">
        <v>3</v>
      </c>
      <c r="D38" s="107">
        <f>50.07-47.77</f>
        <v>2.2999999999999972</v>
      </c>
      <c r="E38" s="107"/>
      <c r="F38" s="107">
        <f>51.65-47.77</f>
        <v>3.8799999999999955</v>
      </c>
      <c r="G38" s="107"/>
      <c r="H38" s="107">
        <f>51.65-47.77</f>
        <v>3.8799999999999955</v>
      </c>
      <c r="I38" s="107"/>
      <c r="J38" s="107">
        <f>51.65-47.77</f>
        <v>3.8799999999999955</v>
      </c>
      <c r="K38" s="107"/>
      <c r="L38" s="107">
        <f>50.07-47.77</f>
        <v>2.2999999999999972</v>
      </c>
      <c r="M38" s="107"/>
    </row>
    <row r="39" spans="1:13">
      <c r="A39" s="146"/>
      <c r="B39" s="215"/>
      <c r="C39" s="107" t="s">
        <v>4</v>
      </c>
      <c r="D39" s="107">
        <f>D37*D38</f>
        <v>14.443999999999983</v>
      </c>
      <c r="E39" s="107"/>
      <c r="F39" s="107">
        <f>F37*F38</f>
        <v>12.842799999999984</v>
      </c>
      <c r="G39" s="107"/>
      <c r="H39" s="107">
        <f>H37*H38</f>
        <v>24.63799999999997</v>
      </c>
      <c r="I39" s="107"/>
      <c r="J39" s="107">
        <f>J37*J38</f>
        <v>12.842799999999984</v>
      </c>
      <c r="K39" s="107"/>
      <c r="L39" s="107">
        <f>L37*L38</f>
        <v>14.443999999999983</v>
      </c>
      <c r="M39" s="107"/>
    </row>
    <row r="40" spans="1:13">
      <c r="A40" s="146"/>
      <c r="B40" s="214" t="s">
        <v>9</v>
      </c>
      <c r="C40" s="107" t="s">
        <v>2</v>
      </c>
      <c r="D40" s="107">
        <v>0.3</v>
      </c>
      <c r="E40" s="107"/>
      <c r="F40" s="107"/>
      <c r="G40" s="107"/>
      <c r="H40" s="107">
        <v>0.3</v>
      </c>
      <c r="I40" s="107"/>
      <c r="J40" s="107"/>
      <c r="K40" s="107"/>
      <c r="L40" s="107">
        <v>0.3</v>
      </c>
      <c r="M40" s="107"/>
    </row>
    <row r="41" spans="1:13">
      <c r="A41" s="146"/>
      <c r="B41" s="214"/>
      <c r="C41" s="107" t="s">
        <v>3</v>
      </c>
      <c r="D41" s="107">
        <v>0.65</v>
      </c>
      <c r="E41" s="107"/>
      <c r="F41" s="107"/>
      <c r="G41" s="107"/>
      <c r="H41" s="107">
        <v>0.65</v>
      </c>
      <c r="I41" s="107"/>
      <c r="J41" s="107"/>
      <c r="K41" s="107"/>
      <c r="L41" s="107">
        <v>0.65</v>
      </c>
      <c r="M41" s="107"/>
    </row>
    <row r="42" spans="1:13">
      <c r="A42" s="146"/>
      <c r="B42" s="214"/>
      <c r="C42" s="6" t="s">
        <v>5</v>
      </c>
      <c r="D42" s="107">
        <v>1</v>
      </c>
      <c r="E42" s="107"/>
      <c r="F42" s="107"/>
      <c r="G42" s="107"/>
      <c r="H42" s="107">
        <v>1</v>
      </c>
      <c r="I42" s="107"/>
      <c r="J42" s="107"/>
      <c r="K42" s="107"/>
      <c r="L42" s="107">
        <v>1</v>
      </c>
      <c r="M42" s="107"/>
    </row>
    <row r="43" spans="1:13">
      <c r="A43" s="146"/>
      <c r="B43" s="214"/>
      <c r="C43" s="107" t="s">
        <v>4</v>
      </c>
      <c r="D43" s="107">
        <f>D40*D41*D42</f>
        <v>0.19500000000000001</v>
      </c>
      <c r="E43" s="107"/>
      <c r="F43" s="107"/>
      <c r="G43" s="107"/>
      <c r="H43" s="107">
        <f>H40*H41*H42</f>
        <v>0.19500000000000001</v>
      </c>
      <c r="I43" s="107"/>
      <c r="J43" s="107"/>
      <c r="K43" s="107"/>
      <c r="L43" s="107">
        <f>L40*L41*L42</f>
        <v>0.19500000000000001</v>
      </c>
      <c r="M43" s="107"/>
    </row>
    <row r="44" spans="1:13" s="3" customFormat="1">
      <c r="A44" s="146"/>
      <c r="B44" s="144" t="s">
        <v>6</v>
      </c>
      <c r="C44" s="144"/>
      <c r="D44" s="108">
        <f>D39-D43</f>
        <v>14.248999999999983</v>
      </c>
      <c r="E44" s="108">
        <f t="shared" ref="E44:K44" si="3">E39-E43</f>
        <v>0</v>
      </c>
      <c r="F44" s="108">
        <f t="shared" si="3"/>
        <v>12.842799999999984</v>
      </c>
      <c r="G44" s="108">
        <f t="shared" si="3"/>
        <v>0</v>
      </c>
      <c r="H44" s="108">
        <f t="shared" si="3"/>
        <v>24.442999999999969</v>
      </c>
      <c r="I44" s="108">
        <f t="shared" si="3"/>
        <v>0</v>
      </c>
      <c r="J44" s="108">
        <f t="shared" si="3"/>
        <v>12.842799999999984</v>
      </c>
      <c r="K44" s="108">
        <f t="shared" si="3"/>
        <v>0</v>
      </c>
      <c r="L44" s="108">
        <f>L39-L43</f>
        <v>14.248999999999983</v>
      </c>
      <c r="M44" s="108">
        <f>SUM(D44:L44)</f>
        <v>78.626599999999897</v>
      </c>
    </row>
    <row r="45" spans="1:13">
      <c r="A45" s="180" t="s">
        <v>66</v>
      </c>
      <c r="B45" s="146" t="s">
        <v>9</v>
      </c>
      <c r="C45" s="107" t="s">
        <v>2</v>
      </c>
      <c r="D45" s="107">
        <v>2.95</v>
      </c>
      <c r="E45" s="107"/>
      <c r="F45" s="107">
        <v>2.92</v>
      </c>
      <c r="G45" s="107"/>
      <c r="H45" s="107">
        <v>6.05</v>
      </c>
      <c r="I45" s="107"/>
      <c r="J45" s="107">
        <v>2.92</v>
      </c>
      <c r="K45" s="107"/>
      <c r="L45" s="107">
        <v>2.95</v>
      </c>
      <c r="M45" s="107"/>
    </row>
    <row r="46" spans="1:13">
      <c r="A46" s="201"/>
      <c r="B46" s="146"/>
      <c r="C46" s="107" t="s">
        <v>3</v>
      </c>
      <c r="D46" s="107">
        <v>1.59</v>
      </c>
      <c r="E46" s="107"/>
      <c r="F46" s="107">
        <v>1.59</v>
      </c>
      <c r="G46" s="107"/>
      <c r="H46" s="107">
        <v>1.59</v>
      </c>
      <c r="I46" s="107"/>
      <c r="J46" s="107">
        <v>1.59</v>
      </c>
      <c r="K46" s="107"/>
      <c r="L46" s="107">
        <v>1.59</v>
      </c>
      <c r="M46" s="107"/>
    </row>
    <row r="47" spans="1:13">
      <c r="A47" s="201"/>
      <c r="B47" s="146"/>
      <c r="C47" s="6" t="s">
        <v>5</v>
      </c>
      <c r="D47" s="107">
        <v>1</v>
      </c>
      <c r="E47" s="107"/>
      <c r="F47" s="107">
        <v>4</v>
      </c>
      <c r="G47" s="107"/>
      <c r="H47" s="107">
        <v>8</v>
      </c>
      <c r="I47" s="107"/>
      <c r="J47" s="107">
        <v>4</v>
      </c>
      <c r="K47" s="107"/>
      <c r="L47" s="107">
        <v>1</v>
      </c>
      <c r="M47" s="107"/>
    </row>
    <row r="48" spans="1:13">
      <c r="A48" s="201"/>
      <c r="B48" s="146"/>
      <c r="C48" s="107" t="s">
        <v>4</v>
      </c>
      <c r="D48" s="107">
        <f>D45*D46*D47</f>
        <v>4.6905000000000001</v>
      </c>
      <c r="E48" s="107">
        <f>E45*E46*E47</f>
        <v>0</v>
      </c>
      <c r="F48" s="107">
        <f t="shared" ref="F48:K48" si="4">F45*F46*F47</f>
        <v>18.571200000000001</v>
      </c>
      <c r="G48" s="107">
        <f t="shared" si="4"/>
        <v>0</v>
      </c>
      <c r="H48" s="107">
        <f t="shared" si="4"/>
        <v>76.956000000000003</v>
      </c>
      <c r="I48" s="107">
        <f t="shared" si="4"/>
        <v>0</v>
      </c>
      <c r="J48" s="107">
        <f t="shared" si="4"/>
        <v>18.571200000000001</v>
      </c>
      <c r="K48" s="107">
        <f t="shared" si="4"/>
        <v>0</v>
      </c>
      <c r="L48" s="107">
        <f>L45*L46*L47</f>
        <v>4.6905000000000001</v>
      </c>
      <c r="M48" s="107"/>
    </row>
    <row r="49" spans="1:13" hidden="1">
      <c r="A49" s="201"/>
      <c r="B49" s="146"/>
      <c r="C49" s="107" t="s">
        <v>2</v>
      </c>
      <c r="D49" s="107"/>
      <c r="E49" s="107"/>
      <c r="F49" s="107"/>
      <c r="G49" s="107"/>
      <c r="H49" s="107"/>
      <c r="I49" s="107"/>
      <c r="J49" s="107"/>
      <c r="K49" s="107"/>
      <c r="L49" s="14"/>
      <c r="M49" s="107"/>
    </row>
    <row r="50" spans="1:13" hidden="1">
      <c r="A50" s="201"/>
      <c r="B50" s="146"/>
      <c r="C50" s="107" t="s">
        <v>3</v>
      </c>
      <c r="D50" s="107"/>
      <c r="E50" s="107"/>
      <c r="F50" s="107"/>
      <c r="G50" s="107"/>
      <c r="H50" s="107"/>
      <c r="I50" s="107"/>
      <c r="J50" s="107"/>
      <c r="K50" s="107"/>
      <c r="L50" s="14"/>
      <c r="M50" s="107"/>
    </row>
    <row r="51" spans="1:13" hidden="1">
      <c r="A51" s="201"/>
      <c r="B51" s="146"/>
      <c r="C51" s="6" t="s">
        <v>5</v>
      </c>
      <c r="D51" s="107"/>
      <c r="E51" s="107"/>
      <c r="F51" s="107"/>
      <c r="G51" s="107"/>
      <c r="H51" s="107"/>
      <c r="I51" s="107"/>
      <c r="J51" s="107"/>
      <c r="K51" s="107"/>
      <c r="L51" s="14"/>
      <c r="M51" s="107"/>
    </row>
    <row r="52" spans="1:13" hidden="1">
      <c r="A52" s="201"/>
      <c r="B52" s="146"/>
      <c r="C52" s="107" t="s">
        <v>4</v>
      </c>
      <c r="D52" s="107">
        <f>D49*D50*D51</f>
        <v>0</v>
      </c>
      <c r="E52" s="107">
        <f>E49*E50*E51</f>
        <v>0</v>
      </c>
      <c r="F52" s="107">
        <f t="shared" ref="F52:L52" si="5">F49*F50*F51</f>
        <v>0</v>
      </c>
      <c r="G52" s="107">
        <f t="shared" si="5"/>
        <v>0</v>
      </c>
      <c r="H52" s="107">
        <f t="shared" si="5"/>
        <v>0</v>
      </c>
      <c r="I52" s="107">
        <f t="shared" si="5"/>
        <v>0</v>
      </c>
      <c r="J52" s="107">
        <f t="shared" si="5"/>
        <v>0</v>
      </c>
      <c r="K52" s="107">
        <f t="shared" si="5"/>
        <v>0</v>
      </c>
      <c r="L52" s="107">
        <f t="shared" si="5"/>
        <v>0</v>
      </c>
      <c r="M52" s="107"/>
    </row>
    <row r="53" spans="1:13">
      <c r="A53" s="201"/>
      <c r="B53" s="146"/>
      <c r="C53" s="107" t="s">
        <v>37</v>
      </c>
      <c r="D53" s="107">
        <f>D48+D52</f>
        <v>4.6905000000000001</v>
      </c>
      <c r="E53" s="107">
        <f>E48+E52</f>
        <v>0</v>
      </c>
      <c r="F53" s="107">
        <f t="shared" ref="F53:L53" si="6">F48+F52</f>
        <v>18.571200000000001</v>
      </c>
      <c r="G53" s="107">
        <f t="shared" si="6"/>
        <v>0</v>
      </c>
      <c r="H53" s="107">
        <f t="shared" si="6"/>
        <v>76.956000000000003</v>
      </c>
      <c r="I53" s="107">
        <f t="shared" si="6"/>
        <v>0</v>
      </c>
      <c r="J53" s="107">
        <f t="shared" si="6"/>
        <v>18.571200000000001</v>
      </c>
      <c r="K53" s="107">
        <f t="shared" si="6"/>
        <v>0</v>
      </c>
      <c r="L53" s="107">
        <f t="shared" si="6"/>
        <v>4.6905000000000001</v>
      </c>
      <c r="M53" s="109">
        <f>SUM(D53:L53)</f>
        <v>123.47940000000001</v>
      </c>
    </row>
    <row r="54" spans="1:13">
      <c r="A54" s="201"/>
      <c r="B54" s="146" t="s">
        <v>64</v>
      </c>
      <c r="C54" s="107" t="s">
        <v>2</v>
      </c>
      <c r="D54" s="107">
        <v>3.9</v>
      </c>
      <c r="E54" s="107"/>
      <c r="F54" s="107"/>
      <c r="G54" s="107"/>
      <c r="H54" s="107"/>
      <c r="I54" s="107"/>
      <c r="J54" s="107"/>
      <c r="K54" s="107"/>
      <c r="L54" s="107">
        <v>3.9</v>
      </c>
      <c r="M54" s="109"/>
    </row>
    <row r="55" spans="1:13">
      <c r="A55" s="201"/>
      <c r="B55" s="146"/>
      <c r="C55" s="107" t="s">
        <v>3</v>
      </c>
      <c r="D55" s="107">
        <f>47.95-5.77</f>
        <v>42.180000000000007</v>
      </c>
      <c r="E55" s="107"/>
      <c r="F55" s="107"/>
      <c r="G55" s="107"/>
      <c r="H55" s="107"/>
      <c r="I55" s="107"/>
      <c r="J55" s="107"/>
      <c r="K55" s="107"/>
      <c r="L55" s="107">
        <f>47.95-5.77</f>
        <v>42.180000000000007</v>
      </c>
      <c r="M55" s="109"/>
    </row>
    <row r="56" spans="1:13">
      <c r="A56" s="201"/>
      <c r="B56" s="146"/>
      <c r="C56" s="107" t="s">
        <v>4</v>
      </c>
      <c r="D56" s="107">
        <f>D54*D55</f>
        <v>164.50200000000001</v>
      </c>
      <c r="E56" s="107"/>
      <c r="F56" s="107"/>
      <c r="G56" s="107"/>
      <c r="H56" s="107"/>
      <c r="I56" s="107"/>
      <c r="J56" s="107"/>
      <c r="K56" s="107"/>
      <c r="L56" s="107">
        <f>L54*L55</f>
        <v>164.50200000000001</v>
      </c>
      <c r="M56" s="109">
        <f>SUM(D56:L56)</f>
        <v>329.00400000000002</v>
      </c>
    </row>
    <row r="57" spans="1:13">
      <c r="A57" s="201"/>
      <c r="B57" s="180" t="s">
        <v>65</v>
      </c>
      <c r="C57" s="107" t="s">
        <v>2</v>
      </c>
      <c r="D57" s="107"/>
      <c r="E57" s="107"/>
      <c r="F57" s="107">
        <v>3</v>
      </c>
      <c r="G57" s="107"/>
      <c r="H57" s="107">
        <v>6.15</v>
      </c>
      <c r="I57" s="107"/>
      <c r="J57" s="107">
        <v>3</v>
      </c>
      <c r="K57" s="107"/>
      <c r="L57" s="14"/>
      <c r="M57" s="109"/>
    </row>
    <row r="58" spans="1:13">
      <c r="A58" s="201"/>
      <c r="B58" s="201"/>
      <c r="C58" s="107" t="s">
        <v>3</v>
      </c>
      <c r="D58" s="107"/>
      <c r="E58" s="107"/>
      <c r="F58" s="107">
        <f>26.95-5.77</f>
        <v>21.18</v>
      </c>
      <c r="G58" s="107"/>
      <c r="H58" s="107">
        <f>47.77-26.77</f>
        <v>21.000000000000004</v>
      </c>
      <c r="I58" s="107"/>
      <c r="J58" s="113">
        <f>26.95-5.77</f>
        <v>21.18</v>
      </c>
      <c r="K58" s="107"/>
      <c r="L58" s="14"/>
      <c r="M58" s="109"/>
    </row>
    <row r="59" spans="1:13">
      <c r="A59" s="201"/>
      <c r="B59" s="201"/>
      <c r="C59" s="107" t="s">
        <v>4</v>
      </c>
      <c r="D59" s="107"/>
      <c r="E59" s="107"/>
      <c r="F59" s="107">
        <f>F57*F58</f>
        <v>63.54</v>
      </c>
      <c r="G59" s="107">
        <f>G57*G58</f>
        <v>0</v>
      </c>
      <c r="H59" s="107">
        <f t="shared" ref="H59:I59" si="7">H57*H58</f>
        <v>129.15000000000003</v>
      </c>
      <c r="I59" s="107">
        <f t="shared" si="7"/>
        <v>0</v>
      </c>
      <c r="J59" s="107">
        <f>J57*J58</f>
        <v>63.54</v>
      </c>
      <c r="K59" s="107"/>
      <c r="L59" s="14"/>
      <c r="M59" s="109"/>
    </row>
    <row r="60" spans="1:13" s="137" customFormat="1">
      <c r="A60" s="201"/>
      <c r="B60" s="201"/>
      <c r="C60" s="136" t="s">
        <v>2</v>
      </c>
      <c r="D60" s="136"/>
      <c r="E60" s="136"/>
      <c r="F60" s="136">
        <v>3.15</v>
      </c>
      <c r="G60" s="136"/>
      <c r="H60" s="136"/>
      <c r="I60" s="136"/>
      <c r="J60" s="136">
        <v>3.15</v>
      </c>
      <c r="K60" s="136"/>
      <c r="L60" s="14"/>
      <c r="M60" s="135"/>
    </row>
    <row r="61" spans="1:13" s="137" customFormat="1">
      <c r="A61" s="201"/>
      <c r="B61" s="201"/>
      <c r="C61" s="136" t="s">
        <v>3</v>
      </c>
      <c r="D61" s="136"/>
      <c r="E61" s="136"/>
      <c r="F61" s="136">
        <f>47.77-35.77</f>
        <v>12</v>
      </c>
      <c r="G61" s="136"/>
      <c r="H61" s="136"/>
      <c r="I61" s="136"/>
      <c r="J61" s="136">
        <f>47.77-35.77</f>
        <v>12</v>
      </c>
      <c r="K61" s="136"/>
      <c r="L61" s="14"/>
      <c r="M61" s="135"/>
    </row>
    <row r="62" spans="1:13" s="137" customFormat="1">
      <c r="A62" s="201"/>
      <c r="B62" s="201"/>
      <c r="C62" s="136" t="s">
        <v>4</v>
      </c>
      <c r="D62" s="136"/>
      <c r="E62" s="136"/>
      <c r="F62" s="136">
        <f>F60*F61</f>
        <v>37.799999999999997</v>
      </c>
      <c r="G62" s="136"/>
      <c r="H62" s="136"/>
      <c r="I62" s="136"/>
      <c r="J62" s="136">
        <f>J60*J61</f>
        <v>37.799999999999997</v>
      </c>
      <c r="K62" s="136"/>
      <c r="L62" s="14"/>
      <c r="M62" s="135"/>
    </row>
    <row r="63" spans="1:13" s="137" customFormat="1">
      <c r="A63" s="201"/>
      <c r="B63" s="181"/>
      <c r="C63" s="136" t="s">
        <v>37</v>
      </c>
      <c r="D63" s="136">
        <f t="shared" ref="D63:E63" si="8">D59+D62</f>
        <v>0</v>
      </c>
      <c r="E63" s="136">
        <f t="shared" si="8"/>
        <v>0</v>
      </c>
      <c r="F63" s="136">
        <f>F59+F62</f>
        <v>101.34</v>
      </c>
      <c r="G63" s="136">
        <f t="shared" ref="G63:L63" si="9">G59+G62</f>
        <v>0</v>
      </c>
      <c r="H63" s="136">
        <f t="shared" si="9"/>
        <v>129.15000000000003</v>
      </c>
      <c r="I63" s="136">
        <f t="shared" si="9"/>
        <v>0</v>
      </c>
      <c r="J63" s="136">
        <f t="shared" si="9"/>
        <v>101.34</v>
      </c>
      <c r="K63" s="136">
        <f t="shared" si="9"/>
        <v>0</v>
      </c>
      <c r="L63" s="136">
        <f t="shared" si="9"/>
        <v>0</v>
      </c>
      <c r="M63" s="135">
        <f>SUM(D63:L63)</f>
        <v>331.83000000000004</v>
      </c>
    </row>
    <row r="64" spans="1:13" s="3" customFormat="1">
      <c r="A64" s="181"/>
      <c r="B64" s="144" t="s">
        <v>6</v>
      </c>
      <c r="C64" s="144"/>
      <c r="D64" s="108">
        <f>D53+D56+D59</f>
        <v>169.1925</v>
      </c>
      <c r="E64" s="108">
        <f t="shared" ref="E64:L64" si="10">E53+E56+E59</f>
        <v>0</v>
      </c>
      <c r="F64" s="108">
        <f t="shared" si="10"/>
        <v>82.111199999999997</v>
      </c>
      <c r="G64" s="108">
        <f t="shared" si="10"/>
        <v>0</v>
      </c>
      <c r="H64" s="108">
        <f t="shared" si="10"/>
        <v>206.10600000000005</v>
      </c>
      <c r="I64" s="108">
        <f t="shared" si="10"/>
        <v>0</v>
      </c>
      <c r="J64" s="108">
        <f t="shared" si="10"/>
        <v>82.111199999999997</v>
      </c>
      <c r="K64" s="108">
        <f t="shared" si="10"/>
        <v>0</v>
      </c>
      <c r="L64" s="108">
        <f t="shared" si="10"/>
        <v>169.1925</v>
      </c>
      <c r="M64" s="108">
        <f>SUM(D64:L64)</f>
        <v>708.71339999999998</v>
      </c>
    </row>
    <row r="65" spans="1:13" ht="15" customHeight="1">
      <c r="A65" s="205" t="s">
        <v>172</v>
      </c>
      <c r="B65" s="202" t="s">
        <v>11</v>
      </c>
      <c r="C65" s="107" t="s">
        <v>2</v>
      </c>
      <c r="D65" s="107"/>
      <c r="E65" s="107">
        <v>0.2</v>
      </c>
      <c r="F65" s="107">
        <v>3</v>
      </c>
      <c r="G65" s="107">
        <v>0.55000000000000004</v>
      </c>
      <c r="H65" s="113">
        <v>6.11</v>
      </c>
      <c r="I65" s="113">
        <v>0.55000000000000004</v>
      </c>
      <c r="J65" s="113">
        <v>3</v>
      </c>
      <c r="K65" s="107">
        <v>0.2</v>
      </c>
      <c r="L65" s="14"/>
      <c r="M65" s="107"/>
    </row>
    <row r="66" spans="1:13">
      <c r="A66" s="206"/>
      <c r="B66" s="203"/>
      <c r="C66" s="107" t="s">
        <v>3</v>
      </c>
      <c r="D66" s="107"/>
      <c r="E66" s="107">
        <f>35.295-2.77</f>
        <v>32.524999999999999</v>
      </c>
      <c r="F66" s="107">
        <v>1.45</v>
      </c>
      <c r="G66" s="113">
        <f>35.95-2.77</f>
        <v>33.18</v>
      </c>
      <c r="H66" s="113">
        <v>1.45</v>
      </c>
      <c r="I66" s="113">
        <f>35.95-2.77</f>
        <v>33.18</v>
      </c>
      <c r="J66" s="113">
        <v>1.45</v>
      </c>
      <c r="K66" s="107">
        <f>35.295-2.77</f>
        <v>32.524999999999999</v>
      </c>
      <c r="L66" s="14"/>
      <c r="M66" s="107"/>
    </row>
    <row r="67" spans="1:13">
      <c r="A67" s="206"/>
      <c r="B67" s="203"/>
      <c r="C67" s="6" t="s">
        <v>5</v>
      </c>
      <c r="D67" s="107"/>
      <c r="E67" s="107"/>
      <c r="F67" s="107">
        <v>4</v>
      </c>
      <c r="G67" s="107"/>
      <c r="H67" s="113">
        <v>8</v>
      </c>
      <c r="I67" s="113"/>
      <c r="J67" s="113">
        <v>4</v>
      </c>
      <c r="K67" s="107"/>
      <c r="L67" s="14"/>
      <c r="M67" s="107"/>
    </row>
    <row r="68" spans="1:13">
      <c r="A68" s="206"/>
      <c r="B68" s="203"/>
      <c r="C68" s="107" t="s">
        <v>4</v>
      </c>
      <c r="D68" s="107"/>
      <c r="E68" s="107">
        <f>E65*E66</f>
        <v>6.5049999999999999</v>
      </c>
      <c r="F68" s="107">
        <f>F65*F66*F67</f>
        <v>17.399999999999999</v>
      </c>
      <c r="G68" s="107">
        <f>G65*G66</f>
        <v>18.249000000000002</v>
      </c>
      <c r="H68" s="113">
        <f>H65*H66*H67</f>
        <v>70.876000000000005</v>
      </c>
      <c r="I68" s="113">
        <f>I65*I66</f>
        <v>18.249000000000002</v>
      </c>
      <c r="J68" s="113">
        <f>J65*J66*J67</f>
        <v>17.399999999999999</v>
      </c>
      <c r="K68" s="107">
        <f>K65*K66</f>
        <v>6.5049999999999999</v>
      </c>
      <c r="L68" s="14"/>
      <c r="M68" s="107"/>
    </row>
    <row r="69" spans="1:13" s="114" customFormat="1" ht="15" customHeight="1">
      <c r="A69" s="206"/>
      <c r="B69" s="203"/>
      <c r="C69" s="113" t="s">
        <v>2</v>
      </c>
      <c r="D69" s="113"/>
      <c r="E69" s="113"/>
      <c r="F69" s="113"/>
      <c r="G69" s="113">
        <v>0.36</v>
      </c>
      <c r="H69" s="113"/>
      <c r="I69" s="113">
        <v>0.36</v>
      </c>
      <c r="J69" s="113"/>
      <c r="K69" s="113"/>
      <c r="L69" s="14"/>
      <c r="M69" s="113"/>
    </row>
    <row r="70" spans="1:13" s="114" customFormat="1">
      <c r="A70" s="206"/>
      <c r="B70" s="203"/>
      <c r="C70" s="113" t="s">
        <v>3</v>
      </c>
      <c r="D70" s="113"/>
      <c r="E70" s="113"/>
      <c r="F70" s="113"/>
      <c r="G70" s="113">
        <f>47.77-35.95</f>
        <v>11.82</v>
      </c>
      <c r="H70" s="113"/>
      <c r="I70" s="113">
        <f>47.77-35.95</f>
        <v>11.82</v>
      </c>
      <c r="J70" s="113"/>
      <c r="K70" s="113"/>
      <c r="L70" s="14"/>
      <c r="M70" s="113"/>
    </row>
    <row r="71" spans="1:13" s="114" customFormat="1">
      <c r="A71" s="206"/>
      <c r="B71" s="204"/>
      <c r="C71" s="113" t="s">
        <v>4</v>
      </c>
      <c r="D71" s="113"/>
      <c r="E71" s="113"/>
      <c r="F71" s="113"/>
      <c r="G71" s="113">
        <f>G68*G69</f>
        <v>6.5696400000000006</v>
      </c>
      <c r="H71" s="113"/>
      <c r="I71" s="113">
        <f>I68*I69</f>
        <v>6.5696400000000006</v>
      </c>
      <c r="J71" s="113"/>
      <c r="K71" s="113"/>
      <c r="L71" s="14"/>
      <c r="M71" s="113"/>
    </row>
    <row r="72" spans="1:13" s="3" customFormat="1">
      <c r="A72" s="207"/>
      <c r="B72" s="144" t="s">
        <v>6</v>
      </c>
      <c r="C72" s="144"/>
      <c r="D72" s="115">
        <f>D68+D71</f>
        <v>0</v>
      </c>
      <c r="E72" s="108">
        <f>E68+E71</f>
        <v>6.5049999999999999</v>
      </c>
      <c r="F72" s="115">
        <f t="shared" ref="F72:L72" si="11">F68+F71</f>
        <v>17.399999999999999</v>
      </c>
      <c r="G72" s="115">
        <f t="shared" si="11"/>
        <v>24.818640000000002</v>
      </c>
      <c r="H72" s="115">
        <f t="shared" si="11"/>
        <v>70.876000000000005</v>
      </c>
      <c r="I72" s="115">
        <f t="shared" si="11"/>
        <v>24.818640000000002</v>
      </c>
      <c r="J72" s="115">
        <f t="shared" si="11"/>
        <v>17.399999999999999</v>
      </c>
      <c r="K72" s="115">
        <f t="shared" si="11"/>
        <v>6.5049999999999999</v>
      </c>
      <c r="L72" s="115">
        <f t="shared" si="11"/>
        <v>0</v>
      </c>
      <c r="M72" s="108">
        <f>SUM(D72:L72)</f>
        <v>168.32328000000001</v>
      </c>
    </row>
  </sheetData>
  <mergeCells count="23">
    <mergeCell ref="A1:M1"/>
    <mergeCell ref="A65:A72"/>
    <mergeCell ref="B72:C72"/>
    <mergeCell ref="A37:A44"/>
    <mergeCell ref="B37:B39"/>
    <mergeCell ref="B40:B43"/>
    <mergeCell ref="B44:C44"/>
    <mergeCell ref="A45:A64"/>
    <mergeCell ref="B45:B53"/>
    <mergeCell ref="B54:B56"/>
    <mergeCell ref="B64:C64"/>
    <mergeCell ref="B65:B71"/>
    <mergeCell ref="B57:B63"/>
    <mergeCell ref="A3:C3"/>
    <mergeCell ref="A4:A24"/>
    <mergeCell ref="B11:B23"/>
    <mergeCell ref="B24:C24"/>
    <mergeCell ref="B4:B10"/>
    <mergeCell ref="A25:A36"/>
    <mergeCell ref="B25:B28"/>
    <mergeCell ref="B29:B32"/>
    <mergeCell ref="B33:B35"/>
    <mergeCell ref="B36:C36"/>
  </mergeCells>
  <pageMargins left="0.41" right="0.19" top="0.74803149606299213" bottom="0.74803149606299213" header="0.31496062992125984" footer="0.31496062992125984"/>
  <pageSetup paperSize="9" scale="86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3:M36"/>
  <sheetViews>
    <sheetView topLeftCell="A13" workbookViewId="0">
      <selection activeCell="K11" sqref="K11:K31"/>
    </sheetView>
  </sheetViews>
  <sheetFormatPr defaultRowHeight="15"/>
  <cols>
    <col min="1" max="1" width="14.85546875" customWidth="1"/>
    <col min="2" max="2" width="13.85546875" style="9" customWidth="1"/>
    <col min="3" max="3" width="5.42578125" style="1" bestFit="1" customWidth="1"/>
    <col min="4" max="4" width="9" style="1" bestFit="1" customWidth="1"/>
    <col min="5" max="5" width="7.28515625" style="1" bestFit="1" customWidth="1"/>
    <col min="6" max="6" width="7" style="1" bestFit="1" customWidth="1"/>
    <col min="7" max="7" width="7.28515625" style="1" bestFit="1" customWidth="1"/>
    <col min="8" max="8" width="9" style="1" bestFit="1" customWidth="1"/>
    <col min="9" max="9" width="7.28515625" style="1" bestFit="1" customWidth="1"/>
    <col min="10" max="10" width="7" style="1" bestFit="1" customWidth="1"/>
    <col min="11" max="11" width="7.28515625" style="1" bestFit="1" customWidth="1"/>
    <col min="12" max="13" width="9" style="1" bestFit="1" customWidth="1"/>
  </cols>
  <sheetData>
    <row r="3" spans="1:13" s="2" customFormat="1" ht="15.75">
      <c r="A3" s="199"/>
      <c r="B3" s="199"/>
      <c r="C3" s="199"/>
      <c r="D3" s="4" t="s">
        <v>30</v>
      </c>
      <c r="E3" s="8" t="s">
        <v>14</v>
      </c>
      <c r="F3" s="4" t="s">
        <v>31</v>
      </c>
      <c r="G3" s="8" t="s">
        <v>14</v>
      </c>
      <c r="H3" s="4" t="s">
        <v>32</v>
      </c>
      <c r="I3" s="8" t="s">
        <v>14</v>
      </c>
      <c r="J3" s="4" t="s">
        <v>33</v>
      </c>
      <c r="K3" s="8" t="s">
        <v>14</v>
      </c>
      <c r="L3" s="4" t="s">
        <v>34</v>
      </c>
      <c r="M3" s="4" t="s">
        <v>6</v>
      </c>
    </row>
    <row r="4" spans="1:13">
      <c r="A4" s="146" t="s">
        <v>0</v>
      </c>
      <c r="B4" s="214" t="s">
        <v>1</v>
      </c>
      <c r="C4" s="5" t="s">
        <v>2</v>
      </c>
      <c r="D4" s="5">
        <f>0.15+0.5+5.4</f>
        <v>6.0500000000000007</v>
      </c>
      <c r="E4" s="5"/>
      <c r="F4" s="5"/>
      <c r="G4" s="5"/>
      <c r="H4" s="5"/>
      <c r="I4" s="5"/>
      <c r="J4" s="5"/>
      <c r="K4" s="5"/>
      <c r="L4" s="5">
        <f>0.15+0.5+5.4</f>
        <v>6.0500000000000007</v>
      </c>
      <c r="M4" s="5"/>
    </row>
    <row r="5" spans="1:13">
      <c r="A5" s="146"/>
      <c r="B5" s="214"/>
      <c r="C5" s="5" t="s">
        <v>3</v>
      </c>
      <c r="D5" s="5">
        <f>47.77-2.77</f>
        <v>45</v>
      </c>
      <c r="E5" s="5"/>
      <c r="F5" s="5"/>
      <c r="G5" s="5"/>
      <c r="H5" s="5"/>
      <c r="I5" s="5"/>
      <c r="J5" s="5"/>
      <c r="K5" s="5"/>
      <c r="L5" s="5">
        <f>47.77-2.77</f>
        <v>45</v>
      </c>
      <c r="M5" s="5"/>
    </row>
    <row r="6" spans="1:13">
      <c r="A6" s="146"/>
      <c r="B6" s="214"/>
      <c r="C6" s="5" t="s">
        <v>4</v>
      </c>
      <c r="D6" s="5">
        <f>D4*D5</f>
        <v>272.25000000000006</v>
      </c>
      <c r="E6" s="5"/>
      <c r="F6" s="5"/>
      <c r="G6" s="5"/>
      <c r="H6" s="5"/>
      <c r="I6" s="5"/>
      <c r="J6" s="5"/>
      <c r="K6" s="5"/>
      <c r="L6" s="5">
        <f>L4*L5</f>
        <v>272.25000000000006</v>
      </c>
      <c r="M6" s="5"/>
    </row>
    <row r="7" spans="1:13">
      <c r="A7" s="146"/>
      <c r="B7" s="211" t="s">
        <v>9</v>
      </c>
      <c r="C7" s="5" t="s">
        <v>2</v>
      </c>
      <c r="D7" s="5">
        <v>3</v>
      </c>
      <c r="E7" s="5"/>
      <c r="F7" s="5"/>
      <c r="G7" s="5"/>
      <c r="H7" s="5"/>
      <c r="I7" s="5"/>
      <c r="J7" s="5"/>
      <c r="K7" s="5"/>
      <c r="L7" s="5">
        <v>3</v>
      </c>
      <c r="M7" s="5"/>
    </row>
    <row r="8" spans="1:13">
      <c r="A8" s="146"/>
      <c r="B8" s="212"/>
      <c r="C8" s="5" t="s">
        <v>3</v>
      </c>
      <c r="D8" s="5">
        <v>2.82</v>
      </c>
      <c r="E8" s="5"/>
      <c r="F8" s="5"/>
      <c r="G8" s="5"/>
      <c r="H8" s="5"/>
      <c r="I8" s="5"/>
      <c r="J8" s="5"/>
      <c r="K8" s="5"/>
      <c r="L8" s="5">
        <v>2.82</v>
      </c>
      <c r="M8" s="5"/>
    </row>
    <row r="9" spans="1:13">
      <c r="A9" s="146"/>
      <c r="B9" s="212"/>
      <c r="C9" s="6" t="s">
        <v>5</v>
      </c>
      <c r="D9" s="5">
        <v>14</v>
      </c>
      <c r="E9" s="5"/>
      <c r="F9" s="5"/>
      <c r="G9" s="5"/>
      <c r="H9" s="5"/>
      <c r="I9" s="5"/>
      <c r="J9" s="5"/>
      <c r="K9" s="5"/>
      <c r="L9" s="5">
        <v>14</v>
      </c>
      <c r="M9" s="5"/>
    </row>
    <row r="10" spans="1:13">
      <c r="A10" s="146"/>
      <c r="B10" s="212"/>
      <c r="C10" s="5" t="s">
        <v>4</v>
      </c>
      <c r="D10" s="5">
        <f>D7*D8*D9</f>
        <v>118.43999999999998</v>
      </c>
      <c r="E10" s="5"/>
      <c r="F10" s="5"/>
      <c r="G10" s="5"/>
      <c r="H10" s="5"/>
      <c r="I10" s="5"/>
      <c r="J10" s="5"/>
      <c r="K10" s="5"/>
      <c r="L10" s="5">
        <f>L7*L8*L9</f>
        <v>118.43999999999998</v>
      </c>
      <c r="M10" s="5"/>
    </row>
    <row r="11" spans="1:13">
      <c r="A11" s="146"/>
      <c r="B11" s="212"/>
      <c r="C11" s="5" t="s">
        <v>2</v>
      </c>
      <c r="D11" s="5">
        <v>2.95</v>
      </c>
      <c r="E11" s="5"/>
      <c r="F11" s="5"/>
      <c r="G11" s="5"/>
      <c r="H11" s="5"/>
      <c r="I11" s="5"/>
      <c r="J11" s="5"/>
      <c r="K11" s="5"/>
      <c r="L11" s="5">
        <v>2.95</v>
      </c>
      <c r="M11" s="5"/>
    </row>
    <row r="12" spans="1:13">
      <c r="A12" s="146"/>
      <c r="B12" s="212"/>
      <c r="C12" s="5" t="s">
        <v>3</v>
      </c>
      <c r="D12" s="5">
        <v>1.57</v>
      </c>
      <c r="E12" s="5"/>
      <c r="F12" s="5"/>
      <c r="G12" s="5"/>
      <c r="H12" s="5"/>
      <c r="I12" s="5"/>
      <c r="J12" s="5"/>
      <c r="K12" s="5"/>
      <c r="L12" s="5">
        <v>1.57</v>
      </c>
      <c r="M12" s="5"/>
    </row>
    <row r="13" spans="1:13">
      <c r="A13" s="146"/>
      <c r="B13" s="212"/>
      <c r="C13" s="6" t="s">
        <v>5</v>
      </c>
      <c r="D13" s="5">
        <v>1</v>
      </c>
      <c r="E13" s="5"/>
      <c r="F13" s="5"/>
      <c r="G13" s="5"/>
      <c r="H13" s="5"/>
      <c r="I13" s="5"/>
      <c r="J13" s="5"/>
      <c r="K13" s="5"/>
      <c r="L13" s="5">
        <v>1</v>
      </c>
      <c r="M13" s="5"/>
    </row>
    <row r="14" spans="1:13">
      <c r="A14" s="146"/>
      <c r="B14" s="212"/>
      <c r="C14" s="5" t="s">
        <v>4</v>
      </c>
      <c r="D14" s="5">
        <f>D11*D12*D13</f>
        <v>4.6315000000000008</v>
      </c>
      <c r="E14" s="5"/>
      <c r="F14" s="5"/>
      <c r="G14" s="5"/>
      <c r="H14" s="5"/>
      <c r="I14" s="5"/>
      <c r="J14" s="5"/>
      <c r="K14" s="5"/>
      <c r="L14" s="5">
        <f>L11*L12*L13</f>
        <v>4.6315000000000008</v>
      </c>
      <c r="M14" s="5"/>
    </row>
    <row r="15" spans="1:13">
      <c r="A15" s="146"/>
      <c r="B15" s="213"/>
      <c r="C15" s="5" t="s">
        <v>24</v>
      </c>
      <c r="D15" s="5">
        <f>D10+D14</f>
        <v>123.07149999999999</v>
      </c>
      <c r="E15" s="5"/>
      <c r="F15" s="5"/>
      <c r="G15" s="5"/>
      <c r="H15" s="5"/>
      <c r="I15" s="5"/>
      <c r="J15" s="5"/>
      <c r="K15" s="5"/>
      <c r="L15" s="5">
        <f>L10+L14</f>
        <v>123.07149999999999</v>
      </c>
      <c r="M15" s="5"/>
    </row>
    <row r="16" spans="1:13" s="3" customFormat="1">
      <c r="A16" s="146"/>
      <c r="B16" s="144" t="s">
        <v>6</v>
      </c>
      <c r="C16" s="144"/>
      <c r="D16" s="7">
        <f>D6-D15</f>
        <v>149.17850000000007</v>
      </c>
      <c r="E16" s="7">
        <f t="shared" ref="E16:K16" si="0">E6-E14</f>
        <v>0</v>
      </c>
      <c r="F16" s="7">
        <f t="shared" si="0"/>
        <v>0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0</v>
      </c>
      <c r="L16" s="7">
        <f>L6-L15</f>
        <v>149.17850000000007</v>
      </c>
      <c r="M16" s="7">
        <f>SUM(D16:L16)</f>
        <v>298.35700000000014</v>
      </c>
    </row>
    <row r="17" spans="1:13">
      <c r="A17" s="146" t="s">
        <v>8</v>
      </c>
      <c r="B17" s="215" t="s">
        <v>11</v>
      </c>
      <c r="C17" s="5" t="s">
        <v>2</v>
      </c>
      <c r="D17" s="5">
        <v>3.9</v>
      </c>
      <c r="E17" s="5"/>
      <c r="F17" s="5">
        <v>3</v>
      </c>
      <c r="G17" s="5"/>
      <c r="H17" s="5">
        <v>6.11</v>
      </c>
      <c r="I17" s="5"/>
      <c r="J17" s="5">
        <v>3</v>
      </c>
      <c r="K17" s="5"/>
      <c r="L17" s="5">
        <v>3.9</v>
      </c>
      <c r="M17" s="5"/>
    </row>
    <row r="18" spans="1:13">
      <c r="A18" s="146"/>
      <c r="B18" s="215"/>
      <c r="C18" s="5" t="s">
        <v>3</v>
      </c>
      <c r="D18" s="5">
        <v>1.25</v>
      </c>
      <c r="E18" s="5"/>
      <c r="F18" s="5">
        <v>1.25</v>
      </c>
      <c r="G18" s="5"/>
      <c r="H18" s="5">
        <v>1.25</v>
      </c>
      <c r="I18" s="5"/>
      <c r="J18" s="5">
        <v>1.25</v>
      </c>
      <c r="K18" s="5"/>
      <c r="L18" s="5">
        <v>1.25</v>
      </c>
      <c r="M18" s="5"/>
    </row>
    <row r="19" spans="1:13">
      <c r="A19" s="146"/>
      <c r="B19" s="215"/>
      <c r="C19" s="6" t="s">
        <v>5</v>
      </c>
      <c r="D19" s="5">
        <v>4</v>
      </c>
      <c r="E19" s="5"/>
      <c r="F19" s="5">
        <v>4</v>
      </c>
      <c r="G19" s="5"/>
      <c r="H19" s="5">
        <v>8</v>
      </c>
      <c r="I19" s="5"/>
      <c r="J19" s="5">
        <v>4</v>
      </c>
      <c r="K19" s="5"/>
      <c r="L19" s="5">
        <v>4</v>
      </c>
      <c r="M19" s="5"/>
    </row>
    <row r="20" spans="1:13">
      <c r="A20" s="146"/>
      <c r="B20" s="215"/>
      <c r="C20" s="5" t="s">
        <v>4</v>
      </c>
      <c r="D20" s="5">
        <f>D17*D18*D19</f>
        <v>19.5</v>
      </c>
      <c r="E20" s="5"/>
      <c r="F20" s="5">
        <f>F17*F18*F19</f>
        <v>15</v>
      </c>
      <c r="G20" s="5"/>
      <c r="H20" s="5">
        <f>H17*H18*H19</f>
        <v>61.1</v>
      </c>
      <c r="I20" s="5"/>
      <c r="J20" s="5">
        <f>J17*J18*J19</f>
        <v>15</v>
      </c>
      <c r="K20" s="5"/>
      <c r="L20" s="5">
        <f>L17*L18*L19</f>
        <v>19.5</v>
      </c>
      <c r="M20" s="5"/>
    </row>
    <row r="21" spans="1:13">
      <c r="A21" s="146"/>
      <c r="B21" s="215" t="s">
        <v>15</v>
      </c>
      <c r="C21" s="5" t="s">
        <v>2</v>
      </c>
      <c r="D21" s="5">
        <v>3.9</v>
      </c>
      <c r="E21" s="5"/>
      <c r="F21" s="5">
        <v>3</v>
      </c>
      <c r="G21" s="5"/>
      <c r="H21" s="5">
        <v>6.11</v>
      </c>
      <c r="I21" s="5"/>
      <c r="J21" s="5">
        <v>3</v>
      </c>
      <c r="K21" s="5"/>
      <c r="L21" s="5">
        <v>3.9</v>
      </c>
      <c r="M21" s="5"/>
    </row>
    <row r="22" spans="1:13">
      <c r="A22" s="146"/>
      <c r="B22" s="215"/>
      <c r="C22" s="5" t="s">
        <v>3</v>
      </c>
      <c r="D22" s="5">
        <v>0.18</v>
      </c>
      <c r="E22" s="5"/>
      <c r="F22" s="5">
        <v>0.18</v>
      </c>
      <c r="G22" s="5"/>
      <c r="H22" s="5">
        <v>0.18</v>
      </c>
      <c r="I22" s="5"/>
      <c r="J22" s="5">
        <v>0.18</v>
      </c>
      <c r="K22" s="5"/>
      <c r="L22" s="5">
        <v>0.18</v>
      </c>
      <c r="M22" s="5"/>
    </row>
    <row r="23" spans="1:13">
      <c r="A23" s="146"/>
      <c r="B23" s="215"/>
      <c r="C23" s="6" t="s">
        <v>5</v>
      </c>
      <c r="D23" s="5">
        <v>15</v>
      </c>
      <c r="E23" s="5"/>
      <c r="F23" s="5">
        <v>15</v>
      </c>
      <c r="G23" s="5"/>
      <c r="H23" s="5">
        <v>15</v>
      </c>
      <c r="I23" s="5"/>
      <c r="J23" s="5">
        <v>15</v>
      </c>
      <c r="K23" s="5"/>
      <c r="L23" s="5">
        <v>15</v>
      </c>
      <c r="M23" s="5"/>
    </row>
    <row r="24" spans="1:13">
      <c r="A24" s="146"/>
      <c r="B24" s="215"/>
      <c r="C24" s="5" t="s">
        <v>4</v>
      </c>
      <c r="D24" s="5">
        <f>D21*D22*D23</f>
        <v>10.53</v>
      </c>
      <c r="E24" s="5"/>
      <c r="F24" s="5">
        <f>F21*F22*F23</f>
        <v>8.1000000000000014</v>
      </c>
      <c r="G24" s="5"/>
      <c r="H24" s="5">
        <f>H21*H22*H23</f>
        <v>16.497</v>
      </c>
      <c r="I24" s="5"/>
      <c r="J24" s="5">
        <f>J21*J22*J23</f>
        <v>8.1000000000000014</v>
      </c>
      <c r="K24" s="5"/>
      <c r="L24" s="5">
        <f>L21*L22*L23</f>
        <v>10.53</v>
      </c>
      <c r="M24" s="5"/>
    </row>
    <row r="25" spans="1:13">
      <c r="A25" s="146"/>
      <c r="B25" s="215" t="s">
        <v>1</v>
      </c>
      <c r="C25" s="5" t="s">
        <v>2</v>
      </c>
      <c r="D25" s="5">
        <v>7.65</v>
      </c>
      <c r="E25" s="5">
        <v>0.2</v>
      </c>
      <c r="F25" s="5"/>
      <c r="G25" s="5">
        <f>0.2+0.3</f>
        <v>0.5</v>
      </c>
      <c r="H25" s="5"/>
      <c r="I25" s="5">
        <f>0.2+0.3</f>
        <v>0.5</v>
      </c>
      <c r="J25" s="5"/>
      <c r="K25" s="5">
        <v>0.2</v>
      </c>
      <c r="L25" s="5">
        <v>7.65</v>
      </c>
      <c r="M25" s="5"/>
    </row>
    <row r="26" spans="1:13">
      <c r="A26" s="146"/>
      <c r="B26" s="215"/>
      <c r="C26" s="5" t="s">
        <v>3</v>
      </c>
      <c r="D26" s="5">
        <f>50.85-50.07</f>
        <v>0.78000000000000114</v>
      </c>
      <c r="E26" s="5">
        <f>35.295-2.77</f>
        <v>32.524999999999999</v>
      </c>
      <c r="F26" s="5"/>
      <c r="G26" s="5">
        <f>57.77-2.77</f>
        <v>55</v>
      </c>
      <c r="H26" s="5"/>
      <c r="I26" s="5">
        <f>57.77-2.77</f>
        <v>55</v>
      </c>
      <c r="J26" s="5"/>
      <c r="K26" s="5">
        <f>35.295-2.77</f>
        <v>32.524999999999999</v>
      </c>
      <c r="L26" s="5">
        <f>50.85-50.07</f>
        <v>0.78000000000000114</v>
      </c>
      <c r="M26" s="5"/>
    </row>
    <row r="27" spans="1:13">
      <c r="A27" s="146"/>
      <c r="B27" s="215"/>
      <c r="C27" s="5" t="s">
        <v>4</v>
      </c>
      <c r="D27" s="5">
        <f>D25*D26</f>
        <v>5.9670000000000094</v>
      </c>
      <c r="E27" s="5">
        <f>E25*E26</f>
        <v>6.5049999999999999</v>
      </c>
      <c r="F27" s="5"/>
      <c r="G27" s="5">
        <f>G25*G26</f>
        <v>27.5</v>
      </c>
      <c r="H27" s="5"/>
      <c r="I27" s="5">
        <f>I25*I26</f>
        <v>27.5</v>
      </c>
      <c r="J27" s="5"/>
      <c r="K27" s="5">
        <f>K25*K26</f>
        <v>6.5049999999999999</v>
      </c>
      <c r="L27" s="5">
        <f>L25*L26</f>
        <v>5.9670000000000094</v>
      </c>
      <c r="M27" s="5"/>
    </row>
    <row r="28" spans="1:13" s="3" customFormat="1">
      <c r="A28" s="146"/>
      <c r="B28" s="144" t="s">
        <v>6</v>
      </c>
      <c r="C28" s="144"/>
      <c r="D28" s="7">
        <f>D20+D24+D27</f>
        <v>35.997000000000014</v>
      </c>
      <c r="E28" s="7">
        <f t="shared" ref="E28:K28" si="1">E20+E24+E27</f>
        <v>6.5049999999999999</v>
      </c>
      <c r="F28" s="7">
        <f t="shared" si="1"/>
        <v>23.1</v>
      </c>
      <c r="G28" s="7">
        <f t="shared" si="1"/>
        <v>27.5</v>
      </c>
      <c r="H28" s="7">
        <f t="shared" si="1"/>
        <v>77.597000000000008</v>
      </c>
      <c r="I28" s="7">
        <f t="shared" si="1"/>
        <v>27.5</v>
      </c>
      <c r="J28" s="7">
        <f t="shared" si="1"/>
        <v>23.1</v>
      </c>
      <c r="K28" s="7">
        <f t="shared" si="1"/>
        <v>6.5049999999999999</v>
      </c>
      <c r="L28" s="7">
        <f>L20+L24+L27</f>
        <v>35.997000000000014</v>
      </c>
      <c r="M28" s="7">
        <f>SUM(D28:L28)</f>
        <v>263.80100000000004</v>
      </c>
    </row>
    <row r="29" spans="1:13">
      <c r="A29" s="146" t="s">
        <v>12</v>
      </c>
      <c r="B29" s="215" t="s">
        <v>1</v>
      </c>
      <c r="C29" s="5" t="s">
        <v>2</v>
      </c>
      <c r="D29" s="5">
        <f>0.15+0.5+5.4</f>
        <v>6.0500000000000007</v>
      </c>
      <c r="E29" s="5">
        <v>0.59</v>
      </c>
      <c r="F29" s="5">
        <v>3.31</v>
      </c>
      <c r="G29" s="5"/>
      <c r="H29" s="5">
        <v>6.35</v>
      </c>
      <c r="I29" s="5"/>
      <c r="J29" s="5">
        <v>3.31</v>
      </c>
      <c r="K29" s="5">
        <v>0.59</v>
      </c>
      <c r="L29" s="5">
        <f>0.15+0.5+5.4</f>
        <v>6.0500000000000007</v>
      </c>
      <c r="M29" s="5"/>
    </row>
    <row r="30" spans="1:13">
      <c r="A30" s="146"/>
      <c r="B30" s="215"/>
      <c r="C30" s="5" t="s">
        <v>3</v>
      </c>
      <c r="D30" s="5">
        <f>50.07-47.77</f>
        <v>2.2999999999999972</v>
      </c>
      <c r="E30" s="5">
        <f>35.295-2.77</f>
        <v>32.524999999999999</v>
      </c>
      <c r="F30" s="5">
        <f>51.65-47.77</f>
        <v>3.8799999999999955</v>
      </c>
      <c r="G30" s="5"/>
      <c r="H30" s="5">
        <f>51.65-47.77</f>
        <v>3.8799999999999955</v>
      </c>
      <c r="I30" s="5"/>
      <c r="J30" s="5">
        <f>51.65-47.77</f>
        <v>3.8799999999999955</v>
      </c>
      <c r="K30" s="5">
        <f>35.295-2.77</f>
        <v>32.524999999999999</v>
      </c>
      <c r="L30" s="5">
        <f>50.07-47.77</f>
        <v>2.2999999999999972</v>
      </c>
      <c r="M30" s="5"/>
    </row>
    <row r="31" spans="1:13">
      <c r="A31" s="146"/>
      <c r="B31" s="215"/>
      <c r="C31" s="5" t="s">
        <v>4</v>
      </c>
      <c r="D31" s="5">
        <f>D29*D30</f>
        <v>13.914999999999985</v>
      </c>
      <c r="E31" s="5">
        <f>E29*E30</f>
        <v>19.189749999999997</v>
      </c>
      <c r="F31" s="5">
        <f>F29*F30</f>
        <v>12.842799999999984</v>
      </c>
      <c r="G31" s="5"/>
      <c r="H31" s="5">
        <f>H29*H30</f>
        <v>24.63799999999997</v>
      </c>
      <c r="I31" s="5"/>
      <c r="J31" s="5">
        <f>J29*J30</f>
        <v>12.842799999999984</v>
      </c>
      <c r="K31" s="5">
        <f>K29*K30</f>
        <v>19.189749999999997</v>
      </c>
      <c r="L31" s="5">
        <f>L29*L30</f>
        <v>13.914999999999985</v>
      </c>
      <c r="M31" s="5"/>
    </row>
    <row r="32" spans="1:13">
      <c r="A32" s="146"/>
      <c r="B32" s="214" t="s">
        <v>9</v>
      </c>
      <c r="C32" s="5" t="s">
        <v>2</v>
      </c>
      <c r="D32" s="5">
        <v>0.3</v>
      </c>
      <c r="E32" s="5"/>
      <c r="F32" s="5"/>
      <c r="G32" s="5"/>
      <c r="H32" s="5">
        <v>0.3</v>
      </c>
      <c r="I32" s="5"/>
      <c r="J32" s="5"/>
      <c r="K32" s="5"/>
      <c r="L32" s="5">
        <v>0.3</v>
      </c>
      <c r="M32" s="5"/>
    </row>
    <row r="33" spans="1:13">
      <c r="A33" s="146"/>
      <c r="B33" s="214"/>
      <c r="C33" s="5" t="s">
        <v>3</v>
      </c>
      <c r="D33" s="5">
        <v>0.65</v>
      </c>
      <c r="E33" s="5"/>
      <c r="F33" s="5"/>
      <c r="G33" s="5"/>
      <c r="H33" s="5">
        <v>0.65</v>
      </c>
      <c r="I33" s="5"/>
      <c r="J33" s="5"/>
      <c r="K33" s="5"/>
      <c r="L33" s="5">
        <v>0.65</v>
      </c>
      <c r="M33" s="5"/>
    </row>
    <row r="34" spans="1:13">
      <c r="A34" s="146"/>
      <c r="B34" s="214"/>
      <c r="C34" s="6" t="s">
        <v>5</v>
      </c>
      <c r="D34" s="5">
        <v>1</v>
      </c>
      <c r="E34" s="5"/>
      <c r="F34" s="5"/>
      <c r="G34" s="5"/>
      <c r="H34" s="5">
        <v>1</v>
      </c>
      <c r="I34" s="5"/>
      <c r="J34" s="5"/>
      <c r="K34" s="5"/>
      <c r="L34" s="5">
        <v>1</v>
      </c>
      <c r="M34" s="5"/>
    </row>
    <row r="35" spans="1:13">
      <c r="A35" s="146"/>
      <c r="B35" s="214"/>
      <c r="C35" s="5" t="s">
        <v>4</v>
      </c>
      <c r="D35" s="5">
        <f>D32*D33*D34</f>
        <v>0.19500000000000001</v>
      </c>
      <c r="E35" s="5"/>
      <c r="F35" s="5"/>
      <c r="G35" s="5"/>
      <c r="H35" s="5">
        <f>H32*H33*H34</f>
        <v>0.19500000000000001</v>
      </c>
      <c r="I35" s="5"/>
      <c r="J35" s="5"/>
      <c r="K35" s="5"/>
      <c r="L35" s="5">
        <f>L32*L33*L34</f>
        <v>0.19500000000000001</v>
      </c>
      <c r="M35" s="5"/>
    </row>
    <row r="36" spans="1:13" s="3" customFormat="1">
      <c r="A36" s="146"/>
      <c r="B36" s="144" t="s">
        <v>6</v>
      </c>
      <c r="C36" s="144"/>
      <c r="D36" s="7">
        <f>D31-D35</f>
        <v>13.719999999999985</v>
      </c>
      <c r="E36" s="7">
        <f t="shared" ref="E36:K36" si="2">E31-E35</f>
        <v>19.189749999999997</v>
      </c>
      <c r="F36" s="7">
        <f t="shared" si="2"/>
        <v>12.842799999999984</v>
      </c>
      <c r="G36" s="7">
        <f t="shared" si="2"/>
        <v>0</v>
      </c>
      <c r="H36" s="7">
        <f t="shared" si="2"/>
        <v>24.442999999999969</v>
      </c>
      <c r="I36" s="7">
        <f t="shared" si="2"/>
        <v>0</v>
      </c>
      <c r="J36" s="7">
        <f t="shared" si="2"/>
        <v>12.842799999999984</v>
      </c>
      <c r="K36" s="7">
        <f t="shared" si="2"/>
        <v>19.189749999999997</v>
      </c>
      <c r="L36" s="7">
        <f>L31-L35</f>
        <v>13.719999999999985</v>
      </c>
      <c r="M36" s="7">
        <f>SUM(D36:L36)</f>
        <v>115.94809999999991</v>
      </c>
    </row>
  </sheetData>
  <mergeCells count="14">
    <mergeCell ref="A29:A36"/>
    <mergeCell ref="B29:B31"/>
    <mergeCell ref="B32:B35"/>
    <mergeCell ref="B36:C36"/>
    <mergeCell ref="A3:C3"/>
    <mergeCell ref="A4:A16"/>
    <mergeCell ref="B4:B6"/>
    <mergeCell ref="B7:B15"/>
    <mergeCell ref="B16:C16"/>
    <mergeCell ref="A17:A28"/>
    <mergeCell ref="B17:B20"/>
    <mergeCell ref="B21:B24"/>
    <mergeCell ref="B25:B27"/>
    <mergeCell ref="B28:C28"/>
  </mergeCells>
  <pageMargins left="0.41" right="0.19" top="0.74803149606299213" bottom="0.74803149606299213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F0"/>
  </sheetPr>
  <dimension ref="A3:M60"/>
  <sheetViews>
    <sheetView workbookViewId="0">
      <selection activeCell="D3" sqref="D3:M3"/>
    </sheetView>
  </sheetViews>
  <sheetFormatPr defaultRowHeight="15"/>
  <cols>
    <col min="1" max="1" width="14.85546875" customWidth="1"/>
    <col min="2" max="2" width="13.85546875" style="9" customWidth="1"/>
    <col min="3" max="3" width="5.42578125" style="1" bestFit="1" customWidth="1"/>
    <col min="4" max="4" width="9" style="1" bestFit="1" customWidth="1"/>
    <col min="5" max="5" width="7.28515625" style="1" bestFit="1" customWidth="1"/>
    <col min="6" max="6" width="7" style="1" bestFit="1" customWidth="1"/>
    <col min="7" max="7" width="7.28515625" style="1" bestFit="1" customWidth="1"/>
    <col min="8" max="8" width="9" style="1" bestFit="1" customWidth="1"/>
    <col min="9" max="9" width="7.28515625" style="1" bestFit="1" customWidth="1"/>
    <col min="10" max="10" width="7" style="1" bestFit="1" customWidth="1"/>
    <col min="11" max="11" width="7.28515625" style="1" bestFit="1" customWidth="1"/>
    <col min="12" max="13" width="9" style="1" bestFit="1" customWidth="1"/>
  </cols>
  <sheetData>
    <row r="3" spans="1:13" s="2" customFormat="1" ht="15.75">
      <c r="A3" s="199"/>
      <c r="B3" s="199"/>
      <c r="C3" s="199"/>
      <c r="D3" s="4" t="s">
        <v>30</v>
      </c>
      <c r="E3" s="25" t="s">
        <v>14</v>
      </c>
      <c r="F3" s="4" t="s">
        <v>31</v>
      </c>
      <c r="G3" s="25" t="s">
        <v>14</v>
      </c>
      <c r="H3" s="4" t="s">
        <v>32</v>
      </c>
      <c r="I3" s="25" t="s">
        <v>14</v>
      </c>
      <c r="J3" s="4" t="s">
        <v>33</v>
      </c>
      <c r="K3" s="25" t="s">
        <v>14</v>
      </c>
      <c r="L3" s="4" t="s">
        <v>34</v>
      </c>
      <c r="M3" s="4" t="s">
        <v>6</v>
      </c>
    </row>
    <row r="4" spans="1:13">
      <c r="A4" s="146" t="s">
        <v>0</v>
      </c>
      <c r="B4" s="214" t="s">
        <v>1</v>
      </c>
      <c r="C4" s="24" t="s">
        <v>2</v>
      </c>
      <c r="D4" s="24">
        <f>0.15+0.5+5.4</f>
        <v>6.0500000000000007</v>
      </c>
      <c r="E4" s="24">
        <v>0.59</v>
      </c>
      <c r="F4" s="24"/>
      <c r="G4" s="24"/>
      <c r="H4" s="24"/>
      <c r="I4" s="24"/>
      <c r="J4" s="24"/>
      <c r="K4" s="24">
        <v>0.59</v>
      </c>
      <c r="L4" s="24">
        <f>0.15+0.5+5.4</f>
        <v>6.0500000000000007</v>
      </c>
      <c r="M4" s="24"/>
    </row>
    <row r="5" spans="1:13">
      <c r="A5" s="146"/>
      <c r="B5" s="214"/>
      <c r="C5" s="24" t="s">
        <v>3</v>
      </c>
      <c r="D5" s="24">
        <f>50.07-2.77</f>
        <v>47.3</v>
      </c>
      <c r="E5" s="24">
        <f>35.295-2.77</f>
        <v>32.524999999999999</v>
      </c>
      <c r="F5" s="24"/>
      <c r="G5" s="24"/>
      <c r="H5" s="24"/>
      <c r="I5" s="24"/>
      <c r="J5" s="24"/>
      <c r="K5" s="24">
        <f>35.295-2.77</f>
        <v>32.524999999999999</v>
      </c>
      <c r="L5" s="24">
        <f>50.07-2.77</f>
        <v>47.3</v>
      </c>
      <c r="M5" s="24"/>
    </row>
    <row r="6" spans="1:13">
      <c r="A6" s="146"/>
      <c r="B6" s="214"/>
      <c r="C6" s="24" t="s">
        <v>4</v>
      </c>
      <c r="D6" s="24">
        <f>D4*D5</f>
        <v>286.16500000000002</v>
      </c>
      <c r="E6" s="24">
        <f>E4*E5</f>
        <v>19.189749999999997</v>
      </c>
      <c r="F6" s="24"/>
      <c r="G6" s="24"/>
      <c r="H6" s="24"/>
      <c r="I6" s="24"/>
      <c r="J6" s="24"/>
      <c r="K6" s="24">
        <f>K4*K5</f>
        <v>19.189749999999997</v>
      </c>
      <c r="L6" s="24">
        <f>L4*L5</f>
        <v>286.16500000000002</v>
      </c>
      <c r="M6" s="24"/>
    </row>
    <row r="7" spans="1:13">
      <c r="A7" s="146"/>
      <c r="B7" s="211" t="s">
        <v>9</v>
      </c>
      <c r="C7" s="24" t="s">
        <v>2</v>
      </c>
      <c r="D7" s="24">
        <v>3</v>
      </c>
      <c r="E7" s="24"/>
      <c r="F7" s="24"/>
      <c r="G7" s="24"/>
      <c r="H7" s="24"/>
      <c r="I7" s="24"/>
      <c r="J7" s="24"/>
      <c r="K7" s="24"/>
      <c r="L7" s="24">
        <v>3</v>
      </c>
      <c r="M7" s="24"/>
    </row>
    <row r="8" spans="1:13">
      <c r="A8" s="146"/>
      <c r="B8" s="212"/>
      <c r="C8" s="24" t="s">
        <v>3</v>
      </c>
      <c r="D8" s="24">
        <f>47.95-5.77</f>
        <v>42.180000000000007</v>
      </c>
      <c r="E8" s="24"/>
      <c r="F8" s="24"/>
      <c r="G8" s="24"/>
      <c r="H8" s="24"/>
      <c r="I8" s="24"/>
      <c r="J8" s="24"/>
      <c r="K8" s="24"/>
      <c r="L8" s="24">
        <f>47.95-5.77</f>
        <v>42.180000000000007</v>
      </c>
      <c r="M8" s="24"/>
    </row>
    <row r="9" spans="1:13">
      <c r="A9" s="146"/>
      <c r="B9" s="212"/>
      <c r="C9" s="6" t="s">
        <v>5</v>
      </c>
      <c r="D9" s="24">
        <v>1</v>
      </c>
      <c r="E9" s="24"/>
      <c r="F9" s="24"/>
      <c r="G9" s="24"/>
      <c r="H9" s="24"/>
      <c r="I9" s="24"/>
      <c r="J9" s="24"/>
      <c r="K9" s="24"/>
      <c r="L9" s="24">
        <v>1</v>
      </c>
      <c r="M9" s="24"/>
    </row>
    <row r="10" spans="1:13">
      <c r="A10" s="146"/>
      <c r="B10" s="212"/>
      <c r="C10" s="24" t="s">
        <v>4</v>
      </c>
      <c r="D10" s="24">
        <f>D7*D8*D9</f>
        <v>126.54000000000002</v>
      </c>
      <c r="E10" s="24"/>
      <c r="F10" s="24"/>
      <c r="G10" s="24"/>
      <c r="H10" s="24"/>
      <c r="I10" s="24"/>
      <c r="J10" s="24"/>
      <c r="K10" s="24"/>
      <c r="L10" s="24">
        <f>L7*L8*L9</f>
        <v>126.54000000000002</v>
      </c>
      <c r="M10" s="24"/>
    </row>
    <row r="11" spans="1:13">
      <c r="A11" s="146"/>
      <c r="B11" s="212"/>
      <c r="C11" s="24" t="s">
        <v>2</v>
      </c>
      <c r="D11" s="24">
        <v>0.3</v>
      </c>
      <c r="E11" s="24"/>
      <c r="F11" s="24"/>
      <c r="G11" s="24"/>
      <c r="H11" s="24"/>
      <c r="I11" s="24"/>
      <c r="J11" s="24"/>
      <c r="K11" s="24"/>
      <c r="L11" s="24">
        <v>0.3</v>
      </c>
      <c r="M11" s="24"/>
    </row>
    <row r="12" spans="1:13">
      <c r="A12" s="146"/>
      <c r="B12" s="212"/>
      <c r="C12" s="24" t="s">
        <v>3</v>
      </c>
      <c r="D12" s="24">
        <v>0.65</v>
      </c>
      <c r="E12" s="24"/>
      <c r="F12" s="24"/>
      <c r="G12" s="24"/>
      <c r="H12" s="24"/>
      <c r="I12" s="24"/>
      <c r="J12" s="24"/>
      <c r="K12" s="24"/>
      <c r="L12" s="24">
        <v>0.65</v>
      </c>
      <c r="M12" s="24"/>
    </row>
    <row r="13" spans="1:13">
      <c r="A13" s="146"/>
      <c r="B13" s="212"/>
      <c r="C13" s="6" t="s">
        <v>5</v>
      </c>
      <c r="D13" s="24">
        <v>1</v>
      </c>
      <c r="E13" s="24"/>
      <c r="F13" s="24"/>
      <c r="G13" s="24"/>
      <c r="H13" s="24"/>
      <c r="I13" s="24"/>
      <c r="J13" s="24"/>
      <c r="K13" s="24"/>
      <c r="L13" s="24">
        <v>1</v>
      </c>
      <c r="M13" s="24"/>
    </row>
    <row r="14" spans="1:13">
      <c r="A14" s="146"/>
      <c r="B14" s="212"/>
      <c r="C14" s="24" t="s">
        <v>4</v>
      </c>
      <c r="D14" s="24">
        <f>D11*D12*D13</f>
        <v>0.19500000000000001</v>
      </c>
      <c r="E14" s="24"/>
      <c r="F14" s="24"/>
      <c r="G14" s="24"/>
      <c r="H14" s="24"/>
      <c r="I14" s="24"/>
      <c r="J14" s="24"/>
      <c r="K14" s="24"/>
      <c r="L14" s="24">
        <f>L11*L12*L13</f>
        <v>0.19500000000000001</v>
      </c>
      <c r="M14" s="24"/>
    </row>
    <row r="15" spans="1:13">
      <c r="A15" s="146"/>
      <c r="B15" s="212"/>
      <c r="C15" s="24" t="s">
        <v>2</v>
      </c>
      <c r="D15" s="24">
        <v>2.95</v>
      </c>
      <c r="E15" s="24"/>
      <c r="F15" s="24"/>
      <c r="G15" s="24"/>
      <c r="H15" s="24"/>
      <c r="I15" s="24"/>
      <c r="J15" s="24"/>
      <c r="K15" s="24"/>
      <c r="L15" s="24">
        <v>2.95</v>
      </c>
      <c r="M15" s="24"/>
    </row>
    <row r="16" spans="1:13">
      <c r="A16" s="146"/>
      <c r="B16" s="212"/>
      <c r="C16" s="24" t="s">
        <v>3</v>
      </c>
      <c r="D16" s="24">
        <v>1.57</v>
      </c>
      <c r="E16" s="24"/>
      <c r="F16" s="24"/>
      <c r="G16" s="24"/>
      <c r="H16" s="24"/>
      <c r="I16" s="24"/>
      <c r="J16" s="24"/>
      <c r="K16" s="24"/>
      <c r="L16" s="24">
        <v>1.57</v>
      </c>
      <c r="M16" s="24"/>
    </row>
    <row r="17" spans="1:13">
      <c r="A17" s="146"/>
      <c r="B17" s="212"/>
      <c r="C17" s="6" t="s">
        <v>5</v>
      </c>
      <c r="D17" s="24">
        <v>1</v>
      </c>
      <c r="E17" s="24"/>
      <c r="F17" s="24"/>
      <c r="G17" s="24"/>
      <c r="H17" s="24"/>
      <c r="I17" s="24"/>
      <c r="J17" s="24"/>
      <c r="K17" s="24"/>
      <c r="L17" s="24">
        <v>1</v>
      </c>
      <c r="M17" s="24"/>
    </row>
    <row r="18" spans="1:13">
      <c r="A18" s="146"/>
      <c r="B18" s="212"/>
      <c r="C18" s="24" t="s">
        <v>4</v>
      </c>
      <c r="D18" s="24">
        <f>D15*D16*D17</f>
        <v>4.6315000000000008</v>
      </c>
      <c r="E18" s="24"/>
      <c r="F18" s="24"/>
      <c r="G18" s="24"/>
      <c r="H18" s="24"/>
      <c r="I18" s="24"/>
      <c r="J18" s="24"/>
      <c r="K18" s="24"/>
      <c r="L18" s="24">
        <f>L15*L16*L17</f>
        <v>4.6315000000000008</v>
      </c>
      <c r="M18" s="24"/>
    </row>
    <row r="19" spans="1:13">
      <c r="A19" s="146"/>
      <c r="B19" s="213"/>
      <c r="C19" s="24" t="s">
        <v>24</v>
      </c>
      <c r="D19" s="24">
        <f>D10+D14+D18</f>
        <v>131.3665</v>
      </c>
      <c r="E19" s="24"/>
      <c r="F19" s="24"/>
      <c r="G19" s="24"/>
      <c r="H19" s="24"/>
      <c r="I19" s="24"/>
      <c r="J19" s="24"/>
      <c r="K19" s="24"/>
      <c r="L19" s="24">
        <f>L10+L14+L18</f>
        <v>131.3665</v>
      </c>
      <c r="M19" s="24"/>
    </row>
    <row r="20" spans="1:13" s="3" customFormat="1">
      <c r="A20" s="146"/>
      <c r="B20" s="144" t="s">
        <v>6</v>
      </c>
      <c r="C20" s="144"/>
      <c r="D20" s="23">
        <f>D6-D19</f>
        <v>154.79850000000002</v>
      </c>
      <c r="E20" s="23">
        <f t="shared" ref="E20:K20" si="0">E6-E18</f>
        <v>19.189749999999997</v>
      </c>
      <c r="F20" s="23">
        <f t="shared" si="0"/>
        <v>0</v>
      </c>
      <c r="G20" s="23">
        <f t="shared" si="0"/>
        <v>0</v>
      </c>
      <c r="H20" s="23">
        <f t="shared" si="0"/>
        <v>0</v>
      </c>
      <c r="I20" s="23">
        <f t="shared" si="0"/>
        <v>0</v>
      </c>
      <c r="J20" s="23">
        <f t="shared" si="0"/>
        <v>0</v>
      </c>
      <c r="K20" s="23">
        <f t="shared" si="0"/>
        <v>19.189749999999997</v>
      </c>
      <c r="L20" s="23">
        <f>L6-L19</f>
        <v>154.79850000000002</v>
      </c>
      <c r="M20" s="23">
        <f>SUM(D20:L20)</f>
        <v>347.97650000000004</v>
      </c>
    </row>
    <row r="21" spans="1:13">
      <c r="A21" s="146" t="s">
        <v>8</v>
      </c>
      <c r="B21" s="215" t="s">
        <v>11</v>
      </c>
      <c r="C21" s="24" t="s">
        <v>2</v>
      </c>
      <c r="D21" s="24"/>
      <c r="E21" s="24"/>
      <c r="F21" s="24">
        <v>3</v>
      </c>
      <c r="G21" s="24"/>
      <c r="H21" s="24">
        <v>6.11</v>
      </c>
      <c r="I21" s="24"/>
      <c r="J21" s="24">
        <v>3</v>
      </c>
      <c r="K21" s="24"/>
      <c r="L21" s="24"/>
      <c r="M21" s="24"/>
    </row>
    <row r="22" spans="1:13">
      <c r="A22" s="146"/>
      <c r="B22" s="215"/>
      <c r="C22" s="24" t="s">
        <v>3</v>
      </c>
      <c r="D22" s="24"/>
      <c r="E22" s="24"/>
      <c r="F22" s="24">
        <v>1.25</v>
      </c>
      <c r="G22" s="24"/>
      <c r="H22" s="24">
        <v>1.25</v>
      </c>
      <c r="I22" s="24"/>
      <c r="J22" s="24">
        <v>1.25</v>
      </c>
      <c r="K22" s="24"/>
      <c r="L22" s="24"/>
      <c r="M22" s="24"/>
    </row>
    <row r="23" spans="1:13">
      <c r="A23" s="146"/>
      <c r="B23" s="215"/>
      <c r="C23" s="6" t="s">
        <v>5</v>
      </c>
      <c r="D23" s="24"/>
      <c r="E23" s="24"/>
      <c r="F23" s="24">
        <v>4</v>
      </c>
      <c r="G23" s="24"/>
      <c r="H23" s="24">
        <v>8</v>
      </c>
      <c r="I23" s="24"/>
      <c r="J23" s="24">
        <v>4</v>
      </c>
      <c r="K23" s="24"/>
      <c r="L23" s="24"/>
      <c r="M23" s="24"/>
    </row>
    <row r="24" spans="1:13">
      <c r="A24" s="146"/>
      <c r="B24" s="215"/>
      <c r="C24" s="24" t="s">
        <v>4</v>
      </c>
      <c r="D24" s="24"/>
      <c r="E24" s="24"/>
      <c r="F24" s="24">
        <f>F21*F22*F23</f>
        <v>15</v>
      </c>
      <c r="G24" s="24"/>
      <c r="H24" s="24">
        <f>H21*H22*H23</f>
        <v>61.1</v>
      </c>
      <c r="I24" s="24"/>
      <c r="J24" s="24">
        <f>J21*J22*J23</f>
        <v>15</v>
      </c>
      <c r="K24" s="24"/>
      <c r="L24" s="24"/>
      <c r="M24" s="24"/>
    </row>
    <row r="25" spans="1:13">
      <c r="A25" s="146"/>
      <c r="B25" s="215" t="s">
        <v>15</v>
      </c>
      <c r="C25" s="24" t="s">
        <v>2</v>
      </c>
      <c r="D25" s="24"/>
      <c r="E25" s="24"/>
      <c r="F25" s="24">
        <v>3</v>
      </c>
      <c r="G25" s="24"/>
      <c r="H25" s="24">
        <v>6.11</v>
      </c>
      <c r="I25" s="24"/>
      <c r="J25" s="24">
        <v>3</v>
      </c>
      <c r="K25" s="24"/>
      <c r="L25" s="24"/>
      <c r="M25" s="24"/>
    </row>
    <row r="26" spans="1:13">
      <c r="A26" s="146"/>
      <c r="B26" s="215"/>
      <c r="C26" s="24" t="s">
        <v>3</v>
      </c>
      <c r="D26" s="24"/>
      <c r="E26" s="24"/>
      <c r="F26" s="24">
        <v>0.18</v>
      </c>
      <c r="G26" s="24"/>
      <c r="H26" s="24">
        <v>0.18</v>
      </c>
      <c r="I26" s="24"/>
      <c r="J26" s="24">
        <v>0.18</v>
      </c>
      <c r="K26" s="24"/>
      <c r="L26" s="24"/>
      <c r="M26" s="24"/>
    </row>
    <row r="27" spans="1:13">
      <c r="A27" s="146"/>
      <c r="B27" s="215"/>
      <c r="C27" s="6" t="s">
        <v>5</v>
      </c>
      <c r="D27" s="24"/>
      <c r="E27" s="24"/>
      <c r="F27" s="24">
        <v>3</v>
      </c>
      <c r="G27" s="24"/>
      <c r="H27" s="24">
        <v>8</v>
      </c>
      <c r="I27" s="24"/>
      <c r="J27" s="24">
        <v>3</v>
      </c>
      <c r="K27" s="24"/>
      <c r="L27" s="24"/>
      <c r="M27" s="24"/>
    </row>
    <row r="28" spans="1:13">
      <c r="A28" s="146"/>
      <c r="B28" s="215"/>
      <c r="C28" s="24" t="s">
        <v>4</v>
      </c>
      <c r="D28" s="24"/>
      <c r="E28" s="24"/>
      <c r="F28" s="24">
        <f>F25*F26*F27</f>
        <v>1.62</v>
      </c>
      <c r="G28" s="24"/>
      <c r="H28" s="24">
        <f>H25*H26*H27</f>
        <v>8.7984000000000009</v>
      </c>
      <c r="I28" s="24"/>
      <c r="J28" s="24">
        <f>J25*J26*J27</f>
        <v>1.62</v>
      </c>
      <c r="K28" s="24"/>
      <c r="L28" s="24"/>
      <c r="M28" s="24"/>
    </row>
    <row r="29" spans="1:13">
      <c r="A29" s="146"/>
      <c r="B29" s="215" t="s">
        <v>1</v>
      </c>
      <c r="C29" s="24" t="s">
        <v>2</v>
      </c>
      <c r="D29" s="24">
        <v>7.65</v>
      </c>
      <c r="E29" s="24"/>
      <c r="F29" s="24"/>
      <c r="G29" s="24"/>
      <c r="H29" s="24"/>
      <c r="I29" s="24"/>
      <c r="J29" s="24"/>
      <c r="K29" s="24"/>
      <c r="L29" s="24">
        <v>7.65</v>
      </c>
      <c r="M29" s="24"/>
    </row>
    <row r="30" spans="1:13">
      <c r="A30" s="146"/>
      <c r="B30" s="215"/>
      <c r="C30" s="24" t="s">
        <v>3</v>
      </c>
      <c r="D30" s="24">
        <f>50.85-50.07</f>
        <v>0.78000000000000114</v>
      </c>
      <c r="E30" s="24"/>
      <c r="F30" s="24"/>
      <c r="G30" s="24"/>
      <c r="H30" s="24"/>
      <c r="I30" s="24"/>
      <c r="J30" s="24"/>
      <c r="K30" s="24"/>
      <c r="L30" s="24">
        <f>50.85-50.07</f>
        <v>0.78000000000000114</v>
      </c>
      <c r="M30" s="24"/>
    </row>
    <row r="31" spans="1:13">
      <c r="A31" s="146"/>
      <c r="B31" s="215"/>
      <c r="C31" s="24" t="s">
        <v>4</v>
      </c>
      <c r="D31" s="24">
        <f>D29*D30</f>
        <v>5.9670000000000094</v>
      </c>
      <c r="E31" s="24"/>
      <c r="F31" s="24"/>
      <c r="G31" s="24"/>
      <c r="H31" s="24"/>
      <c r="I31" s="24"/>
      <c r="J31" s="24"/>
      <c r="K31" s="24"/>
      <c r="L31" s="24">
        <f>L29*L30</f>
        <v>5.9670000000000094</v>
      </c>
      <c r="M31" s="24"/>
    </row>
    <row r="32" spans="1:13" s="3" customFormat="1">
      <c r="A32" s="146"/>
      <c r="B32" s="144" t="s">
        <v>6</v>
      </c>
      <c r="C32" s="144"/>
      <c r="D32" s="23">
        <f>D24+D28+D31</f>
        <v>5.9670000000000094</v>
      </c>
      <c r="E32" s="23">
        <f t="shared" ref="E32:K32" si="1">E24+E28+E31</f>
        <v>0</v>
      </c>
      <c r="F32" s="23">
        <f t="shared" si="1"/>
        <v>16.62</v>
      </c>
      <c r="G32" s="23">
        <f t="shared" si="1"/>
        <v>0</v>
      </c>
      <c r="H32" s="23">
        <f t="shared" si="1"/>
        <v>69.898400000000009</v>
      </c>
      <c r="I32" s="23">
        <f t="shared" si="1"/>
        <v>0</v>
      </c>
      <c r="J32" s="23">
        <f t="shared" si="1"/>
        <v>16.62</v>
      </c>
      <c r="K32" s="23">
        <f t="shared" si="1"/>
        <v>0</v>
      </c>
      <c r="L32" s="23">
        <f>L24+L28+L31</f>
        <v>5.9670000000000094</v>
      </c>
      <c r="M32" s="23">
        <f>SUM(D32:L32)</f>
        <v>115.07240000000004</v>
      </c>
    </row>
    <row r="33" spans="1:13">
      <c r="A33" s="146" t="s">
        <v>12</v>
      </c>
      <c r="B33" s="215" t="s">
        <v>1</v>
      </c>
      <c r="C33" s="24" t="s">
        <v>2</v>
      </c>
      <c r="D33" s="24"/>
      <c r="E33" s="24"/>
      <c r="F33" s="24">
        <v>3.31</v>
      </c>
      <c r="G33" s="24"/>
      <c r="H33" s="24">
        <v>6.35</v>
      </c>
      <c r="I33" s="24"/>
      <c r="J33" s="24">
        <v>3.31</v>
      </c>
      <c r="K33" s="24"/>
      <c r="L33" s="24"/>
      <c r="M33" s="24"/>
    </row>
    <row r="34" spans="1:13">
      <c r="A34" s="146"/>
      <c r="B34" s="215"/>
      <c r="C34" s="24" t="s">
        <v>3</v>
      </c>
      <c r="D34" s="24"/>
      <c r="E34" s="24"/>
      <c r="F34" s="24">
        <f>51.65-47.77</f>
        <v>3.8799999999999955</v>
      </c>
      <c r="G34" s="24"/>
      <c r="H34" s="24">
        <f>51.65-47.77</f>
        <v>3.8799999999999955</v>
      </c>
      <c r="I34" s="24"/>
      <c r="J34" s="24">
        <f>51.65-47.77</f>
        <v>3.8799999999999955</v>
      </c>
      <c r="K34" s="24"/>
      <c r="L34" s="24"/>
      <c r="M34" s="24"/>
    </row>
    <row r="35" spans="1:13">
      <c r="A35" s="146"/>
      <c r="B35" s="215"/>
      <c r="C35" s="24" t="s">
        <v>4</v>
      </c>
      <c r="D35" s="24"/>
      <c r="E35" s="24"/>
      <c r="F35" s="24">
        <f>F33*F34</f>
        <v>12.842799999999984</v>
      </c>
      <c r="G35" s="24"/>
      <c r="H35" s="24">
        <f>H33*H34</f>
        <v>24.63799999999997</v>
      </c>
      <c r="I35" s="24"/>
      <c r="J35" s="24">
        <f>J33*J34</f>
        <v>12.842799999999984</v>
      </c>
      <c r="K35" s="24"/>
      <c r="L35" s="24"/>
      <c r="M35" s="24"/>
    </row>
    <row r="36" spans="1:13">
      <c r="A36" s="146"/>
      <c r="B36" s="214" t="s">
        <v>9</v>
      </c>
      <c r="C36" s="24" t="s">
        <v>2</v>
      </c>
      <c r="D36" s="24"/>
      <c r="E36" s="24"/>
      <c r="F36" s="24"/>
      <c r="G36" s="24"/>
      <c r="H36" s="24">
        <v>0.3</v>
      </c>
      <c r="I36" s="24"/>
      <c r="J36" s="24"/>
      <c r="K36" s="24"/>
      <c r="L36" s="24"/>
      <c r="M36" s="24"/>
    </row>
    <row r="37" spans="1:13">
      <c r="A37" s="146"/>
      <c r="B37" s="214"/>
      <c r="C37" s="24" t="s">
        <v>3</v>
      </c>
      <c r="D37" s="24"/>
      <c r="E37" s="24"/>
      <c r="F37" s="24"/>
      <c r="G37" s="24"/>
      <c r="H37" s="24">
        <v>0.65</v>
      </c>
      <c r="I37" s="24"/>
      <c r="J37" s="24"/>
      <c r="K37" s="24"/>
      <c r="L37" s="24"/>
      <c r="M37" s="24"/>
    </row>
    <row r="38" spans="1:13">
      <c r="A38" s="146"/>
      <c r="B38" s="214"/>
      <c r="C38" s="6" t="s">
        <v>5</v>
      </c>
      <c r="D38" s="24"/>
      <c r="E38" s="24"/>
      <c r="F38" s="24"/>
      <c r="G38" s="24"/>
      <c r="H38" s="24">
        <v>1</v>
      </c>
      <c r="I38" s="24"/>
      <c r="J38" s="24"/>
      <c r="K38" s="24"/>
      <c r="L38" s="24"/>
      <c r="M38" s="24"/>
    </row>
    <row r="39" spans="1:13">
      <c r="A39" s="146"/>
      <c r="B39" s="214"/>
      <c r="C39" s="24" t="s">
        <v>4</v>
      </c>
      <c r="D39" s="24"/>
      <c r="E39" s="24"/>
      <c r="F39" s="24"/>
      <c r="G39" s="24"/>
      <c r="H39" s="24">
        <f>H36*H37*H38</f>
        <v>0.19500000000000001</v>
      </c>
      <c r="I39" s="24"/>
      <c r="J39" s="24"/>
      <c r="K39" s="24"/>
      <c r="L39" s="24"/>
      <c r="M39" s="24"/>
    </row>
    <row r="40" spans="1:13" s="3" customFormat="1">
      <c r="A40" s="146"/>
      <c r="B40" s="144" t="s">
        <v>6</v>
      </c>
      <c r="C40" s="144"/>
      <c r="D40" s="23">
        <f>D35-D39</f>
        <v>0</v>
      </c>
      <c r="E40" s="23">
        <f t="shared" ref="E40:K40" si="2">E35-E39</f>
        <v>0</v>
      </c>
      <c r="F40" s="23">
        <f t="shared" si="2"/>
        <v>12.842799999999984</v>
      </c>
      <c r="G40" s="23">
        <f t="shared" si="2"/>
        <v>0</v>
      </c>
      <c r="H40" s="23">
        <f t="shared" si="2"/>
        <v>24.442999999999969</v>
      </c>
      <c r="I40" s="23">
        <f t="shared" si="2"/>
        <v>0</v>
      </c>
      <c r="J40" s="23">
        <f t="shared" si="2"/>
        <v>12.842799999999984</v>
      </c>
      <c r="K40" s="23">
        <f t="shared" si="2"/>
        <v>0</v>
      </c>
      <c r="L40" s="23">
        <f>L35-L39</f>
        <v>0</v>
      </c>
      <c r="M40" s="23">
        <f>SUM(D40:L40)</f>
        <v>50.128599999999935</v>
      </c>
    </row>
    <row r="41" spans="1:13">
      <c r="A41" s="180" t="s">
        <v>66</v>
      </c>
      <c r="B41" s="146" t="s">
        <v>9</v>
      </c>
      <c r="C41" s="24" t="s">
        <v>2</v>
      </c>
      <c r="D41" s="24">
        <v>2.95</v>
      </c>
      <c r="E41" s="24"/>
      <c r="F41" s="24">
        <v>2.92</v>
      </c>
      <c r="G41" s="24"/>
      <c r="H41" s="24">
        <v>6.05</v>
      </c>
      <c r="I41" s="24"/>
      <c r="J41" s="24">
        <v>2.92</v>
      </c>
      <c r="K41" s="24"/>
      <c r="L41" s="24">
        <v>2.95</v>
      </c>
      <c r="M41" s="24"/>
    </row>
    <row r="42" spans="1:13">
      <c r="A42" s="201"/>
      <c r="B42" s="146"/>
      <c r="C42" s="24" t="s">
        <v>3</v>
      </c>
      <c r="D42" s="24">
        <v>1.59</v>
      </c>
      <c r="E42" s="24"/>
      <c r="F42" s="24">
        <v>1.59</v>
      </c>
      <c r="G42" s="24"/>
      <c r="H42" s="24">
        <v>1.59</v>
      </c>
      <c r="I42" s="24"/>
      <c r="J42" s="24">
        <v>1.59</v>
      </c>
      <c r="K42" s="24"/>
      <c r="L42" s="24">
        <v>1.59</v>
      </c>
      <c r="M42" s="24"/>
    </row>
    <row r="43" spans="1:13">
      <c r="A43" s="201"/>
      <c r="B43" s="146"/>
      <c r="C43" s="6" t="s">
        <v>5</v>
      </c>
      <c r="D43" s="24">
        <v>1</v>
      </c>
      <c r="E43" s="24"/>
      <c r="F43" s="24">
        <v>4</v>
      </c>
      <c r="G43" s="24"/>
      <c r="H43" s="24">
        <v>8</v>
      </c>
      <c r="I43" s="24"/>
      <c r="J43" s="24">
        <v>4</v>
      </c>
      <c r="K43" s="24"/>
      <c r="L43" s="24">
        <v>1</v>
      </c>
      <c r="M43" s="24"/>
    </row>
    <row r="44" spans="1:13">
      <c r="A44" s="201"/>
      <c r="B44" s="146"/>
      <c r="C44" s="24" t="s">
        <v>4</v>
      </c>
      <c r="D44" s="24">
        <f>D41*D42*D43</f>
        <v>4.6905000000000001</v>
      </c>
      <c r="E44" s="24">
        <f>E41*E42*E43</f>
        <v>0</v>
      </c>
      <c r="F44" s="24">
        <f t="shared" ref="F44:K44" si="3">F41*F42*F43</f>
        <v>18.571200000000001</v>
      </c>
      <c r="G44" s="24">
        <f t="shared" si="3"/>
        <v>0</v>
      </c>
      <c r="H44" s="24">
        <f t="shared" si="3"/>
        <v>76.956000000000003</v>
      </c>
      <c r="I44" s="24">
        <f t="shared" si="3"/>
        <v>0</v>
      </c>
      <c r="J44" s="24">
        <f t="shared" si="3"/>
        <v>18.571200000000001</v>
      </c>
      <c r="K44" s="24">
        <f t="shared" si="3"/>
        <v>0</v>
      </c>
      <c r="L44" s="24">
        <f>L41*L42*L43</f>
        <v>4.6905000000000001</v>
      </c>
      <c r="M44" s="24"/>
    </row>
    <row r="45" spans="1:13">
      <c r="A45" s="201"/>
      <c r="B45" s="146"/>
      <c r="C45" s="24" t="s">
        <v>2</v>
      </c>
      <c r="D45" s="24"/>
      <c r="E45" s="24"/>
      <c r="F45" s="24"/>
      <c r="G45" s="24"/>
      <c r="H45" s="24"/>
      <c r="I45" s="24"/>
      <c r="J45" s="24"/>
      <c r="K45" s="24"/>
      <c r="L45" s="14"/>
      <c r="M45" s="24"/>
    </row>
    <row r="46" spans="1:13">
      <c r="A46" s="201"/>
      <c r="B46" s="146"/>
      <c r="C46" s="24" t="s">
        <v>3</v>
      </c>
      <c r="D46" s="24"/>
      <c r="E46" s="24"/>
      <c r="F46" s="24"/>
      <c r="G46" s="24"/>
      <c r="H46" s="24"/>
      <c r="I46" s="24"/>
      <c r="J46" s="24"/>
      <c r="K46" s="24"/>
      <c r="L46" s="14"/>
      <c r="M46" s="24"/>
    </row>
    <row r="47" spans="1:13">
      <c r="A47" s="201"/>
      <c r="B47" s="146"/>
      <c r="C47" s="6" t="s">
        <v>5</v>
      </c>
      <c r="D47" s="24"/>
      <c r="E47" s="24"/>
      <c r="F47" s="24"/>
      <c r="G47" s="24"/>
      <c r="H47" s="24"/>
      <c r="I47" s="24"/>
      <c r="J47" s="24"/>
      <c r="K47" s="24"/>
      <c r="L47" s="14"/>
      <c r="M47" s="24"/>
    </row>
    <row r="48" spans="1:13">
      <c r="A48" s="201"/>
      <c r="B48" s="146"/>
      <c r="C48" s="24" t="s">
        <v>4</v>
      </c>
      <c r="D48" s="24">
        <f>D45*D46*D47</f>
        <v>0</v>
      </c>
      <c r="E48" s="24">
        <f>E45*E46*E47</f>
        <v>0</v>
      </c>
      <c r="F48" s="24">
        <f t="shared" ref="F48:L48" si="4">F45*F46*F47</f>
        <v>0</v>
      </c>
      <c r="G48" s="24">
        <f t="shared" si="4"/>
        <v>0</v>
      </c>
      <c r="H48" s="24">
        <f t="shared" si="4"/>
        <v>0</v>
      </c>
      <c r="I48" s="24">
        <f t="shared" si="4"/>
        <v>0</v>
      </c>
      <c r="J48" s="24">
        <f t="shared" si="4"/>
        <v>0</v>
      </c>
      <c r="K48" s="24">
        <f t="shared" si="4"/>
        <v>0</v>
      </c>
      <c r="L48" s="24">
        <f t="shared" si="4"/>
        <v>0</v>
      </c>
      <c r="M48" s="24"/>
    </row>
    <row r="49" spans="1:13">
      <c r="A49" s="201"/>
      <c r="B49" s="146"/>
      <c r="C49" s="24" t="s">
        <v>37</v>
      </c>
      <c r="D49" s="24">
        <f>D44+D48</f>
        <v>4.6905000000000001</v>
      </c>
      <c r="E49" s="24">
        <f>E44+E48</f>
        <v>0</v>
      </c>
      <c r="F49" s="24">
        <f t="shared" ref="F49:L49" si="5">F44+F48</f>
        <v>18.571200000000001</v>
      </c>
      <c r="G49" s="24">
        <f t="shared" si="5"/>
        <v>0</v>
      </c>
      <c r="H49" s="24">
        <f t="shared" si="5"/>
        <v>76.956000000000003</v>
      </c>
      <c r="I49" s="24">
        <f t="shared" si="5"/>
        <v>0</v>
      </c>
      <c r="J49" s="24">
        <f t="shared" si="5"/>
        <v>18.571200000000001</v>
      </c>
      <c r="K49" s="24">
        <f t="shared" si="5"/>
        <v>0</v>
      </c>
      <c r="L49" s="24">
        <f t="shared" si="5"/>
        <v>4.6905000000000001</v>
      </c>
      <c r="M49" s="26">
        <f>SUM(D49:L49)</f>
        <v>123.47940000000001</v>
      </c>
    </row>
    <row r="50" spans="1:13">
      <c r="A50" s="201"/>
      <c r="B50" s="146" t="s">
        <v>64</v>
      </c>
      <c r="C50" s="24" t="s">
        <v>2</v>
      </c>
      <c r="D50" s="24">
        <v>3.9</v>
      </c>
      <c r="E50" s="24"/>
      <c r="F50" s="24"/>
      <c r="G50" s="24"/>
      <c r="H50" s="24"/>
      <c r="I50" s="24"/>
      <c r="J50" s="24"/>
      <c r="K50" s="24"/>
      <c r="L50" s="24">
        <v>3.9</v>
      </c>
      <c r="M50" s="26"/>
    </row>
    <row r="51" spans="1:13">
      <c r="A51" s="201"/>
      <c r="B51" s="146"/>
      <c r="C51" s="24" t="s">
        <v>3</v>
      </c>
      <c r="D51" s="24">
        <f>47.95-5.77</f>
        <v>42.180000000000007</v>
      </c>
      <c r="E51" s="24"/>
      <c r="F51" s="24"/>
      <c r="G51" s="24"/>
      <c r="H51" s="24"/>
      <c r="I51" s="24"/>
      <c r="J51" s="24"/>
      <c r="K51" s="24"/>
      <c r="L51" s="24">
        <f>47.95-5.77</f>
        <v>42.180000000000007</v>
      </c>
      <c r="M51" s="26"/>
    </row>
    <row r="52" spans="1:13">
      <c r="A52" s="201"/>
      <c r="B52" s="146"/>
      <c r="C52" s="24" t="s">
        <v>4</v>
      </c>
      <c r="D52" s="24">
        <f>D50*D51</f>
        <v>164.50200000000001</v>
      </c>
      <c r="E52" s="24"/>
      <c r="F52" s="24"/>
      <c r="G52" s="24"/>
      <c r="H52" s="24"/>
      <c r="I52" s="24"/>
      <c r="J52" s="24"/>
      <c r="K52" s="24"/>
      <c r="L52" s="24">
        <f>L50*L51</f>
        <v>164.50200000000001</v>
      </c>
      <c r="M52" s="26">
        <f>SUM(D52:L52)</f>
        <v>329.00400000000002</v>
      </c>
    </row>
    <row r="53" spans="1:13">
      <c r="A53" s="201"/>
      <c r="B53" s="146" t="s">
        <v>65</v>
      </c>
      <c r="C53" s="24" t="s">
        <v>2</v>
      </c>
      <c r="D53" s="24"/>
      <c r="E53" s="24"/>
      <c r="F53" s="24">
        <v>3</v>
      </c>
      <c r="G53" s="24"/>
      <c r="H53" s="24">
        <v>6.15</v>
      </c>
      <c r="I53" s="24"/>
      <c r="J53" s="24">
        <v>3</v>
      </c>
      <c r="K53" s="24"/>
      <c r="L53" s="14"/>
      <c r="M53" s="26"/>
    </row>
    <row r="54" spans="1:13">
      <c r="A54" s="201"/>
      <c r="B54" s="146"/>
      <c r="C54" s="24" t="s">
        <v>3</v>
      </c>
      <c r="D54" s="24"/>
      <c r="E54" s="24"/>
      <c r="F54" s="24">
        <f>47.77-35.77+26.95-5.77</f>
        <v>33.180000000000007</v>
      </c>
      <c r="G54" s="24"/>
      <c r="H54" s="24">
        <f>47.77-26.77</f>
        <v>21.000000000000004</v>
      </c>
      <c r="I54" s="24"/>
      <c r="J54" s="24">
        <f>47.77-35.77+26.95-5.77</f>
        <v>33.180000000000007</v>
      </c>
      <c r="K54" s="24"/>
      <c r="L54" s="14"/>
      <c r="M54" s="26"/>
    </row>
    <row r="55" spans="1:13">
      <c r="A55" s="201"/>
      <c r="B55" s="146"/>
      <c r="C55" s="24" t="s">
        <v>4</v>
      </c>
      <c r="D55" s="24"/>
      <c r="E55" s="24"/>
      <c r="F55" s="24">
        <f>F53*F54</f>
        <v>99.54000000000002</v>
      </c>
      <c r="G55" s="24">
        <f>G53*G54</f>
        <v>0</v>
      </c>
      <c r="H55" s="24">
        <f t="shared" ref="H55:I55" si="6">H53*H54</f>
        <v>129.15000000000003</v>
      </c>
      <c r="I55" s="24">
        <f t="shared" si="6"/>
        <v>0</v>
      </c>
      <c r="J55" s="24">
        <f>J53*J54</f>
        <v>99.54000000000002</v>
      </c>
      <c r="K55" s="24"/>
      <c r="L55" s="14"/>
      <c r="M55" s="26">
        <f>SUM(D55:J55)</f>
        <v>328.23000000000008</v>
      </c>
    </row>
    <row r="56" spans="1:13" s="3" customFormat="1">
      <c r="A56" s="181"/>
      <c r="B56" s="144" t="s">
        <v>6</v>
      </c>
      <c r="C56" s="144"/>
      <c r="D56" s="23">
        <f>D49+D52+D55</f>
        <v>169.1925</v>
      </c>
      <c r="E56" s="23">
        <f t="shared" ref="E56:L56" si="7">E49+E52+E55</f>
        <v>0</v>
      </c>
      <c r="F56" s="23">
        <f t="shared" si="7"/>
        <v>118.11120000000003</v>
      </c>
      <c r="G56" s="23">
        <f t="shared" si="7"/>
        <v>0</v>
      </c>
      <c r="H56" s="23">
        <f t="shared" si="7"/>
        <v>206.10600000000005</v>
      </c>
      <c r="I56" s="23">
        <f t="shared" si="7"/>
        <v>0</v>
      </c>
      <c r="J56" s="23">
        <f t="shared" si="7"/>
        <v>118.11120000000003</v>
      </c>
      <c r="K56" s="23">
        <f t="shared" si="7"/>
        <v>0</v>
      </c>
      <c r="L56" s="23">
        <f t="shared" si="7"/>
        <v>169.1925</v>
      </c>
      <c r="M56" s="23">
        <f>SUM(D56:L56)</f>
        <v>780.71340000000009</v>
      </c>
    </row>
    <row r="57" spans="1:13">
      <c r="A57" s="146" t="s">
        <v>67</v>
      </c>
      <c r="B57" s="200" t="s">
        <v>1</v>
      </c>
      <c r="C57" s="24" t="s">
        <v>2</v>
      </c>
      <c r="D57" s="24"/>
      <c r="E57" s="24">
        <v>0.2</v>
      </c>
      <c r="F57" s="24"/>
      <c r="G57" s="24">
        <f>0.2+0.3</f>
        <v>0.5</v>
      </c>
      <c r="H57" s="24"/>
      <c r="I57" s="24">
        <f>0.2+0.3</f>
        <v>0.5</v>
      </c>
      <c r="J57" s="24"/>
      <c r="K57" s="24">
        <v>0.2</v>
      </c>
      <c r="L57" s="14"/>
      <c r="M57" s="24"/>
    </row>
    <row r="58" spans="1:13">
      <c r="A58" s="146"/>
      <c r="B58" s="200"/>
      <c r="C58" s="24" t="s">
        <v>3</v>
      </c>
      <c r="D58" s="24"/>
      <c r="E58" s="24">
        <f>35.295-2.77</f>
        <v>32.524999999999999</v>
      </c>
      <c r="F58" s="24"/>
      <c r="G58" s="24">
        <f>57.77-2.77</f>
        <v>55</v>
      </c>
      <c r="H58" s="24"/>
      <c r="I58" s="24">
        <f>57.77-2.77</f>
        <v>55</v>
      </c>
      <c r="J58" s="24"/>
      <c r="K58" s="24">
        <f>35.295-2.77</f>
        <v>32.524999999999999</v>
      </c>
      <c r="L58" s="14"/>
      <c r="M58" s="24"/>
    </row>
    <row r="59" spans="1:13">
      <c r="A59" s="146"/>
      <c r="B59" s="200"/>
      <c r="C59" s="24" t="s">
        <v>4</v>
      </c>
      <c r="D59" s="24"/>
      <c r="E59" s="24">
        <f>E57*E58</f>
        <v>6.5049999999999999</v>
      </c>
      <c r="F59" s="24"/>
      <c r="G59" s="24">
        <f>G57*G58</f>
        <v>27.5</v>
      </c>
      <c r="H59" s="24"/>
      <c r="I59" s="24">
        <f>I57*I58</f>
        <v>27.5</v>
      </c>
      <c r="J59" s="24"/>
      <c r="K59" s="24">
        <f>K57*K58</f>
        <v>6.5049999999999999</v>
      </c>
      <c r="L59" s="14"/>
      <c r="M59" s="24"/>
    </row>
    <row r="60" spans="1:13" s="3" customFormat="1">
      <c r="A60" s="146"/>
      <c r="B60" s="144" t="s">
        <v>6</v>
      </c>
      <c r="C60" s="144"/>
      <c r="D60" s="23"/>
      <c r="E60" s="23">
        <f>E52+E56+E59</f>
        <v>6.5049999999999999</v>
      </c>
      <c r="F60" s="23"/>
      <c r="G60" s="23">
        <f t="shared" ref="G60:K60" si="8">G52+G56+G59</f>
        <v>27.5</v>
      </c>
      <c r="H60" s="23"/>
      <c r="I60" s="23">
        <f t="shared" si="8"/>
        <v>27.5</v>
      </c>
      <c r="J60" s="23"/>
      <c r="K60" s="23">
        <f t="shared" si="8"/>
        <v>6.5049999999999999</v>
      </c>
      <c r="L60" s="23"/>
      <c r="M60" s="23">
        <f>SUM(D60:L60)</f>
        <v>68.010000000000005</v>
      </c>
    </row>
  </sheetData>
  <mergeCells count="22">
    <mergeCell ref="A57:A60"/>
    <mergeCell ref="B57:B59"/>
    <mergeCell ref="B60:C60"/>
    <mergeCell ref="A33:A40"/>
    <mergeCell ref="B33:B35"/>
    <mergeCell ref="B36:B39"/>
    <mergeCell ref="B40:C40"/>
    <mergeCell ref="A41:A56"/>
    <mergeCell ref="B41:B49"/>
    <mergeCell ref="B50:B52"/>
    <mergeCell ref="B53:B55"/>
    <mergeCell ref="B56:C56"/>
    <mergeCell ref="A3:C3"/>
    <mergeCell ref="B4:B6"/>
    <mergeCell ref="B21:B24"/>
    <mergeCell ref="B29:B31"/>
    <mergeCell ref="A4:A20"/>
    <mergeCell ref="B7:B19"/>
    <mergeCell ref="B20:C20"/>
    <mergeCell ref="A21:A32"/>
    <mergeCell ref="B25:B28"/>
    <mergeCell ref="B32:C32"/>
  </mergeCells>
  <pageMargins left="0.41" right="0.19" top="0.74803149606299213" bottom="0.7480314960629921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Q72"/>
  <sheetViews>
    <sheetView view="pageBreakPreview" zoomScale="60" workbookViewId="0">
      <selection sqref="A1:M1"/>
    </sheetView>
  </sheetViews>
  <sheetFormatPr defaultRowHeight="15"/>
  <cols>
    <col min="1" max="1" width="14.85546875" style="137" customWidth="1"/>
    <col min="2" max="2" width="13.85546875" style="9" customWidth="1"/>
    <col min="3" max="3" width="5.42578125" style="36" bestFit="1" customWidth="1"/>
    <col min="4" max="4" width="9" style="36" bestFit="1" customWidth="1"/>
    <col min="5" max="5" width="7.28515625" style="36" bestFit="1" customWidth="1"/>
    <col min="6" max="6" width="7" style="36" bestFit="1" customWidth="1"/>
    <col min="7" max="7" width="7.28515625" style="36" bestFit="1" customWidth="1"/>
    <col min="8" max="8" width="9" style="36" bestFit="1" customWidth="1"/>
    <col min="9" max="9" width="7.28515625" style="36" bestFit="1" customWidth="1"/>
    <col min="10" max="10" width="7" style="36" bestFit="1" customWidth="1"/>
    <col min="11" max="11" width="7.28515625" style="36" bestFit="1" customWidth="1"/>
    <col min="12" max="13" width="9" style="36" bestFit="1" customWidth="1"/>
    <col min="14" max="16384" width="9.140625" style="137"/>
  </cols>
  <sheetData>
    <row r="1" spans="1:13">
      <c r="A1" s="235" t="s">
        <v>191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3" spans="1:13" s="2" customFormat="1" ht="15.75">
      <c r="A3" s="199"/>
      <c r="B3" s="199"/>
      <c r="C3" s="199"/>
      <c r="D3" s="4" t="s">
        <v>30</v>
      </c>
      <c r="E3" s="138" t="s">
        <v>14</v>
      </c>
      <c r="F3" s="4" t="s">
        <v>31</v>
      </c>
      <c r="G3" s="138" t="s">
        <v>14</v>
      </c>
      <c r="H3" s="4" t="s">
        <v>32</v>
      </c>
      <c r="I3" s="138" t="s">
        <v>14</v>
      </c>
      <c r="J3" s="4" t="s">
        <v>33</v>
      </c>
      <c r="K3" s="138" t="s">
        <v>14</v>
      </c>
      <c r="L3" s="4" t="s">
        <v>34</v>
      </c>
      <c r="M3" s="4" t="s">
        <v>6</v>
      </c>
    </row>
    <row r="4" spans="1:13">
      <c r="A4" s="146" t="s">
        <v>0</v>
      </c>
      <c r="B4" s="211" t="s">
        <v>1</v>
      </c>
      <c r="C4" s="136" t="s">
        <v>2</v>
      </c>
      <c r="D4" s="136">
        <v>6.1</v>
      </c>
      <c r="E4" s="136">
        <v>0.59</v>
      </c>
      <c r="F4" s="136"/>
      <c r="G4" s="136"/>
      <c r="H4" s="136"/>
      <c r="I4" s="136"/>
      <c r="J4" s="136"/>
      <c r="K4" s="136">
        <v>0.59</v>
      </c>
      <c r="L4" s="136">
        <v>6.1</v>
      </c>
      <c r="M4" s="136"/>
    </row>
    <row r="5" spans="1:13">
      <c r="A5" s="146"/>
      <c r="B5" s="212"/>
      <c r="C5" s="136" t="s">
        <v>3</v>
      </c>
      <c r="D5" s="136">
        <f>47.77-2.77</f>
        <v>45</v>
      </c>
      <c r="E5" s="136">
        <f>35.95-2.77</f>
        <v>33.18</v>
      </c>
      <c r="F5" s="136"/>
      <c r="G5" s="136"/>
      <c r="H5" s="136"/>
      <c r="I5" s="136"/>
      <c r="J5" s="136"/>
      <c r="K5" s="136">
        <f>35.95-2.77</f>
        <v>33.18</v>
      </c>
      <c r="L5" s="136">
        <f>47.77-2.77</f>
        <v>45</v>
      </c>
      <c r="M5" s="136"/>
    </row>
    <row r="6" spans="1:13">
      <c r="A6" s="146"/>
      <c r="B6" s="212"/>
      <c r="C6" s="136" t="s">
        <v>4</v>
      </c>
      <c r="D6" s="136">
        <f>D4*D5</f>
        <v>274.5</v>
      </c>
      <c r="E6" s="136">
        <f>E4*E5</f>
        <v>19.5762</v>
      </c>
      <c r="F6" s="136"/>
      <c r="G6" s="136"/>
      <c r="H6" s="136"/>
      <c r="I6" s="136"/>
      <c r="J6" s="136"/>
      <c r="K6" s="136">
        <f>K4*K5</f>
        <v>19.5762</v>
      </c>
      <c r="L6" s="136">
        <f>L4*L5</f>
        <v>274.5</v>
      </c>
      <c r="M6" s="136"/>
    </row>
    <row r="7" spans="1:13">
      <c r="A7" s="146"/>
      <c r="B7" s="212"/>
      <c r="C7" s="136" t="s">
        <v>2</v>
      </c>
      <c r="D7" s="136"/>
      <c r="E7" s="136">
        <v>0.35</v>
      </c>
      <c r="F7" s="136"/>
      <c r="G7" s="136"/>
      <c r="H7" s="136"/>
      <c r="I7" s="136"/>
      <c r="J7" s="136"/>
      <c r="K7" s="136">
        <v>0.35</v>
      </c>
      <c r="L7" s="136"/>
      <c r="M7" s="136"/>
    </row>
    <row r="8" spans="1:13">
      <c r="A8" s="146"/>
      <c r="B8" s="212"/>
      <c r="C8" s="136" t="s">
        <v>3</v>
      </c>
      <c r="D8" s="136"/>
      <c r="E8" s="136">
        <f>47.77-35.95</f>
        <v>11.82</v>
      </c>
      <c r="F8" s="136"/>
      <c r="G8" s="136"/>
      <c r="H8" s="136"/>
      <c r="I8" s="136"/>
      <c r="J8" s="136"/>
      <c r="K8" s="136">
        <f>47.77-35.95</f>
        <v>11.82</v>
      </c>
      <c r="L8" s="136"/>
      <c r="M8" s="136"/>
    </row>
    <row r="9" spans="1:13">
      <c r="A9" s="146"/>
      <c r="B9" s="212"/>
      <c r="C9" s="136" t="s">
        <v>4</v>
      </c>
      <c r="D9" s="136"/>
      <c r="E9" s="136">
        <f>E7*E8</f>
        <v>4.1369999999999996</v>
      </c>
      <c r="F9" s="136"/>
      <c r="G9" s="136"/>
      <c r="H9" s="136"/>
      <c r="I9" s="136"/>
      <c r="J9" s="136"/>
      <c r="K9" s="136">
        <f>K7*K8</f>
        <v>4.1369999999999996</v>
      </c>
      <c r="L9" s="136"/>
      <c r="M9" s="136"/>
    </row>
    <row r="10" spans="1:13">
      <c r="A10" s="146"/>
      <c r="B10" s="213"/>
      <c r="C10" s="136" t="s">
        <v>24</v>
      </c>
      <c r="D10" s="136">
        <f>D6+D9</f>
        <v>274.5</v>
      </c>
      <c r="E10" s="136">
        <f>E6+E9</f>
        <v>23.713200000000001</v>
      </c>
      <c r="F10" s="136">
        <f t="shared" ref="F10:L10" si="0">F6+F9</f>
        <v>0</v>
      </c>
      <c r="G10" s="136">
        <f t="shared" si="0"/>
        <v>0</v>
      </c>
      <c r="H10" s="136">
        <f t="shared" si="0"/>
        <v>0</v>
      </c>
      <c r="I10" s="136">
        <f t="shared" si="0"/>
        <v>0</v>
      </c>
      <c r="J10" s="136">
        <f t="shared" si="0"/>
        <v>0</v>
      </c>
      <c r="K10" s="136">
        <f t="shared" si="0"/>
        <v>23.713200000000001</v>
      </c>
      <c r="L10" s="136">
        <f t="shared" si="0"/>
        <v>274.5</v>
      </c>
      <c r="M10" s="136"/>
    </row>
    <row r="11" spans="1:13">
      <c r="A11" s="146"/>
      <c r="B11" s="211" t="s">
        <v>9</v>
      </c>
      <c r="C11" s="136" t="s">
        <v>2</v>
      </c>
      <c r="D11" s="136">
        <v>3</v>
      </c>
      <c r="E11" s="136"/>
      <c r="F11" s="136"/>
      <c r="G11" s="136"/>
      <c r="H11" s="136"/>
      <c r="I11" s="136"/>
      <c r="J11" s="136"/>
      <c r="K11" s="136"/>
      <c r="L11" s="136">
        <v>3</v>
      </c>
      <c r="M11" s="136"/>
    </row>
    <row r="12" spans="1:13">
      <c r="A12" s="146"/>
      <c r="B12" s="212"/>
      <c r="C12" s="136" t="s">
        <v>3</v>
      </c>
      <c r="D12" s="136">
        <f>47.95-5.77</f>
        <v>42.180000000000007</v>
      </c>
      <c r="E12" s="136"/>
      <c r="F12" s="136"/>
      <c r="G12" s="136"/>
      <c r="H12" s="136"/>
      <c r="I12" s="136"/>
      <c r="J12" s="136"/>
      <c r="K12" s="136"/>
      <c r="L12" s="136">
        <f>47.95-5.77</f>
        <v>42.180000000000007</v>
      </c>
      <c r="M12" s="136"/>
    </row>
    <row r="13" spans="1:13">
      <c r="A13" s="146"/>
      <c r="B13" s="212"/>
      <c r="C13" s="6" t="s">
        <v>5</v>
      </c>
      <c r="D13" s="136">
        <v>1</v>
      </c>
      <c r="E13" s="136"/>
      <c r="F13" s="136"/>
      <c r="G13" s="136"/>
      <c r="H13" s="136"/>
      <c r="I13" s="136"/>
      <c r="J13" s="136"/>
      <c r="K13" s="136"/>
      <c r="L13" s="136">
        <v>1</v>
      </c>
      <c r="M13" s="136"/>
    </row>
    <row r="14" spans="1:13">
      <c r="A14" s="146"/>
      <c r="B14" s="212"/>
      <c r="C14" s="136" t="s">
        <v>4</v>
      </c>
      <c r="D14" s="136">
        <f>D11*D12*D13</f>
        <v>126.54000000000002</v>
      </c>
      <c r="E14" s="136"/>
      <c r="F14" s="136"/>
      <c r="G14" s="136"/>
      <c r="H14" s="136"/>
      <c r="I14" s="136"/>
      <c r="J14" s="136"/>
      <c r="K14" s="136"/>
      <c r="L14" s="136">
        <f>L11*L12*L13</f>
        <v>126.54000000000002</v>
      </c>
      <c r="M14" s="136"/>
    </row>
    <row r="15" spans="1:13" hidden="1">
      <c r="A15" s="146"/>
      <c r="B15" s="212"/>
      <c r="C15" s="136" t="s">
        <v>2</v>
      </c>
      <c r="D15" s="136"/>
      <c r="E15" s="136"/>
      <c r="F15" s="136"/>
      <c r="G15" s="136"/>
      <c r="H15" s="136"/>
      <c r="I15" s="136"/>
      <c r="J15" s="136"/>
      <c r="K15" s="136"/>
      <c r="L15" s="136"/>
      <c r="M15" s="136"/>
    </row>
    <row r="16" spans="1:13" hidden="1">
      <c r="A16" s="146"/>
      <c r="B16" s="212"/>
      <c r="C16" s="136" t="s">
        <v>3</v>
      </c>
      <c r="D16" s="136"/>
      <c r="E16" s="136"/>
      <c r="F16" s="136"/>
      <c r="G16" s="136"/>
      <c r="H16" s="136"/>
      <c r="I16" s="136"/>
      <c r="J16" s="136"/>
      <c r="K16" s="136"/>
      <c r="L16" s="136"/>
      <c r="M16" s="136"/>
    </row>
    <row r="17" spans="1:17" hidden="1">
      <c r="A17" s="146"/>
      <c r="B17" s="212"/>
      <c r="C17" s="6" t="s">
        <v>5</v>
      </c>
      <c r="D17" s="136"/>
      <c r="E17" s="136"/>
      <c r="F17" s="136"/>
      <c r="G17" s="136"/>
      <c r="H17" s="136"/>
      <c r="I17" s="136"/>
      <c r="J17" s="136"/>
      <c r="K17" s="136"/>
      <c r="L17" s="136"/>
      <c r="M17" s="136"/>
    </row>
    <row r="18" spans="1:17" hidden="1">
      <c r="A18" s="146"/>
      <c r="B18" s="212"/>
      <c r="C18" s="136" t="s">
        <v>4</v>
      </c>
      <c r="D18" s="136"/>
      <c r="E18" s="136"/>
      <c r="F18" s="136"/>
      <c r="G18" s="136"/>
      <c r="H18" s="136"/>
      <c r="I18" s="136"/>
      <c r="J18" s="136"/>
      <c r="K18" s="136"/>
      <c r="L18" s="136"/>
      <c r="M18" s="136"/>
    </row>
    <row r="19" spans="1:17">
      <c r="A19" s="146"/>
      <c r="B19" s="212"/>
      <c r="C19" s="136" t="s">
        <v>2</v>
      </c>
      <c r="D19" s="136">
        <v>2.95</v>
      </c>
      <c r="E19" s="136"/>
      <c r="F19" s="136"/>
      <c r="G19" s="136"/>
      <c r="H19" s="136"/>
      <c r="I19" s="136"/>
      <c r="J19" s="136"/>
      <c r="K19" s="136"/>
      <c r="L19" s="136">
        <v>2.95</v>
      </c>
      <c r="M19" s="136"/>
    </row>
    <row r="20" spans="1:17">
      <c r="A20" s="146"/>
      <c r="B20" s="212"/>
      <c r="C20" s="136" t="s">
        <v>3</v>
      </c>
      <c r="D20" s="136">
        <v>1.57</v>
      </c>
      <c r="E20" s="136"/>
      <c r="F20" s="136"/>
      <c r="G20" s="136"/>
      <c r="H20" s="136"/>
      <c r="I20" s="136"/>
      <c r="J20" s="136"/>
      <c r="K20" s="136"/>
      <c r="L20" s="136">
        <v>1.57</v>
      </c>
      <c r="M20" s="136"/>
    </row>
    <row r="21" spans="1:17">
      <c r="A21" s="146"/>
      <c r="B21" s="212"/>
      <c r="C21" s="6" t="s">
        <v>5</v>
      </c>
      <c r="D21" s="136">
        <v>1</v>
      </c>
      <c r="E21" s="136"/>
      <c r="F21" s="136"/>
      <c r="G21" s="136"/>
      <c r="H21" s="136"/>
      <c r="I21" s="136"/>
      <c r="J21" s="136"/>
      <c r="K21" s="136"/>
      <c r="L21" s="136">
        <v>1</v>
      </c>
      <c r="M21" s="136"/>
      <c r="Q21" s="137" t="s">
        <v>180</v>
      </c>
    </row>
    <row r="22" spans="1:17">
      <c r="A22" s="146"/>
      <c r="B22" s="212"/>
      <c r="C22" s="136" t="s">
        <v>4</v>
      </c>
      <c r="D22" s="136">
        <f>D19*D20*D21</f>
        <v>4.6315000000000008</v>
      </c>
      <c r="E22" s="136"/>
      <c r="F22" s="136"/>
      <c r="G22" s="136"/>
      <c r="H22" s="136"/>
      <c r="I22" s="136"/>
      <c r="J22" s="136"/>
      <c r="K22" s="136"/>
      <c r="L22" s="136">
        <f>L19*L20*L21</f>
        <v>4.6315000000000008</v>
      </c>
      <c r="M22" s="136"/>
    </row>
    <row r="23" spans="1:17">
      <c r="A23" s="146"/>
      <c r="B23" s="213"/>
      <c r="C23" s="136" t="s">
        <v>24</v>
      </c>
      <c r="D23" s="136">
        <f>D14+D18+D22</f>
        <v>131.17150000000001</v>
      </c>
      <c r="E23" s="136"/>
      <c r="F23" s="136"/>
      <c r="G23" s="136"/>
      <c r="H23" s="136"/>
      <c r="I23" s="136"/>
      <c r="J23" s="136"/>
      <c r="K23" s="136"/>
      <c r="L23" s="136">
        <f>L14+L18+L22</f>
        <v>131.17150000000001</v>
      </c>
      <c r="M23" s="136">
        <f>SUM(D23:L23)</f>
        <v>262.34300000000002</v>
      </c>
    </row>
    <row r="24" spans="1:17" s="3" customFormat="1">
      <c r="A24" s="146"/>
      <c r="B24" s="144" t="s">
        <v>6</v>
      </c>
      <c r="C24" s="144"/>
      <c r="D24" s="134">
        <f>D10-D23</f>
        <v>143.32849999999999</v>
      </c>
      <c r="E24" s="134">
        <f>E10-E23</f>
        <v>23.713200000000001</v>
      </c>
      <c r="F24" s="134">
        <f t="shared" ref="F24:L24" si="1">F10-F23</f>
        <v>0</v>
      </c>
      <c r="G24" s="134">
        <f t="shared" si="1"/>
        <v>0</v>
      </c>
      <c r="H24" s="134">
        <f t="shared" si="1"/>
        <v>0</v>
      </c>
      <c r="I24" s="134">
        <f t="shared" si="1"/>
        <v>0</v>
      </c>
      <c r="J24" s="134">
        <f t="shared" si="1"/>
        <v>0</v>
      </c>
      <c r="K24" s="134">
        <f t="shared" si="1"/>
        <v>23.713200000000001</v>
      </c>
      <c r="L24" s="134">
        <f t="shared" si="1"/>
        <v>143.32849999999999</v>
      </c>
      <c r="M24" s="134">
        <f>SUM(D24:L24)</f>
        <v>334.08339999999998</v>
      </c>
    </row>
    <row r="25" spans="1:17" ht="15" hidden="1" customHeight="1">
      <c r="A25" s="202" t="s">
        <v>175</v>
      </c>
      <c r="B25" s="215" t="s">
        <v>11</v>
      </c>
      <c r="C25" s="136" t="s">
        <v>2</v>
      </c>
      <c r="D25" s="136"/>
      <c r="E25" s="136"/>
      <c r="F25" s="136"/>
      <c r="G25" s="136"/>
      <c r="H25" s="136"/>
      <c r="I25" s="136"/>
      <c r="J25" s="136"/>
      <c r="K25" s="136"/>
      <c r="L25" s="136"/>
      <c r="M25" s="136"/>
    </row>
    <row r="26" spans="1:17" ht="15" hidden="1" customHeight="1">
      <c r="A26" s="203"/>
      <c r="B26" s="215"/>
      <c r="C26" s="136" t="s">
        <v>3</v>
      </c>
      <c r="D26" s="136"/>
      <c r="E26" s="136"/>
      <c r="F26" s="136"/>
      <c r="G26" s="136"/>
      <c r="H26" s="136"/>
      <c r="I26" s="136"/>
      <c r="J26" s="136"/>
      <c r="K26" s="136"/>
      <c r="L26" s="136"/>
      <c r="M26" s="136"/>
    </row>
    <row r="27" spans="1:17" ht="15" hidden="1" customHeight="1">
      <c r="A27" s="203"/>
      <c r="B27" s="215"/>
      <c r="C27" s="6" t="s">
        <v>5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6"/>
    </row>
    <row r="28" spans="1:17" ht="15" hidden="1" customHeight="1">
      <c r="A28" s="203"/>
      <c r="B28" s="215"/>
      <c r="C28" s="136" t="s">
        <v>4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</row>
    <row r="29" spans="1:17" ht="15" hidden="1" customHeight="1">
      <c r="A29" s="203"/>
      <c r="B29" s="215" t="s">
        <v>15</v>
      </c>
      <c r="C29" s="136" t="s">
        <v>2</v>
      </c>
      <c r="D29" s="136"/>
      <c r="E29" s="136"/>
      <c r="F29" s="136"/>
      <c r="G29" s="136"/>
      <c r="H29" s="136"/>
      <c r="I29" s="136"/>
      <c r="J29" s="136"/>
      <c r="K29" s="136"/>
      <c r="L29" s="136"/>
      <c r="M29" s="136"/>
    </row>
    <row r="30" spans="1:17" ht="15" hidden="1" customHeight="1">
      <c r="A30" s="203"/>
      <c r="B30" s="215"/>
      <c r="C30" s="136" t="s">
        <v>3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/>
    </row>
    <row r="31" spans="1:17" ht="15" hidden="1" customHeight="1">
      <c r="A31" s="203"/>
      <c r="B31" s="215"/>
      <c r="C31" s="6" t="s">
        <v>5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/>
    </row>
    <row r="32" spans="1:17" ht="15" hidden="1" customHeight="1">
      <c r="A32" s="203"/>
      <c r="B32" s="215"/>
      <c r="C32" s="136" t="s">
        <v>4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/>
    </row>
    <row r="33" spans="1:13">
      <c r="A33" s="203"/>
      <c r="B33" s="215" t="s">
        <v>1</v>
      </c>
      <c r="C33" s="136" t="s">
        <v>2</v>
      </c>
      <c r="D33" s="136">
        <v>7.65</v>
      </c>
      <c r="E33" s="136"/>
      <c r="F33" s="136"/>
      <c r="G33" s="136"/>
      <c r="H33" s="136"/>
      <c r="I33" s="136"/>
      <c r="J33" s="136"/>
      <c r="K33" s="136"/>
      <c r="L33" s="136">
        <v>7.65</v>
      </c>
      <c r="M33" s="136"/>
    </row>
    <row r="34" spans="1:13">
      <c r="A34" s="203"/>
      <c r="B34" s="215"/>
      <c r="C34" s="136" t="s">
        <v>3</v>
      </c>
      <c r="D34" s="136">
        <f>50.85-50.07</f>
        <v>0.78000000000000114</v>
      </c>
      <c r="E34" s="136"/>
      <c r="F34" s="136"/>
      <c r="G34" s="136"/>
      <c r="H34" s="136"/>
      <c r="I34" s="136"/>
      <c r="J34" s="136"/>
      <c r="K34" s="136"/>
      <c r="L34" s="136">
        <f>50.85-50.07</f>
        <v>0.78000000000000114</v>
      </c>
      <c r="M34" s="136"/>
    </row>
    <row r="35" spans="1:13">
      <c r="A35" s="203"/>
      <c r="B35" s="215"/>
      <c r="C35" s="136" t="s">
        <v>4</v>
      </c>
      <c r="D35" s="136">
        <f>D33*D34</f>
        <v>5.9670000000000094</v>
      </c>
      <c r="E35" s="136"/>
      <c r="F35" s="136"/>
      <c r="G35" s="136"/>
      <c r="H35" s="136"/>
      <c r="I35" s="136"/>
      <c r="J35" s="136"/>
      <c r="K35" s="136"/>
      <c r="L35" s="136">
        <f>L33*L34</f>
        <v>5.9670000000000094</v>
      </c>
      <c r="M35" s="136"/>
    </row>
    <row r="36" spans="1:13" s="3" customFormat="1">
      <c r="A36" s="204"/>
      <c r="B36" s="144" t="s">
        <v>6</v>
      </c>
      <c r="C36" s="144"/>
      <c r="D36" s="134">
        <f>D28+D32+D35</f>
        <v>5.9670000000000094</v>
      </c>
      <c r="E36" s="134">
        <f t="shared" ref="E36:K36" si="2">E28+E32+E35</f>
        <v>0</v>
      </c>
      <c r="F36" s="134">
        <f t="shared" si="2"/>
        <v>0</v>
      </c>
      <c r="G36" s="134">
        <f t="shared" si="2"/>
        <v>0</v>
      </c>
      <c r="H36" s="134">
        <f t="shared" si="2"/>
        <v>0</v>
      </c>
      <c r="I36" s="134">
        <f t="shared" si="2"/>
        <v>0</v>
      </c>
      <c r="J36" s="134">
        <f t="shared" si="2"/>
        <v>0</v>
      </c>
      <c r="K36" s="134">
        <f t="shared" si="2"/>
        <v>0</v>
      </c>
      <c r="L36" s="134">
        <f>L28+L32+L35</f>
        <v>5.9670000000000094</v>
      </c>
      <c r="M36" s="134">
        <f>SUM(D36:L36)</f>
        <v>11.934000000000019</v>
      </c>
    </row>
    <row r="37" spans="1:13">
      <c r="A37" s="146" t="s">
        <v>12</v>
      </c>
      <c r="B37" s="215" t="s">
        <v>1</v>
      </c>
      <c r="C37" s="136" t="s">
        <v>2</v>
      </c>
      <c r="D37" s="136">
        <v>6.28</v>
      </c>
      <c r="E37" s="136"/>
      <c r="F37" s="136">
        <v>3.31</v>
      </c>
      <c r="G37" s="136"/>
      <c r="H37" s="136">
        <v>6.35</v>
      </c>
      <c r="I37" s="136"/>
      <c r="J37" s="136">
        <v>3.31</v>
      </c>
      <c r="K37" s="136"/>
      <c r="L37" s="136">
        <v>6.28</v>
      </c>
      <c r="M37" s="136"/>
    </row>
    <row r="38" spans="1:13">
      <c r="A38" s="146"/>
      <c r="B38" s="215"/>
      <c r="C38" s="136" t="s">
        <v>3</v>
      </c>
      <c r="D38" s="136">
        <f>50.07-47.77</f>
        <v>2.2999999999999972</v>
      </c>
      <c r="E38" s="136"/>
      <c r="F38" s="136">
        <f>51.65-47.77</f>
        <v>3.8799999999999955</v>
      </c>
      <c r="G38" s="136"/>
      <c r="H38" s="136">
        <f>51.65-47.77</f>
        <v>3.8799999999999955</v>
      </c>
      <c r="I38" s="136"/>
      <c r="J38" s="136">
        <f>51.65-47.77</f>
        <v>3.8799999999999955</v>
      </c>
      <c r="K38" s="136"/>
      <c r="L38" s="136">
        <f>50.07-47.77</f>
        <v>2.2999999999999972</v>
      </c>
      <c r="M38" s="136"/>
    </row>
    <row r="39" spans="1:13">
      <c r="A39" s="146"/>
      <c r="B39" s="215"/>
      <c r="C39" s="136" t="s">
        <v>4</v>
      </c>
      <c r="D39" s="136">
        <f>D37*D38</f>
        <v>14.443999999999983</v>
      </c>
      <c r="E39" s="136"/>
      <c r="F39" s="136">
        <f>F37*F38</f>
        <v>12.842799999999984</v>
      </c>
      <c r="G39" s="136"/>
      <c r="H39" s="136">
        <f>H37*H38</f>
        <v>24.63799999999997</v>
      </c>
      <c r="I39" s="136"/>
      <c r="J39" s="136">
        <f>J37*J38</f>
        <v>12.842799999999984</v>
      </c>
      <c r="K39" s="136"/>
      <c r="L39" s="136">
        <f>L37*L38</f>
        <v>14.443999999999983</v>
      </c>
      <c r="M39" s="136"/>
    </row>
    <row r="40" spans="1:13">
      <c r="A40" s="146"/>
      <c r="B40" s="214" t="s">
        <v>9</v>
      </c>
      <c r="C40" s="136" t="s">
        <v>2</v>
      </c>
      <c r="D40" s="136">
        <v>0.3</v>
      </c>
      <c r="E40" s="136"/>
      <c r="F40" s="136"/>
      <c r="G40" s="136"/>
      <c r="H40" s="136">
        <v>0.3</v>
      </c>
      <c r="I40" s="136"/>
      <c r="J40" s="136"/>
      <c r="K40" s="136"/>
      <c r="L40" s="136">
        <v>0.3</v>
      </c>
      <c r="M40" s="136"/>
    </row>
    <row r="41" spans="1:13">
      <c r="A41" s="146"/>
      <c r="B41" s="214"/>
      <c r="C41" s="136" t="s">
        <v>3</v>
      </c>
      <c r="D41" s="136">
        <v>0.65</v>
      </c>
      <c r="E41" s="136"/>
      <c r="F41" s="136"/>
      <c r="G41" s="136"/>
      <c r="H41" s="136">
        <v>0.65</v>
      </c>
      <c r="I41" s="136"/>
      <c r="J41" s="136"/>
      <c r="K41" s="136"/>
      <c r="L41" s="136">
        <v>0.65</v>
      </c>
      <c r="M41" s="136"/>
    </row>
    <row r="42" spans="1:13">
      <c r="A42" s="146"/>
      <c r="B42" s="214"/>
      <c r="C42" s="6" t="s">
        <v>5</v>
      </c>
      <c r="D42" s="136">
        <v>1</v>
      </c>
      <c r="E42" s="136"/>
      <c r="F42" s="136"/>
      <c r="G42" s="136"/>
      <c r="H42" s="136">
        <v>1</v>
      </c>
      <c r="I42" s="136"/>
      <c r="J42" s="136"/>
      <c r="K42" s="136"/>
      <c r="L42" s="136">
        <v>1</v>
      </c>
      <c r="M42" s="136"/>
    </row>
    <row r="43" spans="1:13">
      <c r="A43" s="146"/>
      <c r="B43" s="214"/>
      <c r="C43" s="136" t="s">
        <v>4</v>
      </c>
      <c r="D43" s="136">
        <f>D40*D41*D42</f>
        <v>0.19500000000000001</v>
      </c>
      <c r="E43" s="136"/>
      <c r="F43" s="136"/>
      <c r="G43" s="136"/>
      <c r="H43" s="136">
        <f>H40*H41*H42</f>
        <v>0.19500000000000001</v>
      </c>
      <c r="I43" s="136"/>
      <c r="J43" s="136"/>
      <c r="K43" s="136"/>
      <c r="L43" s="136">
        <f>L40*L41*L42</f>
        <v>0.19500000000000001</v>
      </c>
      <c r="M43" s="136"/>
    </row>
    <row r="44" spans="1:13" s="3" customFormat="1">
      <c r="A44" s="146"/>
      <c r="B44" s="144" t="s">
        <v>6</v>
      </c>
      <c r="C44" s="144"/>
      <c r="D44" s="134">
        <f>D39-D43</f>
        <v>14.248999999999983</v>
      </c>
      <c r="E44" s="134">
        <f t="shared" ref="E44:K44" si="3">E39-E43</f>
        <v>0</v>
      </c>
      <c r="F44" s="134">
        <f t="shared" si="3"/>
        <v>12.842799999999984</v>
      </c>
      <c r="G44" s="134">
        <f t="shared" si="3"/>
        <v>0</v>
      </c>
      <c r="H44" s="134">
        <f t="shared" si="3"/>
        <v>24.442999999999969</v>
      </c>
      <c r="I44" s="134">
        <f t="shared" si="3"/>
        <v>0</v>
      </c>
      <c r="J44" s="134">
        <f t="shared" si="3"/>
        <v>12.842799999999984</v>
      </c>
      <c r="K44" s="134">
        <f t="shared" si="3"/>
        <v>0</v>
      </c>
      <c r="L44" s="134">
        <f>L39-L43</f>
        <v>14.248999999999983</v>
      </c>
      <c r="M44" s="134">
        <f>SUM(D44:L44)</f>
        <v>78.626599999999897</v>
      </c>
    </row>
    <row r="45" spans="1:13">
      <c r="A45" s="180" t="s">
        <v>66</v>
      </c>
      <c r="B45" s="146" t="s">
        <v>9</v>
      </c>
      <c r="C45" s="136" t="s">
        <v>2</v>
      </c>
      <c r="D45" s="136">
        <v>2.95</v>
      </c>
      <c r="E45" s="136"/>
      <c r="F45" s="136">
        <v>2.92</v>
      </c>
      <c r="G45" s="136"/>
      <c r="H45" s="136">
        <v>6.05</v>
      </c>
      <c r="I45" s="136"/>
      <c r="J45" s="136">
        <v>2.92</v>
      </c>
      <c r="K45" s="136"/>
      <c r="L45" s="136">
        <v>2.95</v>
      </c>
      <c r="M45" s="136"/>
    </row>
    <row r="46" spans="1:13">
      <c r="A46" s="201"/>
      <c r="B46" s="146"/>
      <c r="C46" s="136" t="s">
        <v>3</v>
      </c>
      <c r="D46" s="136">
        <v>1.59</v>
      </c>
      <c r="E46" s="136"/>
      <c r="F46" s="136">
        <v>1.59</v>
      </c>
      <c r="G46" s="136"/>
      <c r="H46" s="136">
        <v>1.59</v>
      </c>
      <c r="I46" s="136"/>
      <c r="J46" s="136">
        <v>1.59</v>
      </c>
      <c r="K46" s="136"/>
      <c r="L46" s="136">
        <v>1.59</v>
      </c>
      <c r="M46" s="136"/>
    </row>
    <row r="47" spans="1:13">
      <c r="A47" s="201"/>
      <c r="B47" s="146"/>
      <c r="C47" s="6" t="s">
        <v>5</v>
      </c>
      <c r="D47" s="136">
        <v>1</v>
      </c>
      <c r="E47" s="136"/>
      <c r="F47" s="136">
        <v>4</v>
      </c>
      <c r="G47" s="136"/>
      <c r="H47" s="136">
        <v>8</v>
      </c>
      <c r="I47" s="136"/>
      <c r="J47" s="136">
        <v>4</v>
      </c>
      <c r="K47" s="136"/>
      <c r="L47" s="136">
        <v>1</v>
      </c>
      <c r="M47" s="136"/>
    </row>
    <row r="48" spans="1:13">
      <c r="A48" s="201"/>
      <c r="B48" s="146"/>
      <c r="C48" s="136" t="s">
        <v>4</v>
      </c>
      <c r="D48" s="136">
        <f>D45*D46*D47</f>
        <v>4.6905000000000001</v>
      </c>
      <c r="E48" s="136">
        <f>E45*E46*E47</f>
        <v>0</v>
      </c>
      <c r="F48" s="136">
        <f t="shared" ref="F48:K48" si="4">F45*F46*F47</f>
        <v>18.571200000000001</v>
      </c>
      <c r="G48" s="136">
        <f t="shared" si="4"/>
        <v>0</v>
      </c>
      <c r="H48" s="136">
        <f t="shared" si="4"/>
        <v>76.956000000000003</v>
      </c>
      <c r="I48" s="136">
        <f t="shared" si="4"/>
        <v>0</v>
      </c>
      <c r="J48" s="136">
        <f t="shared" si="4"/>
        <v>18.571200000000001</v>
      </c>
      <c r="K48" s="136">
        <f t="shared" si="4"/>
        <v>0</v>
      </c>
      <c r="L48" s="136">
        <f>L45*L46*L47</f>
        <v>4.6905000000000001</v>
      </c>
      <c r="M48" s="136"/>
    </row>
    <row r="49" spans="1:13" hidden="1">
      <c r="A49" s="201"/>
      <c r="B49" s="146"/>
      <c r="C49" s="136" t="s">
        <v>2</v>
      </c>
      <c r="D49" s="136"/>
      <c r="E49" s="136"/>
      <c r="F49" s="136"/>
      <c r="G49" s="136"/>
      <c r="H49" s="136"/>
      <c r="I49" s="136"/>
      <c r="J49" s="136"/>
      <c r="K49" s="136"/>
      <c r="L49" s="14"/>
      <c r="M49" s="136"/>
    </row>
    <row r="50" spans="1:13" hidden="1">
      <c r="A50" s="201"/>
      <c r="B50" s="146"/>
      <c r="C50" s="136" t="s">
        <v>3</v>
      </c>
      <c r="D50" s="136"/>
      <c r="E50" s="136"/>
      <c r="F50" s="136"/>
      <c r="G50" s="136"/>
      <c r="H50" s="136"/>
      <c r="I50" s="136"/>
      <c r="J50" s="136"/>
      <c r="K50" s="136"/>
      <c r="L50" s="14"/>
      <c r="M50" s="136"/>
    </row>
    <row r="51" spans="1:13" hidden="1">
      <c r="A51" s="201"/>
      <c r="B51" s="146"/>
      <c r="C51" s="6" t="s">
        <v>5</v>
      </c>
      <c r="D51" s="136"/>
      <c r="E51" s="136"/>
      <c r="F51" s="136"/>
      <c r="G51" s="136"/>
      <c r="H51" s="136"/>
      <c r="I51" s="136"/>
      <c r="J51" s="136"/>
      <c r="K51" s="136"/>
      <c r="L51" s="14"/>
      <c r="M51" s="136"/>
    </row>
    <row r="52" spans="1:13" hidden="1">
      <c r="A52" s="201"/>
      <c r="B52" s="146"/>
      <c r="C52" s="136" t="s">
        <v>4</v>
      </c>
      <c r="D52" s="136">
        <f>D49*D50*D51</f>
        <v>0</v>
      </c>
      <c r="E52" s="136">
        <f>E49*E50*E51</f>
        <v>0</v>
      </c>
      <c r="F52" s="136">
        <f t="shared" ref="F52:L52" si="5">F49*F50*F51</f>
        <v>0</v>
      </c>
      <c r="G52" s="136">
        <f t="shared" si="5"/>
        <v>0</v>
      </c>
      <c r="H52" s="136">
        <f t="shared" si="5"/>
        <v>0</v>
      </c>
      <c r="I52" s="136">
        <f t="shared" si="5"/>
        <v>0</v>
      </c>
      <c r="J52" s="136">
        <f t="shared" si="5"/>
        <v>0</v>
      </c>
      <c r="K52" s="136">
        <f t="shared" si="5"/>
        <v>0</v>
      </c>
      <c r="L52" s="136">
        <f t="shared" si="5"/>
        <v>0</v>
      </c>
      <c r="M52" s="136"/>
    </row>
    <row r="53" spans="1:13">
      <c r="A53" s="201"/>
      <c r="B53" s="146"/>
      <c r="C53" s="136" t="s">
        <v>37</v>
      </c>
      <c r="D53" s="136">
        <f>D48+D52</f>
        <v>4.6905000000000001</v>
      </c>
      <c r="E53" s="136">
        <f>E48+E52</f>
        <v>0</v>
      </c>
      <c r="F53" s="136">
        <f t="shared" ref="F53:L53" si="6">F48+F52</f>
        <v>18.571200000000001</v>
      </c>
      <c r="G53" s="136">
        <f t="shared" si="6"/>
        <v>0</v>
      </c>
      <c r="H53" s="136">
        <f t="shared" si="6"/>
        <v>76.956000000000003</v>
      </c>
      <c r="I53" s="136">
        <f t="shared" si="6"/>
        <v>0</v>
      </c>
      <c r="J53" s="136">
        <f t="shared" si="6"/>
        <v>18.571200000000001</v>
      </c>
      <c r="K53" s="136">
        <f t="shared" si="6"/>
        <v>0</v>
      </c>
      <c r="L53" s="136">
        <f t="shared" si="6"/>
        <v>4.6905000000000001</v>
      </c>
      <c r="M53" s="135">
        <f>SUM(D53:L53)</f>
        <v>123.47940000000001</v>
      </c>
    </row>
    <row r="54" spans="1:13">
      <c r="A54" s="201"/>
      <c r="B54" s="146" t="s">
        <v>64</v>
      </c>
      <c r="C54" s="136" t="s">
        <v>2</v>
      </c>
      <c r="D54" s="136">
        <v>3.9</v>
      </c>
      <c r="E54" s="136"/>
      <c r="F54" s="136"/>
      <c r="G54" s="136"/>
      <c r="H54" s="136"/>
      <c r="I54" s="136"/>
      <c r="J54" s="136"/>
      <c r="K54" s="136"/>
      <c r="L54" s="136">
        <v>3.9</v>
      </c>
      <c r="M54" s="135"/>
    </row>
    <row r="55" spans="1:13">
      <c r="A55" s="201"/>
      <c r="B55" s="146"/>
      <c r="C55" s="136" t="s">
        <v>3</v>
      </c>
      <c r="D55" s="136">
        <f>47.95-5.77</f>
        <v>42.180000000000007</v>
      </c>
      <c r="E55" s="136"/>
      <c r="F55" s="136"/>
      <c r="G55" s="136"/>
      <c r="H55" s="136"/>
      <c r="I55" s="136"/>
      <c r="J55" s="136"/>
      <c r="K55" s="136"/>
      <c r="L55" s="136">
        <f>47.95-5.77</f>
        <v>42.180000000000007</v>
      </c>
      <c r="M55" s="135"/>
    </row>
    <row r="56" spans="1:13">
      <c r="A56" s="201"/>
      <c r="B56" s="146"/>
      <c r="C56" s="136" t="s">
        <v>4</v>
      </c>
      <c r="D56" s="136">
        <f>D54*D55</f>
        <v>164.50200000000001</v>
      </c>
      <c r="E56" s="136"/>
      <c r="F56" s="136"/>
      <c r="G56" s="136"/>
      <c r="H56" s="136"/>
      <c r="I56" s="136"/>
      <c r="J56" s="136"/>
      <c r="K56" s="136"/>
      <c r="L56" s="136">
        <f>L54*L55</f>
        <v>164.50200000000001</v>
      </c>
      <c r="M56" s="135">
        <f>SUM(D56:L56)</f>
        <v>329.00400000000002</v>
      </c>
    </row>
    <row r="57" spans="1:13">
      <c r="A57" s="201"/>
      <c r="B57" s="180" t="s">
        <v>65</v>
      </c>
      <c r="C57" s="136" t="s">
        <v>2</v>
      </c>
      <c r="D57" s="136"/>
      <c r="E57" s="136"/>
      <c r="F57" s="136">
        <v>3</v>
      </c>
      <c r="G57" s="136"/>
      <c r="H57" s="136">
        <v>6.15</v>
      </c>
      <c r="I57" s="136"/>
      <c r="J57" s="136">
        <v>3</v>
      </c>
      <c r="K57" s="136"/>
      <c r="L57" s="14"/>
      <c r="M57" s="135"/>
    </row>
    <row r="58" spans="1:13">
      <c r="A58" s="201"/>
      <c r="B58" s="201"/>
      <c r="C58" s="136" t="s">
        <v>3</v>
      </c>
      <c r="D58" s="136"/>
      <c r="E58" s="136"/>
      <c r="F58" s="136">
        <f>26.95-5.77</f>
        <v>21.18</v>
      </c>
      <c r="G58" s="136"/>
      <c r="H58" s="136">
        <f>47.77-26.77</f>
        <v>21.000000000000004</v>
      </c>
      <c r="I58" s="136"/>
      <c r="J58" s="136">
        <f>26.95-5.77</f>
        <v>21.18</v>
      </c>
      <c r="K58" s="136"/>
      <c r="L58" s="14"/>
      <c r="M58" s="135"/>
    </row>
    <row r="59" spans="1:13">
      <c r="A59" s="201"/>
      <c r="B59" s="201"/>
      <c r="C59" s="136" t="s">
        <v>4</v>
      </c>
      <c r="D59" s="136"/>
      <c r="E59" s="136"/>
      <c r="F59" s="136">
        <f>F57*F58</f>
        <v>63.54</v>
      </c>
      <c r="G59" s="136">
        <f>G57*G58</f>
        <v>0</v>
      </c>
      <c r="H59" s="136">
        <f t="shared" ref="H59:I59" si="7">H57*H58</f>
        <v>129.15000000000003</v>
      </c>
      <c r="I59" s="136">
        <f t="shared" si="7"/>
        <v>0</v>
      </c>
      <c r="J59" s="136">
        <f>J57*J58</f>
        <v>63.54</v>
      </c>
      <c r="K59" s="136"/>
      <c r="L59" s="14"/>
      <c r="M59" s="135"/>
    </row>
    <row r="60" spans="1:13">
      <c r="A60" s="201"/>
      <c r="B60" s="201"/>
      <c r="C60" s="136" t="s">
        <v>2</v>
      </c>
      <c r="D60" s="136"/>
      <c r="E60" s="136"/>
      <c r="F60" s="136">
        <v>3.15</v>
      </c>
      <c r="G60" s="136"/>
      <c r="H60" s="136"/>
      <c r="I60" s="136"/>
      <c r="J60" s="136">
        <v>3.15</v>
      </c>
      <c r="K60" s="136"/>
      <c r="L60" s="14"/>
      <c r="M60" s="135"/>
    </row>
    <row r="61" spans="1:13">
      <c r="A61" s="201"/>
      <c r="B61" s="201"/>
      <c r="C61" s="136" t="s">
        <v>3</v>
      </c>
      <c r="D61" s="136"/>
      <c r="E61" s="136"/>
      <c r="F61" s="136">
        <f>47.77-35.77</f>
        <v>12</v>
      </c>
      <c r="G61" s="136"/>
      <c r="H61" s="136"/>
      <c r="I61" s="136"/>
      <c r="J61" s="136">
        <f>47.77-35.77</f>
        <v>12</v>
      </c>
      <c r="K61" s="136"/>
      <c r="L61" s="14"/>
      <c r="M61" s="135"/>
    </row>
    <row r="62" spans="1:13">
      <c r="A62" s="201"/>
      <c r="B62" s="201"/>
      <c r="C62" s="136" t="s">
        <v>4</v>
      </c>
      <c r="D62" s="136"/>
      <c r="E62" s="136"/>
      <c r="F62" s="136">
        <f>F60*F61</f>
        <v>37.799999999999997</v>
      </c>
      <c r="G62" s="136"/>
      <c r="H62" s="136"/>
      <c r="I62" s="136"/>
      <c r="J62" s="136">
        <f>J60*J61</f>
        <v>37.799999999999997</v>
      </c>
      <c r="K62" s="136"/>
      <c r="L62" s="14"/>
      <c r="M62" s="135"/>
    </row>
    <row r="63" spans="1:13">
      <c r="A63" s="201"/>
      <c r="B63" s="181"/>
      <c r="C63" s="136" t="s">
        <v>37</v>
      </c>
      <c r="D63" s="136">
        <f t="shared" ref="D63:E63" si="8">D59+D62</f>
        <v>0</v>
      </c>
      <c r="E63" s="136">
        <f t="shared" si="8"/>
        <v>0</v>
      </c>
      <c r="F63" s="136">
        <f>F59+F62</f>
        <v>101.34</v>
      </c>
      <c r="G63" s="136">
        <f t="shared" ref="G63:L63" si="9">G59+G62</f>
        <v>0</v>
      </c>
      <c r="H63" s="136">
        <f t="shared" si="9"/>
        <v>129.15000000000003</v>
      </c>
      <c r="I63" s="136">
        <f t="shared" si="9"/>
        <v>0</v>
      </c>
      <c r="J63" s="136">
        <f t="shared" si="9"/>
        <v>101.34</v>
      </c>
      <c r="K63" s="136">
        <f t="shared" si="9"/>
        <v>0</v>
      </c>
      <c r="L63" s="136">
        <f t="shared" si="9"/>
        <v>0</v>
      </c>
      <c r="M63" s="135">
        <f>SUM(D63:L63)</f>
        <v>331.83000000000004</v>
      </c>
    </row>
    <row r="64" spans="1:13" s="3" customFormat="1">
      <c r="A64" s="181"/>
      <c r="B64" s="144" t="s">
        <v>6</v>
      </c>
      <c r="C64" s="144"/>
      <c r="D64" s="134">
        <f>D53+D56+D59</f>
        <v>169.1925</v>
      </c>
      <c r="E64" s="134">
        <f t="shared" ref="E64:L64" si="10">E53+E56+E59</f>
        <v>0</v>
      </c>
      <c r="F64" s="134">
        <f t="shared" si="10"/>
        <v>82.111199999999997</v>
      </c>
      <c r="G64" s="134">
        <f t="shared" si="10"/>
        <v>0</v>
      </c>
      <c r="H64" s="134">
        <f t="shared" si="10"/>
        <v>206.10600000000005</v>
      </c>
      <c r="I64" s="134">
        <f t="shared" si="10"/>
        <v>0</v>
      </c>
      <c r="J64" s="134">
        <f t="shared" si="10"/>
        <v>82.111199999999997</v>
      </c>
      <c r="K64" s="134">
        <f t="shared" si="10"/>
        <v>0</v>
      </c>
      <c r="L64" s="134">
        <f t="shared" si="10"/>
        <v>169.1925</v>
      </c>
      <c r="M64" s="134">
        <f>SUM(D64:L64)</f>
        <v>708.71339999999998</v>
      </c>
    </row>
    <row r="65" spans="1:13" ht="15" customHeight="1">
      <c r="A65" s="205" t="s">
        <v>172</v>
      </c>
      <c r="B65" s="202" t="s">
        <v>11</v>
      </c>
      <c r="C65" s="136" t="s">
        <v>2</v>
      </c>
      <c r="D65" s="136"/>
      <c r="E65" s="136">
        <v>0.2</v>
      </c>
      <c r="F65" s="136">
        <v>3</v>
      </c>
      <c r="G65" s="136">
        <v>0.55000000000000004</v>
      </c>
      <c r="H65" s="136">
        <v>6.11</v>
      </c>
      <c r="I65" s="136">
        <v>0.55000000000000004</v>
      </c>
      <c r="J65" s="136">
        <v>3</v>
      </c>
      <c r="K65" s="136">
        <v>0.2</v>
      </c>
      <c r="L65" s="14"/>
      <c r="M65" s="136"/>
    </row>
    <row r="66" spans="1:13">
      <c r="A66" s="206"/>
      <c r="B66" s="203"/>
      <c r="C66" s="136" t="s">
        <v>3</v>
      </c>
      <c r="D66" s="136"/>
      <c r="E66" s="136">
        <f>35.295-2.77</f>
        <v>32.524999999999999</v>
      </c>
      <c r="F66" s="136">
        <v>1.45</v>
      </c>
      <c r="G66" s="136">
        <f>35.95-2.77</f>
        <v>33.18</v>
      </c>
      <c r="H66" s="136">
        <v>1.45</v>
      </c>
      <c r="I66" s="136">
        <f>35.95-2.77</f>
        <v>33.18</v>
      </c>
      <c r="J66" s="136">
        <v>1.45</v>
      </c>
      <c r="K66" s="136">
        <f>35.295-2.77</f>
        <v>32.524999999999999</v>
      </c>
      <c r="L66" s="14"/>
      <c r="M66" s="136"/>
    </row>
    <row r="67" spans="1:13">
      <c r="A67" s="206"/>
      <c r="B67" s="203"/>
      <c r="C67" s="6" t="s">
        <v>5</v>
      </c>
      <c r="D67" s="136"/>
      <c r="E67" s="136"/>
      <c r="F67" s="136">
        <v>4</v>
      </c>
      <c r="G67" s="136"/>
      <c r="H67" s="136">
        <v>8</v>
      </c>
      <c r="I67" s="136"/>
      <c r="J67" s="136">
        <v>4</v>
      </c>
      <c r="K67" s="136"/>
      <c r="L67" s="14"/>
      <c r="M67" s="136"/>
    </row>
    <row r="68" spans="1:13">
      <c r="A68" s="206"/>
      <c r="B68" s="203"/>
      <c r="C68" s="136" t="s">
        <v>4</v>
      </c>
      <c r="D68" s="136"/>
      <c r="E68" s="136">
        <f>E65*E66</f>
        <v>6.5049999999999999</v>
      </c>
      <c r="F68" s="136">
        <f>F65*F66*F67</f>
        <v>17.399999999999999</v>
      </c>
      <c r="G68" s="136">
        <f>G65*G66</f>
        <v>18.249000000000002</v>
      </c>
      <c r="H68" s="136">
        <f>H65*H66*H67</f>
        <v>70.876000000000005</v>
      </c>
      <c r="I68" s="136">
        <f>I65*I66</f>
        <v>18.249000000000002</v>
      </c>
      <c r="J68" s="136">
        <f>J65*J66*J67</f>
        <v>17.399999999999999</v>
      </c>
      <c r="K68" s="136">
        <f>K65*K66</f>
        <v>6.5049999999999999</v>
      </c>
      <c r="L68" s="14"/>
      <c r="M68" s="136"/>
    </row>
    <row r="69" spans="1:13" ht="15" customHeight="1">
      <c r="A69" s="206"/>
      <c r="B69" s="203"/>
      <c r="C69" s="136" t="s">
        <v>2</v>
      </c>
      <c r="D69" s="136"/>
      <c r="E69" s="136"/>
      <c r="F69" s="136"/>
      <c r="G69" s="136">
        <v>0.36</v>
      </c>
      <c r="H69" s="136"/>
      <c r="I69" s="136">
        <v>0.36</v>
      </c>
      <c r="J69" s="136"/>
      <c r="K69" s="136"/>
      <c r="L69" s="14"/>
      <c r="M69" s="136"/>
    </row>
    <row r="70" spans="1:13">
      <c r="A70" s="206"/>
      <c r="B70" s="203"/>
      <c r="C70" s="136" t="s">
        <v>3</v>
      </c>
      <c r="D70" s="136"/>
      <c r="E70" s="136"/>
      <c r="F70" s="136"/>
      <c r="G70" s="136">
        <f>47.77-35.95</f>
        <v>11.82</v>
      </c>
      <c r="H70" s="136"/>
      <c r="I70" s="136">
        <f>47.77-35.95</f>
        <v>11.82</v>
      </c>
      <c r="J70" s="136"/>
      <c r="K70" s="136"/>
      <c r="L70" s="14"/>
      <c r="M70" s="136"/>
    </row>
    <row r="71" spans="1:13">
      <c r="A71" s="206"/>
      <c r="B71" s="204"/>
      <c r="C71" s="136" t="s">
        <v>4</v>
      </c>
      <c r="D71" s="136"/>
      <c r="E71" s="136"/>
      <c r="F71" s="136"/>
      <c r="G71" s="136">
        <f>G68*G69</f>
        <v>6.5696400000000006</v>
      </c>
      <c r="H71" s="136"/>
      <c r="I71" s="136">
        <f>I68*I69</f>
        <v>6.5696400000000006</v>
      </c>
      <c r="J71" s="136"/>
      <c r="K71" s="136"/>
      <c r="L71" s="14"/>
      <c r="M71" s="136"/>
    </row>
    <row r="72" spans="1:13" s="3" customFormat="1">
      <c r="A72" s="207"/>
      <c r="B72" s="144" t="s">
        <v>6</v>
      </c>
      <c r="C72" s="144"/>
      <c r="D72" s="134">
        <f>D68+D71</f>
        <v>0</v>
      </c>
      <c r="E72" s="134">
        <f>E68+E71</f>
        <v>6.5049999999999999</v>
      </c>
      <c r="F72" s="134">
        <f t="shared" ref="F72:L72" si="11">F68+F71</f>
        <v>17.399999999999999</v>
      </c>
      <c r="G72" s="134">
        <f t="shared" si="11"/>
        <v>24.818640000000002</v>
      </c>
      <c r="H72" s="134">
        <f t="shared" si="11"/>
        <v>70.876000000000005</v>
      </c>
      <c r="I72" s="134">
        <f t="shared" si="11"/>
        <v>24.818640000000002</v>
      </c>
      <c r="J72" s="134">
        <f t="shared" si="11"/>
        <v>17.399999999999999</v>
      </c>
      <c r="K72" s="134">
        <f t="shared" si="11"/>
        <v>6.5049999999999999</v>
      </c>
      <c r="L72" s="134">
        <f t="shared" si="11"/>
        <v>0</v>
      </c>
      <c r="M72" s="134">
        <f>SUM(D72:L72)</f>
        <v>168.32328000000001</v>
      </c>
    </row>
  </sheetData>
  <mergeCells count="23">
    <mergeCell ref="A1:M1"/>
    <mergeCell ref="A25:A36"/>
    <mergeCell ref="B25:B28"/>
    <mergeCell ref="B29:B32"/>
    <mergeCell ref="B33:B35"/>
    <mergeCell ref="B36:C36"/>
    <mergeCell ref="A3:C3"/>
    <mergeCell ref="A4:A24"/>
    <mergeCell ref="B4:B10"/>
    <mergeCell ref="B11:B23"/>
    <mergeCell ref="B24:C24"/>
    <mergeCell ref="A65:A72"/>
    <mergeCell ref="B65:B71"/>
    <mergeCell ref="B72:C72"/>
    <mergeCell ref="A37:A44"/>
    <mergeCell ref="B37:B39"/>
    <mergeCell ref="B40:B43"/>
    <mergeCell ref="B44:C44"/>
    <mergeCell ref="A45:A64"/>
    <mergeCell ref="B45:B53"/>
    <mergeCell ref="B54:B56"/>
    <mergeCell ref="B57:B63"/>
    <mergeCell ref="B64:C64"/>
  </mergeCells>
  <pageMargins left="0.41" right="0.19" top="0.74803149606299213" bottom="0.74803149606299213" header="0.31496062992125984" footer="0.31496062992125984"/>
  <pageSetup paperSize="9" scale="86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3:N47"/>
  <sheetViews>
    <sheetView topLeftCell="A12" workbookViewId="0">
      <selection activeCell="K11" sqref="K11:K31"/>
    </sheetView>
  </sheetViews>
  <sheetFormatPr defaultRowHeight="15"/>
  <cols>
    <col min="1" max="1" width="15.7109375" customWidth="1"/>
    <col min="2" max="2" width="12.7109375" style="1" customWidth="1"/>
    <col min="3" max="3" width="5.42578125" style="1" bestFit="1" customWidth="1"/>
    <col min="4" max="4" width="9.5703125" style="1" customWidth="1"/>
    <col min="5" max="14" width="9.140625" style="1"/>
  </cols>
  <sheetData>
    <row r="3" spans="1:14" s="2" customFormat="1" ht="15.75">
      <c r="A3" s="199"/>
      <c r="B3" s="199"/>
      <c r="C3" s="199"/>
      <c r="D3" s="4" t="s">
        <v>7</v>
      </c>
      <c r="E3" s="4" t="s">
        <v>10</v>
      </c>
      <c r="F3" s="8" t="s">
        <v>14</v>
      </c>
      <c r="G3" s="4" t="s">
        <v>13</v>
      </c>
      <c r="H3" s="8" t="s">
        <v>14</v>
      </c>
      <c r="I3" s="4" t="s">
        <v>16</v>
      </c>
      <c r="J3" s="4" t="s">
        <v>36</v>
      </c>
      <c r="K3" s="4" t="s">
        <v>38</v>
      </c>
      <c r="L3" s="4" t="s">
        <v>39</v>
      </c>
      <c r="M3" s="4" t="s">
        <v>40</v>
      </c>
      <c r="N3" s="4" t="s">
        <v>6</v>
      </c>
    </row>
    <row r="4" spans="1:14">
      <c r="A4" s="146" t="s">
        <v>0</v>
      </c>
      <c r="B4" s="180" t="s">
        <v>1</v>
      </c>
      <c r="C4" s="5" t="s">
        <v>2</v>
      </c>
      <c r="D4" s="5">
        <v>7.45</v>
      </c>
      <c r="E4" s="5">
        <f>0.5+3</f>
        <v>3.5</v>
      </c>
      <c r="F4" s="5"/>
      <c r="G4" s="5"/>
      <c r="H4" s="5"/>
      <c r="I4" s="5">
        <f>0.5+3</f>
        <v>3.5</v>
      </c>
      <c r="J4" s="5">
        <f>3.9</f>
        <v>3.9</v>
      </c>
      <c r="K4" s="5">
        <v>3.45</v>
      </c>
      <c r="L4" s="5">
        <v>1.65</v>
      </c>
      <c r="M4" s="5">
        <f>1.44+4.81</f>
        <v>6.25</v>
      </c>
      <c r="N4" s="5"/>
    </row>
    <row r="5" spans="1:14">
      <c r="A5" s="146"/>
      <c r="B5" s="201"/>
      <c r="C5" s="5" t="s">
        <v>3</v>
      </c>
      <c r="D5" s="5">
        <f>2.77-(-1.05)</f>
        <v>3.8200000000000003</v>
      </c>
      <c r="E5" s="5">
        <v>3.82</v>
      </c>
      <c r="F5" s="5"/>
      <c r="G5" s="5"/>
      <c r="H5" s="5"/>
      <c r="I5" s="5">
        <v>3.82</v>
      </c>
      <c r="J5" s="5">
        <v>3.82</v>
      </c>
      <c r="K5" s="5">
        <f>(4.79+3.33)/2</f>
        <v>4.0600000000000005</v>
      </c>
      <c r="L5" s="5">
        <v>4.92</v>
      </c>
      <c r="M5" s="5">
        <v>5</v>
      </c>
      <c r="N5" s="5"/>
    </row>
    <row r="6" spans="1:14">
      <c r="A6" s="146"/>
      <c r="B6" s="201"/>
      <c r="C6" s="5" t="s">
        <v>4</v>
      </c>
      <c r="D6" s="5">
        <f>D4*D5</f>
        <v>28.459000000000003</v>
      </c>
      <c r="E6" s="5">
        <f>E4*E5</f>
        <v>13.37</v>
      </c>
      <c r="F6" s="5"/>
      <c r="G6" s="5"/>
      <c r="H6" s="5"/>
      <c r="I6" s="5">
        <f>I4*I5</f>
        <v>13.37</v>
      </c>
      <c r="J6" s="5">
        <f>J4*J5</f>
        <v>14.898</v>
      </c>
      <c r="K6" s="5">
        <f>K4*K5</f>
        <v>14.007000000000003</v>
      </c>
      <c r="L6" s="5">
        <f>L4*L5</f>
        <v>8.1180000000000003</v>
      </c>
      <c r="M6" s="5">
        <f>M4*M5</f>
        <v>31.25</v>
      </c>
      <c r="N6" s="5"/>
    </row>
    <row r="7" spans="1:14">
      <c r="A7" s="146"/>
      <c r="B7" s="201"/>
      <c r="C7" s="5" t="s">
        <v>2</v>
      </c>
      <c r="D7" s="5"/>
      <c r="E7" s="5"/>
      <c r="F7" s="5"/>
      <c r="G7" s="5"/>
      <c r="H7" s="5"/>
      <c r="I7" s="5"/>
      <c r="J7" s="5">
        <v>5.48</v>
      </c>
      <c r="K7" s="5"/>
      <c r="L7" s="5"/>
      <c r="M7" s="5"/>
      <c r="N7" s="5"/>
    </row>
    <row r="8" spans="1:14">
      <c r="A8" s="146"/>
      <c r="B8" s="201"/>
      <c r="C8" s="5" t="s">
        <v>3</v>
      </c>
      <c r="D8" s="5"/>
      <c r="E8" s="5"/>
      <c r="F8" s="5"/>
      <c r="G8" s="5"/>
      <c r="H8" s="5"/>
      <c r="I8" s="5"/>
      <c r="J8" s="5">
        <v>4.8</v>
      </c>
      <c r="K8" s="5"/>
      <c r="L8" s="5"/>
      <c r="M8" s="5"/>
      <c r="N8" s="5"/>
    </row>
    <row r="9" spans="1:14">
      <c r="A9" s="146"/>
      <c r="B9" s="201"/>
      <c r="C9" s="5" t="s">
        <v>4</v>
      </c>
      <c r="D9" s="5"/>
      <c r="E9" s="5"/>
      <c r="F9" s="5"/>
      <c r="G9" s="5"/>
      <c r="H9" s="5"/>
      <c r="I9" s="5"/>
      <c r="J9" s="5">
        <f>J7*J8</f>
        <v>26.304000000000002</v>
      </c>
      <c r="K9" s="5">
        <f>K7*K8</f>
        <v>0</v>
      </c>
      <c r="L9" s="5">
        <f>L7*L8</f>
        <v>0</v>
      </c>
      <c r="M9" s="5">
        <f>M7*M8</f>
        <v>0</v>
      </c>
      <c r="N9" s="5"/>
    </row>
    <row r="10" spans="1:14">
      <c r="A10" s="146"/>
      <c r="B10" s="181"/>
      <c r="C10" s="5" t="s">
        <v>37</v>
      </c>
      <c r="D10" s="5">
        <f>D6+D9</f>
        <v>28.459000000000003</v>
      </c>
      <c r="E10" s="5">
        <f t="shared" ref="E10:M10" si="0">E6+E9</f>
        <v>13.37</v>
      </c>
      <c r="F10" s="5">
        <f t="shared" si="0"/>
        <v>0</v>
      </c>
      <c r="G10" s="5">
        <f t="shared" si="0"/>
        <v>0</v>
      </c>
      <c r="H10" s="5">
        <f t="shared" si="0"/>
        <v>0</v>
      </c>
      <c r="I10" s="5">
        <f t="shared" si="0"/>
        <v>13.37</v>
      </c>
      <c r="J10" s="5">
        <f t="shared" si="0"/>
        <v>41.201999999999998</v>
      </c>
      <c r="K10" s="5">
        <f t="shared" si="0"/>
        <v>14.007000000000003</v>
      </c>
      <c r="L10" s="5">
        <f t="shared" si="0"/>
        <v>8.1180000000000003</v>
      </c>
      <c r="M10" s="5">
        <f t="shared" si="0"/>
        <v>31.25</v>
      </c>
      <c r="N10" s="5"/>
    </row>
    <row r="11" spans="1:14">
      <c r="A11" s="146"/>
      <c r="B11" s="146" t="s">
        <v>9</v>
      </c>
      <c r="C11" s="5" t="s">
        <v>2</v>
      </c>
      <c r="D11" s="5">
        <v>1.65</v>
      </c>
      <c r="E11" s="5">
        <v>1.45</v>
      </c>
      <c r="F11" s="5"/>
      <c r="G11" s="5"/>
      <c r="H11" s="5"/>
      <c r="I11" s="5">
        <v>1.45</v>
      </c>
      <c r="J11" s="5">
        <v>1.65</v>
      </c>
      <c r="K11" s="5">
        <v>0.95</v>
      </c>
      <c r="L11" s="5">
        <v>1.3</v>
      </c>
      <c r="M11" s="5">
        <v>0.95</v>
      </c>
      <c r="N11" s="5"/>
    </row>
    <row r="12" spans="1:14">
      <c r="A12" s="146"/>
      <c r="B12" s="146"/>
      <c r="C12" s="5" t="s">
        <v>3</v>
      </c>
      <c r="D12" s="5">
        <v>1.55</v>
      </c>
      <c r="E12" s="5">
        <v>1.55</v>
      </c>
      <c r="F12" s="5"/>
      <c r="G12" s="5"/>
      <c r="H12" s="5"/>
      <c r="I12" s="5">
        <v>1.55</v>
      </c>
      <c r="J12" s="5">
        <v>1.55</v>
      </c>
      <c r="K12" s="5">
        <v>2.74</v>
      </c>
      <c r="L12" s="5">
        <v>2.2599999999999998</v>
      </c>
      <c r="M12" s="5">
        <v>2.74</v>
      </c>
      <c r="N12" s="5"/>
    </row>
    <row r="13" spans="1:14">
      <c r="A13" s="146"/>
      <c r="B13" s="146"/>
      <c r="C13" s="6" t="s">
        <v>5</v>
      </c>
      <c r="D13" s="5">
        <v>1</v>
      </c>
      <c r="E13" s="5">
        <v>1</v>
      </c>
      <c r="F13" s="5"/>
      <c r="G13" s="5"/>
      <c r="H13" s="5"/>
      <c r="I13" s="5">
        <v>1</v>
      </c>
      <c r="J13" s="5">
        <v>1</v>
      </c>
      <c r="K13" s="5">
        <v>1</v>
      </c>
      <c r="L13" s="5">
        <v>1</v>
      </c>
      <c r="M13" s="5">
        <v>3</v>
      </c>
      <c r="N13" s="5"/>
    </row>
    <row r="14" spans="1:14">
      <c r="A14" s="146"/>
      <c r="B14" s="146"/>
      <c r="C14" s="5" t="s">
        <v>4</v>
      </c>
      <c r="D14" s="5">
        <f>D11*D12*D13</f>
        <v>2.5575000000000001</v>
      </c>
      <c r="E14" s="5">
        <f>E11*E12*E13</f>
        <v>2.2475000000000001</v>
      </c>
      <c r="F14" s="5"/>
      <c r="G14" s="5"/>
      <c r="H14" s="5"/>
      <c r="I14" s="5">
        <f>I11*I12*I13</f>
        <v>2.2475000000000001</v>
      </c>
      <c r="J14" s="5">
        <f>J11*J12*J13</f>
        <v>2.5575000000000001</v>
      </c>
      <c r="K14" s="5">
        <f>K11*K12*K13</f>
        <v>2.6030000000000002</v>
      </c>
      <c r="L14" s="5">
        <f>L11*L12*L13</f>
        <v>2.9379999999999997</v>
      </c>
      <c r="M14" s="5">
        <f>M11*M12*M13</f>
        <v>7.8090000000000011</v>
      </c>
      <c r="N14" s="5"/>
    </row>
    <row r="15" spans="1:14" s="3" customFormat="1">
      <c r="A15" s="146"/>
      <c r="B15" s="144" t="s">
        <v>6</v>
      </c>
      <c r="C15" s="144"/>
      <c r="D15" s="7">
        <f>D10-D14</f>
        <v>25.901500000000002</v>
      </c>
      <c r="E15" s="7">
        <f t="shared" ref="E15:M15" si="1">E10-E14</f>
        <v>11.122499999999999</v>
      </c>
      <c r="F15" s="7">
        <f t="shared" si="1"/>
        <v>0</v>
      </c>
      <c r="G15" s="7">
        <f t="shared" si="1"/>
        <v>0</v>
      </c>
      <c r="H15" s="7">
        <f t="shared" si="1"/>
        <v>0</v>
      </c>
      <c r="I15" s="7">
        <f t="shared" si="1"/>
        <v>11.122499999999999</v>
      </c>
      <c r="J15" s="7">
        <f t="shared" si="1"/>
        <v>38.644500000000001</v>
      </c>
      <c r="K15" s="7">
        <f t="shared" si="1"/>
        <v>11.404000000000003</v>
      </c>
      <c r="L15" s="7">
        <f t="shared" si="1"/>
        <v>5.1800000000000006</v>
      </c>
      <c r="M15" s="7">
        <f t="shared" si="1"/>
        <v>23.440999999999999</v>
      </c>
      <c r="N15" s="7">
        <f>SUM(D15:M15)</f>
        <v>126.816</v>
      </c>
    </row>
    <row r="16" spans="1:14" ht="15" hidden="1" customHeight="1">
      <c r="A16" s="180" t="s">
        <v>8</v>
      </c>
      <c r="B16" s="202" t="s">
        <v>11</v>
      </c>
      <c r="C16" s="5" t="s">
        <v>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idden="1">
      <c r="A17" s="201"/>
      <c r="B17" s="203"/>
      <c r="C17" s="5" t="s">
        <v>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idden="1">
      <c r="A18" s="201"/>
      <c r="B18" s="203"/>
      <c r="C18" s="6" t="s">
        <v>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idden="1">
      <c r="A19" s="201"/>
      <c r="B19" s="204"/>
      <c r="C19" s="5" t="s">
        <v>4</v>
      </c>
      <c r="D19" s="5"/>
      <c r="E19" s="5">
        <f>E16*E17*E18</f>
        <v>0</v>
      </c>
      <c r="F19" s="5"/>
      <c r="G19" s="5">
        <f>G16*G17*G18</f>
        <v>0</v>
      </c>
      <c r="H19" s="5"/>
      <c r="I19" s="5">
        <f>I16*I17*I18</f>
        <v>0</v>
      </c>
      <c r="J19" s="5"/>
      <c r="K19" s="5"/>
      <c r="L19" s="5"/>
      <c r="M19" s="5"/>
      <c r="N19" s="5"/>
    </row>
    <row r="20" spans="1:14" ht="15" hidden="1" customHeight="1">
      <c r="A20" s="201"/>
      <c r="B20" s="202" t="s">
        <v>15</v>
      </c>
      <c r="C20" s="5" t="s">
        <v>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idden="1">
      <c r="A21" s="201"/>
      <c r="B21" s="203"/>
      <c r="C21" s="5" t="s">
        <v>3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idden="1">
      <c r="A22" s="201"/>
      <c r="B22" s="203"/>
      <c r="C22" s="6" t="s">
        <v>5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idden="1">
      <c r="A23" s="201"/>
      <c r="B23" s="204"/>
      <c r="C23" s="5" t="s">
        <v>4</v>
      </c>
      <c r="D23" s="5"/>
      <c r="E23" s="5">
        <f>E20*E21*E22</f>
        <v>0</v>
      </c>
      <c r="F23" s="5"/>
      <c r="G23" s="5">
        <f>G20*G21*G22</f>
        <v>0</v>
      </c>
      <c r="H23" s="5"/>
      <c r="I23" s="5">
        <f>I20*I21*I22</f>
        <v>0</v>
      </c>
      <c r="J23" s="5"/>
      <c r="K23" s="5"/>
      <c r="L23" s="5"/>
      <c r="M23" s="5"/>
      <c r="N23" s="5"/>
    </row>
    <row r="24" spans="1:14">
      <c r="A24" s="201"/>
      <c r="B24" s="200" t="s">
        <v>1</v>
      </c>
      <c r="C24" s="5" t="s">
        <v>2</v>
      </c>
      <c r="D24" s="5"/>
      <c r="E24" s="5"/>
      <c r="F24" s="5">
        <f>1.57*2+0.2</f>
        <v>3.3400000000000003</v>
      </c>
      <c r="G24" s="5"/>
      <c r="H24" s="5">
        <f>1.57*2+0.2</f>
        <v>3.3400000000000003</v>
      </c>
      <c r="I24" s="5"/>
      <c r="J24" s="5"/>
      <c r="K24" s="5"/>
      <c r="L24" s="5"/>
      <c r="M24" s="5"/>
      <c r="N24" s="5"/>
    </row>
    <row r="25" spans="1:14">
      <c r="A25" s="201"/>
      <c r="B25" s="200"/>
      <c r="C25" s="5" t="s">
        <v>3</v>
      </c>
      <c r="D25" s="5"/>
      <c r="E25" s="5"/>
      <c r="F25" s="5">
        <v>3.82</v>
      </c>
      <c r="G25" s="5"/>
      <c r="H25" s="5">
        <v>3.82</v>
      </c>
      <c r="I25" s="5"/>
      <c r="J25" s="5"/>
      <c r="K25" s="5"/>
      <c r="L25" s="5"/>
      <c r="M25" s="5"/>
      <c r="N25" s="5"/>
    </row>
    <row r="26" spans="1:14">
      <c r="A26" s="201"/>
      <c r="B26" s="200"/>
      <c r="C26" s="5" t="s">
        <v>4</v>
      </c>
      <c r="D26" s="5">
        <f>D24*D25</f>
        <v>0</v>
      </c>
      <c r="E26" s="5">
        <f>E24*E25</f>
        <v>0</v>
      </c>
      <c r="F26" s="5">
        <f>F24*F25</f>
        <v>12.758800000000001</v>
      </c>
      <c r="G26" s="5"/>
      <c r="H26" s="5">
        <f t="shared" ref="H26:M26" si="2">H24*H25</f>
        <v>12.758800000000001</v>
      </c>
      <c r="I26" s="5">
        <f t="shared" si="2"/>
        <v>0</v>
      </c>
      <c r="J26" s="5">
        <f t="shared" si="2"/>
        <v>0</v>
      </c>
      <c r="K26" s="5">
        <f t="shared" si="2"/>
        <v>0</v>
      </c>
      <c r="L26" s="5">
        <f t="shared" si="2"/>
        <v>0</v>
      </c>
      <c r="M26" s="5">
        <f t="shared" si="2"/>
        <v>0</v>
      </c>
      <c r="N26" s="5"/>
    </row>
    <row r="27" spans="1:14" s="3" customFormat="1">
      <c r="A27" s="181"/>
      <c r="B27" s="144" t="s">
        <v>6</v>
      </c>
      <c r="C27" s="144"/>
      <c r="D27" s="7">
        <f t="shared" ref="D27:M27" si="3">D19+D23+D26</f>
        <v>0</v>
      </c>
      <c r="E27" s="7">
        <f t="shared" si="3"/>
        <v>0</v>
      </c>
      <c r="F27" s="7">
        <f t="shared" si="3"/>
        <v>12.758800000000001</v>
      </c>
      <c r="G27" s="7">
        <f t="shared" si="3"/>
        <v>0</v>
      </c>
      <c r="H27" s="7">
        <f t="shared" si="3"/>
        <v>12.758800000000001</v>
      </c>
      <c r="I27" s="7">
        <f t="shared" si="3"/>
        <v>0</v>
      </c>
      <c r="J27" s="7">
        <f t="shared" si="3"/>
        <v>0</v>
      </c>
      <c r="K27" s="7">
        <f t="shared" si="3"/>
        <v>0</v>
      </c>
      <c r="L27" s="7">
        <f t="shared" si="3"/>
        <v>0</v>
      </c>
      <c r="M27" s="7">
        <f t="shared" si="3"/>
        <v>0</v>
      </c>
      <c r="N27" s="7">
        <f>SUM(D27:M27)</f>
        <v>25.517600000000002</v>
      </c>
    </row>
    <row r="28" spans="1:14">
      <c r="A28" s="146" t="s">
        <v>12</v>
      </c>
      <c r="B28" s="200" t="s">
        <v>1</v>
      </c>
      <c r="C28" s="5" t="s">
        <v>2</v>
      </c>
      <c r="D28" s="5"/>
      <c r="E28" s="5"/>
      <c r="F28" s="5"/>
      <c r="G28" s="5">
        <v>4.5999999999999996</v>
      </c>
      <c r="H28" s="5"/>
      <c r="I28" s="5"/>
      <c r="J28" s="5"/>
      <c r="K28" s="5"/>
      <c r="L28" s="5"/>
      <c r="M28" s="5"/>
      <c r="N28" s="5"/>
    </row>
    <row r="29" spans="1:14">
      <c r="A29" s="146"/>
      <c r="B29" s="200"/>
      <c r="C29" s="5" t="s">
        <v>3</v>
      </c>
      <c r="D29" s="5"/>
      <c r="E29" s="5"/>
      <c r="F29" s="5"/>
      <c r="G29" s="5">
        <f>2.77-(-0.94+0.8)</f>
        <v>2.91</v>
      </c>
      <c r="H29" s="5"/>
      <c r="I29" s="5"/>
      <c r="J29" s="5"/>
      <c r="K29" s="5"/>
      <c r="L29" s="5"/>
      <c r="M29" s="5"/>
      <c r="N29" s="5"/>
    </row>
    <row r="30" spans="1:14">
      <c r="A30" s="146"/>
      <c r="B30" s="200"/>
      <c r="C30" s="5" t="s">
        <v>4</v>
      </c>
      <c r="D30" s="5">
        <f>D28*D29</f>
        <v>0</v>
      </c>
      <c r="E30" s="5">
        <f>E28*E29</f>
        <v>0</v>
      </c>
      <c r="F30" s="5"/>
      <c r="G30" s="5">
        <f>G28*G29</f>
        <v>13.385999999999999</v>
      </c>
      <c r="H30" s="5"/>
      <c r="I30" s="5">
        <f>I28*I29</f>
        <v>0</v>
      </c>
      <c r="J30" s="5">
        <f>J28*J29</f>
        <v>0</v>
      </c>
      <c r="K30" s="5">
        <f>K28*K29</f>
        <v>0</v>
      </c>
      <c r="L30" s="5">
        <f>L28*L29</f>
        <v>0</v>
      </c>
      <c r="M30" s="5">
        <f>M28*M29</f>
        <v>0</v>
      </c>
      <c r="N30" s="5"/>
    </row>
    <row r="31" spans="1:14">
      <c r="A31" s="146"/>
      <c r="B31" s="146" t="s">
        <v>9</v>
      </c>
      <c r="C31" s="5" t="s">
        <v>2</v>
      </c>
      <c r="D31" s="5"/>
      <c r="E31" s="5"/>
      <c r="F31" s="5"/>
      <c r="G31" s="5">
        <v>1</v>
      </c>
      <c r="H31" s="5"/>
      <c r="I31" s="5"/>
      <c r="J31" s="5"/>
      <c r="K31" s="5"/>
      <c r="L31" s="5"/>
      <c r="M31" s="5"/>
      <c r="N31" s="5"/>
    </row>
    <row r="32" spans="1:14">
      <c r="A32" s="146"/>
      <c r="B32" s="146"/>
      <c r="C32" s="5" t="s">
        <v>3</v>
      </c>
      <c r="D32" s="5"/>
      <c r="E32" s="5"/>
      <c r="F32" s="5"/>
      <c r="G32" s="5">
        <f>2.1-0.8</f>
        <v>1.3</v>
      </c>
      <c r="H32" s="5"/>
      <c r="I32" s="5"/>
      <c r="J32" s="5"/>
      <c r="K32" s="5"/>
      <c r="L32" s="5"/>
      <c r="M32" s="5"/>
      <c r="N32" s="5"/>
    </row>
    <row r="33" spans="1:14">
      <c r="A33" s="146"/>
      <c r="B33" s="146"/>
      <c r="C33" s="6" t="s">
        <v>5</v>
      </c>
      <c r="D33" s="5"/>
      <c r="E33" s="5"/>
      <c r="F33" s="5"/>
      <c r="G33" s="5">
        <v>1</v>
      </c>
      <c r="H33" s="5"/>
      <c r="I33" s="5"/>
      <c r="J33" s="5"/>
      <c r="K33" s="5"/>
      <c r="L33" s="5"/>
      <c r="M33" s="5"/>
      <c r="N33" s="5"/>
    </row>
    <row r="34" spans="1:14">
      <c r="A34" s="146"/>
      <c r="B34" s="146"/>
      <c r="C34" s="5" t="s">
        <v>4</v>
      </c>
      <c r="D34" s="5">
        <f>D31*D32*D33</f>
        <v>0</v>
      </c>
      <c r="E34" s="5"/>
      <c r="F34" s="5"/>
      <c r="G34" s="5">
        <f>G31*G32*G33</f>
        <v>1.3</v>
      </c>
      <c r="H34" s="5"/>
      <c r="I34" s="5"/>
      <c r="J34" s="5">
        <f>J31*J32*J33</f>
        <v>0</v>
      </c>
      <c r="K34" s="5">
        <f>K31*K32*K33</f>
        <v>0</v>
      </c>
      <c r="L34" s="5">
        <f>L31*L32*L33</f>
        <v>0</v>
      </c>
      <c r="M34" s="5">
        <f>M31*M32*M33</f>
        <v>0</v>
      </c>
      <c r="N34" s="5"/>
    </row>
    <row r="35" spans="1:14" s="3" customFormat="1">
      <c r="A35" s="146"/>
      <c r="B35" s="144" t="s">
        <v>6</v>
      </c>
      <c r="C35" s="144"/>
      <c r="D35" s="7">
        <f>D30-D34</f>
        <v>0</v>
      </c>
      <c r="E35" s="7">
        <f t="shared" ref="E35:H35" si="4">E30-E34</f>
        <v>0</v>
      </c>
      <c r="F35" s="7">
        <f t="shared" si="4"/>
        <v>0</v>
      </c>
      <c r="G35" s="7">
        <f t="shared" si="4"/>
        <v>12.085999999999999</v>
      </c>
      <c r="H35" s="7">
        <f t="shared" si="4"/>
        <v>0</v>
      </c>
      <c r="I35" s="7">
        <f t="shared" ref="I35" si="5">I30-I34</f>
        <v>0</v>
      </c>
      <c r="J35" s="7">
        <f>J30-J34</f>
        <v>0</v>
      </c>
      <c r="K35" s="7">
        <f>K30-K34</f>
        <v>0</v>
      </c>
      <c r="L35" s="7">
        <f>L30-L34</f>
        <v>0</v>
      </c>
      <c r="M35" s="7">
        <f>M30-M34</f>
        <v>0</v>
      </c>
      <c r="N35" s="7">
        <f>SUM(D35:M35)</f>
        <v>12.085999999999999</v>
      </c>
    </row>
    <row r="36" spans="1:14">
      <c r="A36" s="202" t="s">
        <v>35</v>
      </c>
      <c r="B36" s="202" t="s">
        <v>1</v>
      </c>
      <c r="C36" s="5" t="s">
        <v>2</v>
      </c>
      <c r="D36" s="5">
        <v>7.45</v>
      </c>
      <c r="E36" s="5">
        <v>3.5</v>
      </c>
      <c r="F36" s="5">
        <f>1.57+0.2</f>
        <v>1.77</v>
      </c>
      <c r="G36" s="5">
        <v>2.1</v>
      </c>
      <c r="H36" s="5">
        <v>1.57</v>
      </c>
      <c r="I36" s="5">
        <v>3.5</v>
      </c>
      <c r="J36" s="5">
        <v>3.9</v>
      </c>
      <c r="K36" s="5">
        <v>2.64</v>
      </c>
      <c r="L36" s="5">
        <f>1.4+1.5</f>
        <v>2.9</v>
      </c>
      <c r="M36" s="5"/>
      <c r="N36" s="5"/>
    </row>
    <row r="37" spans="1:14">
      <c r="A37" s="203"/>
      <c r="B37" s="203"/>
      <c r="C37" s="5" t="s">
        <v>3</v>
      </c>
      <c r="D37" s="5">
        <v>0.3</v>
      </c>
      <c r="E37" s="5">
        <v>0.3</v>
      </c>
      <c r="F37" s="5">
        <v>0.42</v>
      </c>
      <c r="G37" s="5">
        <v>0.95</v>
      </c>
      <c r="H37" s="5">
        <v>0.8</v>
      </c>
      <c r="I37" s="5">
        <v>0.8</v>
      </c>
      <c r="J37" s="5">
        <v>0.8</v>
      </c>
      <c r="K37" s="5">
        <f>1.54/2</f>
        <v>0.77</v>
      </c>
      <c r="L37" s="5">
        <v>1.54</v>
      </c>
      <c r="M37" s="5"/>
      <c r="N37" s="5"/>
    </row>
    <row r="38" spans="1:14">
      <c r="A38" s="203"/>
      <c r="B38" s="203"/>
      <c r="C38" s="5" t="s">
        <v>4</v>
      </c>
      <c r="D38" s="5">
        <f t="shared" ref="D38:M38" si="6">D36*D37</f>
        <v>2.2349999999999999</v>
      </c>
      <c r="E38" s="5">
        <f t="shared" si="6"/>
        <v>1.05</v>
      </c>
      <c r="F38" s="5">
        <f t="shared" si="6"/>
        <v>0.74339999999999995</v>
      </c>
      <c r="G38" s="5">
        <f t="shared" si="6"/>
        <v>1.9949999999999999</v>
      </c>
      <c r="H38" s="5">
        <f t="shared" si="6"/>
        <v>1.2560000000000002</v>
      </c>
      <c r="I38" s="5">
        <f t="shared" si="6"/>
        <v>2.8000000000000003</v>
      </c>
      <c r="J38" s="5">
        <f t="shared" si="6"/>
        <v>3.12</v>
      </c>
      <c r="K38" s="5">
        <f t="shared" si="6"/>
        <v>2.0327999999999999</v>
      </c>
      <c r="L38" s="5">
        <f t="shared" si="6"/>
        <v>4.4660000000000002</v>
      </c>
      <c r="M38" s="5">
        <f t="shared" si="6"/>
        <v>0</v>
      </c>
      <c r="N38" s="5"/>
    </row>
    <row r="39" spans="1:14">
      <c r="A39" s="203"/>
      <c r="B39" s="203"/>
      <c r="C39" s="5" t="s">
        <v>2</v>
      </c>
      <c r="D39" s="5"/>
      <c r="E39" s="5"/>
      <c r="F39" s="5">
        <v>1.57</v>
      </c>
      <c r="G39" s="5">
        <v>2.1</v>
      </c>
      <c r="H39" s="5">
        <f>1.57+0.2</f>
        <v>1.77</v>
      </c>
      <c r="I39" s="5"/>
      <c r="J39" s="5"/>
      <c r="K39" s="5"/>
      <c r="L39" s="5"/>
      <c r="M39" s="5"/>
      <c r="N39" s="5"/>
    </row>
    <row r="40" spans="1:14">
      <c r="A40" s="203"/>
      <c r="B40" s="203"/>
      <c r="C40" s="5" t="s">
        <v>3</v>
      </c>
      <c r="D40" s="5"/>
      <c r="E40" s="5"/>
      <c r="F40" s="5">
        <v>0.8</v>
      </c>
      <c r="G40" s="5">
        <v>0.95</v>
      </c>
      <c r="H40" s="5">
        <v>0.8</v>
      </c>
      <c r="I40" s="5"/>
      <c r="J40" s="5"/>
      <c r="K40" s="5"/>
      <c r="L40" s="5"/>
      <c r="M40" s="5"/>
      <c r="N40" s="5"/>
    </row>
    <row r="41" spans="1:14">
      <c r="A41" s="203"/>
      <c r="B41" s="203"/>
      <c r="C41" s="5" t="s">
        <v>4</v>
      </c>
      <c r="D41" s="5">
        <f t="shared" ref="D41:M41" si="7">D39*D40</f>
        <v>0</v>
      </c>
      <c r="E41" s="5">
        <f t="shared" si="7"/>
        <v>0</v>
      </c>
      <c r="F41" s="5">
        <f t="shared" si="7"/>
        <v>1.2560000000000002</v>
      </c>
      <c r="G41" s="5">
        <f t="shared" si="7"/>
        <v>1.9949999999999999</v>
      </c>
      <c r="H41" s="5">
        <f t="shared" si="7"/>
        <v>1.4160000000000001</v>
      </c>
      <c r="I41" s="5">
        <f t="shared" si="7"/>
        <v>0</v>
      </c>
      <c r="J41" s="5">
        <f t="shared" si="7"/>
        <v>0</v>
      </c>
      <c r="K41" s="5">
        <f t="shared" si="7"/>
        <v>0</v>
      </c>
      <c r="L41" s="5">
        <f t="shared" si="7"/>
        <v>0</v>
      </c>
      <c r="M41" s="5">
        <f t="shared" si="7"/>
        <v>0</v>
      </c>
      <c r="N41" s="5"/>
    </row>
    <row r="42" spans="1:14">
      <c r="A42" s="203"/>
      <c r="B42" s="204"/>
      <c r="C42" s="5" t="s">
        <v>4</v>
      </c>
      <c r="D42" s="5"/>
      <c r="E42" s="5"/>
      <c r="F42" s="5"/>
      <c r="G42" s="5">
        <v>4.0140000000000002</v>
      </c>
      <c r="H42" s="5"/>
      <c r="I42" s="5"/>
      <c r="J42" s="5"/>
      <c r="K42" s="5"/>
      <c r="L42" s="5"/>
      <c r="M42" s="5"/>
      <c r="N42" s="5"/>
    </row>
    <row r="43" spans="1:14">
      <c r="A43" s="203"/>
      <c r="B43" s="146" t="s">
        <v>9</v>
      </c>
      <c r="C43" s="5" t="s">
        <v>2</v>
      </c>
      <c r="D43" s="5"/>
      <c r="E43" s="5"/>
      <c r="F43" s="5"/>
      <c r="G43" s="5">
        <v>1</v>
      </c>
      <c r="H43" s="5"/>
      <c r="I43" s="5">
        <v>0.25</v>
      </c>
      <c r="J43" s="5">
        <v>0.25</v>
      </c>
      <c r="K43" s="5"/>
      <c r="L43" s="5"/>
      <c r="M43" s="5"/>
      <c r="N43" s="5"/>
    </row>
    <row r="44" spans="1:14">
      <c r="A44" s="203"/>
      <c r="B44" s="146"/>
      <c r="C44" s="5" t="s">
        <v>3</v>
      </c>
      <c r="D44" s="5"/>
      <c r="E44" s="5"/>
      <c r="F44" s="5"/>
      <c r="G44" s="5">
        <v>0.8</v>
      </c>
      <c r="H44" s="5"/>
      <c r="I44" s="5">
        <v>0.55000000000000004</v>
      </c>
      <c r="J44" s="5">
        <v>0.55000000000000004</v>
      </c>
      <c r="K44" s="5"/>
      <c r="L44" s="5"/>
      <c r="M44" s="5"/>
      <c r="N44" s="5"/>
    </row>
    <row r="45" spans="1:14">
      <c r="A45" s="203"/>
      <c r="B45" s="146"/>
      <c r="C45" s="6" t="s">
        <v>5</v>
      </c>
      <c r="D45" s="5"/>
      <c r="E45" s="5"/>
      <c r="F45" s="5"/>
      <c r="G45" s="5">
        <v>1</v>
      </c>
      <c r="H45" s="5"/>
      <c r="I45" s="5">
        <v>1</v>
      </c>
      <c r="J45" s="5">
        <v>1</v>
      </c>
      <c r="K45" s="5"/>
      <c r="L45" s="5"/>
      <c r="M45" s="5"/>
      <c r="N45" s="5"/>
    </row>
    <row r="46" spans="1:14">
      <c r="A46" s="203"/>
      <c r="B46" s="146"/>
      <c r="C46" s="5" t="s">
        <v>4</v>
      </c>
      <c r="D46" s="5">
        <f>D43*D44*D45</f>
        <v>0</v>
      </c>
      <c r="E46" s="5"/>
      <c r="F46" s="5"/>
      <c r="G46" s="5">
        <f>G43*G44*G45</f>
        <v>0.8</v>
      </c>
      <c r="H46" s="5"/>
      <c r="I46" s="5">
        <f>I43*I44*I45</f>
        <v>0.13750000000000001</v>
      </c>
      <c r="J46" s="5">
        <f>J43*J44*J45</f>
        <v>0.13750000000000001</v>
      </c>
      <c r="K46" s="5">
        <f>K43*K44*K45</f>
        <v>0</v>
      </c>
      <c r="L46" s="5">
        <f>L43*L44*L45</f>
        <v>0</v>
      </c>
      <c r="M46" s="5">
        <f>M43*M44*M45</f>
        <v>0</v>
      </c>
      <c r="N46" s="5"/>
    </row>
    <row r="47" spans="1:14" s="3" customFormat="1">
      <c r="A47" s="204"/>
      <c r="B47" s="144" t="s">
        <v>6</v>
      </c>
      <c r="C47" s="144"/>
      <c r="D47" s="7">
        <f t="shared" ref="D47:F47" si="8">D38+D41+D42-D46</f>
        <v>2.2349999999999999</v>
      </c>
      <c r="E47" s="7">
        <f t="shared" si="8"/>
        <v>1.05</v>
      </c>
      <c r="F47" s="7">
        <f t="shared" si="8"/>
        <v>1.9994000000000001</v>
      </c>
      <c r="G47" s="7">
        <f>G38+G41+G42-G46</f>
        <v>7.2039999999999997</v>
      </c>
      <c r="H47" s="7">
        <f t="shared" ref="H47:M47" si="9">H38+H41+H42-H46</f>
        <v>2.6720000000000006</v>
      </c>
      <c r="I47" s="7">
        <f t="shared" si="9"/>
        <v>2.6625000000000001</v>
      </c>
      <c r="J47" s="7">
        <f t="shared" si="9"/>
        <v>2.9824999999999999</v>
      </c>
      <c r="K47" s="7">
        <f t="shared" si="9"/>
        <v>2.0327999999999999</v>
      </c>
      <c r="L47" s="7">
        <f t="shared" si="9"/>
        <v>4.4660000000000002</v>
      </c>
      <c r="M47" s="7">
        <f t="shared" si="9"/>
        <v>0</v>
      </c>
      <c r="N47" s="7">
        <f>SUM(D47:M47)</f>
        <v>27.304200000000002</v>
      </c>
    </row>
  </sheetData>
  <mergeCells count="18">
    <mergeCell ref="A3:C3"/>
    <mergeCell ref="A4:A15"/>
    <mergeCell ref="B11:B14"/>
    <mergeCell ref="B15:C15"/>
    <mergeCell ref="A16:A27"/>
    <mergeCell ref="B16:B19"/>
    <mergeCell ref="B20:B23"/>
    <mergeCell ref="B24:B26"/>
    <mergeCell ref="B27:C27"/>
    <mergeCell ref="B4:B10"/>
    <mergeCell ref="B31:B34"/>
    <mergeCell ref="B35:C35"/>
    <mergeCell ref="A36:A47"/>
    <mergeCell ref="B43:B46"/>
    <mergeCell ref="B47:C47"/>
    <mergeCell ref="B36:B42"/>
    <mergeCell ref="A28:A35"/>
    <mergeCell ref="B28:B30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N47"/>
  <sheetViews>
    <sheetView view="pageBreakPreview" topLeftCell="A3" zoomScale="130" zoomScaleSheetLayoutView="130" workbookViewId="0">
      <pane ySplit="870" topLeftCell="A26" activePane="bottomLeft"/>
      <selection activeCell="A3" sqref="A3"/>
      <selection pane="bottomLeft" activeCell="A36" sqref="A36:A47"/>
    </sheetView>
  </sheetViews>
  <sheetFormatPr defaultRowHeight="15"/>
  <cols>
    <col min="1" max="1" width="15.7109375" style="137" customWidth="1"/>
    <col min="2" max="2" width="12.7109375" style="36" customWidth="1"/>
    <col min="3" max="3" width="5.42578125" style="36" bestFit="1" customWidth="1"/>
    <col min="4" max="4" width="9.5703125" style="36" customWidth="1"/>
    <col min="5" max="14" width="9.140625" style="36"/>
    <col min="15" max="16384" width="9.140625" style="137"/>
  </cols>
  <sheetData>
    <row r="1" spans="1:14">
      <c r="A1" s="235" t="s">
        <v>192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3" spans="1:14" s="2" customFormat="1" ht="15.75">
      <c r="A3" s="199"/>
      <c r="B3" s="199"/>
      <c r="C3" s="199"/>
      <c r="D3" s="4" t="s">
        <v>7</v>
      </c>
      <c r="E3" s="4" t="s">
        <v>10</v>
      </c>
      <c r="F3" s="138" t="s">
        <v>14</v>
      </c>
      <c r="G3" s="4" t="s">
        <v>13</v>
      </c>
      <c r="H3" s="138" t="s">
        <v>14</v>
      </c>
      <c r="I3" s="4" t="s">
        <v>16</v>
      </c>
      <c r="J3" s="4" t="s">
        <v>36</v>
      </c>
      <c r="K3" s="4" t="s">
        <v>38</v>
      </c>
      <c r="L3" s="4" t="s">
        <v>39</v>
      </c>
      <c r="M3" s="4" t="s">
        <v>40</v>
      </c>
      <c r="N3" s="4" t="s">
        <v>6</v>
      </c>
    </row>
    <row r="4" spans="1:14">
      <c r="A4" s="146" t="s">
        <v>0</v>
      </c>
      <c r="B4" s="180" t="s">
        <v>1</v>
      </c>
      <c r="C4" s="136" t="s">
        <v>2</v>
      </c>
      <c r="D4" s="136">
        <v>7.45</v>
      </c>
      <c r="E4" s="136">
        <f>0.5+3</f>
        <v>3.5</v>
      </c>
      <c r="F4" s="136"/>
      <c r="G4" s="136"/>
      <c r="H4" s="136"/>
      <c r="I4" s="136">
        <f>0.5+3</f>
        <v>3.5</v>
      </c>
      <c r="J4" s="136">
        <f>3.9</f>
        <v>3.9</v>
      </c>
      <c r="K4" s="136">
        <v>3.45</v>
      </c>
      <c r="L4" s="136">
        <v>1.65</v>
      </c>
      <c r="M4" s="136">
        <f>1.44+4.81</f>
        <v>6.25</v>
      </c>
      <c r="N4" s="136"/>
    </row>
    <row r="5" spans="1:14">
      <c r="A5" s="146"/>
      <c r="B5" s="201"/>
      <c r="C5" s="136" t="s">
        <v>3</v>
      </c>
      <c r="D5" s="136">
        <f>2.77-(-1.05)</f>
        <v>3.8200000000000003</v>
      </c>
      <c r="E5" s="136">
        <v>3.82</v>
      </c>
      <c r="F5" s="136"/>
      <c r="G5" s="136"/>
      <c r="H5" s="136"/>
      <c r="I5" s="136">
        <v>3.82</v>
      </c>
      <c r="J5" s="136">
        <v>3.82</v>
      </c>
      <c r="K5" s="136">
        <v>3.82</v>
      </c>
      <c r="L5" s="136">
        <v>3.82</v>
      </c>
      <c r="M5" s="136">
        <v>3.82</v>
      </c>
      <c r="N5" s="136"/>
    </row>
    <row r="6" spans="1:14">
      <c r="A6" s="146"/>
      <c r="B6" s="201"/>
      <c r="C6" s="136" t="s">
        <v>4</v>
      </c>
      <c r="D6" s="136">
        <f>D4*D5</f>
        <v>28.459000000000003</v>
      </c>
      <c r="E6" s="136">
        <f>E4*E5</f>
        <v>13.37</v>
      </c>
      <c r="F6" s="136"/>
      <c r="G6" s="136"/>
      <c r="H6" s="136"/>
      <c r="I6" s="136">
        <f>I4*I5</f>
        <v>13.37</v>
      </c>
      <c r="J6" s="136">
        <f>J4*J5</f>
        <v>14.898</v>
      </c>
      <c r="K6" s="136">
        <f>K4*K5</f>
        <v>13.179</v>
      </c>
      <c r="L6" s="136">
        <f>L4*L5</f>
        <v>6.302999999999999</v>
      </c>
      <c r="M6" s="136">
        <f>M4*M5</f>
        <v>23.875</v>
      </c>
      <c r="N6" s="136"/>
    </row>
    <row r="7" spans="1:14">
      <c r="A7" s="146"/>
      <c r="B7" s="201"/>
      <c r="C7" s="136" t="s">
        <v>2</v>
      </c>
      <c r="D7" s="136"/>
      <c r="E7" s="136"/>
      <c r="F7" s="136"/>
      <c r="G7" s="136"/>
      <c r="H7" s="136"/>
      <c r="I7" s="136"/>
      <c r="J7" s="136">
        <v>5.48</v>
      </c>
      <c r="K7" s="136"/>
      <c r="L7" s="136"/>
      <c r="M7" s="136"/>
      <c r="N7" s="136"/>
    </row>
    <row r="8" spans="1:14">
      <c r="A8" s="146"/>
      <c r="B8" s="201"/>
      <c r="C8" s="136" t="s">
        <v>3</v>
      </c>
      <c r="D8" s="136"/>
      <c r="E8" s="136"/>
      <c r="F8" s="136"/>
      <c r="G8" s="136"/>
      <c r="H8" s="136"/>
      <c r="I8" s="136"/>
      <c r="J8" s="136">
        <v>4.8</v>
      </c>
      <c r="K8" s="136"/>
      <c r="L8" s="136"/>
      <c r="M8" s="136"/>
      <c r="N8" s="136"/>
    </row>
    <row r="9" spans="1:14">
      <c r="A9" s="146"/>
      <c r="B9" s="201"/>
      <c r="C9" s="136" t="s">
        <v>4</v>
      </c>
      <c r="D9" s="136"/>
      <c r="E9" s="136"/>
      <c r="F9" s="136"/>
      <c r="G9" s="136"/>
      <c r="H9" s="136"/>
      <c r="I9" s="136"/>
      <c r="J9" s="136">
        <f>J7*J8</f>
        <v>26.304000000000002</v>
      </c>
      <c r="K9" s="136">
        <f>K7*K8</f>
        <v>0</v>
      </c>
      <c r="L9" s="136">
        <f>L7*L8</f>
        <v>0</v>
      </c>
      <c r="M9" s="136">
        <f>M7*M8</f>
        <v>0</v>
      </c>
      <c r="N9" s="136"/>
    </row>
    <row r="10" spans="1:14">
      <c r="A10" s="146"/>
      <c r="B10" s="181"/>
      <c r="C10" s="136" t="s">
        <v>37</v>
      </c>
      <c r="D10" s="136">
        <f>D6+D9</f>
        <v>28.459000000000003</v>
      </c>
      <c r="E10" s="136">
        <f t="shared" ref="E10:M10" si="0">E6+E9</f>
        <v>13.37</v>
      </c>
      <c r="F10" s="136">
        <f t="shared" si="0"/>
        <v>0</v>
      </c>
      <c r="G10" s="136">
        <f t="shared" si="0"/>
        <v>0</v>
      </c>
      <c r="H10" s="136">
        <f t="shared" si="0"/>
        <v>0</v>
      </c>
      <c r="I10" s="136">
        <f t="shared" si="0"/>
        <v>13.37</v>
      </c>
      <c r="J10" s="136">
        <f t="shared" si="0"/>
        <v>41.201999999999998</v>
      </c>
      <c r="K10" s="136">
        <f t="shared" si="0"/>
        <v>13.179</v>
      </c>
      <c r="L10" s="136">
        <f t="shared" si="0"/>
        <v>6.302999999999999</v>
      </c>
      <c r="M10" s="136">
        <f t="shared" si="0"/>
        <v>23.875</v>
      </c>
      <c r="N10" s="136"/>
    </row>
    <row r="11" spans="1:14">
      <c r="A11" s="146"/>
      <c r="B11" s="146" t="s">
        <v>9</v>
      </c>
      <c r="C11" s="136" t="s">
        <v>2</v>
      </c>
      <c r="D11" s="136">
        <v>1.65</v>
      </c>
      <c r="E11" s="136">
        <v>1.45</v>
      </c>
      <c r="F11" s="136"/>
      <c r="G11" s="136"/>
      <c r="H11" s="136"/>
      <c r="I11" s="136">
        <v>1.45</v>
      </c>
      <c r="J11" s="136">
        <v>1.65</v>
      </c>
      <c r="K11" s="136">
        <v>0.95</v>
      </c>
      <c r="L11" s="136">
        <v>1.3</v>
      </c>
      <c r="M11" s="136">
        <v>0.95</v>
      </c>
      <c r="N11" s="136"/>
    </row>
    <row r="12" spans="1:14">
      <c r="A12" s="146"/>
      <c r="B12" s="146"/>
      <c r="C12" s="136" t="s">
        <v>3</v>
      </c>
      <c r="D12" s="136">
        <v>1.55</v>
      </c>
      <c r="E12" s="136">
        <v>1.55</v>
      </c>
      <c r="F12" s="136"/>
      <c r="G12" s="136"/>
      <c r="H12" s="136"/>
      <c r="I12" s="136">
        <v>1.55</v>
      </c>
      <c r="J12" s="136">
        <v>1.55</v>
      </c>
      <c r="K12" s="136">
        <v>2.74</v>
      </c>
      <c r="L12" s="136">
        <v>2.2599999999999998</v>
      </c>
      <c r="M12" s="136">
        <v>2.74</v>
      </c>
      <c r="N12" s="136"/>
    </row>
    <row r="13" spans="1:14">
      <c r="A13" s="146"/>
      <c r="B13" s="146"/>
      <c r="C13" s="6" t="s">
        <v>5</v>
      </c>
      <c r="D13" s="136">
        <v>1</v>
      </c>
      <c r="E13" s="136">
        <v>1</v>
      </c>
      <c r="F13" s="136"/>
      <c r="G13" s="136"/>
      <c r="H13" s="136"/>
      <c r="I13" s="136">
        <v>1</v>
      </c>
      <c r="J13" s="136">
        <v>1</v>
      </c>
      <c r="K13" s="136">
        <v>1</v>
      </c>
      <c r="L13" s="136">
        <v>1</v>
      </c>
      <c r="M13" s="136">
        <v>3</v>
      </c>
      <c r="N13" s="136"/>
    </row>
    <row r="14" spans="1:14">
      <c r="A14" s="146"/>
      <c r="B14" s="146"/>
      <c r="C14" s="136" t="s">
        <v>4</v>
      </c>
      <c r="D14" s="136">
        <f>D11*D12*D13</f>
        <v>2.5575000000000001</v>
      </c>
      <c r="E14" s="136">
        <f>E11*E12*E13</f>
        <v>2.2475000000000001</v>
      </c>
      <c r="F14" s="136"/>
      <c r="G14" s="136"/>
      <c r="H14" s="136"/>
      <c r="I14" s="136">
        <f>I11*I12*I13</f>
        <v>2.2475000000000001</v>
      </c>
      <c r="J14" s="136">
        <f>J11*J12*J13</f>
        <v>2.5575000000000001</v>
      </c>
      <c r="K14" s="136">
        <f>K11*K12*K13</f>
        <v>2.6030000000000002</v>
      </c>
      <c r="L14" s="136">
        <f>L11*L12*L13</f>
        <v>2.9379999999999997</v>
      </c>
      <c r="M14" s="136">
        <f>M11*M12*M13</f>
        <v>7.8090000000000011</v>
      </c>
      <c r="N14" s="136">
        <f>SUM(D14:M14)</f>
        <v>22.96</v>
      </c>
    </row>
    <row r="15" spans="1:14" s="3" customFormat="1">
      <c r="A15" s="146"/>
      <c r="B15" s="144" t="s">
        <v>6</v>
      </c>
      <c r="C15" s="144"/>
      <c r="D15" s="134">
        <f>D10-D14</f>
        <v>25.901500000000002</v>
      </c>
      <c r="E15" s="134">
        <f t="shared" ref="E15:M15" si="1">E10-E14</f>
        <v>11.122499999999999</v>
      </c>
      <c r="F15" s="134">
        <f t="shared" si="1"/>
        <v>0</v>
      </c>
      <c r="G15" s="134">
        <f t="shared" si="1"/>
        <v>0</v>
      </c>
      <c r="H15" s="134">
        <f t="shared" si="1"/>
        <v>0</v>
      </c>
      <c r="I15" s="134">
        <f t="shared" si="1"/>
        <v>11.122499999999999</v>
      </c>
      <c r="J15" s="134">
        <f t="shared" si="1"/>
        <v>38.644500000000001</v>
      </c>
      <c r="K15" s="134">
        <f t="shared" si="1"/>
        <v>10.576000000000001</v>
      </c>
      <c r="L15" s="134">
        <f t="shared" si="1"/>
        <v>3.3649999999999993</v>
      </c>
      <c r="M15" s="134">
        <f t="shared" si="1"/>
        <v>16.065999999999999</v>
      </c>
      <c r="N15" s="134">
        <f>SUM(D15:M15)</f>
        <v>116.79799999999999</v>
      </c>
    </row>
    <row r="16" spans="1:14" ht="15" hidden="1" customHeight="1">
      <c r="A16" s="180" t="s">
        <v>8</v>
      </c>
      <c r="B16" s="202" t="s">
        <v>11</v>
      </c>
      <c r="C16" s="136" t="s">
        <v>2</v>
      </c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</row>
    <row r="17" spans="1:14" hidden="1">
      <c r="A17" s="201"/>
      <c r="B17" s="203"/>
      <c r="C17" s="136" t="s">
        <v>3</v>
      </c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</row>
    <row r="18" spans="1:14" hidden="1">
      <c r="A18" s="201"/>
      <c r="B18" s="203"/>
      <c r="C18" s="6" t="s">
        <v>5</v>
      </c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</row>
    <row r="19" spans="1:14" hidden="1">
      <c r="A19" s="201"/>
      <c r="B19" s="204"/>
      <c r="C19" s="136" t="s">
        <v>4</v>
      </c>
      <c r="D19" s="136"/>
      <c r="E19" s="136">
        <f>E16*E17*E18</f>
        <v>0</v>
      </c>
      <c r="F19" s="136"/>
      <c r="G19" s="136">
        <f>G16*G17*G18</f>
        <v>0</v>
      </c>
      <c r="H19" s="136"/>
      <c r="I19" s="136">
        <f>I16*I17*I18</f>
        <v>0</v>
      </c>
      <c r="J19" s="136"/>
      <c r="K19" s="136"/>
      <c r="L19" s="136"/>
      <c r="M19" s="136"/>
      <c r="N19" s="136"/>
    </row>
    <row r="20" spans="1:14" ht="15" hidden="1" customHeight="1">
      <c r="A20" s="201"/>
      <c r="B20" s="202" t="s">
        <v>15</v>
      </c>
      <c r="C20" s="136" t="s">
        <v>2</v>
      </c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</row>
    <row r="21" spans="1:14" hidden="1">
      <c r="A21" s="201"/>
      <c r="B21" s="203"/>
      <c r="C21" s="136" t="s">
        <v>3</v>
      </c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</row>
    <row r="22" spans="1:14" hidden="1">
      <c r="A22" s="201"/>
      <c r="B22" s="203"/>
      <c r="C22" s="6" t="s">
        <v>5</v>
      </c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</row>
    <row r="23" spans="1:14" hidden="1">
      <c r="A23" s="201"/>
      <c r="B23" s="204"/>
      <c r="C23" s="136" t="s">
        <v>4</v>
      </c>
      <c r="D23" s="136"/>
      <c r="E23" s="136">
        <f>E20*E21*E22</f>
        <v>0</v>
      </c>
      <c r="F23" s="136"/>
      <c r="G23" s="136">
        <f>G20*G21*G22</f>
        <v>0</v>
      </c>
      <c r="H23" s="136"/>
      <c r="I23" s="136">
        <f>I20*I21*I22</f>
        <v>0</v>
      </c>
      <c r="J23" s="136"/>
      <c r="K23" s="136"/>
      <c r="L23" s="136"/>
      <c r="M23" s="136"/>
      <c r="N23" s="136"/>
    </row>
    <row r="24" spans="1:14">
      <c r="A24" s="201"/>
      <c r="B24" s="200" t="s">
        <v>1</v>
      </c>
      <c r="C24" s="136" t="s">
        <v>2</v>
      </c>
      <c r="D24" s="136"/>
      <c r="E24" s="136"/>
      <c r="F24" s="136">
        <f>1.57*2+0.2</f>
        <v>3.3400000000000003</v>
      </c>
      <c r="G24" s="136">
        <v>3</v>
      </c>
      <c r="H24" s="136">
        <f>1.57*2+0.2</f>
        <v>3.3400000000000003</v>
      </c>
      <c r="I24" s="136"/>
      <c r="J24" s="136"/>
      <c r="K24" s="136"/>
      <c r="L24" s="136"/>
      <c r="M24" s="136"/>
      <c r="N24" s="136"/>
    </row>
    <row r="25" spans="1:14">
      <c r="A25" s="201"/>
      <c r="B25" s="200"/>
      <c r="C25" s="136" t="s">
        <v>3</v>
      </c>
      <c r="D25" s="136"/>
      <c r="E25" s="136"/>
      <c r="F25" s="136">
        <v>3.82</v>
      </c>
      <c r="G25" s="136">
        <v>3.7</v>
      </c>
      <c r="H25" s="136">
        <v>3.82</v>
      </c>
      <c r="I25" s="136"/>
      <c r="J25" s="136"/>
      <c r="K25" s="136"/>
      <c r="L25" s="136"/>
      <c r="M25" s="136"/>
      <c r="N25" s="136"/>
    </row>
    <row r="26" spans="1:14">
      <c r="A26" s="201"/>
      <c r="B26" s="200"/>
      <c r="C26" s="136" t="s">
        <v>4</v>
      </c>
      <c r="D26" s="136">
        <f>D24*D25</f>
        <v>0</v>
      </c>
      <c r="E26" s="136">
        <f>E24*E25</f>
        <v>0</v>
      </c>
      <c r="F26" s="136">
        <f>F24*F25</f>
        <v>12.758800000000001</v>
      </c>
      <c r="G26" s="136">
        <f>G24*G25</f>
        <v>11.100000000000001</v>
      </c>
      <c r="H26" s="136">
        <f t="shared" ref="H26:M26" si="2">H24*H25</f>
        <v>12.758800000000001</v>
      </c>
      <c r="I26" s="136">
        <f t="shared" si="2"/>
        <v>0</v>
      </c>
      <c r="J26" s="136">
        <f t="shared" si="2"/>
        <v>0</v>
      </c>
      <c r="K26" s="136">
        <f t="shared" si="2"/>
        <v>0</v>
      </c>
      <c r="L26" s="136">
        <f t="shared" si="2"/>
        <v>0</v>
      </c>
      <c r="M26" s="136">
        <f t="shared" si="2"/>
        <v>0</v>
      </c>
      <c r="N26" s="136"/>
    </row>
    <row r="27" spans="1:14" s="3" customFormat="1">
      <c r="A27" s="181"/>
      <c r="B27" s="144" t="s">
        <v>6</v>
      </c>
      <c r="C27" s="144"/>
      <c r="D27" s="134">
        <f t="shared" ref="D27:M27" si="3">D19+D23+D26</f>
        <v>0</v>
      </c>
      <c r="E27" s="134">
        <f t="shared" si="3"/>
        <v>0</v>
      </c>
      <c r="F27" s="134">
        <f t="shared" si="3"/>
        <v>12.758800000000001</v>
      </c>
      <c r="G27" s="134">
        <f t="shared" si="3"/>
        <v>11.100000000000001</v>
      </c>
      <c r="H27" s="134">
        <f t="shared" si="3"/>
        <v>12.758800000000001</v>
      </c>
      <c r="I27" s="134">
        <f t="shared" si="3"/>
        <v>0</v>
      </c>
      <c r="J27" s="134">
        <f t="shared" si="3"/>
        <v>0</v>
      </c>
      <c r="K27" s="134">
        <f t="shared" si="3"/>
        <v>0</v>
      </c>
      <c r="L27" s="134">
        <f t="shared" si="3"/>
        <v>0</v>
      </c>
      <c r="M27" s="134">
        <f t="shared" si="3"/>
        <v>0</v>
      </c>
      <c r="N27" s="134">
        <f>SUM(D27:M27)</f>
        <v>36.617600000000003</v>
      </c>
    </row>
    <row r="28" spans="1:14">
      <c r="A28" s="146" t="s">
        <v>12</v>
      </c>
      <c r="B28" s="200" t="s">
        <v>1</v>
      </c>
      <c r="C28" s="136" t="s">
        <v>2</v>
      </c>
      <c r="D28" s="136">
        <v>7.45</v>
      </c>
      <c r="E28" s="136">
        <v>3.5</v>
      </c>
      <c r="F28" s="136">
        <v>1.62</v>
      </c>
      <c r="G28" s="136">
        <v>4.5999999999999996</v>
      </c>
      <c r="H28" s="136">
        <v>1.7</v>
      </c>
      <c r="I28" s="136">
        <v>3.5</v>
      </c>
      <c r="J28" s="136">
        <v>3.9</v>
      </c>
      <c r="K28" s="136">
        <v>3.45</v>
      </c>
      <c r="L28" s="136">
        <v>1.65</v>
      </c>
      <c r="M28" s="136">
        <f>1.44+4.81</f>
        <v>6.25</v>
      </c>
      <c r="N28" s="136"/>
    </row>
    <row r="29" spans="1:14">
      <c r="A29" s="146"/>
      <c r="B29" s="200"/>
      <c r="C29" s="136" t="s">
        <v>3</v>
      </c>
      <c r="D29" s="136">
        <v>0.3</v>
      </c>
      <c r="E29" s="136">
        <v>0.3</v>
      </c>
      <c r="F29" s="136">
        <v>0.42</v>
      </c>
      <c r="G29" s="136">
        <v>3.7</v>
      </c>
      <c r="H29" s="136">
        <v>0.8</v>
      </c>
      <c r="I29" s="136">
        <v>0.8</v>
      </c>
      <c r="J29" s="136">
        <v>0.8</v>
      </c>
      <c r="K29" s="136">
        <v>1.05</v>
      </c>
      <c r="L29" s="136">
        <v>1.1000000000000001</v>
      </c>
      <c r="M29" s="136">
        <v>1.2</v>
      </c>
      <c r="N29" s="136"/>
    </row>
    <row r="30" spans="1:14">
      <c r="A30" s="146"/>
      <c r="B30" s="200"/>
      <c r="C30" s="136" t="s">
        <v>4</v>
      </c>
      <c r="D30" s="136">
        <f t="shared" ref="D30:F30" si="4">D28*D29</f>
        <v>2.2349999999999999</v>
      </c>
      <c r="E30" s="136">
        <f t="shared" si="4"/>
        <v>1.05</v>
      </c>
      <c r="F30" s="136">
        <f t="shared" si="4"/>
        <v>0.6804</v>
      </c>
      <c r="G30" s="136">
        <f>G28*G29</f>
        <v>17.02</v>
      </c>
      <c r="H30" s="136">
        <f>H28*H29</f>
        <v>1.36</v>
      </c>
      <c r="I30" s="136">
        <f t="shared" ref="I30:K30" si="5">I28*I29</f>
        <v>2.8000000000000003</v>
      </c>
      <c r="J30" s="136">
        <f t="shared" si="5"/>
        <v>3.12</v>
      </c>
      <c r="K30" s="136">
        <f t="shared" si="5"/>
        <v>3.6225000000000005</v>
      </c>
      <c r="L30" s="136">
        <f>L28*L29</f>
        <v>1.8149999999999999</v>
      </c>
      <c r="M30" s="136">
        <f>M28*M29</f>
        <v>7.5</v>
      </c>
      <c r="N30" s="136"/>
    </row>
    <row r="31" spans="1:14">
      <c r="A31" s="146"/>
      <c r="B31" s="146" t="s">
        <v>9</v>
      </c>
      <c r="C31" s="136" t="s">
        <v>2</v>
      </c>
      <c r="D31" s="136"/>
      <c r="E31" s="136"/>
      <c r="F31" s="136"/>
      <c r="G31" s="136">
        <v>1</v>
      </c>
      <c r="H31" s="136"/>
      <c r="I31" s="136">
        <v>0.25</v>
      </c>
      <c r="J31" s="136">
        <v>0.25</v>
      </c>
      <c r="K31" s="136"/>
      <c r="L31" s="136"/>
      <c r="M31" s="136"/>
      <c r="N31" s="136"/>
    </row>
    <row r="32" spans="1:14">
      <c r="A32" s="146"/>
      <c r="B32" s="146"/>
      <c r="C32" s="136" t="s">
        <v>3</v>
      </c>
      <c r="D32" s="136"/>
      <c r="E32" s="136"/>
      <c r="F32" s="136"/>
      <c r="G32" s="136">
        <f>2.1-0.8</f>
        <v>1.3</v>
      </c>
      <c r="H32" s="136"/>
      <c r="I32" s="136">
        <v>0.55000000000000004</v>
      </c>
      <c r="J32" s="136">
        <v>0.55000000000000004</v>
      </c>
      <c r="K32" s="136"/>
      <c r="L32" s="136"/>
      <c r="M32" s="136"/>
      <c r="N32" s="136"/>
    </row>
    <row r="33" spans="1:14">
      <c r="A33" s="146"/>
      <c r="B33" s="146"/>
      <c r="C33" s="6" t="s">
        <v>5</v>
      </c>
      <c r="D33" s="136"/>
      <c r="E33" s="136"/>
      <c r="F33" s="136"/>
      <c r="G33" s="136">
        <v>1</v>
      </c>
      <c r="H33" s="136"/>
      <c r="I33" s="136">
        <v>1</v>
      </c>
      <c r="J33" s="136">
        <v>1</v>
      </c>
      <c r="K33" s="136"/>
      <c r="L33" s="136"/>
      <c r="M33" s="136"/>
      <c r="N33" s="136"/>
    </row>
    <row r="34" spans="1:14">
      <c r="A34" s="146"/>
      <c r="B34" s="146"/>
      <c r="C34" s="136" t="s">
        <v>4</v>
      </c>
      <c r="D34" s="136">
        <f>D31*D32*D33</f>
        <v>0</v>
      </c>
      <c r="E34" s="136"/>
      <c r="F34" s="136"/>
      <c r="G34" s="136">
        <f>G31*G32*G33</f>
        <v>1.3</v>
      </c>
      <c r="H34" s="136"/>
      <c r="I34" s="136">
        <f>I31*I32*I33</f>
        <v>0.13750000000000001</v>
      </c>
      <c r="J34" s="136">
        <f>J31*J32*J33</f>
        <v>0.13750000000000001</v>
      </c>
      <c r="K34" s="136">
        <f>K31*K32*K33</f>
        <v>0</v>
      </c>
      <c r="L34" s="136">
        <f>L31*L32*L33</f>
        <v>0</v>
      </c>
      <c r="M34" s="136">
        <f>M31*M32*M33</f>
        <v>0</v>
      </c>
      <c r="N34" s="136"/>
    </row>
    <row r="35" spans="1:14" s="3" customFormat="1">
      <c r="A35" s="146"/>
      <c r="B35" s="144" t="s">
        <v>6</v>
      </c>
      <c r="C35" s="144"/>
      <c r="D35" s="134">
        <f>D30-D34</f>
        <v>2.2349999999999999</v>
      </c>
      <c r="E35" s="134">
        <f t="shared" ref="E35:I35" si="6">E30-E34</f>
        <v>1.05</v>
      </c>
      <c r="F35" s="134">
        <f t="shared" si="6"/>
        <v>0.6804</v>
      </c>
      <c r="G35" s="134">
        <f t="shared" si="6"/>
        <v>15.719999999999999</v>
      </c>
      <c r="H35" s="134">
        <f t="shared" si="6"/>
        <v>1.36</v>
      </c>
      <c r="I35" s="134">
        <f t="shared" si="6"/>
        <v>2.6625000000000001</v>
      </c>
      <c r="J35" s="134">
        <f>J30-J34</f>
        <v>2.9824999999999999</v>
      </c>
      <c r="K35" s="134">
        <f>K30-K34</f>
        <v>3.6225000000000005</v>
      </c>
      <c r="L35" s="134">
        <f>L30-L34</f>
        <v>1.8149999999999999</v>
      </c>
      <c r="M35" s="134">
        <f>M30-M34</f>
        <v>7.5</v>
      </c>
      <c r="N35" s="134">
        <f>SUM(D35:M35)</f>
        <v>39.627899999999997</v>
      </c>
    </row>
    <row r="36" spans="1:14">
      <c r="A36" s="237" t="s">
        <v>195</v>
      </c>
      <c r="B36" s="202" t="s">
        <v>1</v>
      </c>
      <c r="C36" s="136" t="s">
        <v>2</v>
      </c>
      <c r="D36" s="136"/>
      <c r="E36" s="136"/>
      <c r="F36" s="136">
        <v>5.5</v>
      </c>
      <c r="G36" s="136"/>
      <c r="H36" s="136"/>
      <c r="I36" s="136"/>
      <c r="J36" s="136"/>
      <c r="K36" s="136"/>
      <c r="L36" s="136">
        <v>5.6</v>
      </c>
      <c r="M36" s="136"/>
      <c r="N36" s="136"/>
    </row>
    <row r="37" spans="1:14">
      <c r="A37" s="203"/>
      <c r="B37" s="203"/>
      <c r="C37" s="136" t="s">
        <v>3</v>
      </c>
      <c r="D37" s="136"/>
      <c r="E37" s="136"/>
      <c r="F37" s="136">
        <v>0.8</v>
      </c>
      <c r="G37" s="136"/>
      <c r="H37" s="136"/>
      <c r="I37" s="136"/>
      <c r="J37" s="136"/>
      <c r="K37" s="136"/>
      <c r="L37" s="136">
        <v>1.2</v>
      </c>
      <c r="M37" s="136"/>
      <c r="N37" s="136"/>
    </row>
    <row r="38" spans="1:14">
      <c r="A38" s="203"/>
      <c r="B38" s="203"/>
      <c r="C38" s="136" t="s">
        <v>4</v>
      </c>
      <c r="D38" s="136"/>
      <c r="E38" s="136"/>
      <c r="F38" s="136">
        <f t="shared" ref="F38" si="7">F36*F37</f>
        <v>4.4000000000000004</v>
      </c>
      <c r="G38" s="136"/>
      <c r="H38" s="136"/>
      <c r="I38" s="136"/>
      <c r="J38" s="136"/>
      <c r="K38" s="136"/>
      <c r="L38" s="136">
        <f t="shared" ref="L38:M38" si="8">L36*L37</f>
        <v>6.72</v>
      </c>
      <c r="M38" s="136">
        <f t="shared" si="8"/>
        <v>0</v>
      </c>
      <c r="N38" s="136"/>
    </row>
    <row r="39" spans="1:14">
      <c r="A39" s="203"/>
      <c r="B39" s="203"/>
      <c r="C39" s="136" t="s">
        <v>2</v>
      </c>
      <c r="D39" s="136"/>
      <c r="E39" s="136"/>
      <c r="F39" s="136"/>
      <c r="G39" s="136">
        <f>2.8+2</f>
        <v>4.8</v>
      </c>
      <c r="H39" s="136"/>
      <c r="I39" s="136"/>
      <c r="J39" s="136"/>
      <c r="K39" s="136"/>
      <c r="L39" s="136"/>
      <c r="M39" s="136"/>
      <c r="N39" s="136"/>
    </row>
    <row r="40" spans="1:14">
      <c r="A40" s="203"/>
      <c r="B40" s="203"/>
      <c r="C40" s="136" t="s">
        <v>3</v>
      </c>
      <c r="D40" s="136"/>
      <c r="E40" s="136"/>
      <c r="F40" s="136"/>
      <c r="G40" s="136">
        <v>0.95</v>
      </c>
      <c r="H40" s="136"/>
      <c r="I40" s="136"/>
      <c r="J40" s="136"/>
      <c r="K40" s="136"/>
      <c r="L40" s="136"/>
      <c r="M40" s="136"/>
      <c r="N40" s="136"/>
    </row>
    <row r="41" spans="1:14">
      <c r="A41" s="203"/>
      <c r="B41" s="203"/>
      <c r="C41" s="136" t="s">
        <v>4</v>
      </c>
      <c r="D41" s="136">
        <f t="shared" ref="D41:M41" si="9">D39*D40</f>
        <v>0</v>
      </c>
      <c r="E41" s="136">
        <f t="shared" si="9"/>
        <v>0</v>
      </c>
      <c r="F41" s="136"/>
      <c r="G41" s="136">
        <f t="shared" si="9"/>
        <v>4.5599999999999996</v>
      </c>
      <c r="H41" s="136"/>
      <c r="I41" s="136">
        <f t="shared" si="9"/>
        <v>0</v>
      </c>
      <c r="J41" s="136">
        <f t="shared" si="9"/>
        <v>0</v>
      </c>
      <c r="K41" s="136">
        <f t="shared" si="9"/>
        <v>0</v>
      </c>
      <c r="L41" s="136">
        <f t="shared" si="9"/>
        <v>0</v>
      </c>
      <c r="M41" s="136">
        <f t="shared" si="9"/>
        <v>0</v>
      </c>
      <c r="N41" s="136"/>
    </row>
    <row r="42" spans="1:14">
      <c r="A42" s="203"/>
      <c r="B42" s="204"/>
      <c r="C42" s="136" t="s">
        <v>24</v>
      </c>
      <c r="D42" s="136"/>
      <c r="E42" s="136"/>
      <c r="F42" s="136"/>
      <c r="G42" s="136">
        <v>4.0140000000000002</v>
      </c>
      <c r="H42" s="136"/>
      <c r="I42" s="136"/>
      <c r="J42" s="136"/>
      <c r="K42" s="136"/>
      <c r="L42" s="136"/>
      <c r="M42" s="136"/>
      <c r="N42" s="136"/>
    </row>
    <row r="43" spans="1:14">
      <c r="A43" s="203"/>
      <c r="B43" s="146" t="s">
        <v>9</v>
      </c>
      <c r="C43" s="136" t="s">
        <v>2</v>
      </c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</row>
    <row r="44" spans="1:14">
      <c r="A44" s="203"/>
      <c r="B44" s="146"/>
      <c r="C44" s="136" t="s">
        <v>3</v>
      </c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</row>
    <row r="45" spans="1:14">
      <c r="A45" s="203"/>
      <c r="B45" s="146"/>
      <c r="C45" s="6" t="s">
        <v>5</v>
      </c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</row>
    <row r="46" spans="1:14">
      <c r="A46" s="203"/>
      <c r="B46" s="146"/>
      <c r="C46" s="136" t="s">
        <v>4</v>
      </c>
      <c r="D46" s="136">
        <f>D43*D44*D45</f>
        <v>0</v>
      </c>
      <c r="E46" s="136"/>
      <c r="F46" s="136"/>
      <c r="G46" s="136"/>
      <c r="H46" s="136"/>
      <c r="I46" s="136"/>
      <c r="J46" s="136"/>
      <c r="K46" s="136">
        <f>K43*K44*K45</f>
        <v>0</v>
      </c>
      <c r="L46" s="136">
        <f>L43*L44*L45</f>
        <v>0</v>
      </c>
      <c r="M46" s="136">
        <f>M43*M44*M45</f>
        <v>0</v>
      </c>
      <c r="N46" s="136"/>
    </row>
    <row r="47" spans="1:14" s="3" customFormat="1">
      <c r="A47" s="204"/>
      <c r="B47" s="144" t="s">
        <v>6</v>
      </c>
      <c r="C47" s="144"/>
      <c r="D47" s="134">
        <f t="shared" ref="D47:F47" si="10">D38+D41+D42-D46</f>
        <v>0</v>
      </c>
      <c r="E47" s="134">
        <f t="shared" si="10"/>
        <v>0</v>
      </c>
      <c r="F47" s="134">
        <f t="shared" si="10"/>
        <v>4.4000000000000004</v>
      </c>
      <c r="G47" s="134">
        <f>G38+G41+G42-G46</f>
        <v>8.5739999999999998</v>
      </c>
      <c r="H47" s="134">
        <f t="shared" ref="H47:M47" si="11">H38+H41+H42-H46</f>
        <v>0</v>
      </c>
      <c r="I47" s="134">
        <f t="shared" si="11"/>
        <v>0</v>
      </c>
      <c r="J47" s="134">
        <f t="shared" si="11"/>
        <v>0</v>
      </c>
      <c r="K47" s="134">
        <f t="shared" si="11"/>
        <v>0</v>
      </c>
      <c r="L47" s="134">
        <f t="shared" si="11"/>
        <v>6.72</v>
      </c>
      <c r="M47" s="134">
        <f t="shared" si="11"/>
        <v>0</v>
      </c>
      <c r="N47" s="134">
        <f>SUM(D47:M47)</f>
        <v>19.693999999999999</v>
      </c>
    </row>
  </sheetData>
  <mergeCells count="19">
    <mergeCell ref="A1:N1"/>
    <mergeCell ref="A16:A27"/>
    <mergeCell ref="B16:B19"/>
    <mergeCell ref="B20:B23"/>
    <mergeCell ref="B24:B26"/>
    <mergeCell ref="B27:C27"/>
    <mergeCell ref="A3:C3"/>
    <mergeCell ref="A4:A15"/>
    <mergeCell ref="B4:B10"/>
    <mergeCell ref="B11:B14"/>
    <mergeCell ref="B15:C15"/>
    <mergeCell ref="A28:A35"/>
    <mergeCell ref="B28:B30"/>
    <mergeCell ref="B31:B34"/>
    <mergeCell ref="B35:C35"/>
    <mergeCell ref="A36:A47"/>
    <mergeCell ref="B36:B42"/>
    <mergeCell ref="B43:B46"/>
    <mergeCell ref="B47:C47"/>
  </mergeCells>
  <pageMargins left="0.23622047244094491" right="0.19685039370078741" top="0.74803149606299213" bottom="0.74803149606299213" header="0.31496062992125984" footer="0.31496062992125984"/>
  <pageSetup paperSize="9" scale="73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3:L47"/>
  <sheetViews>
    <sheetView topLeftCell="A10" workbookViewId="0">
      <selection activeCell="K11" sqref="K11:K31"/>
    </sheetView>
  </sheetViews>
  <sheetFormatPr defaultRowHeight="15"/>
  <cols>
    <col min="1" max="1" width="15.7109375" customWidth="1"/>
    <col min="2" max="2" width="12.7109375" style="1" customWidth="1"/>
    <col min="3" max="3" width="5.42578125" style="1" bestFit="1" customWidth="1"/>
    <col min="4" max="4" width="9.5703125" style="1" customWidth="1"/>
    <col min="5" max="12" width="9.140625" style="1"/>
  </cols>
  <sheetData>
    <row r="3" spans="1:12" s="2" customFormat="1" ht="15.75">
      <c r="A3" s="199"/>
      <c r="B3" s="199"/>
      <c r="C3" s="199"/>
      <c r="D3" s="4" t="s">
        <v>58</v>
      </c>
      <c r="E3" s="4" t="s">
        <v>19</v>
      </c>
      <c r="F3" s="8" t="s">
        <v>20</v>
      </c>
      <c r="G3" s="8" t="s">
        <v>14</v>
      </c>
      <c r="H3" s="8" t="s">
        <v>21</v>
      </c>
      <c r="I3" s="4" t="s">
        <v>59</v>
      </c>
      <c r="J3" s="4" t="s">
        <v>60</v>
      </c>
      <c r="K3" s="4" t="s">
        <v>61</v>
      </c>
      <c r="L3" s="4" t="s">
        <v>6</v>
      </c>
    </row>
    <row r="4" spans="1:12">
      <c r="A4" s="146" t="s">
        <v>0</v>
      </c>
      <c r="B4" s="180" t="s">
        <v>1</v>
      </c>
      <c r="C4" s="5" t="s">
        <v>2</v>
      </c>
      <c r="D4" s="5">
        <v>5.14</v>
      </c>
      <c r="E4" s="5">
        <v>5.98</v>
      </c>
      <c r="F4" s="5"/>
      <c r="G4" s="5"/>
      <c r="H4" s="5">
        <v>5.98</v>
      </c>
      <c r="I4" s="5">
        <v>5.16</v>
      </c>
      <c r="J4" s="5">
        <v>2.38</v>
      </c>
      <c r="K4" s="5">
        <v>9.52</v>
      </c>
      <c r="L4" s="5"/>
    </row>
    <row r="5" spans="1:12">
      <c r="A5" s="146"/>
      <c r="B5" s="201"/>
      <c r="C5" s="5" t="s">
        <v>3</v>
      </c>
      <c r="D5" s="5">
        <v>3.66</v>
      </c>
      <c r="E5" s="5">
        <v>3.51</v>
      </c>
      <c r="F5" s="5"/>
      <c r="G5" s="5"/>
      <c r="H5" s="5">
        <v>3.6</v>
      </c>
      <c r="I5" s="5">
        <v>3.55</v>
      </c>
      <c r="J5" s="5">
        <v>3.35</v>
      </c>
      <c r="K5" s="5">
        <v>3.42</v>
      </c>
      <c r="L5" s="5"/>
    </row>
    <row r="6" spans="1:12">
      <c r="A6" s="146"/>
      <c r="B6" s="201"/>
      <c r="C6" s="5" t="s">
        <v>4</v>
      </c>
      <c r="D6" s="5">
        <f>D4*D5</f>
        <v>18.8124</v>
      </c>
      <c r="E6" s="5">
        <f>E4*E5</f>
        <v>20.989799999999999</v>
      </c>
      <c r="F6" s="5"/>
      <c r="G6" s="5"/>
      <c r="H6" s="5">
        <f>H4*H5</f>
        <v>21.528000000000002</v>
      </c>
      <c r="I6" s="5">
        <f>I4*I5</f>
        <v>18.317999999999998</v>
      </c>
      <c r="J6" s="5">
        <f>J4*J5</f>
        <v>7.9729999999999999</v>
      </c>
      <c r="K6" s="5">
        <f>K4*K5</f>
        <v>32.558399999999999</v>
      </c>
      <c r="L6" s="5"/>
    </row>
    <row r="7" spans="1:12">
      <c r="A7" s="146"/>
      <c r="B7" s="201"/>
      <c r="C7" s="5" t="s">
        <v>2</v>
      </c>
      <c r="D7" s="5"/>
      <c r="E7" s="5"/>
      <c r="F7" s="5"/>
      <c r="G7" s="5"/>
      <c r="H7" s="5"/>
      <c r="I7" s="5"/>
      <c r="J7" s="5"/>
      <c r="K7" s="5"/>
      <c r="L7" s="5"/>
    </row>
    <row r="8" spans="1:12">
      <c r="A8" s="146"/>
      <c r="B8" s="201"/>
      <c r="C8" s="5" t="s">
        <v>3</v>
      </c>
      <c r="D8" s="5"/>
      <c r="E8" s="5"/>
      <c r="F8" s="5"/>
      <c r="G8" s="5"/>
      <c r="H8" s="5"/>
      <c r="I8" s="5"/>
      <c r="J8" s="5"/>
      <c r="K8" s="5"/>
      <c r="L8" s="5"/>
    </row>
    <row r="9" spans="1:12">
      <c r="A9" s="146"/>
      <c r="B9" s="201"/>
      <c r="C9" s="5" t="s">
        <v>4</v>
      </c>
      <c r="D9" s="5"/>
      <c r="E9" s="5"/>
      <c r="F9" s="5"/>
      <c r="G9" s="5"/>
      <c r="H9" s="5"/>
      <c r="I9" s="5"/>
      <c r="J9" s="5">
        <f>J7*J8</f>
        <v>0</v>
      </c>
      <c r="K9" s="5">
        <f>K7*K8</f>
        <v>0</v>
      </c>
      <c r="L9" s="5"/>
    </row>
    <row r="10" spans="1:12">
      <c r="A10" s="146"/>
      <c r="B10" s="181"/>
      <c r="C10" s="5" t="s">
        <v>37</v>
      </c>
      <c r="D10" s="5">
        <f>D6+D9</f>
        <v>18.8124</v>
      </c>
      <c r="E10" s="5">
        <f t="shared" ref="E10:K10" si="0">E6+E9</f>
        <v>20.989799999999999</v>
      </c>
      <c r="F10" s="5">
        <f t="shared" si="0"/>
        <v>0</v>
      </c>
      <c r="G10" s="5">
        <f t="shared" si="0"/>
        <v>0</v>
      </c>
      <c r="H10" s="5">
        <f t="shared" si="0"/>
        <v>21.528000000000002</v>
      </c>
      <c r="I10" s="5">
        <f t="shared" si="0"/>
        <v>18.317999999999998</v>
      </c>
      <c r="J10" s="5">
        <f t="shared" si="0"/>
        <v>7.9729999999999999</v>
      </c>
      <c r="K10" s="5">
        <f t="shared" si="0"/>
        <v>32.558399999999999</v>
      </c>
      <c r="L10" s="5"/>
    </row>
    <row r="11" spans="1:12">
      <c r="A11" s="146"/>
      <c r="B11" s="146" t="s">
        <v>9</v>
      </c>
      <c r="C11" s="5" t="s">
        <v>2</v>
      </c>
      <c r="D11" s="5">
        <v>4</v>
      </c>
      <c r="E11" s="5"/>
      <c r="F11" s="5"/>
      <c r="G11" s="5"/>
      <c r="H11" s="5"/>
      <c r="I11" s="5">
        <v>4</v>
      </c>
      <c r="J11" s="5">
        <v>1.3</v>
      </c>
      <c r="K11" s="5">
        <v>0.95</v>
      </c>
      <c r="L11" s="5"/>
    </row>
    <row r="12" spans="1:12">
      <c r="A12" s="146"/>
      <c r="B12" s="146"/>
      <c r="C12" s="5" t="s">
        <v>3</v>
      </c>
      <c r="D12" s="5">
        <v>1.94</v>
      </c>
      <c r="E12" s="5"/>
      <c r="F12" s="5"/>
      <c r="G12" s="5"/>
      <c r="H12" s="5"/>
      <c r="I12" s="5">
        <v>1.94</v>
      </c>
      <c r="J12" s="5">
        <v>2.2599999999999998</v>
      </c>
      <c r="K12" s="5">
        <v>2.74</v>
      </c>
      <c r="L12" s="5"/>
    </row>
    <row r="13" spans="1:12">
      <c r="A13" s="146"/>
      <c r="B13" s="146"/>
      <c r="C13" s="6" t="s">
        <v>5</v>
      </c>
      <c r="D13" s="5">
        <v>1</v>
      </c>
      <c r="E13" s="5"/>
      <c r="F13" s="5"/>
      <c r="G13" s="5"/>
      <c r="H13" s="5"/>
      <c r="I13" s="5">
        <v>1</v>
      </c>
      <c r="J13" s="5">
        <v>1</v>
      </c>
      <c r="K13" s="5">
        <v>3</v>
      </c>
      <c r="L13" s="5"/>
    </row>
    <row r="14" spans="1:12">
      <c r="A14" s="146"/>
      <c r="B14" s="146"/>
      <c r="C14" s="5" t="s">
        <v>4</v>
      </c>
      <c r="D14" s="5">
        <f>D11*D12*D13</f>
        <v>7.76</v>
      </c>
      <c r="E14" s="5">
        <f>E11*E12*E13</f>
        <v>0</v>
      </c>
      <c r="F14" s="5"/>
      <c r="G14" s="5"/>
      <c r="H14" s="5"/>
      <c r="I14" s="5">
        <f>I11*I12*I13</f>
        <v>7.76</v>
      </c>
      <c r="J14" s="5">
        <f>J11*J12*J13</f>
        <v>2.9379999999999997</v>
      </c>
      <c r="K14" s="5">
        <f>K11*K12*K13</f>
        <v>7.8090000000000011</v>
      </c>
      <c r="L14" s="5"/>
    </row>
    <row r="15" spans="1:12" s="3" customFormat="1">
      <c r="A15" s="146"/>
      <c r="B15" s="144" t="s">
        <v>6</v>
      </c>
      <c r="C15" s="144"/>
      <c r="D15" s="7">
        <f>D10-D14</f>
        <v>11.0524</v>
      </c>
      <c r="E15" s="7">
        <f t="shared" ref="E15:K15" si="1">E10-E14</f>
        <v>20.989799999999999</v>
      </c>
      <c r="F15" s="7">
        <f t="shared" si="1"/>
        <v>0</v>
      </c>
      <c r="G15" s="7">
        <f t="shared" si="1"/>
        <v>0</v>
      </c>
      <c r="H15" s="7">
        <f t="shared" si="1"/>
        <v>21.528000000000002</v>
      </c>
      <c r="I15" s="7">
        <f t="shared" si="1"/>
        <v>10.557999999999998</v>
      </c>
      <c r="J15" s="7">
        <f t="shared" si="1"/>
        <v>5.0350000000000001</v>
      </c>
      <c r="K15" s="7">
        <f t="shared" si="1"/>
        <v>24.749399999999998</v>
      </c>
      <c r="L15" s="7">
        <f>SUM(D15:K15)</f>
        <v>93.912599999999983</v>
      </c>
    </row>
    <row r="16" spans="1:12" ht="15" hidden="1" customHeight="1">
      <c r="A16" s="180" t="s">
        <v>8</v>
      </c>
      <c r="B16" s="202" t="s">
        <v>11</v>
      </c>
      <c r="C16" s="5" t="s">
        <v>2</v>
      </c>
      <c r="D16" s="5"/>
      <c r="E16" s="5"/>
      <c r="F16" s="5"/>
      <c r="G16" s="5"/>
      <c r="H16" s="5"/>
      <c r="I16" s="5"/>
      <c r="J16" s="5"/>
      <c r="K16" s="5"/>
      <c r="L16" s="5"/>
    </row>
    <row r="17" spans="1:12" hidden="1">
      <c r="A17" s="201"/>
      <c r="B17" s="203"/>
      <c r="C17" s="5" t="s">
        <v>3</v>
      </c>
      <c r="D17" s="5"/>
      <c r="E17" s="5"/>
      <c r="F17" s="5"/>
      <c r="G17" s="5"/>
      <c r="H17" s="5"/>
      <c r="I17" s="5"/>
      <c r="J17" s="5"/>
      <c r="K17" s="5"/>
      <c r="L17" s="5"/>
    </row>
    <row r="18" spans="1:12" hidden="1">
      <c r="A18" s="201"/>
      <c r="B18" s="203"/>
      <c r="C18" s="6" t="s">
        <v>5</v>
      </c>
      <c r="D18" s="5"/>
      <c r="E18" s="5"/>
      <c r="F18" s="5"/>
      <c r="G18" s="5"/>
      <c r="H18" s="5"/>
      <c r="I18" s="5"/>
      <c r="J18" s="5"/>
      <c r="K18" s="5"/>
      <c r="L18" s="5"/>
    </row>
    <row r="19" spans="1:12" hidden="1">
      <c r="A19" s="201"/>
      <c r="B19" s="204"/>
      <c r="C19" s="5" t="s">
        <v>4</v>
      </c>
      <c r="D19" s="5"/>
      <c r="E19" s="5">
        <f>E16*E17*E18</f>
        <v>0</v>
      </c>
      <c r="F19" s="5"/>
      <c r="G19" s="5">
        <f>G16*G17*G18</f>
        <v>0</v>
      </c>
      <c r="H19" s="5"/>
      <c r="I19" s="5">
        <f>I16*I17*I18</f>
        <v>0</v>
      </c>
      <c r="J19" s="5"/>
      <c r="K19" s="5"/>
      <c r="L19" s="5"/>
    </row>
    <row r="20" spans="1:12" ht="15" hidden="1" customHeight="1">
      <c r="A20" s="201"/>
      <c r="B20" s="202" t="s">
        <v>15</v>
      </c>
      <c r="C20" s="5" t="s">
        <v>2</v>
      </c>
      <c r="D20" s="5"/>
      <c r="E20" s="5"/>
      <c r="F20" s="5"/>
      <c r="G20" s="5"/>
      <c r="H20" s="5"/>
      <c r="I20" s="5"/>
      <c r="J20" s="5"/>
      <c r="K20" s="5"/>
      <c r="L20" s="5"/>
    </row>
    <row r="21" spans="1:12" hidden="1">
      <c r="A21" s="201"/>
      <c r="B21" s="203"/>
      <c r="C21" s="5" t="s">
        <v>3</v>
      </c>
      <c r="D21" s="5"/>
      <c r="E21" s="5"/>
      <c r="F21" s="5"/>
      <c r="G21" s="5"/>
      <c r="H21" s="5"/>
      <c r="I21" s="5"/>
      <c r="J21" s="5"/>
      <c r="K21" s="5"/>
      <c r="L21" s="5"/>
    </row>
    <row r="22" spans="1:12" hidden="1">
      <c r="A22" s="201"/>
      <c r="B22" s="203"/>
      <c r="C22" s="6" t="s">
        <v>5</v>
      </c>
      <c r="D22" s="5"/>
      <c r="E22" s="5"/>
      <c r="F22" s="5"/>
      <c r="G22" s="5"/>
      <c r="H22" s="5"/>
      <c r="I22" s="5"/>
      <c r="J22" s="5"/>
      <c r="K22" s="5"/>
      <c r="L22" s="5"/>
    </row>
    <row r="23" spans="1:12" hidden="1">
      <c r="A23" s="201"/>
      <c r="B23" s="204"/>
      <c r="C23" s="5" t="s">
        <v>4</v>
      </c>
      <c r="D23" s="5"/>
      <c r="E23" s="5">
        <f>E20*E21*E22</f>
        <v>0</v>
      </c>
      <c r="F23" s="5"/>
      <c r="G23" s="5">
        <f>G20*G21*G22</f>
        <v>0</v>
      </c>
      <c r="H23" s="5"/>
      <c r="I23" s="5">
        <f>I20*I21*I22</f>
        <v>0</v>
      </c>
      <c r="J23" s="5"/>
      <c r="K23" s="5"/>
      <c r="L23" s="5"/>
    </row>
    <row r="24" spans="1:12">
      <c r="A24" s="201"/>
      <c r="B24" s="200" t="s">
        <v>1</v>
      </c>
      <c r="C24" s="5" t="s">
        <v>2</v>
      </c>
      <c r="D24" s="5"/>
      <c r="E24" s="5">
        <v>1.52</v>
      </c>
      <c r="F24" s="5">
        <v>11</v>
      </c>
      <c r="G24" s="5">
        <f>2.26*2+0.3</f>
        <v>4.8199999999999994</v>
      </c>
      <c r="H24" s="5"/>
      <c r="I24" s="5"/>
      <c r="J24" s="5"/>
      <c r="K24" s="5"/>
      <c r="L24" s="5"/>
    </row>
    <row r="25" spans="1:12">
      <c r="A25" s="201"/>
      <c r="B25" s="200"/>
      <c r="C25" s="5" t="s">
        <v>3</v>
      </c>
      <c r="D25" s="5"/>
      <c r="E25" s="5">
        <v>2.2200000000000002</v>
      </c>
      <c r="F25" s="5">
        <v>2.5299999999999998</v>
      </c>
      <c r="G25" s="5">
        <v>2.5299999999999998</v>
      </c>
      <c r="H25" s="5"/>
      <c r="I25" s="5"/>
      <c r="J25" s="5"/>
      <c r="K25" s="5"/>
      <c r="L25" s="5"/>
    </row>
    <row r="26" spans="1:12">
      <c r="A26" s="201"/>
      <c r="B26" s="200"/>
      <c r="C26" s="5" t="s">
        <v>4</v>
      </c>
      <c r="D26" s="5">
        <f t="shared" ref="D26:K26" si="2">D24*D25</f>
        <v>0</v>
      </c>
      <c r="E26" s="5">
        <f t="shared" si="2"/>
        <v>3.3744000000000005</v>
      </c>
      <c r="F26" s="5">
        <f t="shared" si="2"/>
        <v>27.83</v>
      </c>
      <c r="G26" s="5">
        <f t="shared" si="2"/>
        <v>12.194599999999998</v>
      </c>
      <c r="H26" s="5">
        <f t="shared" si="2"/>
        <v>0</v>
      </c>
      <c r="I26" s="5">
        <f t="shared" si="2"/>
        <v>0</v>
      </c>
      <c r="J26" s="5">
        <f t="shared" si="2"/>
        <v>0</v>
      </c>
      <c r="K26" s="5">
        <f t="shared" si="2"/>
        <v>0</v>
      </c>
      <c r="L26" s="5"/>
    </row>
    <row r="27" spans="1:12" s="3" customFormat="1">
      <c r="A27" s="181"/>
      <c r="B27" s="144" t="s">
        <v>6</v>
      </c>
      <c r="C27" s="144"/>
      <c r="D27" s="7">
        <f t="shared" ref="D27:K27" si="3">D19+D23+D26</f>
        <v>0</v>
      </c>
      <c r="E27" s="7">
        <f t="shared" si="3"/>
        <v>3.3744000000000005</v>
      </c>
      <c r="F27" s="7">
        <f t="shared" si="3"/>
        <v>27.83</v>
      </c>
      <c r="G27" s="7">
        <f t="shared" si="3"/>
        <v>12.194599999999998</v>
      </c>
      <c r="H27" s="7">
        <f t="shared" si="3"/>
        <v>0</v>
      </c>
      <c r="I27" s="7">
        <f t="shared" si="3"/>
        <v>0</v>
      </c>
      <c r="J27" s="7">
        <f t="shared" si="3"/>
        <v>0</v>
      </c>
      <c r="K27" s="7">
        <f t="shared" si="3"/>
        <v>0</v>
      </c>
      <c r="L27" s="7">
        <f>SUM(D27:K27)</f>
        <v>43.399000000000001</v>
      </c>
    </row>
    <row r="28" spans="1:12">
      <c r="A28" s="146" t="s">
        <v>12</v>
      </c>
      <c r="B28" s="200" t="s">
        <v>1</v>
      </c>
      <c r="C28" s="5" t="s">
        <v>2</v>
      </c>
      <c r="D28" s="5"/>
      <c r="E28" s="5">
        <f>1.96+2.95</f>
        <v>4.91</v>
      </c>
      <c r="F28" s="5">
        <v>1.8</v>
      </c>
      <c r="G28" s="5"/>
      <c r="H28" s="5">
        <v>3</v>
      </c>
      <c r="I28" s="5"/>
      <c r="J28" s="5"/>
      <c r="K28" s="5"/>
      <c r="L28" s="5"/>
    </row>
    <row r="29" spans="1:12">
      <c r="A29" s="146"/>
      <c r="B29" s="200"/>
      <c r="C29" s="5" t="s">
        <v>3</v>
      </c>
      <c r="D29" s="5"/>
      <c r="E29" s="5">
        <v>2.2200000000000002</v>
      </c>
      <c r="F29" s="5">
        <v>2.5299999999999998</v>
      </c>
      <c r="G29" s="5"/>
      <c r="H29" s="5">
        <v>2.5299999999999998</v>
      </c>
      <c r="I29" s="5"/>
      <c r="J29" s="5"/>
      <c r="K29" s="5"/>
      <c r="L29" s="5"/>
    </row>
    <row r="30" spans="1:12">
      <c r="A30" s="146"/>
      <c r="B30" s="200"/>
      <c r="C30" s="5" t="s">
        <v>4</v>
      </c>
      <c r="D30" s="5">
        <f>D28*D29</f>
        <v>0</v>
      </c>
      <c r="E30" s="5">
        <f>E28*E29</f>
        <v>10.900200000000002</v>
      </c>
      <c r="F30" s="5">
        <f>F28*F29</f>
        <v>4.5539999999999994</v>
      </c>
      <c r="G30" s="5"/>
      <c r="H30" s="5">
        <f>H28*H29</f>
        <v>7.59</v>
      </c>
      <c r="I30" s="5">
        <f>I28*I29</f>
        <v>0</v>
      </c>
      <c r="J30" s="5">
        <f>J28*J29</f>
        <v>0</v>
      </c>
      <c r="K30" s="5">
        <f>K28*K29</f>
        <v>0</v>
      </c>
      <c r="L30" s="5"/>
    </row>
    <row r="31" spans="1:12">
      <c r="A31" s="146"/>
      <c r="B31" s="146" t="s">
        <v>9</v>
      </c>
      <c r="C31" s="5" t="s">
        <v>2</v>
      </c>
      <c r="D31" s="5"/>
      <c r="E31" s="5">
        <v>1.5</v>
      </c>
      <c r="F31" s="5">
        <v>1.3</v>
      </c>
      <c r="G31" s="5"/>
      <c r="H31" s="5">
        <v>1</v>
      </c>
      <c r="I31" s="5"/>
      <c r="J31" s="5"/>
      <c r="K31" s="5"/>
      <c r="L31" s="5"/>
    </row>
    <row r="32" spans="1:12">
      <c r="A32" s="146"/>
      <c r="B32" s="146"/>
      <c r="C32" s="5" t="s">
        <v>3</v>
      </c>
      <c r="D32" s="5"/>
      <c r="E32" s="5">
        <v>0.98</v>
      </c>
      <c r="F32" s="5">
        <v>1.1000000000000001</v>
      </c>
      <c r="G32" s="5"/>
      <c r="H32" s="5">
        <v>1.1000000000000001</v>
      </c>
      <c r="I32" s="5"/>
      <c r="J32" s="5"/>
      <c r="K32" s="5"/>
      <c r="L32" s="5"/>
    </row>
    <row r="33" spans="1:12">
      <c r="A33" s="146"/>
      <c r="B33" s="146"/>
      <c r="C33" s="6" t="s">
        <v>5</v>
      </c>
      <c r="D33" s="5"/>
      <c r="E33" s="5">
        <v>1</v>
      </c>
      <c r="F33" s="5">
        <v>1</v>
      </c>
      <c r="G33" s="5"/>
      <c r="H33" s="5">
        <v>1</v>
      </c>
      <c r="I33" s="5"/>
      <c r="J33" s="5"/>
      <c r="K33" s="5"/>
      <c r="L33" s="5"/>
    </row>
    <row r="34" spans="1:12">
      <c r="A34" s="146"/>
      <c r="B34" s="146"/>
      <c r="C34" s="5" t="s">
        <v>4</v>
      </c>
      <c r="D34" s="5">
        <f>D31*D32*D33</f>
        <v>0</v>
      </c>
      <c r="E34" s="5">
        <f>E31*E32*E33</f>
        <v>1.47</v>
      </c>
      <c r="F34" s="5">
        <f>F31*F32*F33</f>
        <v>1.4300000000000002</v>
      </c>
      <c r="G34" s="5"/>
      <c r="H34" s="5">
        <f t="shared" ref="H34:I34" si="4">H31*H32*H33</f>
        <v>1.1000000000000001</v>
      </c>
      <c r="I34" s="5">
        <f t="shared" si="4"/>
        <v>0</v>
      </c>
      <c r="J34" s="5">
        <f>J31*J32*J33</f>
        <v>0</v>
      </c>
      <c r="K34" s="5">
        <f>K31*K32*K33</f>
        <v>0</v>
      </c>
      <c r="L34" s="5"/>
    </row>
    <row r="35" spans="1:12" s="3" customFormat="1">
      <c r="A35" s="146"/>
      <c r="B35" s="144" t="s">
        <v>6</v>
      </c>
      <c r="C35" s="144"/>
      <c r="D35" s="7">
        <f>D30-D34</f>
        <v>0</v>
      </c>
      <c r="E35" s="7">
        <f t="shared" ref="E35:I35" si="5">E30-E34</f>
        <v>9.430200000000001</v>
      </c>
      <c r="F35" s="7">
        <f t="shared" si="5"/>
        <v>3.1239999999999992</v>
      </c>
      <c r="G35" s="7">
        <f t="shared" si="5"/>
        <v>0</v>
      </c>
      <c r="H35" s="7">
        <f t="shared" si="5"/>
        <v>6.49</v>
      </c>
      <c r="I35" s="7">
        <f t="shared" si="5"/>
        <v>0</v>
      </c>
      <c r="J35" s="7">
        <f>J30-J34</f>
        <v>0</v>
      </c>
      <c r="K35" s="7">
        <f>K30-K34</f>
        <v>0</v>
      </c>
      <c r="L35" s="7">
        <f>SUM(D35:K35)</f>
        <v>19.0442</v>
      </c>
    </row>
    <row r="36" spans="1:12">
      <c r="A36" s="202" t="s">
        <v>35</v>
      </c>
      <c r="B36" s="202" t="s">
        <v>1</v>
      </c>
      <c r="C36" s="5" t="s">
        <v>2</v>
      </c>
      <c r="D36" s="5"/>
      <c r="E36" s="5">
        <v>4.91</v>
      </c>
      <c r="F36" s="5">
        <v>11</v>
      </c>
      <c r="G36" s="5">
        <v>4.82</v>
      </c>
      <c r="H36" s="5">
        <v>3</v>
      </c>
      <c r="I36" s="5"/>
      <c r="J36" s="5"/>
      <c r="K36" s="5"/>
      <c r="L36" s="5"/>
    </row>
    <row r="37" spans="1:12">
      <c r="A37" s="203"/>
      <c r="B37" s="203"/>
      <c r="C37" s="5" t="s">
        <v>3</v>
      </c>
      <c r="D37" s="5"/>
      <c r="E37" s="5">
        <v>1.1000000000000001</v>
      </c>
      <c r="F37" s="5">
        <v>1</v>
      </c>
      <c r="G37" s="5">
        <v>1</v>
      </c>
      <c r="H37" s="5">
        <v>1</v>
      </c>
      <c r="I37" s="5"/>
      <c r="J37" s="5"/>
      <c r="K37" s="5"/>
      <c r="L37" s="5"/>
    </row>
    <row r="38" spans="1:12">
      <c r="A38" s="203"/>
      <c r="B38" s="203"/>
      <c r="C38" s="5" t="s">
        <v>4</v>
      </c>
      <c r="D38" s="5">
        <f t="shared" ref="D38:K38" si="6">D36*D37</f>
        <v>0</v>
      </c>
      <c r="E38" s="5">
        <f t="shared" si="6"/>
        <v>5.4010000000000007</v>
      </c>
      <c r="F38" s="5">
        <f t="shared" si="6"/>
        <v>11</v>
      </c>
      <c r="G38" s="5">
        <f t="shared" si="6"/>
        <v>4.82</v>
      </c>
      <c r="H38" s="5">
        <f t="shared" si="6"/>
        <v>3</v>
      </c>
      <c r="I38" s="5">
        <f t="shared" si="6"/>
        <v>0</v>
      </c>
      <c r="J38" s="5">
        <f t="shared" si="6"/>
        <v>0</v>
      </c>
      <c r="K38" s="5">
        <f t="shared" si="6"/>
        <v>0</v>
      </c>
      <c r="L38" s="5"/>
    </row>
    <row r="39" spans="1:12">
      <c r="A39" s="203"/>
      <c r="B39" s="203"/>
      <c r="C39" s="5" t="s">
        <v>2</v>
      </c>
      <c r="D39" s="5"/>
      <c r="E39" s="5">
        <v>1.52</v>
      </c>
      <c r="F39" s="5"/>
      <c r="G39" s="5"/>
      <c r="H39" s="5"/>
      <c r="I39" s="5"/>
      <c r="J39" s="5"/>
      <c r="K39" s="5"/>
      <c r="L39" s="5"/>
    </row>
    <row r="40" spans="1:12">
      <c r="A40" s="203"/>
      <c r="B40" s="203"/>
      <c r="C40" s="5" t="s">
        <v>3</v>
      </c>
      <c r="D40" s="5"/>
      <c r="E40" s="5">
        <v>1.8</v>
      </c>
      <c r="F40" s="5"/>
      <c r="G40" s="5"/>
      <c r="H40" s="5"/>
      <c r="I40" s="5"/>
      <c r="J40" s="5"/>
      <c r="K40" s="5"/>
      <c r="L40" s="5"/>
    </row>
    <row r="41" spans="1:12">
      <c r="A41" s="203"/>
      <c r="B41" s="203"/>
      <c r="C41" s="5" t="s">
        <v>4</v>
      </c>
      <c r="D41" s="5">
        <f t="shared" ref="D41:K41" si="7">D39*D40</f>
        <v>0</v>
      </c>
      <c r="E41" s="5">
        <f t="shared" si="7"/>
        <v>2.7360000000000002</v>
      </c>
      <c r="F41" s="5">
        <f t="shared" si="7"/>
        <v>0</v>
      </c>
      <c r="G41" s="5">
        <f t="shared" si="7"/>
        <v>0</v>
      </c>
      <c r="H41" s="5">
        <f t="shared" si="7"/>
        <v>0</v>
      </c>
      <c r="I41" s="5">
        <f t="shared" si="7"/>
        <v>0</v>
      </c>
      <c r="J41" s="5">
        <f t="shared" si="7"/>
        <v>0</v>
      </c>
      <c r="K41" s="5">
        <f t="shared" si="7"/>
        <v>0</v>
      </c>
      <c r="L41" s="5"/>
    </row>
    <row r="42" spans="1:12">
      <c r="A42" s="203"/>
      <c r="B42" s="204"/>
      <c r="C42" s="5" t="s">
        <v>4</v>
      </c>
      <c r="D42" s="5"/>
      <c r="E42" s="5"/>
      <c r="F42" s="5"/>
      <c r="G42" s="5"/>
      <c r="H42" s="5"/>
      <c r="I42" s="5"/>
      <c r="J42" s="5"/>
      <c r="K42" s="5"/>
      <c r="L42" s="5"/>
    </row>
    <row r="43" spans="1:12">
      <c r="A43" s="203"/>
      <c r="B43" s="146" t="s">
        <v>9</v>
      </c>
      <c r="C43" s="5" t="s">
        <v>2</v>
      </c>
      <c r="D43" s="5"/>
      <c r="E43" s="5">
        <v>1.5</v>
      </c>
      <c r="F43" s="5">
        <v>1.3</v>
      </c>
      <c r="G43" s="5"/>
      <c r="H43" s="5">
        <v>1</v>
      </c>
      <c r="I43" s="5"/>
      <c r="J43" s="5"/>
      <c r="K43" s="5"/>
      <c r="L43" s="5"/>
    </row>
    <row r="44" spans="1:12">
      <c r="A44" s="203"/>
      <c r="B44" s="146"/>
      <c r="C44" s="5" t="s">
        <v>3</v>
      </c>
      <c r="D44" s="5"/>
      <c r="E44" s="5">
        <v>1.0900000000000001</v>
      </c>
      <c r="F44" s="5">
        <v>1</v>
      </c>
      <c r="G44" s="5"/>
      <c r="H44" s="5">
        <v>1</v>
      </c>
      <c r="I44" s="5"/>
      <c r="J44" s="5"/>
      <c r="K44" s="5"/>
      <c r="L44" s="5"/>
    </row>
    <row r="45" spans="1:12">
      <c r="A45" s="203"/>
      <c r="B45" s="146"/>
      <c r="C45" s="6" t="s">
        <v>5</v>
      </c>
      <c r="D45" s="5"/>
      <c r="E45" s="5">
        <v>1</v>
      </c>
      <c r="F45" s="5">
        <v>1</v>
      </c>
      <c r="G45" s="5"/>
      <c r="H45" s="5">
        <v>1</v>
      </c>
      <c r="I45" s="5"/>
      <c r="J45" s="5"/>
      <c r="K45" s="5"/>
      <c r="L45" s="5"/>
    </row>
    <row r="46" spans="1:12">
      <c r="A46" s="203"/>
      <c r="B46" s="146"/>
      <c r="C46" s="5" t="s">
        <v>4</v>
      </c>
      <c r="D46" s="5">
        <f t="shared" ref="D46:K46" si="8">D43*D44*D45</f>
        <v>0</v>
      </c>
      <c r="E46" s="5">
        <f t="shared" si="8"/>
        <v>1.6350000000000002</v>
      </c>
      <c r="F46" s="5">
        <f t="shared" si="8"/>
        <v>1.3</v>
      </c>
      <c r="G46" s="5">
        <f t="shared" si="8"/>
        <v>0</v>
      </c>
      <c r="H46" s="5">
        <f t="shared" si="8"/>
        <v>1</v>
      </c>
      <c r="I46" s="5">
        <f t="shared" si="8"/>
        <v>0</v>
      </c>
      <c r="J46" s="5">
        <f t="shared" si="8"/>
        <v>0</v>
      </c>
      <c r="K46" s="5">
        <f t="shared" si="8"/>
        <v>0</v>
      </c>
      <c r="L46" s="5"/>
    </row>
    <row r="47" spans="1:12" s="3" customFormat="1">
      <c r="A47" s="204"/>
      <c r="B47" s="144" t="s">
        <v>6</v>
      </c>
      <c r="C47" s="144"/>
      <c r="D47" s="7">
        <f t="shared" ref="D47:F47" si="9">D38+D41+D42-D46</f>
        <v>0</v>
      </c>
      <c r="E47" s="7">
        <f t="shared" si="9"/>
        <v>6.5020000000000007</v>
      </c>
      <c r="F47" s="7">
        <f t="shared" si="9"/>
        <v>9.6999999999999993</v>
      </c>
      <c r="G47" s="7">
        <f>G38+G41+G42-G46</f>
        <v>4.82</v>
      </c>
      <c r="H47" s="7">
        <f t="shared" ref="H47:K47" si="10">H38+H41+H42-H46</f>
        <v>2</v>
      </c>
      <c r="I47" s="7">
        <f t="shared" si="10"/>
        <v>0</v>
      </c>
      <c r="J47" s="7">
        <f t="shared" si="10"/>
        <v>0</v>
      </c>
      <c r="K47" s="7">
        <f t="shared" si="10"/>
        <v>0</v>
      </c>
      <c r="L47" s="7">
        <f>SUM(D47:K47)</f>
        <v>23.021999999999998</v>
      </c>
    </row>
  </sheetData>
  <mergeCells count="18">
    <mergeCell ref="A16:A27"/>
    <mergeCell ref="B16:B19"/>
    <mergeCell ref="B20:B23"/>
    <mergeCell ref="B24:B26"/>
    <mergeCell ref="B27:C27"/>
    <mergeCell ref="A3:C3"/>
    <mergeCell ref="A4:A15"/>
    <mergeCell ref="B4:B10"/>
    <mergeCell ref="B11:B14"/>
    <mergeCell ref="B15:C15"/>
    <mergeCell ref="A28:A35"/>
    <mergeCell ref="B28:B30"/>
    <mergeCell ref="B31:B34"/>
    <mergeCell ref="B35:C35"/>
    <mergeCell ref="A36:A47"/>
    <mergeCell ref="B36:B42"/>
    <mergeCell ref="B43:B46"/>
    <mergeCell ref="B47:C4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N47"/>
  <sheetViews>
    <sheetView view="pageBreakPreview" zoomScaleSheetLayoutView="100" workbookViewId="0">
      <selection sqref="A1:L1"/>
    </sheetView>
  </sheetViews>
  <sheetFormatPr defaultRowHeight="15"/>
  <cols>
    <col min="1" max="1" width="14.28515625" style="137" customWidth="1"/>
    <col min="2" max="2" width="12.7109375" style="36" customWidth="1"/>
    <col min="3" max="3" width="5.42578125" style="36" bestFit="1" customWidth="1"/>
    <col min="4" max="4" width="9.5703125" style="36" customWidth="1"/>
    <col min="5" max="12" width="9.140625" style="36"/>
    <col min="13" max="16384" width="9.140625" style="137"/>
  </cols>
  <sheetData>
    <row r="1" spans="1:14">
      <c r="A1" s="235" t="s">
        <v>193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6"/>
      <c r="N1" s="236"/>
    </row>
    <row r="3" spans="1:14" s="2" customFormat="1" ht="15.75">
      <c r="A3" s="199"/>
      <c r="B3" s="199"/>
      <c r="C3" s="199"/>
      <c r="D3" s="4" t="s">
        <v>58</v>
      </c>
      <c r="E3" s="4" t="s">
        <v>19</v>
      </c>
      <c r="F3" s="138" t="s">
        <v>20</v>
      </c>
      <c r="G3" s="138" t="s">
        <v>14</v>
      </c>
      <c r="H3" s="138" t="s">
        <v>21</v>
      </c>
      <c r="I3" s="4" t="s">
        <v>59</v>
      </c>
      <c r="J3" s="4" t="s">
        <v>60</v>
      </c>
      <c r="K3" s="4" t="s">
        <v>61</v>
      </c>
      <c r="L3" s="4" t="s">
        <v>6</v>
      </c>
    </row>
    <row r="4" spans="1:14">
      <c r="A4" s="146" t="s">
        <v>0</v>
      </c>
      <c r="B4" s="180" t="s">
        <v>1</v>
      </c>
      <c r="C4" s="136" t="s">
        <v>2</v>
      </c>
      <c r="D4" s="136">
        <v>5.14</v>
      </c>
      <c r="E4" s="136">
        <v>5.98</v>
      </c>
      <c r="F4" s="136"/>
      <c r="G4" s="136"/>
      <c r="H4" s="136">
        <v>5.98</v>
      </c>
      <c r="I4" s="136">
        <v>5.16</v>
      </c>
      <c r="J4" s="136">
        <v>2.38</v>
      </c>
      <c r="K4" s="136">
        <v>9.52</v>
      </c>
      <c r="L4" s="136"/>
    </row>
    <row r="5" spans="1:14">
      <c r="A5" s="146"/>
      <c r="B5" s="201"/>
      <c r="C5" s="136" t="s">
        <v>3</v>
      </c>
      <c r="D5" s="136">
        <v>3.66</v>
      </c>
      <c r="E5" s="136">
        <v>3.51</v>
      </c>
      <c r="F5" s="136"/>
      <c r="G5" s="136"/>
      <c r="H5" s="136">
        <v>3.6</v>
      </c>
      <c r="I5" s="136">
        <v>3.55</v>
      </c>
      <c r="J5" s="136">
        <v>3.35</v>
      </c>
      <c r="K5" s="136">
        <v>3.42</v>
      </c>
      <c r="L5" s="136"/>
    </row>
    <row r="6" spans="1:14">
      <c r="A6" s="146"/>
      <c r="B6" s="201"/>
      <c r="C6" s="136" t="s">
        <v>4</v>
      </c>
      <c r="D6" s="136">
        <f>D4*D5</f>
        <v>18.8124</v>
      </c>
      <c r="E6" s="136">
        <f>E4*E5</f>
        <v>20.989799999999999</v>
      </c>
      <c r="F6" s="136"/>
      <c r="G6" s="136"/>
      <c r="H6" s="136">
        <f>H4*H5</f>
        <v>21.528000000000002</v>
      </c>
      <c r="I6" s="136">
        <f>I4*I5</f>
        <v>18.317999999999998</v>
      </c>
      <c r="J6" s="136">
        <f>J4*J5</f>
        <v>7.9729999999999999</v>
      </c>
      <c r="K6" s="136">
        <f>K4*K5</f>
        <v>32.558399999999999</v>
      </c>
      <c r="L6" s="136"/>
    </row>
    <row r="7" spans="1:14">
      <c r="A7" s="146"/>
      <c r="B7" s="201"/>
      <c r="C7" s="136" t="s">
        <v>2</v>
      </c>
      <c r="D7" s="136"/>
      <c r="E7" s="136"/>
      <c r="F7" s="136"/>
      <c r="G7" s="136"/>
      <c r="H7" s="136"/>
      <c r="I7" s="136"/>
      <c r="J7" s="136"/>
      <c r="K7" s="136"/>
      <c r="L7" s="136"/>
    </row>
    <row r="8" spans="1:14">
      <c r="A8" s="146"/>
      <c r="B8" s="201"/>
      <c r="C8" s="136" t="s">
        <v>3</v>
      </c>
      <c r="D8" s="136"/>
      <c r="E8" s="136"/>
      <c r="F8" s="136"/>
      <c r="G8" s="136"/>
      <c r="H8" s="136"/>
      <c r="I8" s="136"/>
      <c r="J8" s="136"/>
      <c r="K8" s="136"/>
      <c r="L8" s="136"/>
    </row>
    <row r="9" spans="1:14">
      <c r="A9" s="146"/>
      <c r="B9" s="201"/>
      <c r="C9" s="136" t="s">
        <v>4</v>
      </c>
      <c r="D9" s="136"/>
      <c r="E9" s="136"/>
      <c r="F9" s="136"/>
      <c r="G9" s="136"/>
      <c r="H9" s="136"/>
      <c r="I9" s="136"/>
      <c r="J9" s="136">
        <f>J7*J8</f>
        <v>0</v>
      </c>
      <c r="K9" s="136">
        <f>K7*K8</f>
        <v>0</v>
      </c>
      <c r="L9" s="136"/>
    </row>
    <row r="10" spans="1:14">
      <c r="A10" s="146"/>
      <c r="B10" s="181"/>
      <c r="C10" s="136" t="s">
        <v>37</v>
      </c>
      <c r="D10" s="136">
        <f>D6+D9</f>
        <v>18.8124</v>
      </c>
      <c r="E10" s="136">
        <f t="shared" ref="E10:K10" si="0">E6+E9</f>
        <v>20.989799999999999</v>
      </c>
      <c r="F10" s="136">
        <f t="shared" si="0"/>
        <v>0</v>
      </c>
      <c r="G10" s="136">
        <f t="shared" si="0"/>
        <v>0</v>
      </c>
      <c r="H10" s="136">
        <f t="shared" si="0"/>
        <v>21.528000000000002</v>
      </c>
      <c r="I10" s="136">
        <f t="shared" si="0"/>
        <v>18.317999999999998</v>
      </c>
      <c r="J10" s="136">
        <f t="shared" si="0"/>
        <v>7.9729999999999999</v>
      </c>
      <c r="K10" s="136">
        <f t="shared" si="0"/>
        <v>32.558399999999999</v>
      </c>
      <c r="L10" s="136"/>
    </row>
    <row r="11" spans="1:14">
      <c r="A11" s="146"/>
      <c r="B11" s="146" t="s">
        <v>9</v>
      </c>
      <c r="C11" s="136" t="s">
        <v>2</v>
      </c>
      <c r="D11" s="136">
        <v>4</v>
      </c>
      <c r="E11" s="136"/>
      <c r="F11" s="136"/>
      <c r="G11" s="136"/>
      <c r="H11" s="136"/>
      <c r="I11" s="136">
        <v>4</v>
      </c>
      <c r="J11" s="136">
        <v>1.3</v>
      </c>
      <c r="K11" s="136">
        <v>0.95</v>
      </c>
      <c r="L11" s="136"/>
    </row>
    <row r="12" spans="1:14">
      <c r="A12" s="146"/>
      <c r="B12" s="146"/>
      <c r="C12" s="136" t="s">
        <v>3</v>
      </c>
      <c r="D12" s="136">
        <v>1.94</v>
      </c>
      <c r="E12" s="136"/>
      <c r="F12" s="136"/>
      <c r="G12" s="136"/>
      <c r="H12" s="136"/>
      <c r="I12" s="136">
        <v>1.94</v>
      </c>
      <c r="J12" s="136">
        <v>2.2599999999999998</v>
      </c>
      <c r="K12" s="136">
        <v>2.74</v>
      </c>
      <c r="L12" s="136"/>
    </row>
    <row r="13" spans="1:14">
      <c r="A13" s="146"/>
      <c r="B13" s="146"/>
      <c r="C13" s="6" t="s">
        <v>5</v>
      </c>
      <c r="D13" s="136">
        <v>1</v>
      </c>
      <c r="E13" s="136"/>
      <c r="F13" s="136"/>
      <c r="G13" s="136"/>
      <c r="H13" s="136"/>
      <c r="I13" s="136">
        <v>1</v>
      </c>
      <c r="J13" s="136">
        <v>1</v>
      </c>
      <c r="K13" s="136">
        <v>3</v>
      </c>
      <c r="L13" s="136"/>
    </row>
    <row r="14" spans="1:14">
      <c r="A14" s="146"/>
      <c r="B14" s="146"/>
      <c r="C14" s="136" t="s">
        <v>4</v>
      </c>
      <c r="D14" s="136">
        <f>D11*D12*D13</f>
        <v>7.76</v>
      </c>
      <c r="E14" s="136">
        <f>E11*E12*E13</f>
        <v>0</v>
      </c>
      <c r="F14" s="136"/>
      <c r="G14" s="136"/>
      <c r="H14" s="136"/>
      <c r="I14" s="136">
        <f>I11*I12*I13</f>
        <v>7.76</v>
      </c>
      <c r="J14" s="136">
        <f>J11*J12*J13</f>
        <v>2.9379999999999997</v>
      </c>
      <c r="K14" s="136">
        <f>K11*K12*K13</f>
        <v>7.8090000000000011</v>
      </c>
      <c r="L14" s="136">
        <f>SUM(D14:K14)</f>
        <v>26.266999999999999</v>
      </c>
    </row>
    <row r="15" spans="1:14" s="3" customFormat="1">
      <c r="A15" s="146"/>
      <c r="B15" s="144" t="s">
        <v>6</v>
      </c>
      <c r="C15" s="144"/>
      <c r="D15" s="134">
        <f>D10-D14</f>
        <v>11.0524</v>
      </c>
      <c r="E15" s="134">
        <f t="shared" ref="E15:K15" si="1">E10-E14</f>
        <v>20.989799999999999</v>
      </c>
      <c r="F15" s="134">
        <f t="shared" si="1"/>
        <v>0</v>
      </c>
      <c r="G15" s="134">
        <f t="shared" si="1"/>
        <v>0</v>
      </c>
      <c r="H15" s="134">
        <f t="shared" si="1"/>
        <v>21.528000000000002</v>
      </c>
      <c r="I15" s="134">
        <f t="shared" si="1"/>
        <v>10.557999999999998</v>
      </c>
      <c r="J15" s="134">
        <f t="shared" si="1"/>
        <v>5.0350000000000001</v>
      </c>
      <c r="K15" s="134">
        <f t="shared" si="1"/>
        <v>24.749399999999998</v>
      </c>
      <c r="L15" s="134">
        <f>SUM(D15:K15)</f>
        <v>93.912599999999983</v>
      </c>
    </row>
    <row r="16" spans="1:14" ht="15" hidden="1" customHeight="1">
      <c r="A16" s="180" t="s">
        <v>8</v>
      </c>
      <c r="B16" s="202" t="s">
        <v>11</v>
      </c>
      <c r="C16" s="136" t="s">
        <v>2</v>
      </c>
      <c r="D16" s="136"/>
      <c r="E16" s="136"/>
      <c r="F16" s="136"/>
      <c r="G16" s="136"/>
      <c r="H16" s="136"/>
      <c r="I16" s="136"/>
      <c r="J16" s="136"/>
      <c r="K16" s="136"/>
      <c r="L16" s="136"/>
    </row>
    <row r="17" spans="1:12" hidden="1">
      <c r="A17" s="201"/>
      <c r="B17" s="203"/>
      <c r="C17" s="136" t="s">
        <v>3</v>
      </c>
      <c r="D17" s="136"/>
      <c r="E17" s="136"/>
      <c r="F17" s="136"/>
      <c r="G17" s="136"/>
      <c r="H17" s="136"/>
      <c r="I17" s="136"/>
      <c r="J17" s="136"/>
      <c r="K17" s="136"/>
      <c r="L17" s="136"/>
    </row>
    <row r="18" spans="1:12" hidden="1">
      <c r="A18" s="201"/>
      <c r="B18" s="203"/>
      <c r="C18" s="6" t="s">
        <v>5</v>
      </c>
      <c r="D18" s="136"/>
      <c r="E18" s="136"/>
      <c r="F18" s="136"/>
      <c r="G18" s="136"/>
      <c r="H18" s="136"/>
      <c r="I18" s="136"/>
      <c r="J18" s="136"/>
      <c r="K18" s="136"/>
      <c r="L18" s="136"/>
    </row>
    <row r="19" spans="1:12" hidden="1">
      <c r="A19" s="201"/>
      <c r="B19" s="204"/>
      <c r="C19" s="136" t="s">
        <v>4</v>
      </c>
      <c r="D19" s="136"/>
      <c r="E19" s="136">
        <f>E16*E17*E18</f>
        <v>0</v>
      </c>
      <c r="F19" s="136"/>
      <c r="G19" s="136">
        <f>G16*G17*G18</f>
        <v>0</v>
      </c>
      <c r="H19" s="136"/>
      <c r="I19" s="136">
        <f>I16*I17*I18</f>
        <v>0</v>
      </c>
      <c r="J19" s="136"/>
      <c r="K19" s="136"/>
      <c r="L19" s="136"/>
    </row>
    <row r="20" spans="1:12" ht="15" hidden="1" customHeight="1">
      <c r="A20" s="201"/>
      <c r="B20" s="202" t="s">
        <v>15</v>
      </c>
      <c r="C20" s="136" t="s">
        <v>2</v>
      </c>
      <c r="D20" s="136"/>
      <c r="E20" s="136"/>
      <c r="F20" s="136"/>
      <c r="G20" s="136"/>
      <c r="H20" s="136"/>
      <c r="I20" s="136"/>
      <c r="J20" s="136"/>
      <c r="K20" s="136"/>
      <c r="L20" s="136"/>
    </row>
    <row r="21" spans="1:12" hidden="1">
      <c r="A21" s="201"/>
      <c r="B21" s="203"/>
      <c r="C21" s="136" t="s">
        <v>3</v>
      </c>
      <c r="D21" s="136"/>
      <c r="E21" s="136"/>
      <c r="F21" s="136"/>
      <c r="G21" s="136"/>
      <c r="H21" s="136"/>
      <c r="I21" s="136"/>
      <c r="J21" s="136"/>
      <c r="K21" s="136"/>
      <c r="L21" s="136"/>
    </row>
    <row r="22" spans="1:12" hidden="1">
      <c r="A22" s="201"/>
      <c r="B22" s="203"/>
      <c r="C22" s="6" t="s">
        <v>5</v>
      </c>
      <c r="D22" s="136"/>
      <c r="E22" s="136"/>
      <c r="F22" s="136"/>
      <c r="G22" s="136"/>
      <c r="H22" s="136"/>
      <c r="I22" s="136"/>
      <c r="J22" s="136"/>
      <c r="K22" s="136"/>
      <c r="L22" s="136"/>
    </row>
    <row r="23" spans="1:12" hidden="1">
      <c r="A23" s="201"/>
      <c r="B23" s="204"/>
      <c r="C23" s="136" t="s">
        <v>4</v>
      </c>
      <c r="D23" s="136"/>
      <c r="E23" s="136">
        <f>E20*E21*E22</f>
        <v>0</v>
      </c>
      <c r="F23" s="136"/>
      <c r="G23" s="136">
        <f>G20*G21*G22</f>
        <v>0</v>
      </c>
      <c r="H23" s="136"/>
      <c r="I23" s="136">
        <f>I20*I21*I22</f>
        <v>0</v>
      </c>
      <c r="J23" s="136"/>
      <c r="K23" s="136"/>
      <c r="L23" s="136"/>
    </row>
    <row r="24" spans="1:12">
      <c r="A24" s="201"/>
      <c r="B24" s="200" t="s">
        <v>1</v>
      </c>
      <c r="C24" s="136" t="s">
        <v>2</v>
      </c>
      <c r="D24" s="136"/>
      <c r="E24" s="136">
        <v>1.52</v>
      </c>
      <c r="F24" s="136">
        <v>11</v>
      </c>
      <c r="G24" s="136">
        <f>2.26*2+0.3</f>
        <v>4.8199999999999994</v>
      </c>
      <c r="H24" s="136">
        <v>3</v>
      </c>
      <c r="I24" s="136"/>
      <c r="J24" s="136"/>
      <c r="K24" s="136"/>
      <c r="L24" s="136"/>
    </row>
    <row r="25" spans="1:12">
      <c r="A25" s="201"/>
      <c r="B25" s="200"/>
      <c r="C25" s="136" t="s">
        <v>3</v>
      </c>
      <c r="D25" s="136"/>
      <c r="E25" s="136">
        <v>4.22</v>
      </c>
      <c r="F25" s="136">
        <v>3.53</v>
      </c>
      <c r="G25" s="136">
        <v>3.53</v>
      </c>
      <c r="H25" s="136">
        <v>1</v>
      </c>
      <c r="I25" s="136"/>
      <c r="J25" s="136"/>
      <c r="K25" s="136"/>
      <c r="L25" s="136"/>
    </row>
    <row r="26" spans="1:12">
      <c r="A26" s="201"/>
      <c r="B26" s="200"/>
      <c r="C26" s="136" t="s">
        <v>4</v>
      </c>
      <c r="D26" s="136">
        <f t="shared" ref="D26:K26" si="2">D24*D25</f>
        <v>0</v>
      </c>
      <c r="E26" s="136">
        <f t="shared" si="2"/>
        <v>6.4143999999999997</v>
      </c>
      <c r="F26" s="136">
        <f t="shared" si="2"/>
        <v>38.83</v>
      </c>
      <c r="G26" s="136">
        <f t="shared" si="2"/>
        <v>17.014599999999998</v>
      </c>
      <c r="H26" s="136">
        <f t="shared" si="2"/>
        <v>3</v>
      </c>
      <c r="I26" s="136">
        <f t="shared" si="2"/>
        <v>0</v>
      </c>
      <c r="J26" s="136">
        <f t="shared" si="2"/>
        <v>0</v>
      </c>
      <c r="K26" s="136">
        <f t="shared" si="2"/>
        <v>0</v>
      </c>
      <c r="L26" s="136"/>
    </row>
    <row r="27" spans="1:12" s="3" customFormat="1">
      <c r="A27" s="181"/>
      <c r="B27" s="144" t="s">
        <v>6</v>
      </c>
      <c r="C27" s="144"/>
      <c r="D27" s="134">
        <f t="shared" ref="D27:K27" si="3">D19+D23+D26</f>
        <v>0</v>
      </c>
      <c r="E27" s="134">
        <f t="shared" si="3"/>
        <v>6.4143999999999997</v>
      </c>
      <c r="F27" s="134">
        <f t="shared" si="3"/>
        <v>38.83</v>
      </c>
      <c r="G27" s="134">
        <f t="shared" si="3"/>
        <v>17.014599999999998</v>
      </c>
      <c r="H27" s="134">
        <f t="shared" si="3"/>
        <v>3</v>
      </c>
      <c r="I27" s="134">
        <f t="shared" si="3"/>
        <v>0</v>
      </c>
      <c r="J27" s="134">
        <f t="shared" si="3"/>
        <v>0</v>
      </c>
      <c r="K27" s="134">
        <f t="shared" si="3"/>
        <v>0</v>
      </c>
      <c r="L27" s="134">
        <f>SUM(D27:K27)</f>
        <v>65.259</v>
      </c>
    </row>
    <row r="28" spans="1:12">
      <c r="A28" s="146" t="s">
        <v>12</v>
      </c>
      <c r="B28" s="200" t="s">
        <v>1</v>
      </c>
      <c r="C28" s="136" t="s">
        <v>2</v>
      </c>
      <c r="D28" s="136"/>
      <c r="E28" s="136">
        <f>1.96+2.95</f>
        <v>4.91</v>
      </c>
      <c r="F28" s="136">
        <v>1.8</v>
      </c>
      <c r="G28" s="136"/>
      <c r="H28" s="136">
        <v>3</v>
      </c>
      <c r="I28" s="136"/>
      <c r="J28" s="136"/>
      <c r="K28" s="136"/>
      <c r="L28" s="136"/>
    </row>
    <row r="29" spans="1:12">
      <c r="A29" s="146"/>
      <c r="B29" s="200"/>
      <c r="C29" s="136" t="s">
        <v>3</v>
      </c>
      <c r="D29" s="136"/>
      <c r="E29" s="136">
        <v>2.3199999999999998</v>
      </c>
      <c r="F29" s="136">
        <v>2.5299999999999998</v>
      </c>
      <c r="G29" s="136"/>
      <c r="H29" s="136">
        <v>2.5299999999999998</v>
      </c>
      <c r="I29" s="136"/>
      <c r="J29" s="136"/>
      <c r="K29" s="136"/>
      <c r="L29" s="136"/>
    </row>
    <row r="30" spans="1:12">
      <c r="A30" s="146"/>
      <c r="B30" s="200"/>
      <c r="C30" s="136" t="s">
        <v>4</v>
      </c>
      <c r="D30" s="136">
        <f>D28*D29</f>
        <v>0</v>
      </c>
      <c r="E30" s="136">
        <f>E28*E29</f>
        <v>11.3912</v>
      </c>
      <c r="F30" s="136">
        <f>F28*F29</f>
        <v>4.5539999999999994</v>
      </c>
      <c r="G30" s="136"/>
      <c r="H30" s="136">
        <f>H28*H29</f>
        <v>7.59</v>
      </c>
      <c r="I30" s="136">
        <f>I28*I29</f>
        <v>0</v>
      </c>
      <c r="J30" s="136">
        <f>J28*J29</f>
        <v>0</v>
      </c>
      <c r="K30" s="136">
        <f>K28*K29</f>
        <v>0</v>
      </c>
      <c r="L30" s="136"/>
    </row>
    <row r="31" spans="1:12">
      <c r="A31" s="146"/>
      <c r="B31" s="146" t="s">
        <v>9</v>
      </c>
      <c r="C31" s="136" t="s">
        <v>2</v>
      </c>
      <c r="D31" s="136"/>
      <c r="E31" s="136">
        <v>1.5</v>
      </c>
      <c r="F31" s="136">
        <v>1.3</v>
      </c>
      <c r="G31" s="136"/>
      <c r="H31" s="136">
        <v>1</v>
      </c>
      <c r="I31" s="136"/>
      <c r="J31" s="136"/>
      <c r="K31" s="136"/>
      <c r="L31" s="136"/>
    </row>
    <row r="32" spans="1:12">
      <c r="A32" s="146"/>
      <c r="B32" s="146"/>
      <c r="C32" s="136" t="s">
        <v>3</v>
      </c>
      <c r="D32" s="136"/>
      <c r="E32" s="136">
        <v>0.98</v>
      </c>
      <c r="F32" s="136">
        <v>1.1000000000000001</v>
      </c>
      <c r="G32" s="136"/>
      <c r="H32" s="136">
        <v>1.1000000000000001</v>
      </c>
      <c r="I32" s="136"/>
      <c r="J32" s="136"/>
      <c r="K32" s="136"/>
      <c r="L32" s="136"/>
    </row>
    <row r="33" spans="1:12">
      <c r="A33" s="146"/>
      <c r="B33" s="146"/>
      <c r="C33" s="6" t="s">
        <v>5</v>
      </c>
      <c r="D33" s="136"/>
      <c r="E33" s="136">
        <v>1</v>
      </c>
      <c r="F33" s="136">
        <v>1</v>
      </c>
      <c r="G33" s="136"/>
      <c r="H33" s="136">
        <v>1</v>
      </c>
      <c r="I33" s="136"/>
      <c r="J33" s="136"/>
      <c r="K33" s="136"/>
      <c r="L33" s="136"/>
    </row>
    <row r="34" spans="1:12">
      <c r="A34" s="146"/>
      <c r="B34" s="146"/>
      <c r="C34" s="136" t="s">
        <v>4</v>
      </c>
      <c r="D34" s="136">
        <f>D31*D32*D33</f>
        <v>0</v>
      </c>
      <c r="E34" s="136">
        <f>E31*E32*E33</f>
        <v>1.47</v>
      </c>
      <c r="F34" s="136">
        <f>F31*F32*F33</f>
        <v>1.4300000000000002</v>
      </c>
      <c r="G34" s="136"/>
      <c r="H34" s="136">
        <f t="shared" ref="H34:I34" si="4">H31*H32*H33</f>
        <v>1.1000000000000001</v>
      </c>
      <c r="I34" s="136">
        <f t="shared" si="4"/>
        <v>0</v>
      </c>
      <c r="J34" s="136">
        <f>J31*J32*J33</f>
        <v>0</v>
      </c>
      <c r="K34" s="136">
        <f>K31*K32*K33</f>
        <v>0</v>
      </c>
      <c r="L34" s="136"/>
    </row>
    <row r="35" spans="1:12" s="3" customFormat="1">
      <c r="A35" s="146"/>
      <c r="B35" s="144" t="s">
        <v>6</v>
      </c>
      <c r="C35" s="144"/>
      <c r="D35" s="134">
        <f>D30-D34</f>
        <v>0</v>
      </c>
      <c r="E35" s="134">
        <f t="shared" ref="E35:I35" si="5">E30-E34</f>
        <v>9.9211999999999989</v>
      </c>
      <c r="F35" s="134">
        <f t="shared" si="5"/>
        <v>3.1239999999999992</v>
      </c>
      <c r="G35" s="134">
        <f t="shared" si="5"/>
        <v>0</v>
      </c>
      <c r="H35" s="134">
        <f t="shared" si="5"/>
        <v>6.49</v>
      </c>
      <c r="I35" s="134">
        <f t="shared" si="5"/>
        <v>0</v>
      </c>
      <c r="J35" s="134">
        <f>J30-J34</f>
        <v>0</v>
      </c>
      <c r="K35" s="134">
        <f>K30-K34</f>
        <v>0</v>
      </c>
      <c r="L35" s="134">
        <f>SUM(D35:K35)</f>
        <v>19.535199999999996</v>
      </c>
    </row>
    <row r="36" spans="1:12" hidden="1">
      <c r="A36" s="202" t="s">
        <v>35</v>
      </c>
      <c r="B36" s="202" t="s">
        <v>1</v>
      </c>
      <c r="C36" s="136" t="s">
        <v>2</v>
      </c>
      <c r="D36" s="136"/>
      <c r="E36" s="136"/>
      <c r="F36" s="136"/>
      <c r="G36" s="136"/>
      <c r="H36" s="136"/>
      <c r="I36" s="136"/>
      <c r="J36" s="136"/>
      <c r="K36" s="136"/>
      <c r="L36" s="136"/>
    </row>
    <row r="37" spans="1:12" hidden="1">
      <c r="A37" s="203"/>
      <c r="B37" s="203"/>
      <c r="C37" s="136" t="s">
        <v>3</v>
      </c>
      <c r="D37" s="136"/>
      <c r="E37" s="136"/>
      <c r="F37" s="136"/>
      <c r="G37" s="136"/>
      <c r="H37" s="136"/>
      <c r="I37" s="136"/>
      <c r="J37" s="136"/>
      <c r="K37" s="136"/>
      <c r="L37" s="136"/>
    </row>
    <row r="38" spans="1:12" hidden="1">
      <c r="A38" s="203"/>
      <c r="B38" s="203"/>
      <c r="C38" s="136" t="s">
        <v>4</v>
      </c>
      <c r="D38" s="136">
        <f t="shared" ref="D38:K38" si="6">D36*D37</f>
        <v>0</v>
      </c>
      <c r="E38" s="136"/>
      <c r="F38" s="136">
        <f t="shared" si="6"/>
        <v>0</v>
      </c>
      <c r="G38" s="136">
        <f t="shared" si="6"/>
        <v>0</v>
      </c>
      <c r="H38" s="136">
        <f t="shared" si="6"/>
        <v>0</v>
      </c>
      <c r="I38" s="136">
        <f t="shared" si="6"/>
        <v>0</v>
      </c>
      <c r="J38" s="136">
        <f t="shared" si="6"/>
        <v>0</v>
      </c>
      <c r="K38" s="136">
        <f t="shared" si="6"/>
        <v>0</v>
      </c>
      <c r="L38" s="136"/>
    </row>
    <row r="39" spans="1:12" hidden="1">
      <c r="A39" s="203"/>
      <c r="B39" s="203"/>
      <c r="C39" s="136" t="s">
        <v>2</v>
      </c>
      <c r="D39" s="136"/>
      <c r="E39" s="136"/>
      <c r="F39" s="136"/>
      <c r="G39" s="136"/>
      <c r="H39" s="136"/>
      <c r="I39" s="136"/>
      <c r="J39" s="136"/>
      <c r="K39" s="136"/>
      <c r="L39" s="136"/>
    </row>
    <row r="40" spans="1:12" hidden="1">
      <c r="A40" s="203"/>
      <c r="B40" s="203"/>
      <c r="C40" s="136" t="s">
        <v>3</v>
      </c>
      <c r="D40" s="136"/>
      <c r="E40" s="136"/>
      <c r="F40" s="136"/>
      <c r="G40" s="136"/>
      <c r="H40" s="136"/>
      <c r="I40" s="136"/>
      <c r="J40" s="136"/>
      <c r="K40" s="136"/>
      <c r="L40" s="136"/>
    </row>
    <row r="41" spans="1:12" hidden="1">
      <c r="A41" s="203"/>
      <c r="B41" s="203"/>
      <c r="C41" s="136" t="s">
        <v>4</v>
      </c>
      <c r="D41" s="136">
        <f t="shared" ref="D41:K41" si="7">D39*D40</f>
        <v>0</v>
      </c>
      <c r="E41" s="136"/>
      <c r="F41" s="136">
        <f t="shared" si="7"/>
        <v>0</v>
      </c>
      <c r="G41" s="136">
        <f t="shared" si="7"/>
        <v>0</v>
      </c>
      <c r="H41" s="136">
        <f t="shared" si="7"/>
        <v>0</v>
      </c>
      <c r="I41" s="136">
        <f t="shared" si="7"/>
        <v>0</v>
      </c>
      <c r="J41" s="136">
        <f t="shared" si="7"/>
        <v>0</v>
      </c>
      <c r="K41" s="136">
        <f t="shared" si="7"/>
        <v>0</v>
      </c>
      <c r="L41" s="136"/>
    </row>
    <row r="42" spans="1:12" hidden="1">
      <c r="A42" s="203"/>
      <c r="B42" s="204"/>
      <c r="C42" s="136" t="s">
        <v>24</v>
      </c>
      <c r="D42" s="136"/>
      <c r="E42" s="136"/>
      <c r="F42" s="136"/>
      <c r="G42" s="136"/>
      <c r="H42" s="136"/>
      <c r="I42" s="136"/>
      <c r="J42" s="136"/>
      <c r="K42" s="136"/>
      <c r="L42" s="136"/>
    </row>
    <row r="43" spans="1:12" hidden="1">
      <c r="A43" s="203"/>
      <c r="B43" s="146" t="s">
        <v>9</v>
      </c>
      <c r="C43" s="136" t="s">
        <v>2</v>
      </c>
      <c r="D43" s="136"/>
      <c r="E43" s="136"/>
      <c r="F43" s="136"/>
      <c r="G43" s="136"/>
      <c r="H43" s="136"/>
      <c r="I43" s="136"/>
      <c r="J43" s="136"/>
      <c r="K43" s="136"/>
      <c r="L43" s="136"/>
    </row>
    <row r="44" spans="1:12" hidden="1">
      <c r="A44" s="203"/>
      <c r="B44" s="146"/>
      <c r="C44" s="136" t="s">
        <v>3</v>
      </c>
      <c r="D44" s="136"/>
      <c r="E44" s="136"/>
      <c r="F44" s="136"/>
      <c r="G44" s="136"/>
      <c r="H44" s="136"/>
      <c r="I44" s="136"/>
      <c r="J44" s="136"/>
      <c r="K44" s="136"/>
      <c r="L44" s="136"/>
    </row>
    <row r="45" spans="1:12" hidden="1">
      <c r="A45" s="203"/>
      <c r="B45" s="146"/>
      <c r="C45" s="6" t="s">
        <v>5</v>
      </c>
      <c r="D45" s="136"/>
      <c r="E45" s="136"/>
      <c r="F45" s="136"/>
      <c r="G45" s="136"/>
      <c r="H45" s="136"/>
      <c r="I45" s="136"/>
      <c r="J45" s="136"/>
      <c r="K45" s="136"/>
      <c r="L45" s="136"/>
    </row>
    <row r="46" spans="1:12" hidden="1">
      <c r="A46" s="203"/>
      <c r="B46" s="146"/>
      <c r="C46" s="136" t="s">
        <v>4</v>
      </c>
      <c r="D46" s="136">
        <f t="shared" ref="D46:K46" si="8">D43*D44*D45</f>
        <v>0</v>
      </c>
      <c r="E46" s="136"/>
      <c r="F46" s="136"/>
      <c r="G46" s="136">
        <f t="shared" si="8"/>
        <v>0</v>
      </c>
      <c r="H46" s="136">
        <f t="shared" si="8"/>
        <v>0</v>
      </c>
      <c r="I46" s="136">
        <f t="shared" si="8"/>
        <v>0</v>
      </c>
      <c r="J46" s="136">
        <f t="shared" si="8"/>
        <v>0</v>
      </c>
      <c r="K46" s="136">
        <f t="shared" si="8"/>
        <v>0</v>
      </c>
      <c r="L46" s="136"/>
    </row>
    <row r="47" spans="1:12" s="3" customFormat="1" hidden="1">
      <c r="A47" s="204"/>
      <c r="B47" s="144" t="s">
        <v>6</v>
      </c>
      <c r="C47" s="144"/>
      <c r="D47" s="134">
        <f t="shared" ref="D47:F47" si="9">D38+D41+D42-D46</f>
        <v>0</v>
      </c>
      <c r="E47" s="134">
        <f t="shared" si="9"/>
        <v>0</v>
      </c>
      <c r="F47" s="134">
        <f t="shared" si="9"/>
        <v>0</v>
      </c>
      <c r="G47" s="134">
        <f>G38+G41+G42-G46</f>
        <v>0</v>
      </c>
      <c r="H47" s="134">
        <f t="shared" ref="H47:K47" si="10">H38+H41+H42-H46</f>
        <v>0</v>
      </c>
      <c r="I47" s="134">
        <f t="shared" si="10"/>
        <v>0</v>
      </c>
      <c r="J47" s="134">
        <f t="shared" si="10"/>
        <v>0</v>
      </c>
      <c r="K47" s="134">
        <f t="shared" si="10"/>
        <v>0</v>
      </c>
      <c r="L47" s="134">
        <f>SUM(D47:K47)</f>
        <v>0</v>
      </c>
    </row>
  </sheetData>
  <mergeCells count="19">
    <mergeCell ref="A1:L1"/>
    <mergeCell ref="A16:A27"/>
    <mergeCell ref="B16:B19"/>
    <mergeCell ref="B20:B23"/>
    <mergeCell ref="B24:B26"/>
    <mergeCell ref="B27:C27"/>
    <mergeCell ref="A3:C3"/>
    <mergeCell ref="A4:A15"/>
    <mergeCell ref="B4:B10"/>
    <mergeCell ref="B11:B14"/>
    <mergeCell ref="B15:C15"/>
    <mergeCell ref="A28:A35"/>
    <mergeCell ref="B28:B30"/>
    <mergeCell ref="B31:B34"/>
    <mergeCell ref="B35:C35"/>
    <mergeCell ref="A36:A47"/>
    <mergeCell ref="B36:B42"/>
    <mergeCell ref="B43:B46"/>
    <mergeCell ref="B47:C47"/>
  </mergeCells>
  <pageMargins left="0.37" right="0.19" top="0.75" bottom="0.75" header="0.3" footer="0.3"/>
  <pageSetup paperSize="9" scale="8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3:J47"/>
  <sheetViews>
    <sheetView workbookViewId="0">
      <selection activeCell="K11" sqref="K11:K31"/>
    </sheetView>
  </sheetViews>
  <sheetFormatPr defaultRowHeight="15"/>
  <cols>
    <col min="1" max="1" width="15.7109375" customWidth="1"/>
    <col min="2" max="2" width="12.7109375" style="1" customWidth="1"/>
    <col min="3" max="3" width="5.42578125" style="1" bestFit="1" customWidth="1"/>
    <col min="4" max="4" width="9.5703125" style="1" customWidth="1"/>
    <col min="5" max="10" width="9.140625" style="1"/>
  </cols>
  <sheetData>
    <row r="3" spans="1:10" s="2" customFormat="1" ht="15.75">
      <c r="A3" s="199"/>
      <c r="B3" s="199"/>
      <c r="C3" s="199"/>
      <c r="D3" s="4" t="s">
        <v>41</v>
      </c>
      <c r="E3" s="4" t="s">
        <v>26</v>
      </c>
      <c r="F3" s="8" t="s">
        <v>27</v>
      </c>
      <c r="G3" s="4" t="s">
        <v>42</v>
      </c>
      <c r="H3" s="8" t="s">
        <v>43</v>
      </c>
      <c r="I3" s="4" t="s">
        <v>44</v>
      </c>
      <c r="J3" s="4" t="s">
        <v>6</v>
      </c>
    </row>
    <row r="4" spans="1:10">
      <c r="A4" s="146" t="s">
        <v>0</v>
      </c>
      <c r="B4" s="180" t="s">
        <v>1</v>
      </c>
      <c r="C4" s="5" t="s">
        <v>2</v>
      </c>
      <c r="D4" s="5">
        <v>8.35</v>
      </c>
      <c r="E4" s="5">
        <v>3.92</v>
      </c>
      <c r="F4" s="5"/>
      <c r="G4" s="5">
        <v>1.05</v>
      </c>
      <c r="H4" s="5">
        <v>8.82</v>
      </c>
      <c r="I4" s="5">
        <v>4.87</v>
      </c>
      <c r="J4" s="5"/>
    </row>
    <row r="5" spans="1:10">
      <c r="A5" s="146"/>
      <c r="B5" s="201"/>
      <c r="C5" s="5" t="s">
        <v>3</v>
      </c>
      <c r="D5" s="5">
        <f>(4.04+3.52)/2</f>
        <v>3.7800000000000002</v>
      </c>
      <c r="E5" s="5">
        <v>3.33</v>
      </c>
      <c r="F5" s="5"/>
      <c r="G5" s="5">
        <v>3.34</v>
      </c>
      <c r="H5" s="5">
        <f>(4.04+3.38)/2</f>
        <v>3.71</v>
      </c>
      <c r="I5" s="5">
        <v>3.38</v>
      </c>
      <c r="J5" s="5"/>
    </row>
    <row r="6" spans="1:10">
      <c r="A6" s="146"/>
      <c r="B6" s="201"/>
      <c r="C6" s="5" t="s">
        <v>4</v>
      </c>
      <c r="D6" s="5">
        <f>D4*D5</f>
        <v>31.563000000000002</v>
      </c>
      <c r="E6" s="5">
        <f>E4*E5</f>
        <v>13.053599999999999</v>
      </c>
      <c r="F6" s="5"/>
      <c r="G6" s="5">
        <f>G4*G5</f>
        <v>3.5070000000000001</v>
      </c>
      <c r="H6" s="5">
        <f>H4*H5</f>
        <v>32.722200000000001</v>
      </c>
      <c r="I6" s="5">
        <f>I4*I5</f>
        <v>16.460599999999999</v>
      </c>
      <c r="J6" s="5"/>
    </row>
    <row r="7" spans="1:10">
      <c r="A7" s="146"/>
      <c r="B7" s="201"/>
      <c r="C7" s="5" t="s">
        <v>2</v>
      </c>
      <c r="D7" s="5">
        <v>0.25</v>
      </c>
      <c r="E7" s="5"/>
      <c r="F7" s="5"/>
      <c r="G7" s="5">
        <v>3.12</v>
      </c>
      <c r="H7" s="5"/>
      <c r="I7" s="5">
        <v>0.81</v>
      </c>
      <c r="J7" s="5"/>
    </row>
    <row r="8" spans="1:10">
      <c r="A8" s="146"/>
      <c r="B8" s="201"/>
      <c r="C8" s="5" t="s">
        <v>3</v>
      </c>
      <c r="D8" s="5">
        <v>1.1000000000000001</v>
      </c>
      <c r="E8" s="5"/>
      <c r="F8" s="5"/>
      <c r="G8" s="5">
        <v>4.07</v>
      </c>
      <c r="H8" s="5"/>
      <c r="I8" s="5">
        <v>0.23</v>
      </c>
      <c r="J8" s="5"/>
    </row>
    <row r="9" spans="1:10">
      <c r="A9" s="146"/>
      <c r="B9" s="201"/>
      <c r="C9" s="5" t="s">
        <v>4</v>
      </c>
      <c r="D9" s="5">
        <f>D7*D8</f>
        <v>0.27500000000000002</v>
      </c>
      <c r="E9" s="5"/>
      <c r="F9" s="5"/>
      <c r="G9" s="5">
        <f>G7*G8</f>
        <v>12.698400000000001</v>
      </c>
      <c r="H9" s="5"/>
      <c r="I9" s="5">
        <f>I7*I8</f>
        <v>0.18630000000000002</v>
      </c>
      <c r="J9" s="5"/>
    </row>
    <row r="10" spans="1:10">
      <c r="A10" s="146"/>
      <c r="B10" s="181"/>
      <c r="C10" s="5" t="s">
        <v>37</v>
      </c>
      <c r="D10" s="5">
        <f>D6+D9</f>
        <v>31.838000000000001</v>
      </c>
      <c r="E10" s="5">
        <f t="shared" ref="E10:I10" si="0">E6+E9</f>
        <v>13.053599999999999</v>
      </c>
      <c r="F10" s="5">
        <f t="shared" si="0"/>
        <v>0</v>
      </c>
      <c r="G10" s="5">
        <f t="shared" si="0"/>
        <v>16.205400000000001</v>
      </c>
      <c r="H10" s="5">
        <f t="shared" si="0"/>
        <v>32.722200000000001</v>
      </c>
      <c r="I10" s="5">
        <f t="shared" si="0"/>
        <v>16.646899999999999</v>
      </c>
      <c r="J10" s="5"/>
    </row>
    <row r="11" spans="1:10">
      <c r="A11" s="146"/>
      <c r="B11" s="146" t="s">
        <v>9</v>
      </c>
      <c r="C11" s="5" t="s">
        <v>2</v>
      </c>
      <c r="D11" s="5">
        <v>4</v>
      </c>
      <c r="E11" s="5">
        <v>3.06</v>
      </c>
      <c r="F11" s="5"/>
      <c r="G11" s="5">
        <v>3.06</v>
      </c>
      <c r="H11" s="5">
        <v>4</v>
      </c>
      <c r="I11" s="5"/>
      <c r="J11" s="5"/>
    </row>
    <row r="12" spans="1:10">
      <c r="A12" s="146"/>
      <c r="B12" s="146"/>
      <c r="C12" s="5" t="s">
        <v>3</v>
      </c>
      <c r="D12" s="5">
        <v>1.94</v>
      </c>
      <c r="E12" s="5">
        <v>2.76</v>
      </c>
      <c r="F12" s="5"/>
      <c r="G12" s="5">
        <v>2.76</v>
      </c>
      <c r="H12" s="5">
        <v>1.94</v>
      </c>
      <c r="I12" s="5"/>
      <c r="J12" s="5"/>
    </row>
    <row r="13" spans="1:10">
      <c r="A13" s="146"/>
      <c r="B13" s="146"/>
      <c r="C13" s="6" t="s">
        <v>5</v>
      </c>
      <c r="D13" s="5">
        <v>1</v>
      </c>
      <c r="E13" s="5">
        <v>1</v>
      </c>
      <c r="F13" s="5"/>
      <c r="G13" s="5">
        <v>1</v>
      </c>
      <c r="H13" s="5">
        <v>1</v>
      </c>
      <c r="I13" s="5"/>
      <c r="J13" s="5"/>
    </row>
    <row r="14" spans="1:10">
      <c r="A14" s="146"/>
      <c r="B14" s="146"/>
      <c r="C14" s="5" t="s">
        <v>4</v>
      </c>
      <c r="D14" s="5">
        <f>D11*D12*D13</f>
        <v>7.76</v>
      </c>
      <c r="E14" s="5">
        <f>E11*E12*E13</f>
        <v>8.4455999999999989</v>
      </c>
      <c r="F14" s="5"/>
      <c r="G14" s="5">
        <f>G11*G12*G13</f>
        <v>8.4455999999999989</v>
      </c>
      <c r="H14" s="5">
        <f>H11*H12*H13</f>
        <v>7.76</v>
      </c>
      <c r="I14" s="5">
        <f>I11*I12*I13</f>
        <v>0</v>
      </c>
      <c r="J14" s="5"/>
    </row>
    <row r="15" spans="1:10" s="3" customFormat="1">
      <c r="A15" s="146"/>
      <c r="B15" s="144" t="s">
        <v>6</v>
      </c>
      <c r="C15" s="144"/>
      <c r="D15" s="7">
        <f>D10-D14</f>
        <v>24.078000000000003</v>
      </c>
      <c r="E15" s="7">
        <f t="shared" ref="E15:I15" si="1">E10-E14</f>
        <v>4.6080000000000005</v>
      </c>
      <c r="F15" s="7">
        <f t="shared" si="1"/>
        <v>0</v>
      </c>
      <c r="G15" s="7">
        <f t="shared" si="1"/>
        <v>7.759800000000002</v>
      </c>
      <c r="H15" s="7">
        <f t="shared" si="1"/>
        <v>24.962200000000003</v>
      </c>
      <c r="I15" s="7">
        <f t="shared" si="1"/>
        <v>16.646899999999999</v>
      </c>
      <c r="J15" s="7">
        <f>SUM(D15:I15)</f>
        <v>78.054900000000004</v>
      </c>
    </row>
    <row r="16" spans="1:10" hidden="1">
      <c r="A16" s="146" t="s">
        <v>8</v>
      </c>
      <c r="B16" s="200" t="s">
        <v>11</v>
      </c>
      <c r="C16" s="5" t="s">
        <v>2</v>
      </c>
      <c r="D16" s="5"/>
      <c r="E16" s="5"/>
      <c r="F16" s="5"/>
      <c r="G16" s="5"/>
      <c r="H16" s="5"/>
      <c r="I16" s="5"/>
      <c r="J16" s="5"/>
    </row>
    <row r="17" spans="1:10" hidden="1">
      <c r="A17" s="146"/>
      <c r="B17" s="200"/>
      <c r="C17" s="5" t="s">
        <v>3</v>
      </c>
      <c r="D17" s="5"/>
      <c r="E17" s="5"/>
      <c r="F17" s="5"/>
      <c r="G17" s="5"/>
      <c r="H17" s="5"/>
      <c r="I17" s="5"/>
      <c r="J17" s="5"/>
    </row>
    <row r="18" spans="1:10" hidden="1">
      <c r="A18" s="146"/>
      <c r="B18" s="200"/>
      <c r="C18" s="6" t="s">
        <v>5</v>
      </c>
      <c r="D18" s="5"/>
      <c r="E18" s="5"/>
      <c r="F18" s="5"/>
      <c r="G18" s="5"/>
      <c r="H18" s="5"/>
      <c r="I18" s="5"/>
      <c r="J18" s="5"/>
    </row>
    <row r="19" spans="1:10" hidden="1">
      <c r="A19" s="146"/>
      <c r="B19" s="200"/>
      <c r="C19" s="5" t="s">
        <v>4</v>
      </c>
      <c r="D19" s="5"/>
      <c r="E19" s="5">
        <f>E16*E17*E18</f>
        <v>0</v>
      </c>
      <c r="F19" s="5"/>
      <c r="G19" s="5">
        <f>G16*G17*G18</f>
        <v>0</v>
      </c>
      <c r="H19" s="5"/>
      <c r="I19" s="5">
        <f>I16*I17*I18</f>
        <v>0</v>
      </c>
      <c r="J19" s="5"/>
    </row>
    <row r="20" spans="1:10" hidden="1">
      <c r="A20" s="146"/>
      <c r="B20" s="200" t="s">
        <v>15</v>
      </c>
      <c r="C20" s="5" t="s">
        <v>2</v>
      </c>
      <c r="D20" s="5"/>
      <c r="E20" s="5"/>
      <c r="F20" s="5"/>
      <c r="G20" s="5"/>
      <c r="H20" s="5"/>
      <c r="I20" s="5"/>
      <c r="J20" s="5"/>
    </row>
    <row r="21" spans="1:10" hidden="1">
      <c r="A21" s="146"/>
      <c r="B21" s="200"/>
      <c r="C21" s="5" t="s">
        <v>3</v>
      </c>
      <c r="D21" s="5"/>
      <c r="E21" s="5"/>
      <c r="F21" s="5"/>
      <c r="G21" s="5"/>
      <c r="H21" s="5"/>
      <c r="I21" s="5"/>
      <c r="J21" s="5"/>
    </row>
    <row r="22" spans="1:10" hidden="1">
      <c r="A22" s="146"/>
      <c r="B22" s="200"/>
      <c r="C22" s="6" t="s">
        <v>5</v>
      </c>
      <c r="D22" s="5"/>
      <c r="E22" s="5"/>
      <c r="F22" s="5"/>
      <c r="G22" s="5"/>
      <c r="H22" s="5"/>
      <c r="I22" s="5"/>
      <c r="J22" s="5"/>
    </row>
    <row r="23" spans="1:10" hidden="1">
      <c r="A23" s="146"/>
      <c r="B23" s="200"/>
      <c r="C23" s="5" t="s">
        <v>4</v>
      </c>
      <c r="D23" s="5"/>
      <c r="E23" s="5">
        <f>E20*E21*E22</f>
        <v>0</v>
      </c>
      <c r="F23" s="5"/>
      <c r="G23" s="5">
        <f>G20*G21*G22</f>
        <v>0</v>
      </c>
      <c r="H23" s="5"/>
      <c r="I23" s="5">
        <f>I20*I21*I22</f>
        <v>0</v>
      </c>
      <c r="J23" s="5"/>
    </row>
    <row r="24" spans="1:10" hidden="1">
      <c r="A24" s="146"/>
      <c r="B24" s="200" t="s">
        <v>1</v>
      </c>
      <c r="C24" s="5" t="s">
        <v>2</v>
      </c>
      <c r="D24" s="5"/>
      <c r="E24" s="5"/>
      <c r="F24" s="5"/>
      <c r="G24" s="5"/>
      <c r="H24" s="5"/>
      <c r="I24" s="5"/>
      <c r="J24" s="5"/>
    </row>
    <row r="25" spans="1:10" hidden="1">
      <c r="A25" s="146"/>
      <c r="B25" s="200"/>
      <c r="C25" s="5" t="s">
        <v>3</v>
      </c>
      <c r="D25" s="5"/>
      <c r="E25" s="5"/>
      <c r="F25" s="5"/>
      <c r="G25" s="5"/>
      <c r="H25" s="5"/>
      <c r="I25" s="5"/>
      <c r="J25" s="5"/>
    </row>
    <row r="26" spans="1:10" hidden="1">
      <c r="A26" s="146"/>
      <c r="B26" s="200"/>
      <c r="C26" s="5" t="s">
        <v>4</v>
      </c>
      <c r="D26" s="5">
        <f>D24*D25</f>
        <v>0</v>
      </c>
      <c r="E26" s="5">
        <f>E24*E25</f>
        <v>0</v>
      </c>
      <c r="F26" s="5">
        <f>F24*F25</f>
        <v>0</v>
      </c>
      <c r="G26" s="5"/>
      <c r="H26" s="5">
        <f>H24*H25</f>
        <v>0</v>
      </c>
      <c r="I26" s="5">
        <f>I24*I25</f>
        <v>0</v>
      </c>
      <c r="J26" s="5"/>
    </row>
    <row r="27" spans="1:10" s="3" customFormat="1" hidden="1">
      <c r="A27" s="146"/>
      <c r="B27" s="144" t="s">
        <v>6</v>
      </c>
      <c r="C27" s="144"/>
      <c r="D27" s="7">
        <f>D19+D23+D26</f>
        <v>0</v>
      </c>
      <c r="E27" s="7">
        <f t="shared" ref="E27:I27" si="2">E19+E23+E26</f>
        <v>0</v>
      </c>
      <c r="F27" s="7">
        <f t="shared" si="2"/>
        <v>0</v>
      </c>
      <c r="G27" s="7">
        <f t="shared" si="2"/>
        <v>0</v>
      </c>
      <c r="H27" s="7">
        <f t="shared" si="2"/>
        <v>0</v>
      </c>
      <c r="I27" s="7">
        <f t="shared" si="2"/>
        <v>0</v>
      </c>
      <c r="J27" s="7">
        <f>SUM(D27:I27)</f>
        <v>0</v>
      </c>
    </row>
    <row r="28" spans="1:10" hidden="1">
      <c r="A28" s="146" t="s">
        <v>12</v>
      </c>
      <c r="B28" s="200" t="s">
        <v>1</v>
      </c>
      <c r="C28" s="5" t="s">
        <v>2</v>
      </c>
      <c r="D28" s="5"/>
      <c r="E28" s="5"/>
      <c r="F28" s="5"/>
      <c r="G28" s="5"/>
      <c r="H28" s="5"/>
      <c r="I28" s="5"/>
      <c r="J28" s="5"/>
    </row>
    <row r="29" spans="1:10" hidden="1">
      <c r="A29" s="146"/>
      <c r="B29" s="200"/>
      <c r="C29" s="5" t="s">
        <v>3</v>
      </c>
      <c r="D29" s="5"/>
      <c r="E29" s="5"/>
      <c r="F29" s="5"/>
      <c r="G29" s="5"/>
      <c r="H29" s="5"/>
      <c r="I29" s="5"/>
      <c r="J29" s="5"/>
    </row>
    <row r="30" spans="1:10" hidden="1">
      <c r="A30" s="146"/>
      <c r="B30" s="200"/>
      <c r="C30" s="5" t="s">
        <v>4</v>
      </c>
      <c r="D30" s="5">
        <f>D28*D29</f>
        <v>0</v>
      </c>
      <c r="E30" s="5">
        <f>E28*E29</f>
        <v>0</v>
      </c>
      <c r="F30" s="5"/>
      <c r="G30" s="5">
        <f>G28*G29</f>
        <v>0</v>
      </c>
      <c r="H30" s="5"/>
      <c r="I30" s="5">
        <f>I28*I29</f>
        <v>0</v>
      </c>
      <c r="J30" s="5"/>
    </row>
    <row r="31" spans="1:10" hidden="1">
      <c r="A31" s="146"/>
      <c r="B31" s="146" t="s">
        <v>9</v>
      </c>
      <c r="C31" s="5" t="s">
        <v>2</v>
      </c>
      <c r="D31" s="5"/>
      <c r="E31" s="5"/>
      <c r="F31" s="5"/>
      <c r="G31" s="5"/>
      <c r="H31" s="5"/>
      <c r="I31" s="5"/>
      <c r="J31" s="5"/>
    </row>
    <row r="32" spans="1:10" hidden="1">
      <c r="A32" s="146"/>
      <c r="B32" s="146"/>
      <c r="C32" s="5" t="s">
        <v>3</v>
      </c>
      <c r="D32" s="5"/>
      <c r="E32" s="5"/>
      <c r="F32" s="5"/>
      <c r="G32" s="5"/>
      <c r="H32" s="5"/>
      <c r="I32" s="5"/>
      <c r="J32" s="5"/>
    </row>
    <row r="33" spans="1:10" hidden="1">
      <c r="A33" s="146"/>
      <c r="B33" s="146"/>
      <c r="C33" s="6" t="s">
        <v>5</v>
      </c>
      <c r="D33" s="5"/>
      <c r="E33" s="5"/>
      <c r="F33" s="5"/>
      <c r="G33" s="5"/>
      <c r="H33" s="5"/>
      <c r="I33" s="5"/>
      <c r="J33" s="5"/>
    </row>
    <row r="34" spans="1:10" hidden="1">
      <c r="A34" s="146"/>
      <c r="B34" s="146"/>
      <c r="C34" s="5" t="s">
        <v>4</v>
      </c>
      <c r="D34" s="5">
        <f>D31*D32*D33</f>
        <v>0</v>
      </c>
      <c r="E34" s="5"/>
      <c r="F34" s="5"/>
      <c r="G34" s="5">
        <f>G31*G32*G33</f>
        <v>0</v>
      </c>
      <c r="H34" s="5"/>
      <c r="I34" s="5"/>
      <c r="J34" s="5"/>
    </row>
    <row r="35" spans="1:10" s="3" customFormat="1" hidden="1">
      <c r="A35" s="146"/>
      <c r="B35" s="144" t="s">
        <v>6</v>
      </c>
      <c r="C35" s="144"/>
      <c r="D35" s="7">
        <f>D30-D34</f>
        <v>0</v>
      </c>
      <c r="E35" s="7">
        <f t="shared" ref="E35:I35" si="3">E30-E34</f>
        <v>0</v>
      </c>
      <c r="F35" s="7">
        <f t="shared" si="3"/>
        <v>0</v>
      </c>
      <c r="G35" s="7">
        <f t="shared" si="3"/>
        <v>0</v>
      </c>
      <c r="H35" s="7">
        <f t="shared" si="3"/>
        <v>0</v>
      </c>
      <c r="I35" s="7">
        <f t="shared" si="3"/>
        <v>0</v>
      </c>
      <c r="J35" s="7">
        <f>SUM(D35:I35)</f>
        <v>0</v>
      </c>
    </row>
    <row r="36" spans="1:10">
      <c r="A36" s="202" t="s">
        <v>35</v>
      </c>
      <c r="B36" s="202" t="s">
        <v>1</v>
      </c>
      <c r="C36" s="5" t="s">
        <v>2</v>
      </c>
      <c r="D36" s="5"/>
      <c r="E36" s="5"/>
      <c r="F36" s="5">
        <f>1.5+0.8*2</f>
        <v>3.1</v>
      </c>
      <c r="G36" s="5">
        <v>1</v>
      </c>
      <c r="H36" s="5">
        <v>5</v>
      </c>
      <c r="I36" s="5">
        <v>0.34</v>
      </c>
      <c r="J36" s="5"/>
    </row>
    <row r="37" spans="1:10">
      <c r="A37" s="203"/>
      <c r="B37" s="203"/>
      <c r="C37" s="5" t="s">
        <v>3</v>
      </c>
      <c r="D37" s="5"/>
      <c r="E37" s="5"/>
      <c r="F37" s="5">
        <v>0.92</v>
      </c>
      <c r="G37" s="5">
        <v>0.8</v>
      </c>
      <c r="H37" s="5">
        <v>0.23</v>
      </c>
      <c r="I37" s="5">
        <v>0.46</v>
      </c>
      <c r="J37" s="5"/>
    </row>
    <row r="38" spans="1:10">
      <c r="A38" s="203"/>
      <c r="B38" s="203"/>
      <c r="C38" s="5" t="s">
        <v>4</v>
      </c>
      <c r="D38" s="5">
        <f t="shared" ref="D38:I38" si="4">D36*D37</f>
        <v>0</v>
      </c>
      <c r="E38" s="5">
        <f t="shared" si="4"/>
        <v>0</v>
      </c>
      <c r="F38" s="5">
        <f t="shared" si="4"/>
        <v>2.8520000000000003</v>
      </c>
      <c r="G38" s="5">
        <f t="shared" si="4"/>
        <v>0.8</v>
      </c>
      <c r="H38" s="5">
        <f t="shared" si="4"/>
        <v>1.1500000000000001</v>
      </c>
      <c r="I38" s="5">
        <f t="shared" si="4"/>
        <v>0.15640000000000001</v>
      </c>
      <c r="J38" s="5"/>
    </row>
    <row r="39" spans="1:10">
      <c r="A39" s="203"/>
      <c r="B39" s="203"/>
      <c r="C39" s="5" t="s">
        <v>2</v>
      </c>
      <c r="D39" s="5"/>
      <c r="E39" s="5"/>
      <c r="F39" s="5">
        <v>3.3</v>
      </c>
      <c r="G39" s="5">
        <v>1.5</v>
      </c>
      <c r="H39" s="5"/>
      <c r="I39" s="5">
        <v>0.6</v>
      </c>
      <c r="J39" s="5"/>
    </row>
    <row r="40" spans="1:10">
      <c r="A40" s="203"/>
      <c r="B40" s="203"/>
      <c r="C40" s="5" t="s">
        <v>3</v>
      </c>
      <c r="D40" s="5"/>
      <c r="E40" s="5"/>
      <c r="F40" s="5">
        <v>0.5</v>
      </c>
      <c r="G40" s="5">
        <v>0.4</v>
      </c>
      <c r="H40" s="5"/>
      <c r="I40" s="5">
        <v>0.23</v>
      </c>
      <c r="J40" s="5"/>
    </row>
    <row r="41" spans="1:10">
      <c r="A41" s="203"/>
      <c r="B41" s="203"/>
      <c r="C41" s="5" t="s">
        <v>4</v>
      </c>
      <c r="D41" s="5">
        <f t="shared" ref="D41:I41" si="5">D39*D40</f>
        <v>0</v>
      </c>
      <c r="E41" s="5">
        <f t="shared" si="5"/>
        <v>0</v>
      </c>
      <c r="F41" s="5">
        <f t="shared" si="5"/>
        <v>1.65</v>
      </c>
      <c r="G41" s="5">
        <f t="shared" si="5"/>
        <v>0.60000000000000009</v>
      </c>
      <c r="H41" s="5">
        <f t="shared" si="5"/>
        <v>0</v>
      </c>
      <c r="I41" s="5">
        <f t="shared" si="5"/>
        <v>0.13800000000000001</v>
      </c>
      <c r="J41" s="5"/>
    </row>
    <row r="42" spans="1:10">
      <c r="A42" s="203"/>
      <c r="B42" s="204"/>
      <c r="C42" s="5" t="s">
        <v>4</v>
      </c>
      <c r="D42" s="5">
        <v>7.5449999999999999</v>
      </c>
      <c r="E42" s="5">
        <v>0.28299999999999997</v>
      </c>
      <c r="F42" s="5"/>
      <c r="G42" s="5"/>
      <c r="H42" s="5"/>
      <c r="I42" s="5"/>
      <c r="J42" s="5"/>
    </row>
    <row r="43" spans="1:10">
      <c r="A43" s="203"/>
      <c r="B43" s="146" t="s">
        <v>9</v>
      </c>
      <c r="C43" s="5" t="s">
        <v>2</v>
      </c>
      <c r="D43" s="5"/>
      <c r="E43" s="5"/>
      <c r="F43" s="5"/>
      <c r="G43" s="5"/>
      <c r="H43" s="5"/>
      <c r="I43" s="5"/>
      <c r="J43" s="5"/>
    </row>
    <row r="44" spans="1:10">
      <c r="A44" s="203"/>
      <c r="B44" s="146"/>
      <c r="C44" s="5" t="s">
        <v>3</v>
      </c>
      <c r="D44" s="5"/>
      <c r="E44" s="5"/>
      <c r="F44" s="5"/>
      <c r="G44" s="5"/>
      <c r="H44" s="5"/>
      <c r="I44" s="5"/>
      <c r="J44" s="5"/>
    </row>
    <row r="45" spans="1:10">
      <c r="A45" s="203"/>
      <c r="B45" s="146"/>
      <c r="C45" s="6" t="s">
        <v>5</v>
      </c>
      <c r="D45" s="5"/>
      <c r="E45" s="5"/>
      <c r="F45" s="5"/>
      <c r="G45" s="5"/>
      <c r="H45" s="5"/>
      <c r="I45" s="5"/>
      <c r="J45" s="5"/>
    </row>
    <row r="46" spans="1:10">
      <c r="A46" s="203"/>
      <c r="B46" s="146"/>
      <c r="C46" s="5" t="s">
        <v>4</v>
      </c>
      <c r="D46" s="5">
        <f>D43*D44*D45</f>
        <v>0</v>
      </c>
      <c r="E46" s="5"/>
      <c r="F46" s="5"/>
      <c r="G46" s="5">
        <f>G43*G44*G45</f>
        <v>0</v>
      </c>
      <c r="H46" s="5"/>
      <c r="I46" s="5">
        <f>I43*I44*I45</f>
        <v>0</v>
      </c>
      <c r="J46" s="5"/>
    </row>
    <row r="47" spans="1:10" s="3" customFormat="1">
      <c r="A47" s="204"/>
      <c r="B47" s="144" t="s">
        <v>6</v>
      </c>
      <c r="C47" s="144"/>
      <c r="D47" s="7">
        <f t="shared" ref="D47:F47" si="6">D38+D41+D42-D46</f>
        <v>7.5449999999999999</v>
      </c>
      <c r="E47" s="7">
        <f t="shared" si="6"/>
        <v>0.28299999999999997</v>
      </c>
      <c r="F47" s="7">
        <f t="shared" si="6"/>
        <v>4.5020000000000007</v>
      </c>
      <c r="G47" s="7">
        <f>G38+G41+G42-G46</f>
        <v>1.4000000000000001</v>
      </c>
      <c r="H47" s="7">
        <f t="shared" ref="H47:I47" si="7">H38+H41+H42-H46</f>
        <v>1.1500000000000001</v>
      </c>
      <c r="I47" s="7">
        <f t="shared" si="7"/>
        <v>0.2944</v>
      </c>
      <c r="J47" s="7">
        <f>SUM(D47:I47)</f>
        <v>15.174400000000002</v>
      </c>
    </row>
  </sheetData>
  <mergeCells count="18">
    <mergeCell ref="A16:A27"/>
    <mergeCell ref="B16:B19"/>
    <mergeCell ref="B20:B23"/>
    <mergeCell ref="B24:B26"/>
    <mergeCell ref="B27:C27"/>
    <mergeCell ref="A3:C3"/>
    <mergeCell ref="A4:A15"/>
    <mergeCell ref="B4:B10"/>
    <mergeCell ref="B11:B14"/>
    <mergeCell ref="B15:C15"/>
    <mergeCell ref="A28:A35"/>
    <mergeCell ref="B28:B30"/>
    <mergeCell ref="B31:B34"/>
    <mergeCell ref="B35:C35"/>
    <mergeCell ref="A36:A47"/>
    <mergeCell ref="B36:B42"/>
    <mergeCell ref="B43:B46"/>
    <mergeCell ref="B47:C47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47"/>
  <sheetViews>
    <sheetView view="pageBreakPreview" zoomScale="60" workbookViewId="0">
      <selection sqref="A1:J1"/>
    </sheetView>
  </sheetViews>
  <sheetFormatPr defaultRowHeight="15"/>
  <cols>
    <col min="1" max="1" width="15.7109375" style="141" customWidth="1"/>
    <col min="2" max="2" width="12.7109375" style="36" customWidth="1"/>
    <col min="3" max="3" width="5.42578125" style="36" bestFit="1" customWidth="1"/>
    <col min="4" max="4" width="9.5703125" style="36" customWidth="1"/>
    <col min="5" max="10" width="9.140625" style="36"/>
    <col min="11" max="16384" width="9.140625" style="141"/>
  </cols>
  <sheetData>
    <row r="1" spans="1:12">
      <c r="A1" s="235" t="s">
        <v>194</v>
      </c>
      <c r="B1" s="235"/>
      <c r="C1" s="235"/>
      <c r="D1" s="235"/>
      <c r="E1" s="235"/>
      <c r="F1" s="235"/>
      <c r="G1" s="235"/>
      <c r="H1" s="235"/>
      <c r="I1" s="235"/>
      <c r="J1" s="235"/>
      <c r="K1" s="236"/>
      <c r="L1" s="236"/>
    </row>
    <row r="3" spans="1:12" s="2" customFormat="1" ht="15.75">
      <c r="A3" s="199"/>
      <c r="B3" s="199"/>
      <c r="C3" s="199"/>
      <c r="D3" s="4" t="s">
        <v>182</v>
      </c>
      <c r="E3" s="4" t="s">
        <v>183</v>
      </c>
      <c r="F3" s="142" t="s">
        <v>27</v>
      </c>
      <c r="G3" s="4" t="s">
        <v>42</v>
      </c>
      <c r="H3" s="142" t="s">
        <v>43</v>
      </c>
      <c r="I3" s="4" t="s">
        <v>44</v>
      </c>
      <c r="J3" s="4" t="s">
        <v>6</v>
      </c>
    </row>
    <row r="4" spans="1:12">
      <c r="A4" s="146" t="s">
        <v>0</v>
      </c>
      <c r="B4" s="180" t="s">
        <v>1</v>
      </c>
      <c r="C4" s="139" t="s">
        <v>2</v>
      </c>
      <c r="D4" s="139">
        <v>7</v>
      </c>
      <c r="E4" s="139">
        <v>10.220000000000001</v>
      </c>
      <c r="F4" s="139"/>
      <c r="G4" s="139">
        <v>4.17</v>
      </c>
      <c r="H4" s="139">
        <v>8.8800000000000008</v>
      </c>
      <c r="I4" s="139">
        <v>4.87</v>
      </c>
      <c r="J4" s="139"/>
    </row>
    <row r="5" spans="1:12">
      <c r="A5" s="146"/>
      <c r="B5" s="201"/>
      <c r="C5" s="139" t="s">
        <v>3</v>
      </c>
      <c r="D5" s="139">
        <v>3.4</v>
      </c>
      <c r="E5" s="139">
        <v>3.4</v>
      </c>
      <c r="F5" s="139"/>
      <c r="G5" s="139">
        <v>3.4</v>
      </c>
      <c r="H5" s="139">
        <v>3.4</v>
      </c>
      <c r="I5" s="139">
        <v>3.38</v>
      </c>
      <c r="J5" s="139"/>
    </row>
    <row r="6" spans="1:12">
      <c r="A6" s="146"/>
      <c r="B6" s="201"/>
      <c r="C6" s="139" t="s">
        <v>4</v>
      </c>
      <c r="D6" s="139">
        <f>D4*D5</f>
        <v>23.8</v>
      </c>
      <c r="E6" s="139">
        <f>E4*E5</f>
        <v>34.748000000000005</v>
      </c>
      <c r="F6" s="139"/>
      <c r="G6" s="139">
        <f>G4*G5</f>
        <v>14.177999999999999</v>
      </c>
      <c r="H6" s="139">
        <f>H4*H5</f>
        <v>30.192</v>
      </c>
      <c r="I6" s="139">
        <f>I4*I5</f>
        <v>16.460599999999999</v>
      </c>
      <c r="J6" s="139"/>
    </row>
    <row r="7" spans="1:12">
      <c r="A7" s="146"/>
      <c r="B7" s="201"/>
      <c r="C7" s="139" t="s">
        <v>2</v>
      </c>
      <c r="D7" s="139">
        <v>0.25</v>
      </c>
      <c r="E7" s="139"/>
      <c r="F7" s="139"/>
      <c r="G7" s="139"/>
      <c r="H7" s="139"/>
      <c r="I7" s="139">
        <v>0.81</v>
      </c>
      <c r="J7" s="139"/>
    </row>
    <row r="8" spans="1:12">
      <c r="A8" s="146"/>
      <c r="B8" s="201"/>
      <c r="C8" s="139" t="s">
        <v>3</v>
      </c>
      <c r="D8" s="139">
        <v>1.1000000000000001</v>
      </c>
      <c r="E8" s="139"/>
      <c r="F8" s="139"/>
      <c r="G8" s="139"/>
      <c r="H8" s="139"/>
      <c r="I8" s="139">
        <v>0.23</v>
      </c>
      <c r="J8" s="139"/>
    </row>
    <row r="9" spans="1:12">
      <c r="A9" s="146"/>
      <c r="B9" s="201"/>
      <c r="C9" s="139" t="s">
        <v>4</v>
      </c>
      <c r="D9" s="139">
        <f>D7*D8</f>
        <v>0.27500000000000002</v>
      </c>
      <c r="E9" s="139"/>
      <c r="F9" s="139"/>
      <c r="G9" s="139"/>
      <c r="H9" s="139"/>
      <c r="I9" s="139">
        <f>I7*I8</f>
        <v>0.18630000000000002</v>
      </c>
      <c r="J9" s="139"/>
    </row>
    <row r="10" spans="1:12">
      <c r="A10" s="146"/>
      <c r="B10" s="181"/>
      <c r="C10" s="139" t="s">
        <v>37</v>
      </c>
      <c r="D10" s="139">
        <f>D6+D9</f>
        <v>24.074999999999999</v>
      </c>
      <c r="E10" s="139">
        <f t="shared" ref="E10:I10" si="0">E6+E9</f>
        <v>34.748000000000005</v>
      </c>
      <c r="F10" s="139">
        <f t="shared" si="0"/>
        <v>0</v>
      </c>
      <c r="G10" s="139">
        <f t="shared" si="0"/>
        <v>14.177999999999999</v>
      </c>
      <c r="H10" s="139">
        <f t="shared" si="0"/>
        <v>30.192</v>
      </c>
      <c r="I10" s="139">
        <f t="shared" si="0"/>
        <v>16.646899999999999</v>
      </c>
      <c r="J10" s="139"/>
    </row>
    <row r="11" spans="1:12">
      <c r="A11" s="146"/>
      <c r="B11" s="146" t="s">
        <v>9</v>
      </c>
      <c r="C11" s="139" t="s">
        <v>2</v>
      </c>
      <c r="D11" s="139">
        <v>2.74</v>
      </c>
      <c r="E11" s="139"/>
      <c r="F11" s="139"/>
      <c r="G11" s="139">
        <v>3.06</v>
      </c>
      <c r="H11" s="139">
        <v>4</v>
      </c>
      <c r="I11" s="139"/>
      <c r="J11" s="139"/>
    </row>
    <row r="12" spans="1:12">
      <c r="A12" s="146"/>
      <c r="B12" s="146"/>
      <c r="C12" s="139" t="s">
        <v>3</v>
      </c>
      <c r="D12" s="139">
        <v>0.95</v>
      </c>
      <c r="E12" s="139"/>
      <c r="F12" s="139"/>
      <c r="G12" s="139">
        <v>2.76</v>
      </c>
      <c r="H12" s="139">
        <v>1.94</v>
      </c>
      <c r="I12" s="139"/>
      <c r="J12" s="139"/>
    </row>
    <row r="13" spans="1:12">
      <c r="A13" s="146"/>
      <c r="B13" s="146"/>
      <c r="C13" s="6" t="s">
        <v>5</v>
      </c>
      <c r="D13" s="139">
        <v>3</v>
      </c>
      <c r="E13" s="139"/>
      <c r="F13" s="139"/>
      <c r="G13" s="139">
        <v>1</v>
      </c>
      <c r="H13" s="139">
        <v>1</v>
      </c>
      <c r="I13" s="139"/>
      <c r="J13" s="139"/>
    </row>
    <row r="14" spans="1:12">
      <c r="A14" s="146"/>
      <c r="B14" s="146"/>
      <c r="C14" s="139" t="s">
        <v>4</v>
      </c>
      <c r="D14" s="139">
        <f>D11*D12*D13</f>
        <v>7.8090000000000011</v>
      </c>
      <c r="E14" s="139">
        <v>16.14</v>
      </c>
      <c r="F14" s="139"/>
      <c r="G14" s="139">
        <f>G11*G12*G13</f>
        <v>8.4455999999999989</v>
      </c>
      <c r="H14" s="139">
        <f>H11*H12*H13</f>
        <v>7.76</v>
      </c>
      <c r="I14" s="139">
        <f>I11*I12*I13</f>
        <v>0</v>
      </c>
      <c r="J14" s="139">
        <f>SUM(D14:I14)</f>
        <v>40.154599999999995</v>
      </c>
    </row>
    <row r="15" spans="1:12" s="3" customFormat="1">
      <c r="A15" s="146"/>
      <c r="B15" s="144" t="s">
        <v>6</v>
      </c>
      <c r="C15" s="144"/>
      <c r="D15" s="140">
        <f>D10-D14</f>
        <v>16.265999999999998</v>
      </c>
      <c r="E15" s="140">
        <f t="shared" ref="E15:I15" si="1">E10-E14</f>
        <v>18.608000000000004</v>
      </c>
      <c r="F15" s="140">
        <f t="shared" si="1"/>
        <v>0</v>
      </c>
      <c r="G15" s="140">
        <f t="shared" si="1"/>
        <v>5.7324000000000002</v>
      </c>
      <c r="H15" s="140">
        <f t="shared" si="1"/>
        <v>22.432000000000002</v>
      </c>
      <c r="I15" s="140">
        <f t="shared" si="1"/>
        <v>16.646899999999999</v>
      </c>
      <c r="J15" s="140">
        <f>SUM(D15:I15)</f>
        <v>79.685299999999998</v>
      </c>
    </row>
    <row r="16" spans="1:12" hidden="1">
      <c r="A16" s="146" t="s">
        <v>8</v>
      </c>
      <c r="B16" s="200" t="s">
        <v>11</v>
      </c>
      <c r="C16" s="139" t="s">
        <v>2</v>
      </c>
      <c r="D16" s="139"/>
      <c r="E16" s="139"/>
      <c r="F16" s="139"/>
      <c r="G16" s="139"/>
      <c r="H16" s="139"/>
      <c r="I16" s="139"/>
      <c r="J16" s="139"/>
    </row>
    <row r="17" spans="1:10" hidden="1">
      <c r="A17" s="146"/>
      <c r="B17" s="200"/>
      <c r="C17" s="139" t="s">
        <v>3</v>
      </c>
      <c r="D17" s="139"/>
      <c r="E17" s="139"/>
      <c r="F17" s="139"/>
      <c r="G17" s="139"/>
      <c r="H17" s="139"/>
      <c r="I17" s="139"/>
      <c r="J17" s="139"/>
    </row>
    <row r="18" spans="1:10" hidden="1">
      <c r="A18" s="146"/>
      <c r="B18" s="200"/>
      <c r="C18" s="6" t="s">
        <v>5</v>
      </c>
      <c r="D18" s="139"/>
      <c r="E18" s="139"/>
      <c r="F18" s="139"/>
      <c r="G18" s="139"/>
      <c r="H18" s="139"/>
      <c r="I18" s="139"/>
      <c r="J18" s="139"/>
    </row>
    <row r="19" spans="1:10" hidden="1">
      <c r="A19" s="146"/>
      <c r="B19" s="200"/>
      <c r="C19" s="139" t="s">
        <v>4</v>
      </c>
      <c r="D19" s="139"/>
      <c r="E19" s="139">
        <f>E16*E17*E18</f>
        <v>0</v>
      </c>
      <c r="F19" s="139"/>
      <c r="G19" s="139">
        <f>G16*G17*G18</f>
        <v>0</v>
      </c>
      <c r="H19" s="139"/>
      <c r="I19" s="139">
        <f>I16*I17*I18</f>
        <v>0</v>
      </c>
      <c r="J19" s="139"/>
    </row>
    <row r="20" spans="1:10" hidden="1">
      <c r="A20" s="146"/>
      <c r="B20" s="200" t="s">
        <v>15</v>
      </c>
      <c r="C20" s="139" t="s">
        <v>2</v>
      </c>
      <c r="D20" s="139"/>
      <c r="E20" s="139"/>
      <c r="F20" s="139"/>
      <c r="G20" s="139"/>
      <c r="H20" s="139"/>
      <c r="I20" s="139"/>
      <c r="J20" s="139"/>
    </row>
    <row r="21" spans="1:10" hidden="1">
      <c r="A21" s="146"/>
      <c r="B21" s="200"/>
      <c r="C21" s="139" t="s">
        <v>3</v>
      </c>
      <c r="D21" s="139"/>
      <c r="E21" s="139"/>
      <c r="F21" s="139"/>
      <c r="G21" s="139"/>
      <c r="H21" s="139"/>
      <c r="I21" s="139"/>
      <c r="J21" s="139"/>
    </row>
    <row r="22" spans="1:10" hidden="1">
      <c r="A22" s="146"/>
      <c r="B22" s="200"/>
      <c r="C22" s="6" t="s">
        <v>5</v>
      </c>
      <c r="D22" s="139"/>
      <c r="E22" s="139"/>
      <c r="F22" s="139"/>
      <c r="G22" s="139"/>
      <c r="H22" s="139"/>
      <c r="I22" s="139"/>
      <c r="J22" s="139"/>
    </row>
    <row r="23" spans="1:10" hidden="1">
      <c r="A23" s="146"/>
      <c r="B23" s="200"/>
      <c r="C23" s="139" t="s">
        <v>4</v>
      </c>
      <c r="D23" s="139"/>
      <c r="E23" s="139">
        <f>E20*E21*E22</f>
        <v>0</v>
      </c>
      <c r="F23" s="139"/>
      <c r="G23" s="139">
        <f>G20*G21*G22</f>
        <v>0</v>
      </c>
      <c r="H23" s="139"/>
      <c r="I23" s="139">
        <f>I20*I21*I22</f>
        <v>0</v>
      </c>
      <c r="J23" s="139"/>
    </row>
    <row r="24" spans="1:10" hidden="1">
      <c r="A24" s="146"/>
      <c r="B24" s="200" t="s">
        <v>1</v>
      </c>
      <c r="C24" s="139" t="s">
        <v>2</v>
      </c>
      <c r="D24" s="139"/>
      <c r="E24" s="139"/>
      <c r="F24" s="139"/>
      <c r="G24" s="139"/>
      <c r="H24" s="139"/>
      <c r="I24" s="139"/>
      <c r="J24" s="139"/>
    </row>
    <row r="25" spans="1:10" hidden="1">
      <c r="A25" s="146"/>
      <c r="B25" s="200"/>
      <c r="C25" s="139" t="s">
        <v>3</v>
      </c>
      <c r="D25" s="139"/>
      <c r="E25" s="139"/>
      <c r="F25" s="139"/>
      <c r="G25" s="139"/>
      <c r="H25" s="139"/>
      <c r="I25" s="139"/>
      <c r="J25" s="139"/>
    </row>
    <row r="26" spans="1:10" hidden="1">
      <c r="A26" s="146"/>
      <c r="B26" s="200"/>
      <c r="C26" s="139" t="s">
        <v>4</v>
      </c>
      <c r="D26" s="139">
        <f>D24*D25</f>
        <v>0</v>
      </c>
      <c r="E26" s="139">
        <f>E24*E25</f>
        <v>0</v>
      </c>
      <c r="F26" s="139">
        <f>F24*F25</f>
        <v>0</v>
      </c>
      <c r="G26" s="139"/>
      <c r="H26" s="139">
        <f>H24*H25</f>
        <v>0</v>
      </c>
      <c r="I26" s="139">
        <f>I24*I25</f>
        <v>0</v>
      </c>
      <c r="J26" s="139"/>
    </row>
    <row r="27" spans="1:10" s="3" customFormat="1" hidden="1">
      <c r="A27" s="146"/>
      <c r="B27" s="144" t="s">
        <v>6</v>
      </c>
      <c r="C27" s="144"/>
      <c r="D27" s="140">
        <f>D19+D23+D26</f>
        <v>0</v>
      </c>
      <c r="E27" s="140">
        <f t="shared" ref="E27:I27" si="2">E19+E23+E26</f>
        <v>0</v>
      </c>
      <c r="F27" s="140">
        <f t="shared" si="2"/>
        <v>0</v>
      </c>
      <c r="G27" s="140">
        <f t="shared" si="2"/>
        <v>0</v>
      </c>
      <c r="H27" s="140">
        <f t="shared" si="2"/>
        <v>0</v>
      </c>
      <c r="I27" s="140">
        <f t="shared" si="2"/>
        <v>0</v>
      </c>
      <c r="J27" s="140">
        <f>SUM(D27:I27)</f>
        <v>0</v>
      </c>
    </row>
    <row r="28" spans="1:10">
      <c r="A28" s="146" t="s">
        <v>12</v>
      </c>
      <c r="B28" s="200" t="s">
        <v>1</v>
      </c>
      <c r="C28" s="139" t="s">
        <v>2</v>
      </c>
      <c r="D28" s="139">
        <v>8.35</v>
      </c>
      <c r="E28" s="139">
        <v>10.220000000000001</v>
      </c>
      <c r="F28" s="139"/>
      <c r="G28" s="139">
        <v>3.12</v>
      </c>
      <c r="H28" s="139">
        <v>8.8800000000000008</v>
      </c>
      <c r="I28" s="139">
        <v>0.34</v>
      </c>
      <c r="J28" s="139"/>
    </row>
    <row r="29" spans="1:10">
      <c r="A29" s="146"/>
      <c r="B29" s="200"/>
      <c r="C29" s="139" t="s">
        <v>3</v>
      </c>
      <c r="D29" s="139">
        <f>5.04-3.4</f>
        <v>1.6400000000000001</v>
      </c>
      <c r="E29" s="139">
        <v>0.3</v>
      </c>
      <c r="F29" s="139"/>
      <c r="G29" s="139">
        <v>0.7</v>
      </c>
      <c r="H29" s="139">
        <v>0.35</v>
      </c>
      <c r="I29" s="139">
        <v>0.46</v>
      </c>
      <c r="J29" s="139"/>
    </row>
    <row r="30" spans="1:10">
      <c r="A30" s="146"/>
      <c r="B30" s="200"/>
      <c r="C30" s="139" t="s">
        <v>4</v>
      </c>
      <c r="D30" s="139">
        <f>D28*D29</f>
        <v>13.694000000000001</v>
      </c>
      <c r="E30" s="139">
        <f>E28*E29</f>
        <v>3.0660000000000003</v>
      </c>
      <c r="F30" s="139"/>
      <c r="G30" s="139">
        <f>G28*G29</f>
        <v>2.1839999999999997</v>
      </c>
      <c r="H30" s="139">
        <f>H28*H29</f>
        <v>3.1080000000000001</v>
      </c>
      <c r="I30" s="139">
        <f t="shared" ref="I30" si="3">I28*I29</f>
        <v>0.15640000000000001</v>
      </c>
      <c r="J30" s="139"/>
    </row>
    <row r="31" spans="1:10">
      <c r="A31" s="146"/>
      <c r="B31" s="146" t="s">
        <v>9</v>
      </c>
      <c r="C31" s="139" t="s">
        <v>2</v>
      </c>
      <c r="D31" s="139"/>
      <c r="E31" s="139"/>
      <c r="F31" s="139"/>
      <c r="G31" s="139"/>
      <c r="H31" s="139"/>
      <c r="I31" s="139"/>
      <c r="J31" s="139"/>
    </row>
    <row r="32" spans="1:10">
      <c r="A32" s="146"/>
      <c r="B32" s="146"/>
      <c r="C32" s="139" t="s">
        <v>3</v>
      </c>
      <c r="D32" s="139"/>
      <c r="E32" s="139"/>
      <c r="F32" s="139"/>
      <c r="G32" s="139"/>
      <c r="H32" s="139"/>
      <c r="I32" s="139"/>
      <c r="J32" s="139"/>
    </row>
    <row r="33" spans="1:10">
      <c r="A33" s="146"/>
      <c r="B33" s="146"/>
      <c r="C33" s="6" t="s">
        <v>5</v>
      </c>
      <c r="D33" s="139"/>
      <c r="E33" s="139"/>
      <c r="F33" s="139"/>
      <c r="G33" s="139"/>
      <c r="H33" s="139"/>
      <c r="I33" s="139"/>
      <c r="J33" s="139"/>
    </row>
    <row r="34" spans="1:10">
      <c r="A34" s="146"/>
      <c r="B34" s="146"/>
      <c r="C34" s="139" t="s">
        <v>4</v>
      </c>
      <c r="D34" s="139">
        <f>D31*D32*D33</f>
        <v>0</v>
      </c>
      <c r="E34" s="139"/>
      <c r="F34" s="139"/>
      <c r="G34" s="139">
        <f>G31*G32*G33</f>
        <v>0</v>
      </c>
      <c r="H34" s="139"/>
      <c r="I34" s="139"/>
      <c r="J34" s="139"/>
    </row>
    <row r="35" spans="1:10" s="3" customFormat="1">
      <c r="A35" s="146"/>
      <c r="B35" s="144" t="s">
        <v>6</v>
      </c>
      <c r="C35" s="144"/>
      <c r="D35" s="140">
        <f>D30-D34</f>
        <v>13.694000000000001</v>
      </c>
      <c r="E35" s="140">
        <f t="shared" ref="E35:I35" si="4">E30-E34</f>
        <v>3.0660000000000003</v>
      </c>
      <c r="F35" s="140">
        <f t="shared" si="4"/>
        <v>0</v>
      </c>
      <c r="G35" s="140">
        <f t="shared" si="4"/>
        <v>2.1839999999999997</v>
      </c>
      <c r="H35" s="140">
        <f t="shared" si="4"/>
        <v>3.1080000000000001</v>
      </c>
      <c r="I35" s="140">
        <f t="shared" si="4"/>
        <v>0.15640000000000001</v>
      </c>
      <c r="J35" s="140">
        <f>SUM(D35:I35)</f>
        <v>22.208400000000005</v>
      </c>
    </row>
    <row r="36" spans="1:10">
      <c r="A36" s="202" t="s">
        <v>196</v>
      </c>
      <c r="B36" s="202" t="s">
        <v>1</v>
      </c>
      <c r="C36" s="139" t="s">
        <v>2</v>
      </c>
      <c r="D36" s="139"/>
      <c r="E36" s="139"/>
      <c r="F36" s="139">
        <f>(1.5+0.8)*2</f>
        <v>4.5999999999999996</v>
      </c>
      <c r="G36" s="139"/>
      <c r="H36" s="139"/>
      <c r="I36" s="139"/>
      <c r="J36" s="139"/>
    </row>
    <row r="37" spans="1:10">
      <c r="A37" s="203"/>
      <c r="B37" s="203"/>
      <c r="C37" s="139" t="s">
        <v>3</v>
      </c>
      <c r="D37" s="139"/>
      <c r="E37" s="139"/>
      <c r="F37" s="139">
        <v>0.98</v>
      </c>
      <c r="G37" s="139"/>
      <c r="H37" s="139"/>
      <c r="I37" s="139"/>
      <c r="J37" s="139"/>
    </row>
    <row r="38" spans="1:10">
      <c r="A38" s="203"/>
      <c r="B38" s="203"/>
      <c r="C38" s="139" t="s">
        <v>4</v>
      </c>
      <c r="D38" s="139">
        <f t="shared" ref="D38:F38" si="5">D36*D37</f>
        <v>0</v>
      </c>
      <c r="E38" s="139">
        <v>13</v>
      </c>
      <c r="F38" s="139">
        <f t="shared" si="5"/>
        <v>4.508</v>
      </c>
      <c r="G38" s="139">
        <v>2.25</v>
      </c>
      <c r="H38" s="139">
        <v>1.82</v>
      </c>
      <c r="I38" s="139"/>
      <c r="J38" s="139"/>
    </row>
    <row r="39" spans="1:10">
      <c r="A39" s="203"/>
      <c r="B39" s="203"/>
      <c r="C39" s="139" t="s">
        <v>2</v>
      </c>
      <c r="D39" s="139"/>
      <c r="E39" s="139"/>
      <c r="F39" s="139"/>
      <c r="G39" s="139"/>
      <c r="H39" s="139"/>
      <c r="I39" s="139">
        <v>0.6</v>
      </c>
      <c r="J39" s="139"/>
    </row>
    <row r="40" spans="1:10">
      <c r="A40" s="203"/>
      <c r="B40" s="203"/>
      <c r="C40" s="139" t="s">
        <v>3</v>
      </c>
      <c r="D40" s="139"/>
      <c r="E40" s="139"/>
      <c r="F40" s="139"/>
      <c r="G40" s="139"/>
      <c r="H40" s="139"/>
      <c r="I40" s="139">
        <v>0.23</v>
      </c>
      <c r="J40" s="139"/>
    </row>
    <row r="41" spans="1:10">
      <c r="A41" s="203"/>
      <c r="B41" s="203"/>
      <c r="C41" s="139" t="s">
        <v>4</v>
      </c>
      <c r="D41" s="139">
        <f t="shared" ref="D41:I41" si="6">D39*D40</f>
        <v>0</v>
      </c>
      <c r="E41" s="139">
        <f t="shared" si="6"/>
        <v>0</v>
      </c>
      <c r="F41" s="139"/>
      <c r="G41" s="139"/>
      <c r="H41" s="139">
        <f t="shared" si="6"/>
        <v>0</v>
      </c>
      <c r="I41" s="139">
        <f t="shared" si="6"/>
        <v>0.13800000000000001</v>
      </c>
      <c r="J41" s="139"/>
    </row>
    <row r="42" spans="1:10">
      <c r="A42" s="203"/>
      <c r="B42" s="204"/>
      <c r="C42" s="139" t="s">
        <v>24</v>
      </c>
      <c r="D42" s="139"/>
      <c r="E42" s="139"/>
      <c r="F42" s="139"/>
      <c r="G42" s="139"/>
      <c r="H42" s="139"/>
      <c r="I42" s="139"/>
      <c r="J42" s="139"/>
    </row>
    <row r="43" spans="1:10">
      <c r="A43" s="203"/>
      <c r="B43" s="146" t="s">
        <v>9</v>
      </c>
      <c r="C43" s="139" t="s">
        <v>2</v>
      </c>
      <c r="D43" s="139"/>
      <c r="E43" s="139"/>
      <c r="F43" s="139"/>
      <c r="G43" s="139"/>
      <c r="H43" s="139"/>
      <c r="I43" s="139"/>
      <c r="J43" s="139"/>
    </row>
    <row r="44" spans="1:10">
      <c r="A44" s="203"/>
      <c r="B44" s="146"/>
      <c r="C44" s="139" t="s">
        <v>3</v>
      </c>
      <c r="D44" s="139"/>
      <c r="E44" s="139"/>
      <c r="F44" s="139"/>
      <c r="G44" s="139"/>
      <c r="H44" s="139"/>
      <c r="I44" s="139"/>
      <c r="J44" s="139"/>
    </row>
    <row r="45" spans="1:10">
      <c r="A45" s="203"/>
      <c r="B45" s="146"/>
      <c r="C45" s="6" t="s">
        <v>5</v>
      </c>
      <c r="D45" s="139"/>
      <c r="E45" s="139"/>
      <c r="F45" s="139"/>
      <c r="G45" s="139"/>
      <c r="H45" s="139"/>
      <c r="I45" s="139"/>
      <c r="J45" s="139"/>
    </row>
    <row r="46" spans="1:10">
      <c r="A46" s="203"/>
      <c r="B46" s="146"/>
      <c r="C46" s="139" t="s">
        <v>4</v>
      </c>
      <c r="D46" s="139">
        <f>D43*D44*D45</f>
        <v>0</v>
      </c>
      <c r="E46" s="139"/>
      <c r="F46" s="139"/>
      <c r="G46" s="139">
        <f>G43*G44*G45</f>
        <v>0</v>
      </c>
      <c r="H46" s="139"/>
      <c r="I46" s="139">
        <f>I43*I44*I45</f>
        <v>0</v>
      </c>
      <c r="J46" s="139"/>
    </row>
    <row r="47" spans="1:10" s="3" customFormat="1">
      <c r="A47" s="204"/>
      <c r="B47" s="144" t="s">
        <v>6</v>
      </c>
      <c r="C47" s="144"/>
      <c r="D47" s="140">
        <f t="shared" ref="D47:F47" si="7">D38+D41+D42-D46</f>
        <v>0</v>
      </c>
      <c r="E47" s="140">
        <f t="shared" si="7"/>
        <v>13</v>
      </c>
      <c r="F47" s="140">
        <f t="shared" si="7"/>
        <v>4.508</v>
      </c>
      <c r="G47" s="140">
        <f>G38+G41+G42-G46</f>
        <v>2.25</v>
      </c>
      <c r="H47" s="140">
        <f t="shared" ref="H47" si="8">H38+H41+H42-H46</f>
        <v>1.82</v>
      </c>
      <c r="I47" s="140"/>
      <c r="J47" s="140">
        <f>SUM(D47:I47)</f>
        <v>21.577999999999999</v>
      </c>
    </row>
  </sheetData>
  <mergeCells count="19">
    <mergeCell ref="A1:J1"/>
    <mergeCell ref="A28:A35"/>
    <mergeCell ref="B28:B30"/>
    <mergeCell ref="B31:B34"/>
    <mergeCell ref="B35:C35"/>
    <mergeCell ref="A36:A47"/>
    <mergeCell ref="B36:B42"/>
    <mergeCell ref="B43:B46"/>
    <mergeCell ref="B47:C47"/>
    <mergeCell ref="A3:C3"/>
    <mergeCell ref="A4:A15"/>
    <mergeCell ref="B4:B10"/>
    <mergeCell ref="B11:B14"/>
    <mergeCell ref="B15:C15"/>
    <mergeCell ref="A16:A27"/>
    <mergeCell ref="B16:B19"/>
    <mergeCell ref="B20:B23"/>
    <mergeCell ref="B24:B26"/>
    <mergeCell ref="B27:C27"/>
  </mergeCells>
  <pageMargins left="0.37" right="0.21" top="0.75" bottom="0.75" header="0.3" footer="0.3"/>
  <pageSetup paperSize="9" scale="9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3:K31"/>
  <sheetViews>
    <sheetView workbookViewId="0">
      <selection activeCell="B32" sqref="B32"/>
    </sheetView>
  </sheetViews>
  <sheetFormatPr defaultRowHeight="15"/>
  <cols>
    <col min="1" max="1" width="15.7109375" customWidth="1"/>
    <col min="2" max="2" width="12.7109375" style="1" customWidth="1"/>
    <col min="3" max="3" width="5.42578125" style="1" bestFit="1" customWidth="1"/>
    <col min="4" max="4" width="9.5703125" style="1" customWidth="1"/>
    <col min="5" max="11" width="9.140625" style="1"/>
  </cols>
  <sheetData>
    <row r="3" spans="1:11" s="2" customFormat="1" ht="15.75">
      <c r="A3" s="199"/>
      <c r="B3" s="199"/>
      <c r="C3" s="199"/>
      <c r="D3" s="4" t="s">
        <v>7</v>
      </c>
      <c r="E3" s="4" t="s">
        <v>10</v>
      </c>
      <c r="F3" s="8" t="s">
        <v>14</v>
      </c>
      <c r="G3" s="4" t="s">
        <v>13</v>
      </c>
      <c r="H3" s="8" t="s">
        <v>14</v>
      </c>
      <c r="I3" s="4" t="s">
        <v>16</v>
      </c>
      <c r="J3" s="4" t="s">
        <v>17</v>
      </c>
      <c r="K3" s="4" t="s">
        <v>6</v>
      </c>
    </row>
    <row r="4" spans="1:11">
      <c r="A4" s="146" t="s">
        <v>0</v>
      </c>
      <c r="B4" s="146" t="s">
        <v>1</v>
      </c>
      <c r="C4" s="5" t="s">
        <v>2</v>
      </c>
      <c r="D4" s="5">
        <f>0.15+0.9+6.3</f>
        <v>7.35</v>
      </c>
      <c r="E4" s="5"/>
      <c r="F4" s="5"/>
      <c r="G4" s="5"/>
      <c r="H4" s="5"/>
      <c r="I4" s="5"/>
      <c r="J4" s="5">
        <f>0.15+0.9+6.3</f>
        <v>7.35</v>
      </c>
      <c r="K4" s="5"/>
    </row>
    <row r="5" spans="1:11">
      <c r="A5" s="146"/>
      <c r="B5" s="146"/>
      <c r="C5" s="5" t="s">
        <v>3</v>
      </c>
      <c r="D5" s="5">
        <f>47.77-2.77</f>
        <v>45</v>
      </c>
      <c r="E5" s="5"/>
      <c r="F5" s="5"/>
      <c r="G5" s="5"/>
      <c r="H5" s="5"/>
      <c r="I5" s="5"/>
      <c r="J5" s="5">
        <f>47.77-2.77</f>
        <v>45</v>
      </c>
      <c r="K5" s="5"/>
    </row>
    <row r="6" spans="1:11">
      <c r="A6" s="146"/>
      <c r="B6" s="146"/>
      <c r="C6" s="5" t="s">
        <v>4</v>
      </c>
      <c r="D6" s="5">
        <f>D4*D5</f>
        <v>330.75</v>
      </c>
      <c r="E6" s="5"/>
      <c r="F6" s="5"/>
      <c r="G6" s="5"/>
      <c r="H6" s="5"/>
      <c r="I6" s="5"/>
      <c r="J6" s="5">
        <f>J4*J5</f>
        <v>330.75</v>
      </c>
      <c r="K6" s="5"/>
    </row>
    <row r="7" spans="1:11">
      <c r="A7" s="146"/>
      <c r="B7" s="146" t="s">
        <v>9</v>
      </c>
      <c r="C7" s="5" t="s">
        <v>2</v>
      </c>
      <c r="D7" s="5">
        <v>1.62</v>
      </c>
      <c r="E7" s="5"/>
      <c r="F7" s="5"/>
      <c r="G7" s="5"/>
      <c r="H7" s="5"/>
      <c r="I7" s="5"/>
      <c r="J7" s="5">
        <v>1.62</v>
      </c>
      <c r="K7" s="5"/>
    </row>
    <row r="8" spans="1:11">
      <c r="A8" s="146"/>
      <c r="B8" s="146"/>
      <c r="C8" s="5" t="s">
        <v>3</v>
      </c>
      <c r="D8" s="5">
        <v>2.72</v>
      </c>
      <c r="E8" s="5"/>
      <c r="F8" s="5"/>
      <c r="G8" s="5"/>
      <c r="H8" s="5"/>
      <c r="I8" s="5"/>
      <c r="J8" s="5">
        <v>2.72</v>
      </c>
      <c r="K8" s="5"/>
    </row>
    <row r="9" spans="1:11">
      <c r="A9" s="146"/>
      <c r="B9" s="146"/>
      <c r="C9" s="6" t="s">
        <v>5</v>
      </c>
      <c r="D9" s="5">
        <v>15</v>
      </c>
      <c r="E9" s="5"/>
      <c r="F9" s="5"/>
      <c r="G9" s="5"/>
      <c r="H9" s="5"/>
      <c r="I9" s="5"/>
      <c r="J9" s="5">
        <v>15</v>
      </c>
      <c r="K9" s="5"/>
    </row>
    <row r="10" spans="1:11">
      <c r="A10" s="146"/>
      <c r="B10" s="146"/>
      <c r="C10" s="5" t="s">
        <v>4</v>
      </c>
      <c r="D10" s="5">
        <f>D7*D8*D9</f>
        <v>66.096000000000004</v>
      </c>
      <c r="E10" s="5"/>
      <c r="F10" s="5"/>
      <c r="G10" s="5"/>
      <c r="H10" s="5"/>
      <c r="I10" s="5"/>
      <c r="J10" s="5">
        <f>J7*J8*J9</f>
        <v>66.096000000000004</v>
      </c>
      <c r="K10" s="5"/>
    </row>
    <row r="11" spans="1:11" s="3" customFormat="1">
      <c r="A11" s="146"/>
      <c r="B11" s="144" t="s">
        <v>6</v>
      </c>
      <c r="C11" s="144"/>
      <c r="D11" s="7">
        <f>D6-D10</f>
        <v>264.654</v>
      </c>
      <c r="E11" s="7">
        <f t="shared" ref="E11:I11" si="0">E6-E10</f>
        <v>0</v>
      </c>
      <c r="F11" s="7">
        <f t="shared" si="0"/>
        <v>0</v>
      </c>
      <c r="G11" s="7">
        <f t="shared" si="0"/>
        <v>0</v>
      </c>
      <c r="H11" s="7">
        <f t="shared" si="0"/>
        <v>0</v>
      </c>
      <c r="I11" s="7">
        <f t="shared" si="0"/>
        <v>0</v>
      </c>
      <c r="J11" s="7">
        <f>J6-J10</f>
        <v>264.654</v>
      </c>
      <c r="K11" s="7">
        <f>SUM(D11:J11)</f>
        <v>529.30799999999999</v>
      </c>
    </row>
    <row r="12" spans="1:11">
      <c r="A12" s="146" t="s">
        <v>8</v>
      </c>
      <c r="B12" s="200" t="s">
        <v>11</v>
      </c>
      <c r="C12" s="5" t="s">
        <v>2</v>
      </c>
      <c r="D12" s="5"/>
      <c r="E12" s="5">
        <f>1.68+2.14</f>
        <v>3.8200000000000003</v>
      </c>
      <c r="F12" s="5"/>
      <c r="G12" s="5">
        <v>4.5999999999999996</v>
      </c>
      <c r="H12" s="5"/>
      <c r="I12" s="5">
        <f>1.68+2.14</f>
        <v>3.8200000000000003</v>
      </c>
      <c r="J12" s="5"/>
      <c r="K12" s="5"/>
    </row>
    <row r="13" spans="1:11">
      <c r="A13" s="146"/>
      <c r="B13" s="200"/>
      <c r="C13" s="5" t="s">
        <v>3</v>
      </c>
      <c r="D13" s="5"/>
      <c r="E13" s="5">
        <v>1.25</v>
      </c>
      <c r="F13" s="5"/>
      <c r="G13" s="5">
        <v>1.25</v>
      </c>
      <c r="H13" s="5"/>
      <c r="I13" s="5">
        <v>1.25</v>
      </c>
      <c r="J13" s="5"/>
      <c r="K13" s="5"/>
    </row>
    <row r="14" spans="1:11">
      <c r="A14" s="146"/>
      <c r="B14" s="200"/>
      <c r="C14" s="6" t="s">
        <v>5</v>
      </c>
      <c r="D14" s="5"/>
      <c r="E14" s="5">
        <v>8</v>
      </c>
      <c r="F14" s="5"/>
      <c r="G14" s="5">
        <v>7</v>
      </c>
      <c r="H14" s="5"/>
      <c r="I14" s="5">
        <v>8</v>
      </c>
      <c r="J14" s="5"/>
      <c r="K14" s="5"/>
    </row>
    <row r="15" spans="1:11">
      <c r="A15" s="146"/>
      <c r="B15" s="200"/>
      <c r="C15" s="5" t="s">
        <v>4</v>
      </c>
      <c r="D15" s="5"/>
      <c r="E15" s="5">
        <f>E12*E13*E14</f>
        <v>38.200000000000003</v>
      </c>
      <c r="F15" s="5"/>
      <c r="G15" s="5">
        <f>G12*G13*G14</f>
        <v>40.25</v>
      </c>
      <c r="H15" s="5"/>
      <c r="I15" s="5">
        <f>I12*I13*I14</f>
        <v>38.200000000000003</v>
      </c>
      <c r="J15" s="5"/>
      <c r="K15" s="5"/>
    </row>
    <row r="16" spans="1:11">
      <c r="A16" s="146"/>
      <c r="B16" s="200" t="s">
        <v>15</v>
      </c>
      <c r="C16" s="5" t="s">
        <v>2</v>
      </c>
      <c r="D16" s="5"/>
      <c r="E16" s="5">
        <v>3.82</v>
      </c>
      <c r="F16" s="5"/>
      <c r="G16" s="5">
        <v>4.5999999999999996</v>
      </c>
      <c r="H16" s="5"/>
      <c r="I16" s="5">
        <v>3.82</v>
      </c>
      <c r="J16" s="5"/>
      <c r="K16" s="5"/>
    </row>
    <row r="17" spans="1:11">
      <c r="A17" s="146"/>
      <c r="B17" s="200"/>
      <c r="C17" s="5" t="s">
        <v>3</v>
      </c>
      <c r="D17" s="5"/>
      <c r="E17" s="5">
        <v>0.18</v>
      </c>
      <c r="F17" s="5"/>
      <c r="G17" s="5">
        <v>0.18</v>
      </c>
      <c r="H17" s="5"/>
      <c r="I17" s="5">
        <v>0.18</v>
      </c>
      <c r="J17" s="5"/>
      <c r="K17" s="5"/>
    </row>
    <row r="18" spans="1:11">
      <c r="A18" s="146"/>
      <c r="B18" s="200"/>
      <c r="C18" s="6" t="s">
        <v>5</v>
      </c>
      <c r="D18" s="5"/>
      <c r="E18" s="5">
        <v>15</v>
      </c>
      <c r="F18" s="5"/>
      <c r="G18" s="5">
        <v>15</v>
      </c>
      <c r="H18" s="5"/>
      <c r="I18" s="5">
        <v>15</v>
      </c>
      <c r="J18" s="5"/>
      <c r="K18" s="5"/>
    </row>
    <row r="19" spans="1:11">
      <c r="A19" s="146"/>
      <c r="B19" s="200"/>
      <c r="C19" s="5" t="s">
        <v>4</v>
      </c>
      <c r="D19" s="5"/>
      <c r="E19" s="5">
        <f>E16*E17*E18</f>
        <v>10.314</v>
      </c>
      <c r="F19" s="5"/>
      <c r="G19" s="5">
        <f>G16*G17*G18</f>
        <v>12.42</v>
      </c>
      <c r="H19" s="5"/>
      <c r="I19" s="5">
        <f>I16*I17*I18</f>
        <v>10.314</v>
      </c>
      <c r="J19" s="5"/>
      <c r="K19" s="5"/>
    </row>
    <row r="20" spans="1:11">
      <c r="A20" s="146"/>
      <c r="B20" s="200" t="s">
        <v>1</v>
      </c>
      <c r="C20" s="5" t="s">
        <v>2</v>
      </c>
      <c r="D20" s="5">
        <f>0.15+0.9+6.3</f>
        <v>7.35</v>
      </c>
      <c r="E20" s="5">
        <v>3.2</v>
      </c>
      <c r="F20" s="5">
        <v>0.2</v>
      </c>
      <c r="G20" s="5"/>
      <c r="H20" s="5">
        <v>0.2</v>
      </c>
      <c r="I20" s="5">
        <v>3.2</v>
      </c>
      <c r="J20" s="5">
        <f>0.15+0.9+6.3</f>
        <v>7.35</v>
      </c>
      <c r="K20" s="5"/>
    </row>
    <row r="21" spans="1:11">
      <c r="A21" s="146"/>
      <c r="B21" s="200"/>
      <c r="C21" s="5" t="s">
        <v>3</v>
      </c>
      <c r="D21" s="5">
        <f>50.85-50.07</f>
        <v>0.78000000000000114</v>
      </c>
      <c r="E21" s="5">
        <v>0.78</v>
      </c>
      <c r="F21" s="5">
        <f>47.77-2.77</f>
        <v>45</v>
      </c>
      <c r="G21" s="5"/>
      <c r="H21" s="5">
        <f>47.77-2.77</f>
        <v>45</v>
      </c>
      <c r="I21" s="5">
        <v>0.78</v>
      </c>
      <c r="J21" s="5">
        <f>50.85-50.07</f>
        <v>0.78000000000000114</v>
      </c>
      <c r="K21" s="5"/>
    </row>
    <row r="22" spans="1:11">
      <c r="A22" s="146"/>
      <c r="B22" s="200"/>
      <c r="C22" s="5" t="s">
        <v>4</v>
      </c>
      <c r="D22" s="5">
        <f>D20*D21</f>
        <v>5.7330000000000076</v>
      </c>
      <c r="E22" s="5">
        <f>E20*E21</f>
        <v>2.4960000000000004</v>
      </c>
      <c r="F22" s="5">
        <f>F20*F21</f>
        <v>9</v>
      </c>
      <c r="G22" s="5"/>
      <c r="H22" s="5">
        <f>H20*H21</f>
        <v>9</v>
      </c>
      <c r="I22" s="5">
        <f>I20*I21</f>
        <v>2.4960000000000004</v>
      </c>
      <c r="J22" s="5">
        <f>J20*J21</f>
        <v>5.7330000000000076</v>
      </c>
      <c r="K22" s="5"/>
    </row>
    <row r="23" spans="1:11" s="3" customFormat="1">
      <c r="A23" s="146"/>
      <c r="B23" s="144" t="s">
        <v>6</v>
      </c>
      <c r="C23" s="144"/>
      <c r="D23" s="7">
        <f>D15+D19+D22</f>
        <v>5.7330000000000076</v>
      </c>
      <c r="E23" s="7">
        <f t="shared" ref="E23:J23" si="1">E15+E19+E22</f>
        <v>51.010000000000005</v>
      </c>
      <c r="F23" s="7">
        <f t="shared" si="1"/>
        <v>9</v>
      </c>
      <c r="G23" s="7">
        <f t="shared" si="1"/>
        <v>52.67</v>
      </c>
      <c r="H23" s="7">
        <f t="shared" si="1"/>
        <v>9</v>
      </c>
      <c r="I23" s="7">
        <f t="shared" si="1"/>
        <v>51.010000000000005</v>
      </c>
      <c r="J23" s="7">
        <f t="shared" si="1"/>
        <v>5.7330000000000076</v>
      </c>
      <c r="K23" s="7">
        <f>SUM(D23:J23)</f>
        <v>184.15600000000001</v>
      </c>
    </row>
    <row r="24" spans="1:11">
      <c r="A24" s="146" t="s">
        <v>12</v>
      </c>
      <c r="B24" s="200" t="s">
        <v>1</v>
      </c>
      <c r="C24" s="5" t="s">
        <v>2</v>
      </c>
      <c r="D24" s="5">
        <f>0.15+0.9+6.3</f>
        <v>7.35</v>
      </c>
      <c r="E24" s="5">
        <v>3.2</v>
      </c>
      <c r="F24" s="5"/>
      <c r="G24" s="5">
        <v>4.8</v>
      </c>
      <c r="H24" s="5"/>
      <c r="I24" s="5">
        <v>3.2</v>
      </c>
      <c r="J24" s="5">
        <f>0.15+0.9+6.3</f>
        <v>7.35</v>
      </c>
      <c r="K24" s="5"/>
    </row>
    <row r="25" spans="1:11">
      <c r="A25" s="146"/>
      <c r="B25" s="200"/>
      <c r="C25" s="5" t="s">
        <v>3</v>
      </c>
      <c r="D25" s="5">
        <f>50.07-47.77</f>
        <v>2.2999999999999972</v>
      </c>
      <c r="E25" s="5">
        <f>50.07-47.77</f>
        <v>2.2999999999999972</v>
      </c>
      <c r="F25" s="5"/>
      <c r="G25" s="5">
        <f>51.65-47.77</f>
        <v>3.8799999999999955</v>
      </c>
      <c r="H25" s="5"/>
      <c r="I25" s="5">
        <f>50.07-47.77</f>
        <v>2.2999999999999972</v>
      </c>
      <c r="J25" s="5">
        <f>50.07-47.77</f>
        <v>2.2999999999999972</v>
      </c>
      <c r="K25" s="5"/>
    </row>
    <row r="26" spans="1:11">
      <c r="A26" s="146"/>
      <c r="B26" s="200"/>
      <c r="C26" s="5" t="s">
        <v>4</v>
      </c>
      <c r="D26" s="5">
        <f>D24*D25</f>
        <v>16.90499999999998</v>
      </c>
      <c r="E26" s="5">
        <f>E24*E25</f>
        <v>7.3599999999999914</v>
      </c>
      <c r="F26" s="5"/>
      <c r="G26" s="5">
        <f>G24*G25</f>
        <v>18.623999999999977</v>
      </c>
      <c r="H26" s="5"/>
      <c r="I26" s="5">
        <f>I24*I25</f>
        <v>7.3599999999999914</v>
      </c>
      <c r="J26" s="5">
        <f>J24*J25</f>
        <v>16.90499999999998</v>
      </c>
      <c r="K26" s="5"/>
    </row>
    <row r="27" spans="1:11">
      <c r="A27" s="146"/>
      <c r="B27" s="146" t="s">
        <v>9</v>
      </c>
      <c r="C27" s="5" t="s">
        <v>2</v>
      </c>
      <c r="D27" s="5">
        <v>0.3</v>
      </c>
      <c r="E27" s="5"/>
      <c r="F27" s="5"/>
      <c r="G27" s="5">
        <v>0.3</v>
      </c>
      <c r="H27" s="5"/>
      <c r="I27" s="5"/>
      <c r="J27" s="5">
        <v>0.3</v>
      </c>
      <c r="K27" s="5"/>
    </row>
    <row r="28" spans="1:11">
      <c r="A28" s="146"/>
      <c r="B28" s="146"/>
      <c r="C28" s="5" t="s">
        <v>3</v>
      </c>
      <c r="D28" s="5">
        <v>0.65</v>
      </c>
      <c r="E28" s="5"/>
      <c r="F28" s="5"/>
      <c r="G28" s="5">
        <v>0.65</v>
      </c>
      <c r="H28" s="5"/>
      <c r="I28" s="5"/>
      <c r="J28" s="5">
        <v>0.65</v>
      </c>
      <c r="K28" s="5"/>
    </row>
    <row r="29" spans="1:11">
      <c r="A29" s="146"/>
      <c r="B29" s="146"/>
      <c r="C29" s="6" t="s">
        <v>5</v>
      </c>
      <c r="D29" s="5">
        <v>1</v>
      </c>
      <c r="E29" s="5"/>
      <c r="F29" s="5"/>
      <c r="G29" s="5">
        <v>1</v>
      </c>
      <c r="H29" s="5"/>
      <c r="I29" s="5"/>
      <c r="J29" s="5">
        <v>1</v>
      </c>
      <c r="K29" s="5"/>
    </row>
    <row r="30" spans="1:11">
      <c r="A30" s="146"/>
      <c r="B30" s="146"/>
      <c r="C30" s="5" t="s">
        <v>4</v>
      </c>
      <c r="D30" s="5">
        <f>D27*D28*D29</f>
        <v>0.19500000000000001</v>
      </c>
      <c r="E30" s="5"/>
      <c r="F30" s="5"/>
      <c r="G30" s="5">
        <f>G27*G28*G29</f>
        <v>0.19500000000000001</v>
      </c>
      <c r="H30" s="5"/>
      <c r="I30" s="5"/>
      <c r="J30" s="5">
        <f>J27*J28*J29</f>
        <v>0.19500000000000001</v>
      </c>
      <c r="K30" s="5"/>
    </row>
    <row r="31" spans="1:11" s="3" customFormat="1">
      <c r="A31" s="146"/>
      <c r="B31" s="144" t="s">
        <v>6</v>
      </c>
      <c r="C31" s="144"/>
      <c r="D31" s="7">
        <f>D26-D30</f>
        <v>16.70999999999998</v>
      </c>
      <c r="E31" s="7">
        <f t="shared" ref="E31:I31" si="2">E26-E30</f>
        <v>7.3599999999999914</v>
      </c>
      <c r="F31" s="7">
        <f t="shared" si="2"/>
        <v>0</v>
      </c>
      <c r="G31" s="7">
        <f t="shared" si="2"/>
        <v>18.428999999999977</v>
      </c>
      <c r="H31" s="7">
        <f t="shared" si="2"/>
        <v>0</v>
      </c>
      <c r="I31" s="7">
        <f t="shared" si="2"/>
        <v>7.3599999999999914</v>
      </c>
      <c r="J31" s="7">
        <f>J26-J30</f>
        <v>16.70999999999998</v>
      </c>
      <c r="K31" s="7">
        <f>SUM(D31:J31)</f>
        <v>66.568999999999932</v>
      </c>
    </row>
  </sheetData>
  <mergeCells count="14">
    <mergeCell ref="B27:B30"/>
    <mergeCell ref="B31:C31"/>
    <mergeCell ref="A24:A31"/>
    <mergeCell ref="A3:C3"/>
    <mergeCell ref="B16:B19"/>
    <mergeCell ref="B23:C23"/>
    <mergeCell ref="A12:A23"/>
    <mergeCell ref="B7:B10"/>
    <mergeCell ref="B20:B22"/>
    <mergeCell ref="B24:B26"/>
    <mergeCell ref="B4:B6"/>
    <mergeCell ref="B11:C11"/>
    <mergeCell ref="A4:A11"/>
    <mergeCell ref="B12:B1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3:J56"/>
  <sheetViews>
    <sheetView workbookViewId="0">
      <selection activeCell="K11" sqref="K11:K31"/>
    </sheetView>
  </sheetViews>
  <sheetFormatPr defaultRowHeight="15"/>
  <cols>
    <col min="1" max="1" width="15.7109375" customWidth="1"/>
    <col min="2" max="2" width="12.7109375" style="1" customWidth="1"/>
    <col min="3" max="3" width="5.42578125" style="1" bestFit="1" customWidth="1"/>
    <col min="4" max="4" width="9.5703125" style="1" customWidth="1"/>
    <col min="5" max="10" width="9.140625" style="1"/>
  </cols>
  <sheetData>
    <row r="3" spans="1:10" s="2" customFormat="1" ht="15.75">
      <c r="A3" s="199"/>
      <c r="B3" s="199"/>
      <c r="C3" s="199"/>
      <c r="D3" s="4" t="s">
        <v>62</v>
      </c>
      <c r="E3" s="4" t="s">
        <v>63</v>
      </c>
      <c r="F3" s="8" t="s">
        <v>34</v>
      </c>
      <c r="G3" s="4"/>
      <c r="H3" s="8"/>
      <c r="I3" s="4"/>
      <c r="J3" s="4" t="s">
        <v>6</v>
      </c>
    </row>
    <row r="4" spans="1:10">
      <c r="A4" s="146" t="s">
        <v>0</v>
      </c>
      <c r="B4" s="180" t="s">
        <v>1</v>
      </c>
      <c r="C4" s="5" t="s">
        <v>2</v>
      </c>
      <c r="D4" s="5">
        <v>8.25</v>
      </c>
      <c r="E4" s="5">
        <v>6.23</v>
      </c>
      <c r="F4" s="5">
        <v>5.95</v>
      </c>
      <c r="G4" s="5"/>
      <c r="H4" s="5"/>
      <c r="I4" s="5"/>
      <c r="J4" s="5"/>
    </row>
    <row r="5" spans="1:10">
      <c r="A5" s="146"/>
      <c r="B5" s="201"/>
      <c r="C5" s="5" t="s">
        <v>3</v>
      </c>
      <c r="D5" s="5">
        <v>3.46</v>
      </c>
      <c r="E5" s="5">
        <v>3.51</v>
      </c>
      <c r="F5" s="5">
        <v>3.68</v>
      </c>
      <c r="G5" s="5"/>
      <c r="H5" s="5"/>
      <c r="I5" s="5"/>
      <c r="J5" s="5"/>
    </row>
    <row r="6" spans="1:10">
      <c r="A6" s="146"/>
      <c r="B6" s="201"/>
      <c r="C6" s="5" t="s">
        <v>4</v>
      </c>
      <c r="D6" s="5">
        <f t="shared" ref="D6:I6" si="0">D4*D5</f>
        <v>28.544999999999998</v>
      </c>
      <c r="E6" s="5">
        <f t="shared" si="0"/>
        <v>21.8673</v>
      </c>
      <c r="F6" s="5">
        <f t="shared" si="0"/>
        <v>21.896000000000001</v>
      </c>
      <c r="G6" s="5">
        <f t="shared" si="0"/>
        <v>0</v>
      </c>
      <c r="H6" s="5">
        <f t="shared" si="0"/>
        <v>0</v>
      </c>
      <c r="I6" s="5">
        <f t="shared" si="0"/>
        <v>0</v>
      </c>
      <c r="J6" s="5"/>
    </row>
    <row r="7" spans="1:10">
      <c r="A7" s="146"/>
      <c r="B7" s="201"/>
      <c r="C7" s="5" t="s">
        <v>2</v>
      </c>
      <c r="D7" s="5"/>
      <c r="E7" s="5">
        <v>3.5</v>
      </c>
      <c r="F7" s="5"/>
      <c r="G7" s="5"/>
      <c r="H7" s="5"/>
      <c r="I7" s="5"/>
      <c r="J7" s="5"/>
    </row>
    <row r="8" spans="1:10">
      <c r="A8" s="146"/>
      <c r="B8" s="201"/>
      <c r="C8" s="5" t="s">
        <v>3</v>
      </c>
      <c r="D8" s="5"/>
      <c r="E8" s="5">
        <v>3.9</v>
      </c>
      <c r="F8" s="5"/>
      <c r="G8" s="5"/>
      <c r="H8" s="5"/>
      <c r="I8" s="5"/>
      <c r="J8" s="5"/>
    </row>
    <row r="9" spans="1:10">
      <c r="A9" s="146"/>
      <c r="B9" s="201"/>
      <c r="C9" s="5" t="s">
        <v>4</v>
      </c>
      <c r="D9" s="5">
        <f>D7*D8</f>
        <v>0</v>
      </c>
      <c r="E9" s="5">
        <f t="shared" ref="E9:I9" si="1">E7*E8</f>
        <v>13.65</v>
      </c>
      <c r="F9" s="5">
        <f t="shared" si="1"/>
        <v>0</v>
      </c>
      <c r="G9" s="5">
        <f t="shared" si="1"/>
        <v>0</v>
      </c>
      <c r="H9" s="5">
        <f t="shared" si="1"/>
        <v>0</v>
      </c>
      <c r="I9" s="5">
        <f t="shared" si="1"/>
        <v>0</v>
      </c>
      <c r="J9" s="5"/>
    </row>
    <row r="10" spans="1:10">
      <c r="A10" s="146"/>
      <c r="B10" s="181"/>
      <c r="C10" s="5" t="s">
        <v>37</v>
      </c>
      <c r="D10" s="5">
        <f>D6+D9</f>
        <v>28.544999999999998</v>
      </c>
      <c r="E10" s="5">
        <f t="shared" ref="E10:I10" si="2">E6+E9</f>
        <v>35.517299999999999</v>
      </c>
      <c r="F10" s="5">
        <f t="shared" si="2"/>
        <v>21.896000000000001</v>
      </c>
      <c r="G10" s="5">
        <f t="shared" si="2"/>
        <v>0</v>
      </c>
      <c r="H10" s="5">
        <f t="shared" si="2"/>
        <v>0</v>
      </c>
      <c r="I10" s="5">
        <f t="shared" si="2"/>
        <v>0</v>
      </c>
      <c r="J10" s="5"/>
    </row>
    <row r="11" spans="1:10">
      <c r="A11" s="146"/>
      <c r="B11" s="180" t="s">
        <v>9</v>
      </c>
      <c r="C11" s="5" t="s">
        <v>2</v>
      </c>
      <c r="D11" s="5">
        <v>1.3</v>
      </c>
      <c r="E11" s="5">
        <v>1.1499999999999999</v>
      </c>
      <c r="F11" s="5">
        <v>1.6</v>
      </c>
      <c r="G11" s="5"/>
      <c r="H11" s="5"/>
      <c r="I11" s="5"/>
      <c r="J11" s="5"/>
    </row>
    <row r="12" spans="1:10">
      <c r="A12" s="146"/>
      <c r="B12" s="201"/>
      <c r="C12" s="5" t="s">
        <v>3</v>
      </c>
      <c r="D12" s="5">
        <v>2.2599999999999998</v>
      </c>
      <c r="E12" s="5">
        <v>1.55</v>
      </c>
      <c r="F12" s="5">
        <v>1.55</v>
      </c>
      <c r="G12" s="5"/>
      <c r="H12" s="5"/>
      <c r="I12" s="5"/>
      <c r="J12" s="5"/>
    </row>
    <row r="13" spans="1:10">
      <c r="A13" s="146"/>
      <c r="B13" s="201"/>
      <c r="C13" s="6" t="s">
        <v>5</v>
      </c>
      <c r="D13" s="5">
        <v>2</v>
      </c>
      <c r="E13" s="5">
        <v>2</v>
      </c>
      <c r="F13" s="5">
        <v>1</v>
      </c>
      <c r="G13" s="5"/>
      <c r="H13" s="5"/>
      <c r="I13" s="5"/>
      <c r="J13" s="5"/>
    </row>
    <row r="14" spans="1:10">
      <c r="A14" s="146"/>
      <c r="B14" s="201"/>
      <c r="C14" s="5" t="s">
        <v>4</v>
      </c>
      <c r="D14" s="5">
        <f t="shared" ref="D14:I14" si="3">D11*D12*D13</f>
        <v>5.8759999999999994</v>
      </c>
      <c r="E14" s="5">
        <f t="shared" si="3"/>
        <v>3.5649999999999999</v>
      </c>
      <c r="F14" s="5">
        <f t="shared" si="3"/>
        <v>2.4800000000000004</v>
      </c>
      <c r="G14" s="5">
        <f t="shared" si="3"/>
        <v>0</v>
      </c>
      <c r="H14" s="5">
        <f t="shared" si="3"/>
        <v>0</v>
      </c>
      <c r="I14" s="5">
        <f t="shared" si="3"/>
        <v>0</v>
      </c>
      <c r="J14" s="5"/>
    </row>
    <row r="15" spans="1:10">
      <c r="A15" s="146"/>
      <c r="B15" s="201"/>
      <c r="C15" s="5" t="s">
        <v>2</v>
      </c>
      <c r="D15" s="5"/>
      <c r="E15" s="5">
        <v>1.6</v>
      </c>
      <c r="F15" s="5"/>
      <c r="G15" s="5"/>
      <c r="H15" s="5"/>
      <c r="I15" s="5"/>
      <c r="J15" s="5"/>
    </row>
    <row r="16" spans="1:10">
      <c r="A16" s="146"/>
      <c r="B16" s="201"/>
      <c r="C16" s="5" t="s">
        <v>3</v>
      </c>
      <c r="D16" s="5"/>
      <c r="E16" s="5">
        <v>1.55</v>
      </c>
      <c r="F16" s="5"/>
      <c r="G16" s="5"/>
      <c r="H16" s="5"/>
      <c r="I16" s="5"/>
      <c r="J16" s="5"/>
    </row>
    <row r="17" spans="1:10">
      <c r="A17" s="146"/>
      <c r="B17" s="201"/>
      <c r="C17" s="6" t="s">
        <v>5</v>
      </c>
      <c r="D17" s="5"/>
      <c r="E17" s="5">
        <v>1</v>
      </c>
      <c r="F17" s="5"/>
      <c r="G17" s="5"/>
      <c r="H17" s="5"/>
      <c r="I17" s="5"/>
      <c r="J17" s="5"/>
    </row>
    <row r="18" spans="1:10">
      <c r="A18" s="146"/>
      <c r="B18" s="201"/>
      <c r="C18" s="5" t="s">
        <v>4</v>
      </c>
      <c r="D18" s="5"/>
      <c r="E18" s="5">
        <f>E15*E16*E17</f>
        <v>2.4800000000000004</v>
      </c>
      <c r="F18" s="5"/>
      <c r="G18" s="5">
        <f>G15*G16*G17</f>
        <v>0</v>
      </c>
      <c r="H18" s="5">
        <f>H15*H16*H17</f>
        <v>0</v>
      </c>
      <c r="I18" s="5">
        <f>I15*I16*I17</f>
        <v>0</v>
      </c>
      <c r="J18" s="5"/>
    </row>
    <row r="19" spans="1:10">
      <c r="A19" s="146"/>
      <c r="B19" s="201"/>
      <c r="C19" s="5" t="s">
        <v>2</v>
      </c>
      <c r="D19" s="5"/>
      <c r="E19" s="5">
        <v>1</v>
      </c>
      <c r="F19" s="5"/>
      <c r="G19" s="5"/>
      <c r="H19" s="5"/>
      <c r="I19" s="5"/>
      <c r="J19" s="5"/>
    </row>
    <row r="20" spans="1:10">
      <c r="A20" s="146"/>
      <c r="B20" s="201"/>
      <c r="C20" s="5" t="s">
        <v>3</v>
      </c>
      <c r="D20" s="5"/>
      <c r="E20" s="5">
        <v>2.1</v>
      </c>
      <c r="F20" s="5"/>
      <c r="G20" s="5"/>
      <c r="H20" s="5"/>
      <c r="I20" s="5"/>
      <c r="J20" s="5"/>
    </row>
    <row r="21" spans="1:10">
      <c r="A21" s="146"/>
      <c r="B21" s="201"/>
      <c r="C21" s="6" t="s">
        <v>5</v>
      </c>
      <c r="D21" s="5"/>
      <c r="E21" s="5">
        <v>1</v>
      </c>
      <c r="F21" s="5"/>
      <c r="G21" s="5"/>
      <c r="H21" s="5"/>
      <c r="I21" s="5"/>
      <c r="J21" s="5"/>
    </row>
    <row r="22" spans="1:10">
      <c r="A22" s="146"/>
      <c r="B22" s="201"/>
      <c r="C22" s="5" t="s">
        <v>4</v>
      </c>
      <c r="D22" s="5"/>
      <c r="E22" s="5">
        <f>E19*E20*E21</f>
        <v>2.1</v>
      </c>
      <c r="F22" s="5"/>
      <c r="G22" s="5">
        <f>G19*G20*G21</f>
        <v>0</v>
      </c>
      <c r="H22" s="5">
        <f>H19*H20*H21</f>
        <v>0</v>
      </c>
      <c r="I22" s="5">
        <f>I19*I20*I21</f>
        <v>0</v>
      </c>
      <c r="J22" s="5"/>
    </row>
    <row r="23" spans="1:10">
      <c r="A23" s="146"/>
      <c r="B23" s="181"/>
      <c r="C23" s="5" t="s">
        <v>37</v>
      </c>
      <c r="D23" s="5">
        <f>D14+D18+D22</f>
        <v>5.8759999999999994</v>
      </c>
      <c r="E23" s="5">
        <f t="shared" ref="E23:I23" si="4">E14+E18+E22</f>
        <v>8.1449999999999996</v>
      </c>
      <c r="F23" s="5">
        <f t="shared" si="4"/>
        <v>2.4800000000000004</v>
      </c>
      <c r="G23" s="5">
        <f t="shared" si="4"/>
        <v>0</v>
      </c>
      <c r="H23" s="5">
        <f t="shared" si="4"/>
        <v>0</v>
      </c>
      <c r="I23" s="5">
        <f t="shared" si="4"/>
        <v>0</v>
      </c>
      <c r="J23" s="5"/>
    </row>
    <row r="24" spans="1:10" s="3" customFormat="1">
      <c r="A24" s="146"/>
      <c r="B24" s="144" t="s">
        <v>6</v>
      </c>
      <c r="C24" s="144"/>
      <c r="D24" s="7">
        <f>D10-D23</f>
        <v>22.668999999999997</v>
      </c>
      <c r="E24" s="7">
        <f t="shared" ref="E24:I24" si="5">E10-E23</f>
        <v>27.372299999999999</v>
      </c>
      <c r="F24" s="7">
        <f t="shared" si="5"/>
        <v>19.416</v>
      </c>
      <c r="G24" s="7">
        <f t="shared" si="5"/>
        <v>0</v>
      </c>
      <c r="H24" s="7">
        <f t="shared" si="5"/>
        <v>0</v>
      </c>
      <c r="I24" s="7">
        <f t="shared" si="5"/>
        <v>0</v>
      </c>
      <c r="J24" s="7">
        <f>SUM(D24:I24)</f>
        <v>69.457299999999989</v>
      </c>
    </row>
    <row r="25" spans="1:10" hidden="1">
      <c r="A25" s="146" t="s">
        <v>8</v>
      </c>
      <c r="B25" s="200" t="s">
        <v>11</v>
      </c>
      <c r="C25" s="5" t="s">
        <v>2</v>
      </c>
      <c r="D25" s="5"/>
      <c r="E25" s="5"/>
      <c r="F25" s="5"/>
      <c r="G25" s="5"/>
      <c r="H25" s="5"/>
      <c r="I25" s="5"/>
      <c r="J25" s="5"/>
    </row>
    <row r="26" spans="1:10" hidden="1">
      <c r="A26" s="146"/>
      <c r="B26" s="200"/>
      <c r="C26" s="5" t="s">
        <v>3</v>
      </c>
      <c r="D26" s="5"/>
      <c r="E26" s="5"/>
      <c r="F26" s="5"/>
      <c r="G26" s="5"/>
      <c r="H26" s="5"/>
      <c r="I26" s="5"/>
      <c r="J26" s="5"/>
    </row>
    <row r="27" spans="1:10" hidden="1">
      <c r="A27" s="146"/>
      <c r="B27" s="200"/>
      <c r="C27" s="6" t="s">
        <v>5</v>
      </c>
      <c r="D27" s="5"/>
      <c r="E27" s="5"/>
      <c r="F27" s="5"/>
      <c r="G27" s="5"/>
      <c r="H27" s="5"/>
      <c r="I27" s="5"/>
      <c r="J27" s="5"/>
    </row>
    <row r="28" spans="1:10" hidden="1">
      <c r="A28" s="146"/>
      <c r="B28" s="200"/>
      <c r="C28" s="5" t="s">
        <v>4</v>
      </c>
      <c r="D28" s="5"/>
      <c r="E28" s="5">
        <f>E25*E26*E27</f>
        <v>0</v>
      </c>
      <c r="F28" s="5"/>
      <c r="G28" s="5">
        <f>G25*G26*G27</f>
        <v>0</v>
      </c>
      <c r="H28" s="5"/>
      <c r="I28" s="5">
        <f>I25*I26*I27</f>
        <v>0</v>
      </c>
      <c r="J28" s="5"/>
    </row>
    <row r="29" spans="1:10" hidden="1">
      <c r="A29" s="146"/>
      <c r="B29" s="200" t="s">
        <v>15</v>
      </c>
      <c r="C29" s="5" t="s">
        <v>2</v>
      </c>
      <c r="D29" s="5"/>
      <c r="E29" s="5"/>
      <c r="F29" s="5"/>
      <c r="G29" s="5"/>
      <c r="H29" s="5"/>
      <c r="I29" s="5"/>
      <c r="J29" s="5"/>
    </row>
    <row r="30" spans="1:10" hidden="1">
      <c r="A30" s="146"/>
      <c r="B30" s="200"/>
      <c r="C30" s="5" t="s">
        <v>3</v>
      </c>
      <c r="D30" s="5"/>
      <c r="E30" s="5"/>
      <c r="F30" s="5"/>
      <c r="G30" s="5"/>
      <c r="H30" s="5"/>
      <c r="I30" s="5"/>
      <c r="J30" s="5"/>
    </row>
    <row r="31" spans="1:10" hidden="1">
      <c r="A31" s="146"/>
      <c r="B31" s="200"/>
      <c r="C31" s="6" t="s">
        <v>5</v>
      </c>
      <c r="D31" s="5"/>
      <c r="E31" s="5"/>
      <c r="F31" s="5"/>
      <c r="G31" s="5"/>
      <c r="H31" s="5"/>
      <c r="I31" s="5"/>
      <c r="J31" s="5"/>
    </row>
    <row r="32" spans="1:10" hidden="1">
      <c r="A32" s="146"/>
      <c r="B32" s="200"/>
      <c r="C32" s="5" t="s">
        <v>4</v>
      </c>
      <c r="D32" s="5"/>
      <c r="E32" s="5">
        <f>E29*E30*E31</f>
        <v>0</v>
      </c>
      <c r="F32" s="5"/>
      <c r="G32" s="5">
        <f>G29*G30*G31</f>
        <v>0</v>
      </c>
      <c r="H32" s="5"/>
      <c r="I32" s="5">
        <f>I29*I30*I31</f>
        <v>0</v>
      </c>
      <c r="J32" s="5"/>
    </row>
    <row r="33" spans="1:10">
      <c r="A33" s="146"/>
      <c r="B33" s="200" t="s">
        <v>1</v>
      </c>
      <c r="C33" s="5" t="s">
        <v>2</v>
      </c>
      <c r="D33" s="5"/>
      <c r="E33" s="5">
        <f>1.77+0.24</f>
        <v>2.0099999999999998</v>
      </c>
      <c r="F33" s="5">
        <v>0.7</v>
      </c>
      <c r="G33" s="5"/>
      <c r="H33" s="5"/>
      <c r="I33" s="5"/>
      <c r="J33" s="5"/>
    </row>
    <row r="34" spans="1:10">
      <c r="A34" s="146"/>
      <c r="B34" s="200"/>
      <c r="C34" s="5" t="s">
        <v>3</v>
      </c>
      <c r="D34" s="5"/>
      <c r="E34" s="5">
        <v>3.9</v>
      </c>
      <c r="F34" s="5">
        <v>3.9</v>
      </c>
      <c r="G34" s="5"/>
      <c r="H34" s="5"/>
      <c r="I34" s="5"/>
      <c r="J34" s="5"/>
    </row>
    <row r="35" spans="1:10">
      <c r="A35" s="146"/>
      <c r="B35" s="200"/>
      <c r="C35" s="5" t="s">
        <v>4</v>
      </c>
      <c r="D35" s="5">
        <f>D33*D34</f>
        <v>0</v>
      </c>
      <c r="E35" s="5">
        <f>E33*E34</f>
        <v>7.8389999999999986</v>
      </c>
      <c r="F35" s="5">
        <f>F33*F34</f>
        <v>2.73</v>
      </c>
      <c r="G35" s="5"/>
      <c r="H35" s="5">
        <f>H33*H34</f>
        <v>0</v>
      </c>
      <c r="I35" s="5">
        <f>I33*I34</f>
        <v>0</v>
      </c>
      <c r="J35" s="5"/>
    </row>
    <row r="36" spans="1:10" s="3" customFormat="1">
      <c r="A36" s="146"/>
      <c r="B36" s="144" t="s">
        <v>6</v>
      </c>
      <c r="C36" s="144"/>
      <c r="D36" s="7">
        <f>D28+D32+D35</f>
        <v>0</v>
      </c>
      <c r="E36" s="7">
        <f t="shared" ref="E36:I36" si="6">E28+E32+E35</f>
        <v>7.8389999999999986</v>
      </c>
      <c r="F36" s="7">
        <f t="shared" si="6"/>
        <v>2.73</v>
      </c>
      <c r="G36" s="7">
        <f t="shared" si="6"/>
        <v>0</v>
      </c>
      <c r="H36" s="7">
        <f t="shared" si="6"/>
        <v>0</v>
      </c>
      <c r="I36" s="7">
        <f t="shared" si="6"/>
        <v>0</v>
      </c>
      <c r="J36" s="7">
        <f>SUM(D36:I36)</f>
        <v>10.568999999999999</v>
      </c>
    </row>
    <row r="37" spans="1:10" hidden="1">
      <c r="A37" s="146" t="s">
        <v>12</v>
      </c>
      <c r="B37" s="200" t="s">
        <v>1</v>
      </c>
      <c r="C37" s="5" t="s">
        <v>2</v>
      </c>
      <c r="D37" s="5"/>
      <c r="E37" s="5"/>
      <c r="F37" s="5"/>
      <c r="G37" s="5"/>
      <c r="H37" s="5"/>
      <c r="I37" s="5"/>
      <c r="J37" s="5"/>
    </row>
    <row r="38" spans="1:10" hidden="1">
      <c r="A38" s="146"/>
      <c r="B38" s="200"/>
      <c r="C38" s="5" t="s">
        <v>3</v>
      </c>
      <c r="D38" s="5"/>
      <c r="E38" s="5"/>
      <c r="F38" s="5"/>
      <c r="G38" s="5"/>
      <c r="H38" s="5"/>
      <c r="I38" s="5"/>
      <c r="J38" s="5"/>
    </row>
    <row r="39" spans="1:10" hidden="1">
      <c r="A39" s="146"/>
      <c r="B39" s="200"/>
      <c r="C39" s="5" t="s">
        <v>4</v>
      </c>
      <c r="D39" s="5">
        <f>D37*D38</f>
        <v>0</v>
      </c>
      <c r="E39" s="5">
        <f>E37*E38</f>
        <v>0</v>
      </c>
      <c r="F39" s="5"/>
      <c r="G39" s="5">
        <f>G37*G38</f>
        <v>0</v>
      </c>
      <c r="H39" s="5"/>
      <c r="I39" s="5">
        <f>I37*I38</f>
        <v>0</v>
      </c>
      <c r="J39" s="5"/>
    </row>
    <row r="40" spans="1:10" hidden="1">
      <c r="A40" s="146"/>
      <c r="B40" s="146" t="s">
        <v>9</v>
      </c>
      <c r="C40" s="5" t="s">
        <v>2</v>
      </c>
      <c r="D40" s="5"/>
      <c r="E40" s="5"/>
      <c r="F40" s="5"/>
      <c r="G40" s="5"/>
      <c r="H40" s="5"/>
      <c r="I40" s="5"/>
      <c r="J40" s="5"/>
    </row>
    <row r="41" spans="1:10" hidden="1">
      <c r="A41" s="146"/>
      <c r="B41" s="146"/>
      <c r="C41" s="5" t="s">
        <v>3</v>
      </c>
      <c r="D41" s="5"/>
      <c r="E41" s="5"/>
      <c r="F41" s="5"/>
      <c r="G41" s="5"/>
      <c r="H41" s="5"/>
      <c r="I41" s="5"/>
      <c r="J41" s="5"/>
    </row>
    <row r="42" spans="1:10" hidden="1">
      <c r="A42" s="146"/>
      <c r="B42" s="146"/>
      <c r="C42" s="6" t="s">
        <v>5</v>
      </c>
      <c r="D42" s="5"/>
      <c r="E42" s="5"/>
      <c r="F42" s="5"/>
      <c r="G42" s="5"/>
      <c r="H42" s="5"/>
      <c r="I42" s="5"/>
      <c r="J42" s="5"/>
    </row>
    <row r="43" spans="1:10" hidden="1">
      <c r="A43" s="146"/>
      <c r="B43" s="146"/>
      <c r="C43" s="5" t="s">
        <v>4</v>
      </c>
      <c r="D43" s="5">
        <f>D40*D41*D42</f>
        <v>0</v>
      </c>
      <c r="E43" s="5"/>
      <c r="F43" s="5"/>
      <c r="G43" s="5">
        <f>G40*G41*G42</f>
        <v>0</v>
      </c>
      <c r="H43" s="5"/>
      <c r="I43" s="5"/>
      <c r="J43" s="5"/>
    </row>
    <row r="44" spans="1:10" s="3" customFormat="1" hidden="1">
      <c r="A44" s="146"/>
      <c r="B44" s="144" t="s">
        <v>6</v>
      </c>
      <c r="C44" s="144"/>
      <c r="D44" s="7">
        <f>D39-D43</f>
        <v>0</v>
      </c>
      <c r="E44" s="7">
        <f t="shared" ref="E44:I44" si="7">E39-E43</f>
        <v>0</v>
      </c>
      <c r="F44" s="7">
        <f t="shared" si="7"/>
        <v>0</v>
      </c>
      <c r="G44" s="7">
        <f t="shared" si="7"/>
        <v>0</v>
      </c>
      <c r="H44" s="7">
        <f t="shared" si="7"/>
        <v>0</v>
      </c>
      <c r="I44" s="7">
        <f t="shared" si="7"/>
        <v>0</v>
      </c>
      <c r="J44" s="7">
        <f>SUM(D44:I44)</f>
        <v>0</v>
      </c>
    </row>
    <row r="45" spans="1:10">
      <c r="A45" s="202" t="s">
        <v>35</v>
      </c>
      <c r="B45" s="202" t="s">
        <v>1</v>
      </c>
      <c r="C45" s="5" t="s">
        <v>2</v>
      </c>
      <c r="D45" s="5"/>
      <c r="E45" s="5"/>
      <c r="F45" s="5">
        <v>6</v>
      </c>
      <c r="G45" s="5"/>
      <c r="H45" s="5"/>
      <c r="I45" s="5"/>
      <c r="J45" s="5"/>
    </row>
    <row r="46" spans="1:10">
      <c r="A46" s="203"/>
      <c r="B46" s="203"/>
      <c r="C46" s="5" t="s">
        <v>3</v>
      </c>
      <c r="D46" s="5"/>
      <c r="E46" s="5"/>
      <c r="F46" s="5">
        <v>0.32</v>
      </c>
      <c r="G46" s="5"/>
      <c r="H46" s="5"/>
      <c r="I46" s="5"/>
      <c r="J46" s="5"/>
    </row>
    <row r="47" spans="1:10">
      <c r="A47" s="203"/>
      <c r="B47" s="203"/>
      <c r="C47" s="5" t="s">
        <v>4</v>
      </c>
      <c r="D47" s="5">
        <f t="shared" ref="D47:I47" si="8">D45*D46</f>
        <v>0</v>
      </c>
      <c r="E47" s="5">
        <f t="shared" si="8"/>
        <v>0</v>
      </c>
      <c r="F47" s="5">
        <f t="shared" si="8"/>
        <v>1.92</v>
      </c>
      <c r="G47" s="5">
        <f t="shared" si="8"/>
        <v>0</v>
      </c>
      <c r="H47" s="5">
        <f t="shared" si="8"/>
        <v>0</v>
      </c>
      <c r="I47" s="5">
        <f t="shared" si="8"/>
        <v>0</v>
      </c>
      <c r="J47" s="5"/>
    </row>
    <row r="48" spans="1:10">
      <c r="A48" s="203"/>
      <c r="B48" s="203"/>
      <c r="C48" s="5" t="s">
        <v>2</v>
      </c>
      <c r="D48" s="5"/>
      <c r="E48" s="5"/>
      <c r="F48" s="5"/>
      <c r="G48" s="5"/>
      <c r="H48" s="5"/>
      <c r="I48" s="5"/>
      <c r="J48" s="5"/>
    </row>
    <row r="49" spans="1:10">
      <c r="A49" s="203"/>
      <c r="B49" s="203"/>
      <c r="C49" s="5" t="s">
        <v>3</v>
      </c>
      <c r="D49" s="5"/>
      <c r="E49" s="5"/>
      <c r="F49" s="5"/>
      <c r="G49" s="5"/>
      <c r="H49" s="5"/>
      <c r="I49" s="5"/>
      <c r="J49" s="5"/>
    </row>
    <row r="50" spans="1:10">
      <c r="A50" s="203"/>
      <c r="B50" s="203"/>
      <c r="C50" s="5" t="s">
        <v>4</v>
      </c>
      <c r="D50" s="5">
        <f t="shared" ref="D50:I50" si="9">D48*D49</f>
        <v>0</v>
      </c>
      <c r="E50" s="5">
        <f t="shared" si="9"/>
        <v>0</v>
      </c>
      <c r="F50" s="5">
        <f t="shared" si="9"/>
        <v>0</v>
      </c>
      <c r="G50" s="5">
        <f t="shared" si="9"/>
        <v>0</v>
      </c>
      <c r="H50" s="5">
        <f t="shared" si="9"/>
        <v>0</v>
      </c>
      <c r="I50" s="5">
        <f t="shared" si="9"/>
        <v>0</v>
      </c>
      <c r="J50" s="5"/>
    </row>
    <row r="51" spans="1:10">
      <c r="A51" s="203"/>
      <c r="B51" s="204"/>
      <c r="C51" s="5" t="s">
        <v>4</v>
      </c>
      <c r="D51" s="5"/>
      <c r="E51" s="5"/>
      <c r="F51" s="5"/>
      <c r="G51" s="5"/>
      <c r="H51" s="5"/>
      <c r="I51" s="5"/>
      <c r="J51" s="5"/>
    </row>
    <row r="52" spans="1:10">
      <c r="A52" s="203"/>
      <c r="B52" s="146" t="s">
        <v>9</v>
      </c>
      <c r="C52" s="5" t="s">
        <v>2</v>
      </c>
      <c r="D52" s="5"/>
      <c r="E52" s="5"/>
      <c r="F52" s="5"/>
      <c r="G52" s="5"/>
      <c r="H52" s="5"/>
      <c r="I52" s="5"/>
      <c r="J52" s="5"/>
    </row>
    <row r="53" spans="1:10">
      <c r="A53" s="203"/>
      <c r="B53" s="146"/>
      <c r="C53" s="5" t="s">
        <v>3</v>
      </c>
      <c r="D53" s="5"/>
      <c r="E53" s="5"/>
      <c r="F53" s="5"/>
      <c r="G53" s="5"/>
      <c r="H53" s="5"/>
      <c r="I53" s="5"/>
      <c r="J53" s="5"/>
    </row>
    <row r="54" spans="1:10">
      <c r="A54" s="203"/>
      <c r="B54" s="146"/>
      <c r="C54" s="6" t="s">
        <v>5</v>
      </c>
      <c r="D54" s="5"/>
      <c r="E54" s="5"/>
      <c r="F54" s="5"/>
      <c r="G54" s="5"/>
      <c r="H54" s="5"/>
      <c r="I54" s="5"/>
      <c r="J54" s="5"/>
    </row>
    <row r="55" spans="1:10">
      <c r="A55" s="203"/>
      <c r="B55" s="146"/>
      <c r="C55" s="5" t="s">
        <v>4</v>
      </c>
      <c r="D55" s="5">
        <f>D52*D53*D54</f>
        <v>0</v>
      </c>
      <c r="E55" s="5"/>
      <c r="F55" s="5"/>
      <c r="G55" s="5">
        <f>G52*G53*G54</f>
        <v>0</v>
      </c>
      <c r="H55" s="5"/>
      <c r="I55" s="5">
        <f>I52*I53*I54</f>
        <v>0</v>
      </c>
      <c r="J55" s="5"/>
    </row>
    <row r="56" spans="1:10" s="3" customFormat="1">
      <c r="A56" s="204"/>
      <c r="B56" s="144" t="s">
        <v>6</v>
      </c>
      <c r="C56" s="144"/>
      <c r="D56" s="7">
        <f t="shared" ref="D56:F56" si="10">D47+D50+D51-D55</f>
        <v>0</v>
      </c>
      <c r="E56" s="7">
        <f t="shared" si="10"/>
        <v>0</v>
      </c>
      <c r="F56" s="7">
        <f t="shared" si="10"/>
        <v>1.92</v>
      </c>
      <c r="G56" s="7">
        <f>G47+G50+G51-G55</f>
        <v>0</v>
      </c>
      <c r="H56" s="7">
        <f t="shared" ref="H56:I56" si="11">H47+H50+H51-H55</f>
        <v>0</v>
      </c>
      <c r="I56" s="7">
        <f t="shared" si="11"/>
        <v>0</v>
      </c>
      <c r="J56" s="7">
        <f>SUM(D56:I56)</f>
        <v>1.92</v>
      </c>
    </row>
  </sheetData>
  <mergeCells count="18">
    <mergeCell ref="A3:C3"/>
    <mergeCell ref="A4:A24"/>
    <mergeCell ref="B4:B10"/>
    <mergeCell ref="B24:C24"/>
    <mergeCell ref="A25:A36"/>
    <mergeCell ref="B25:B28"/>
    <mergeCell ref="B29:B32"/>
    <mergeCell ref="B33:B35"/>
    <mergeCell ref="B36:C36"/>
    <mergeCell ref="B11:B23"/>
    <mergeCell ref="B40:B43"/>
    <mergeCell ref="B44:C44"/>
    <mergeCell ref="A45:A56"/>
    <mergeCell ref="B45:B51"/>
    <mergeCell ref="B52:B55"/>
    <mergeCell ref="B56:C56"/>
    <mergeCell ref="A37:A44"/>
    <mergeCell ref="B37:B39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J56"/>
  <sheetViews>
    <sheetView workbookViewId="0">
      <selection activeCell="E14" sqref="E14"/>
    </sheetView>
  </sheetViews>
  <sheetFormatPr defaultRowHeight="15"/>
  <cols>
    <col min="1" max="1" width="15.7109375" style="141" customWidth="1"/>
    <col min="2" max="2" width="12.7109375" style="36" customWidth="1"/>
    <col min="3" max="3" width="5.42578125" style="36" bestFit="1" customWidth="1"/>
    <col min="4" max="4" width="9.5703125" style="36" customWidth="1"/>
    <col min="5" max="6" width="9.140625" style="36"/>
    <col min="7" max="9" width="0" style="36" hidden="1" customWidth="1"/>
    <col min="10" max="10" width="9.140625" style="36"/>
    <col min="11" max="16384" width="9.140625" style="141"/>
  </cols>
  <sheetData>
    <row r="1" spans="1:10">
      <c r="A1" s="235" t="s">
        <v>198</v>
      </c>
      <c r="B1" s="235"/>
      <c r="C1" s="235"/>
      <c r="D1" s="235"/>
      <c r="E1" s="235"/>
      <c r="F1" s="235"/>
      <c r="G1" s="235"/>
      <c r="H1" s="235"/>
      <c r="I1" s="235"/>
      <c r="J1" s="235"/>
    </row>
    <row r="3" spans="1:10" s="2" customFormat="1" ht="15.75">
      <c r="A3" s="199"/>
      <c r="B3" s="199"/>
      <c r="C3" s="199"/>
      <c r="D3" s="4" t="s">
        <v>62</v>
      </c>
      <c r="E3" s="4" t="s">
        <v>63</v>
      </c>
      <c r="F3" s="142" t="s">
        <v>34</v>
      </c>
      <c r="G3" s="4"/>
      <c r="H3" s="142"/>
      <c r="I3" s="4"/>
      <c r="J3" s="4" t="s">
        <v>6</v>
      </c>
    </row>
    <row r="4" spans="1:10">
      <c r="A4" s="146" t="s">
        <v>0</v>
      </c>
      <c r="B4" s="180" t="s">
        <v>1</v>
      </c>
      <c r="C4" s="139" t="s">
        <v>2</v>
      </c>
      <c r="D4" s="139">
        <v>8.4</v>
      </c>
      <c r="E4" s="139">
        <v>6.23</v>
      </c>
      <c r="F4" s="139">
        <v>6.1</v>
      </c>
      <c r="G4" s="139"/>
      <c r="H4" s="139"/>
      <c r="I4" s="139"/>
      <c r="J4" s="139"/>
    </row>
    <row r="5" spans="1:10">
      <c r="A5" s="146"/>
      <c r="B5" s="201"/>
      <c r="C5" s="139" t="s">
        <v>3</v>
      </c>
      <c r="D5" s="139">
        <v>3.46</v>
      </c>
      <c r="E5" s="139">
        <v>3.4</v>
      </c>
      <c r="F5" s="139">
        <v>3.4</v>
      </c>
      <c r="G5" s="139"/>
      <c r="H5" s="139"/>
      <c r="I5" s="139"/>
      <c r="J5" s="139"/>
    </row>
    <row r="6" spans="1:10">
      <c r="A6" s="146"/>
      <c r="B6" s="201"/>
      <c r="C6" s="139" t="s">
        <v>4</v>
      </c>
      <c r="D6" s="139">
        <f t="shared" ref="D6:I6" si="0">D4*D5</f>
        <v>29.064</v>
      </c>
      <c r="E6" s="139">
        <f t="shared" si="0"/>
        <v>21.182000000000002</v>
      </c>
      <c r="F6" s="139">
        <f t="shared" si="0"/>
        <v>20.74</v>
      </c>
      <c r="G6" s="139">
        <f t="shared" si="0"/>
        <v>0</v>
      </c>
      <c r="H6" s="139">
        <f t="shared" si="0"/>
        <v>0</v>
      </c>
      <c r="I6" s="139">
        <f t="shared" si="0"/>
        <v>0</v>
      </c>
      <c r="J6" s="139"/>
    </row>
    <row r="7" spans="1:10">
      <c r="A7" s="146"/>
      <c r="B7" s="201"/>
      <c r="C7" s="139" t="s">
        <v>2</v>
      </c>
      <c r="D7" s="139"/>
      <c r="E7" s="139">
        <v>3.5</v>
      </c>
      <c r="F7" s="139"/>
      <c r="G7" s="139"/>
      <c r="H7" s="139"/>
      <c r="I7" s="139"/>
      <c r="J7" s="139"/>
    </row>
    <row r="8" spans="1:10">
      <c r="A8" s="146"/>
      <c r="B8" s="201"/>
      <c r="C8" s="139" t="s">
        <v>3</v>
      </c>
      <c r="D8" s="139"/>
      <c r="E8" s="139">
        <v>3.4</v>
      </c>
      <c r="F8" s="139"/>
      <c r="G8" s="139"/>
      <c r="H8" s="139"/>
      <c r="I8" s="139"/>
      <c r="J8" s="139"/>
    </row>
    <row r="9" spans="1:10">
      <c r="A9" s="146"/>
      <c r="B9" s="201"/>
      <c r="C9" s="139" t="s">
        <v>4</v>
      </c>
      <c r="D9" s="139">
        <f>D7*D8</f>
        <v>0</v>
      </c>
      <c r="E9" s="139">
        <f t="shared" ref="E9:I9" si="1">E7*E8</f>
        <v>11.9</v>
      </c>
      <c r="F9" s="139">
        <f t="shared" si="1"/>
        <v>0</v>
      </c>
      <c r="G9" s="139">
        <f t="shared" si="1"/>
        <v>0</v>
      </c>
      <c r="H9" s="139">
        <f t="shared" si="1"/>
        <v>0</v>
      </c>
      <c r="I9" s="139">
        <f t="shared" si="1"/>
        <v>0</v>
      </c>
      <c r="J9" s="139"/>
    </row>
    <row r="10" spans="1:10">
      <c r="A10" s="146"/>
      <c r="B10" s="181"/>
      <c r="C10" s="139" t="s">
        <v>37</v>
      </c>
      <c r="D10" s="139">
        <f>D6+D9</f>
        <v>29.064</v>
      </c>
      <c r="E10" s="139">
        <f t="shared" ref="E10:I10" si="2">E6+E9</f>
        <v>33.082000000000001</v>
      </c>
      <c r="F10" s="139">
        <f t="shared" si="2"/>
        <v>20.74</v>
      </c>
      <c r="G10" s="139">
        <f t="shared" si="2"/>
        <v>0</v>
      </c>
      <c r="H10" s="139">
        <f t="shared" si="2"/>
        <v>0</v>
      </c>
      <c r="I10" s="139">
        <f t="shared" si="2"/>
        <v>0</v>
      </c>
      <c r="J10" s="139"/>
    </row>
    <row r="11" spans="1:10">
      <c r="A11" s="146"/>
      <c r="B11" s="180" t="s">
        <v>9</v>
      </c>
      <c r="C11" s="139" t="s">
        <v>2</v>
      </c>
      <c r="D11" s="139">
        <v>1.3</v>
      </c>
      <c r="E11" s="139">
        <v>1.1499999999999999</v>
      </c>
      <c r="F11" s="139">
        <v>1.6</v>
      </c>
      <c r="G11" s="139"/>
      <c r="H11" s="139"/>
      <c r="I11" s="139"/>
      <c r="J11" s="139"/>
    </row>
    <row r="12" spans="1:10">
      <c r="A12" s="146"/>
      <c r="B12" s="201"/>
      <c r="C12" s="139" t="s">
        <v>3</v>
      </c>
      <c r="D12" s="139">
        <v>2.2599999999999998</v>
      </c>
      <c r="E12" s="139">
        <v>1.55</v>
      </c>
      <c r="F12" s="139">
        <v>1.55</v>
      </c>
      <c r="G12" s="139"/>
      <c r="H12" s="139"/>
      <c r="I12" s="139"/>
      <c r="J12" s="139"/>
    </row>
    <row r="13" spans="1:10">
      <c r="A13" s="146"/>
      <c r="B13" s="201"/>
      <c r="C13" s="6" t="s">
        <v>5</v>
      </c>
      <c r="D13" s="139">
        <v>2</v>
      </c>
      <c r="E13" s="139">
        <v>2</v>
      </c>
      <c r="F13" s="139">
        <v>1</v>
      </c>
      <c r="G13" s="139"/>
      <c r="H13" s="139"/>
      <c r="I13" s="139"/>
      <c r="J13" s="139"/>
    </row>
    <row r="14" spans="1:10">
      <c r="A14" s="146"/>
      <c r="B14" s="201"/>
      <c r="C14" s="139" t="s">
        <v>4</v>
      </c>
      <c r="D14" s="139">
        <f t="shared" ref="D14:I14" si="3">D11*D12*D13</f>
        <v>5.8759999999999994</v>
      </c>
      <c r="E14" s="139">
        <f t="shared" si="3"/>
        <v>3.5649999999999999</v>
      </c>
      <c r="F14" s="139">
        <f t="shared" si="3"/>
        <v>2.4800000000000004</v>
      </c>
      <c r="G14" s="139">
        <f t="shared" si="3"/>
        <v>0</v>
      </c>
      <c r="H14" s="139">
        <f t="shared" si="3"/>
        <v>0</v>
      </c>
      <c r="I14" s="139">
        <f t="shared" si="3"/>
        <v>0</v>
      </c>
      <c r="J14" s="139"/>
    </row>
    <row r="15" spans="1:10">
      <c r="A15" s="146"/>
      <c r="B15" s="201"/>
      <c r="C15" s="139" t="s">
        <v>2</v>
      </c>
      <c r="D15" s="139"/>
      <c r="E15" s="139">
        <v>1.6</v>
      </c>
      <c r="F15" s="139"/>
      <c r="G15" s="139"/>
      <c r="H15" s="139"/>
      <c r="I15" s="139"/>
      <c r="J15" s="139"/>
    </row>
    <row r="16" spans="1:10">
      <c r="A16" s="146"/>
      <c r="B16" s="201"/>
      <c r="C16" s="139" t="s">
        <v>3</v>
      </c>
      <c r="D16" s="139"/>
      <c r="E16" s="139">
        <v>1.55</v>
      </c>
      <c r="F16" s="139"/>
      <c r="G16" s="139"/>
      <c r="H16" s="139"/>
      <c r="I16" s="139"/>
      <c r="J16" s="139"/>
    </row>
    <row r="17" spans="1:10">
      <c r="A17" s="146"/>
      <c r="B17" s="201"/>
      <c r="C17" s="6" t="s">
        <v>5</v>
      </c>
      <c r="D17" s="139"/>
      <c r="E17" s="139">
        <v>1</v>
      </c>
      <c r="F17" s="139"/>
      <c r="G17" s="139"/>
      <c r="H17" s="139"/>
      <c r="I17" s="139"/>
      <c r="J17" s="139"/>
    </row>
    <row r="18" spans="1:10">
      <c r="A18" s="146"/>
      <c r="B18" s="201"/>
      <c r="C18" s="139" t="s">
        <v>4</v>
      </c>
      <c r="D18" s="139"/>
      <c r="E18" s="139">
        <f>E15*E16*E17</f>
        <v>2.4800000000000004</v>
      </c>
      <c r="F18" s="139"/>
      <c r="G18" s="139">
        <f>G15*G16*G17</f>
        <v>0</v>
      </c>
      <c r="H18" s="139">
        <f>H15*H16*H17</f>
        <v>0</v>
      </c>
      <c r="I18" s="139">
        <f>I15*I16*I17</f>
        <v>0</v>
      </c>
      <c r="J18" s="139"/>
    </row>
    <row r="19" spans="1:10">
      <c r="A19" s="146"/>
      <c r="B19" s="201"/>
      <c r="C19" s="139" t="s">
        <v>2</v>
      </c>
      <c r="D19" s="139"/>
      <c r="E19" s="139">
        <v>1</v>
      </c>
      <c r="F19" s="139"/>
      <c r="G19" s="139"/>
      <c r="H19" s="139"/>
      <c r="I19" s="139"/>
      <c r="J19" s="139"/>
    </row>
    <row r="20" spans="1:10">
      <c r="A20" s="146"/>
      <c r="B20" s="201"/>
      <c r="C20" s="139" t="s">
        <v>3</v>
      </c>
      <c r="D20" s="139"/>
      <c r="E20" s="139">
        <v>2.1</v>
      </c>
      <c r="F20" s="139"/>
      <c r="G20" s="139"/>
      <c r="H20" s="139"/>
      <c r="I20" s="139"/>
      <c r="J20" s="139"/>
    </row>
    <row r="21" spans="1:10">
      <c r="A21" s="146"/>
      <c r="B21" s="201"/>
      <c r="C21" s="6" t="s">
        <v>5</v>
      </c>
      <c r="D21" s="139"/>
      <c r="E21" s="139">
        <v>1</v>
      </c>
      <c r="F21" s="139"/>
      <c r="G21" s="139"/>
      <c r="H21" s="139"/>
      <c r="I21" s="139"/>
      <c r="J21" s="139"/>
    </row>
    <row r="22" spans="1:10">
      <c r="A22" s="146"/>
      <c r="B22" s="201"/>
      <c r="C22" s="139" t="s">
        <v>4</v>
      </c>
      <c r="D22" s="139"/>
      <c r="E22" s="139">
        <f>E19*E20*E21</f>
        <v>2.1</v>
      </c>
      <c r="F22" s="139"/>
      <c r="G22" s="139">
        <f>G19*G20*G21</f>
        <v>0</v>
      </c>
      <c r="H22" s="139">
        <f>H19*H20*H21</f>
        <v>0</v>
      </c>
      <c r="I22" s="139">
        <f>I19*I20*I21</f>
        <v>0</v>
      </c>
      <c r="J22" s="139"/>
    </row>
    <row r="23" spans="1:10">
      <c r="A23" s="146"/>
      <c r="B23" s="181"/>
      <c r="C23" s="139" t="s">
        <v>37</v>
      </c>
      <c r="D23" s="139">
        <f>D14+D18+D22</f>
        <v>5.8759999999999994</v>
      </c>
      <c r="E23" s="139">
        <f t="shared" ref="E23:I23" si="4">E14+E18+E22</f>
        <v>8.1449999999999996</v>
      </c>
      <c r="F23" s="139">
        <f t="shared" si="4"/>
        <v>2.4800000000000004</v>
      </c>
      <c r="G23" s="139">
        <f t="shared" si="4"/>
        <v>0</v>
      </c>
      <c r="H23" s="139">
        <f t="shared" si="4"/>
        <v>0</v>
      </c>
      <c r="I23" s="139">
        <f t="shared" si="4"/>
        <v>0</v>
      </c>
      <c r="J23" s="139">
        <f>SUM(D23:I23)</f>
        <v>16.500999999999998</v>
      </c>
    </row>
    <row r="24" spans="1:10" s="3" customFormat="1">
      <c r="A24" s="146"/>
      <c r="B24" s="144" t="s">
        <v>6</v>
      </c>
      <c r="C24" s="144"/>
      <c r="D24" s="140">
        <f>D10-D23</f>
        <v>23.188000000000002</v>
      </c>
      <c r="E24" s="140">
        <f t="shared" ref="E24:I24" si="5">E10-E23</f>
        <v>24.937000000000001</v>
      </c>
      <c r="F24" s="140">
        <f t="shared" si="5"/>
        <v>18.259999999999998</v>
      </c>
      <c r="G24" s="140">
        <f t="shared" si="5"/>
        <v>0</v>
      </c>
      <c r="H24" s="140">
        <f t="shared" si="5"/>
        <v>0</v>
      </c>
      <c r="I24" s="140">
        <f t="shared" si="5"/>
        <v>0</v>
      </c>
      <c r="J24" s="140">
        <f>SUM(D24:I24)</f>
        <v>66.384999999999991</v>
      </c>
    </row>
    <row r="25" spans="1:10" hidden="1">
      <c r="A25" s="146" t="s">
        <v>8</v>
      </c>
      <c r="B25" s="200" t="s">
        <v>11</v>
      </c>
      <c r="C25" s="139" t="s">
        <v>2</v>
      </c>
      <c r="D25" s="139"/>
      <c r="E25" s="139"/>
      <c r="F25" s="139"/>
      <c r="G25" s="139"/>
      <c r="H25" s="139"/>
      <c r="I25" s="139"/>
      <c r="J25" s="139"/>
    </row>
    <row r="26" spans="1:10" hidden="1">
      <c r="A26" s="146"/>
      <c r="B26" s="200"/>
      <c r="C26" s="139" t="s">
        <v>3</v>
      </c>
      <c r="D26" s="139"/>
      <c r="E26" s="139"/>
      <c r="F26" s="139"/>
      <c r="G26" s="139"/>
      <c r="H26" s="139"/>
      <c r="I26" s="139"/>
      <c r="J26" s="139"/>
    </row>
    <row r="27" spans="1:10" hidden="1">
      <c r="A27" s="146"/>
      <c r="B27" s="200"/>
      <c r="C27" s="6" t="s">
        <v>5</v>
      </c>
      <c r="D27" s="139"/>
      <c r="E27" s="139"/>
      <c r="F27" s="139"/>
      <c r="G27" s="139"/>
      <c r="H27" s="139"/>
      <c r="I27" s="139"/>
      <c r="J27" s="139"/>
    </row>
    <row r="28" spans="1:10" hidden="1">
      <c r="A28" s="146"/>
      <c r="B28" s="200"/>
      <c r="C28" s="139" t="s">
        <v>4</v>
      </c>
      <c r="D28" s="139"/>
      <c r="E28" s="139">
        <f>E25*E26*E27</f>
        <v>0</v>
      </c>
      <c r="F28" s="139"/>
      <c r="G28" s="139">
        <f>G25*G26*G27</f>
        <v>0</v>
      </c>
      <c r="H28" s="139"/>
      <c r="I28" s="139">
        <f>I25*I26*I27</f>
        <v>0</v>
      </c>
      <c r="J28" s="139"/>
    </row>
    <row r="29" spans="1:10" hidden="1">
      <c r="A29" s="146"/>
      <c r="B29" s="200" t="s">
        <v>15</v>
      </c>
      <c r="C29" s="139" t="s">
        <v>2</v>
      </c>
      <c r="D29" s="139"/>
      <c r="E29" s="139"/>
      <c r="F29" s="139"/>
      <c r="G29" s="139"/>
      <c r="H29" s="139"/>
      <c r="I29" s="139"/>
      <c r="J29" s="139"/>
    </row>
    <row r="30" spans="1:10" hidden="1">
      <c r="A30" s="146"/>
      <c r="B30" s="200"/>
      <c r="C30" s="139" t="s">
        <v>3</v>
      </c>
      <c r="D30" s="139"/>
      <c r="E30" s="139"/>
      <c r="F30" s="139"/>
      <c r="G30" s="139"/>
      <c r="H30" s="139"/>
      <c r="I30" s="139"/>
      <c r="J30" s="139"/>
    </row>
    <row r="31" spans="1:10" hidden="1">
      <c r="A31" s="146"/>
      <c r="B31" s="200"/>
      <c r="C31" s="6" t="s">
        <v>5</v>
      </c>
      <c r="D31" s="139"/>
      <c r="E31" s="139"/>
      <c r="F31" s="139"/>
      <c r="G31" s="139"/>
      <c r="H31" s="139"/>
      <c r="I31" s="139"/>
      <c r="J31" s="139"/>
    </row>
    <row r="32" spans="1:10" hidden="1">
      <c r="A32" s="146"/>
      <c r="B32" s="200"/>
      <c r="C32" s="139" t="s">
        <v>4</v>
      </c>
      <c r="D32" s="139"/>
      <c r="E32" s="139">
        <f>E29*E30*E31</f>
        <v>0</v>
      </c>
      <c r="F32" s="139"/>
      <c r="G32" s="139">
        <f>G29*G30*G31</f>
        <v>0</v>
      </c>
      <c r="H32" s="139"/>
      <c r="I32" s="139">
        <f>I29*I30*I31</f>
        <v>0</v>
      </c>
      <c r="J32" s="139"/>
    </row>
    <row r="33" spans="1:10">
      <c r="A33" s="146"/>
      <c r="B33" s="200" t="s">
        <v>1</v>
      </c>
      <c r="C33" s="139" t="s">
        <v>2</v>
      </c>
      <c r="D33" s="139"/>
      <c r="E33" s="139">
        <f>1.77+0.24</f>
        <v>2.0099999999999998</v>
      </c>
      <c r="F33" s="139">
        <v>0.7</v>
      </c>
      <c r="G33" s="139"/>
      <c r="H33" s="139"/>
      <c r="I33" s="139"/>
      <c r="J33" s="139"/>
    </row>
    <row r="34" spans="1:10">
      <c r="A34" s="146"/>
      <c r="B34" s="200"/>
      <c r="C34" s="139" t="s">
        <v>3</v>
      </c>
      <c r="D34" s="139"/>
      <c r="E34" s="139">
        <v>3.9</v>
      </c>
      <c r="F34" s="139">
        <v>3.9</v>
      </c>
      <c r="G34" s="139"/>
      <c r="H34" s="139"/>
      <c r="I34" s="139"/>
      <c r="J34" s="139"/>
    </row>
    <row r="35" spans="1:10">
      <c r="A35" s="146"/>
      <c r="B35" s="200"/>
      <c r="C35" s="139" t="s">
        <v>4</v>
      </c>
      <c r="D35" s="139">
        <f>D33*D34</f>
        <v>0</v>
      </c>
      <c r="E35" s="139">
        <f>E33*E34</f>
        <v>7.8389999999999986</v>
      </c>
      <c r="F35" s="139">
        <f>F33*F34</f>
        <v>2.73</v>
      </c>
      <c r="G35" s="139"/>
      <c r="H35" s="139">
        <f>H33*H34</f>
        <v>0</v>
      </c>
      <c r="I35" s="139">
        <f>I33*I34</f>
        <v>0</v>
      </c>
      <c r="J35" s="139"/>
    </row>
    <row r="36" spans="1:10" s="3" customFormat="1">
      <c r="A36" s="146"/>
      <c r="B36" s="144" t="s">
        <v>6</v>
      </c>
      <c r="C36" s="144"/>
      <c r="D36" s="140">
        <f>D28+D32+D35</f>
        <v>0</v>
      </c>
      <c r="E36" s="140">
        <f t="shared" ref="E36:I36" si="6">E28+E32+E35</f>
        <v>7.8389999999999986</v>
      </c>
      <c r="F36" s="140">
        <f t="shared" si="6"/>
        <v>2.73</v>
      </c>
      <c r="G36" s="140">
        <f t="shared" si="6"/>
        <v>0</v>
      </c>
      <c r="H36" s="140">
        <f t="shared" si="6"/>
        <v>0</v>
      </c>
      <c r="I36" s="140">
        <f t="shared" si="6"/>
        <v>0</v>
      </c>
      <c r="J36" s="140">
        <f>SUM(D36:I36)</f>
        <v>10.568999999999999</v>
      </c>
    </row>
    <row r="37" spans="1:10">
      <c r="A37" s="146" t="s">
        <v>12</v>
      </c>
      <c r="B37" s="200" t="s">
        <v>1</v>
      </c>
      <c r="C37" s="139" t="s">
        <v>2</v>
      </c>
      <c r="D37" s="139"/>
      <c r="E37" s="139"/>
      <c r="F37" s="139">
        <v>6.1</v>
      </c>
      <c r="G37" s="139"/>
      <c r="H37" s="139"/>
      <c r="I37" s="139"/>
      <c r="J37" s="139"/>
    </row>
    <row r="38" spans="1:10">
      <c r="A38" s="146"/>
      <c r="B38" s="200"/>
      <c r="C38" s="139" t="s">
        <v>3</v>
      </c>
      <c r="D38" s="139"/>
      <c r="E38" s="139"/>
      <c r="F38" s="139">
        <v>0.3</v>
      </c>
      <c r="G38" s="139"/>
      <c r="H38" s="139"/>
      <c r="I38" s="139"/>
      <c r="J38" s="139"/>
    </row>
    <row r="39" spans="1:10">
      <c r="A39" s="146"/>
      <c r="B39" s="200"/>
      <c r="C39" s="139" t="s">
        <v>4</v>
      </c>
      <c r="D39" s="139">
        <f>D37*D38</f>
        <v>0</v>
      </c>
      <c r="E39" s="139">
        <v>2.2999999999999998</v>
      </c>
      <c r="F39" s="139">
        <f>F37*F38</f>
        <v>1.8299999999999998</v>
      </c>
      <c r="G39" s="139">
        <f>G37*G38</f>
        <v>0</v>
      </c>
      <c r="H39" s="139"/>
      <c r="I39" s="139">
        <f>I37*I38</f>
        <v>0</v>
      </c>
      <c r="J39" s="139"/>
    </row>
    <row r="40" spans="1:10" hidden="1">
      <c r="A40" s="146"/>
      <c r="B40" s="146" t="s">
        <v>9</v>
      </c>
      <c r="C40" s="139" t="s">
        <v>2</v>
      </c>
      <c r="D40" s="139"/>
      <c r="E40" s="139"/>
      <c r="F40" s="139"/>
      <c r="G40" s="139"/>
      <c r="H40" s="139"/>
      <c r="I40" s="139"/>
      <c r="J40" s="139"/>
    </row>
    <row r="41" spans="1:10" hidden="1">
      <c r="A41" s="146"/>
      <c r="B41" s="146"/>
      <c r="C41" s="139" t="s">
        <v>3</v>
      </c>
      <c r="D41" s="139"/>
      <c r="E41" s="139"/>
      <c r="F41" s="139"/>
      <c r="G41" s="139"/>
      <c r="H41" s="139"/>
      <c r="I41" s="139"/>
      <c r="J41" s="139"/>
    </row>
    <row r="42" spans="1:10" hidden="1">
      <c r="A42" s="146"/>
      <c r="B42" s="146"/>
      <c r="C42" s="6" t="s">
        <v>5</v>
      </c>
      <c r="D42" s="139"/>
      <c r="E42" s="139"/>
      <c r="F42" s="139"/>
      <c r="G42" s="139"/>
      <c r="H42" s="139"/>
      <c r="I42" s="139"/>
      <c r="J42" s="139"/>
    </row>
    <row r="43" spans="1:10" hidden="1">
      <c r="A43" s="146"/>
      <c r="B43" s="146"/>
      <c r="C43" s="139" t="s">
        <v>4</v>
      </c>
      <c r="D43" s="139">
        <f>D40*D41*D42</f>
        <v>0</v>
      </c>
      <c r="E43" s="139"/>
      <c r="F43" s="139"/>
      <c r="G43" s="139">
        <f>G40*G41*G42</f>
        <v>0</v>
      </c>
      <c r="H43" s="139"/>
      <c r="I43" s="139"/>
      <c r="J43" s="139"/>
    </row>
    <row r="44" spans="1:10" s="3" customFormat="1">
      <c r="A44" s="146"/>
      <c r="B44" s="144" t="s">
        <v>6</v>
      </c>
      <c r="C44" s="144"/>
      <c r="D44" s="140">
        <f>D39-D43</f>
        <v>0</v>
      </c>
      <c r="E44" s="140">
        <f t="shared" ref="E44:I44" si="7">E39-E43</f>
        <v>2.2999999999999998</v>
      </c>
      <c r="F44" s="140">
        <f t="shared" si="7"/>
        <v>1.8299999999999998</v>
      </c>
      <c r="G44" s="140">
        <f t="shared" si="7"/>
        <v>0</v>
      </c>
      <c r="H44" s="140">
        <f t="shared" si="7"/>
        <v>0</v>
      </c>
      <c r="I44" s="140">
        <f t="shared" si="7"/>
        <v>0</v>
      </c>
      <c r="J44" s="140">
        <f>SUM(D44:I44)</f>
        <v>4.13</v>
      </c>
    </row>
    <row r="45" spans="1:10" ht="15" customHeight="1">
      <c r="A45" s="202" t="s">
        <v>197</v>
      </c>
      <c r="B45" s="202" t="s">
        <v>1</v>
      </c>
      <c r="C45" s="139" t="s">
        <v>2</v>
      </c>
      <c r="D45" s="139"/>
      <c r="E45" s="139"/>
      <c r="F45" s="139"/>
      <c r="G45" s="139"/>
      <c r="H45" s="139"/>
      <c r="I45" s="139"/>
      <c r="J45" s="139"/>
    </row>
    <row r="46" spans="1:10">
      <c r="A46" s="203"/>
      <c r="B46" s="203"/>
      <c r="C46" s="139" t="s">
        <v>3</v>
      </c>
      <c r="D46" s="139"/>
      <c r="E46" s="139"/>
      <c r="F46" s="139"/>
      <c r="G46" s="139"/>
      <c r="H46" s="139"/>
      <c r="I46" s="139"/>
      <c r="J46" s="139"/>
    </row>
    <row r="47" spans="1:10">
      <c r="A47" s="203"/>
      <c r="B47" s="203"/>
      <c r="C47" s="139" t="s">
        <v>4</v>
      </c>
      <c r="D47" s="139">
        <f t="shared" ref="D47:I47" si="8">D45*D46</f>
        <v>0</v>
      </c>
      <c r="E47" s="139">
        <f t="shared" si="8"/>
        <v>0</v>
      </c>
      <c r="F47" s="139"/>
      <c r="G47" s="139">
        <f t="shared" si="8"/>
        <v>0</v>
      </c>
      <c r="H47" s="139">
        <f t="shared" si="8"/>
        <v>0</v>
      </c>
      <c r="I47" s="139">
        <f t="shared" si="8"/>
        <v>0</v>
      </c>
      <c r="J47" s="139"/>
    </row>
    <row r="48" spans="1:10">
      <c r="A48" s="203"/>
      <c r="B48" s="203"/>
      <c r="C48" s="139" t="s">
        <v>2</v>
      </c>
      <c r="D48" s="139"/>
      <c r="E48" s="139"/>
      <c r="F48" s="139"/>
      <c r="G48" s="139"/>
      <c r="H48" s="139"/>
      <c r="I48" s="139"/>
      <c r="J48" s="139"/>
    </row>
    <row r="49" spans="1:10">
      <c r="A49" s="203"/>
      <c r="B49" s="203"/>
      <c r="C49" s="139" t="s">
        <v>3</v>
      </c>
      <c r="D49" s="139"/>
      <c r="E49" s="139"/>
      <c r="F49" s="139"/>
      <c r="G49" s="139"/>
      <c r="H49" s="139"/>
      <c r="I49" s="139"/>
      <c r="J49" s="139"/>
    </row>
    <row r="50" spans="1:10">
      <c r="A50" s="203"/>
      <c r="B50" s="203"/>
      <c r="C50" s="139" t="s">
        <v>4</v>
      </c>
      <c r="D50" s="139">
        <f t="shared" ref="D50:I50" si="9">D48*D49</f>
        <v>0</v>
      </c>
      <c r="E50" s="139">
        <f t="shared" si="9"/>
        <v>0</v>
      </c>
      <c r="F50" s="139">
        <f t="shared" si="9"/>
        <v>0</v>
      </c>
      <c r="G50" s="139">
        <f t="shared" si="9"/>
        <v>0</v>
      </c>
      <c r="H50" s="139">
        <f t="shared" si="9"/>
        <v>0</v>
      </c>
      <c r="I50" s="139">
        <f t="shared" si="9"/>
        <v>0</v>
      </c>
      <c r="J50" s="139"/>
    </row>
    <row r="51" spans="1:10">
      <c r="A51" s="203"/>
      <c r="B51" s="204"/>
      <c r="C51" s="139" t="s">
        <v>4</v>
      </c>
      <c r="D51" s="139"/>
      <c r="E51" s="139"/>
      <c r="F51" s="139"/>
      <c r="G51" s="139"/>
      <c r="H51" s="139"/>
      <c r="I51" s="139"/>
      <c r="J51" s="139"/>
    </row>
    <row r="52" spans="1:10">
      <c r="A52" s="203"/>
      <c r="B52" s="146" t="s">
        <v>9</v>
      </c>
      <c r="C52" s="139" t="s">
        <v>2</v>
      </c>
      <c r="D52" s="139"/>
      <c r="E52" s="139"/>
      <c r="F52" s="139"/>
      <c r="G52" s="139"/>
      <c r="H52" s="139"/>
      <c r="I52" s="139"/>
      <c r="J52" s="139"/>
    </row>
    <row r="53" spans="1:10">
      <c r="A53" s="203"/>
      <c r="B53" s="146"/>
      <c r="C53" s="139" t="s">
        <v>3</v>
      </c>
      <c r="D53" s="139"/>
      <c r="E53" s="139"/>
      <c r="F53" s="139"/>
      <c r="G53" s="139"/>
      <c r="H53" s="139"/>
      <c r="I53" s="139"/>
      <c r="J53" s="139"/>
    </row>
    <row r="54" spans="1:10">
      <c r="A54" s="203"/>
      <c r="B54" s="146"/>
      <c r="C54" s="6" t="s">
        <v>5</v>
      </c>
      <c r="D54" s="139"/>
      <c r="E54" s="139"/>
      <c r="F54" s="139"/>
      <c r="G54" s="139"/>
      <c r="H54" s="139"/>
      <c r="I54" s="139"/>
      <c r="J54" s="139"/>
    </row>
    <row r="55" spans="1:10">
      <c r="A55" s="203"/>
      <c r="B55" s="146"/>
      <c r="C55" s="139" t="s">
        <v>4</v>
      </c>
      <c r="D55" s="139">
        <f>D52*D53*D54</f>
        <v>0</v>
      </c>
      <c r="E55" s="139"/>
      <c r="F55" s="139"/>
      <c r="G55" s="139">
        <f>G52*G53*G54</f>
        <v>0</v>
      </c>
      <c r="H55" s="139"/>
      <c r="I55" s="139">
        <f>I52*I53*I54</f>
        <v>0</v>
      </c>
      <c r="J55" s="139"/>
    </row>
    <row r="56" spans="1:10" s="3" customFormat="1">
      <c r="A56" s="204"/>
      <c r="B56" s="144" t="s">
        <v>6</v>
      </c>
      <c r="C56" s="144"/>
      <c r="D56" s="140">
        <v>0.7</v>
      </c>
      <c r="E56" s="140">
        <v>0.54</v>
      </c>
      <c r="F56" s="140">
        <v>1.92</v>
      </c>
      <c r="G56" s="140">
        <f>G47+G50+G51-G55</f>
        <v>0</v>
      </c>
      <c r="H56" s="140">
        <f t="shared" ref="H56:I56" si="10">H47+H50+H51-H55</f>
        <v>0</v>
      </c>
      <c r="I56" s="140">
        <f t="shared" si="10"/>
        <v>0</v>
      </c>
      <c r="J56" s="140">
        <f>SUM(D56:I56)</f>
        <v>3.16</v>
      </c>
    </row>
  </sheetData>
  <mergeCells count="19">
    <mergeCell ref="A1:J1"/>
    <mergeCell ref="A37:A44"/>
    <mergeCell ref="B37:B39"/>
    <mergeCell ref="B40:B43"/>
    <mergeCell ref="B44:C44"/>
    <mergeCell ref="A45:A56"/>
    <mergeCell ref="B45:B51"/>
    <mergeCell ref="B52:B55"/>
    <mergeCell ref="B56:C56"/>
    <mergeCell ref="A3:C3"/>
    <mergeCell ref="A4:A24"/>
    <mergeCell ref="B4:B10"/>
    <mergeCell ref="B11:B23"/>
    <mergeCell ref="B24:C24"/>
    <mergeCell ref="A25:A36"/>
    <mergeCell ref="B25:B28"/>
    <mergeCell ref="B29:B32"/>
    <mergeCell ref="B33:B35"/>
    <mergeCell ref="B36:C36"/>
  </mergeCells>
  <pageMargins left="0.70866141732283472" right="0.19685039370078741" top="0.47244094488188981" bottom="0.74803149606299213" header="0.31496062992125984" footer="0.31496062992125984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138"/>
  <sheetViews>
    <sheetView view="pageLayout" workbookViewId="0">
      <pane ySplit="2115" topLeftCell="A131"/>
      <selection activeCell="L143" sqref="L143"/>
      <selection pane="bottomLeft" activeCell="E141" sqref="E141"/>
    </sheetView>
  </sheetViews>
  <sheetFormatPr defaultRowHeight="15"/>
  <cols>
    <col min="3" max="13" width="9.140625" style="1"/>
    <col min="14" max="14" width="10.85546875" style="13" customWidth="1"/>
  </cols>
  <sheetData>
    <row r="1" spans="1:14">
      <c r="A1" s="219"/>
      <c r="B1" s="219"/>
      <c r="C1" s="17" t="s">
        <v>26</v>
      </c>
      <c r="D1" s="17" t="s">
        <v>27</v>
      </c>
      <c r="E1" s="17" t="s">
        <v>28</v>
      </c>
      <c r="F1" s="17" t="s">
        <v>21</v>
      </c>
      <c r="G1" s="17" t="s">
        <v>19</v>
      </c>
      <c r="H1" s="17" t="s">
        <v>31</v>
      </c>
      <c r="I1" s="17" t="s">
        <v>32</v>
      </c>
      <c r="J1" s="17" t="s">
        <v>33</v>
      </c>
      <c r="K1" s="17" t="s">
        <v>10</v>
      </c>
      <c r="L1" s="17" t="s">
        <v>13</v>
      </c>
      <c r="M1" s="17" t="s">
        <v>16</v>
      </c>
      <c r="N1" s="17" t="s">
        <v>6</v>
      </c>
    </row>
    <row r="2" spans="1:14">
      <c r="A2" s="144" t="s">
        <v>76</v>
      </c>
      <c r="B2" s="23" t="s">
        <v>77</v>
      </c>
      <c r="C2" s="24">
        <f>1.34+2.98</f>
        <v>4.32</v>
      </c>
      <c r="D2" s="24">
        <f>6.06+0.27</f>
        <v>6.33</v>
      </c>
      <c r="E2" s="24">
        <f>1.34+2.98</f>
        <v>4.32</v>
      </c>
      <c r="F2" s="24">
        <f>0.5+3+0.27</f>
        <v>3.77</v>
      </c>
      <c r="G2" s="24">
        <f>0.5+3</f>
        <v>3.5</v>
      </c>
      <c r="H2" s="24">
        <f>1.34+2.98</f>
        <v>4.32</v>
      </c>
      <c r="I2" s="24">
        <f>6.06+0.27</f>
        <v>6.33</v>
      </c>
      <c r="J2" s="24">
        <f>1.34+2.98</f>
        <v>4.32</v>
      </c>
      <c r="K2" s="24">
        <f>0.5+3</f>
        <v>3.5</v>
      </c>
      <c r="L2" s="24">
        <v>4.5999999999999996</v>
      </c>
      <c r="M2" s="24">
        <f>0.5+3</f>
        <v>3.5</v>
      </c>
      <c r="N2" s="216"/>
    </row>
    <row r="3" spans="1:14">
      <c r="A3" s="144"/>
      <c r="B3" s="23" t="s">
        <v>78</v>
      </c>
      <c r="C3" s="24">
        <v>2.82</v>
      </c>
      <c r="D3" s="24">
        <v>2.82</v>
      </c>
      <c r="E3" s="24">
        <v>2.82</v>
      </c>
      <c r="F3" s="24">
        <v>2.82</v>
      </c>
      <c r="G3" s="24">
        <v>2.82</v>
      </c>
      <c r="H3" s="24">
        <v>2.82</v>
      </c>
      <c r="I3" s="24">
        <v>2.82</v>
      </c>
      <c r="J3" s="24">
        <v>2.82</v>
      </c>
      <c r="K3" s="24">
        <v>2.82</v>
      </c>
      <c r="L3" s="24">
        <v>2.82</v>
      </c>
      <c r="M3" s="24">
        <v>2.82</v>
      </c>
      <c r="N3" s="217"/>
    </row>
    <row r="4" spans="1:14">
      <c r="A4" s="144"/>
      <c r="B4" s="23" t="s">
        <v>79</v>
      </c>
      <c r="C4" s="24">
        <f>C2*C3</f>
        <v>12.182399999999999</v>
      </c>
      <c r="D4" s="24">
        <f>D2*D3</f>
        <v>17.8506</v>
      </c>
      <c r="E4" s="24">
        <f>E2*E3</f>
        <v>12.182399999999999</v>
      </c>
      <c r="F4" s="24">
        <f t="shared" ref="F4:M4" si="0">F2*F3</f>
        <v>10.631399999999999</v>
      </c>
      <c r="G4" s="24">
        <f t="shared" si="0"/>
        <v>9.8699999999999992</v>
      </c>
      <c r="H4" s="24">
        <f>H2*H3</f>
        <v>12.182399999999999</v>
      </c>
      <c r="I4" s="24">
        <f>I2*I3</f>
        <v>17.8506</v>
      </c>
      <c r="J4" s="24">
        <f>J2*J3</f>
        <v>12.182399999999999</v>
      </c>
      <c r="K4" s="24">
        <f t="shared" si="0"/>
        <v>9.8699999999999992</v>
      </c>
      <c r="L4" s="24">
        <f t="shared" si="0"/>
        <v>12.971999999999998</v>
      </c>
      <c r="M4" s="24">
        <f t="shared" si="0"/>
        <v>9.8699999999999992</v>
      </c>
      <c r="N4" s="217"/>
    </row>
    <row r="5" spans="1:14">
      <c r="A5" s="144"/>
      <c r="B5" s="23" t="s">
        <v>80</v>
      </c>
      <c r="C5" s="24">
        <v>0.62</v>
      </c>
      <c r="D5" s="24">
        <v>0.85</v>
      </c>
      <c r="E5" s="24">
        <v>0.62</v>
      </c>
      <c r="F5" s="24">
        <v>0.7</v>
      </c>
      <c r="G5" s="24">
        <v>0.7</v>
      </c>
      <c r="H5" s="24">
        <v>0.62</v>
      </c>
      <c r="I5" s="24">
        <v>0.85</v>
      </c>
      <c r="J5" s="24">
        <v>0.62</v>
      </c>
      <c r="K5" s="24">
        <v>0.7</v>
      </c>
      <c r="L5" s="24">
        <v>0.98</v>
      </c>
      <c r="M5" s="24">
        <v>0.7</v>
      </c>
      <c r="N5" s="217"/>
    </row>
    <row r="6" spans="1:14">
      <c r="A6" s="144"/>
      <c r="B6" s="23" t="s">
        <v>81</v>
      </c>
      <c r="C6" s="24">
        <v>1.46</v>
      </c>
      <c r="D6" s="24">
        <v>1.46</v>
      </c>
      <c r="E6" s="24">
        <v>1.46</v>
      </c>
      <c r="F6" s="24">
        <v>1.46</v>
      </c>
      <c r="G6" s="24">
        <v>1.46</v>
      </c>
      <c r="H6" s="24">
        <v>1.46</v>
      </c>
      <c r="I6" s="24">
        <v>1.46</v>
      </c>
      <c r="J6" s="24">
        <v>1.46</v>
      </c>
      <c r="K6" s="24">
        <v>1.46</v>
      </c>
      <c r="L6" s="24">
        <v>1.46</v>
      </c>
      <c r="M6" s="24">
        <v>1.46</v>
      </c>
      <c r="N6" s="217"/>
    </row>
    <row r="7" spans="1:14">
      <c r="A7" s="144"/>
      <c r="B7" s="23" t="s">
        <v>82</v>
      </c>
      <c r="C7" s="24">
        <v>0.76</v>
      </c>
      <c r="D7" s="24">
        <v>0.85</v>
      </c>
      <c r="E7" s="24">
        <v>0.76</v>
      </c>
      <c r="F7" s="24">
        <v>0.7</v>
      </c>
      <c r="G7" s="24">
        <v>0.7</v>
      </c>
      <c r="H7" s="24">
        <v>0.76</v>
      </c>
      <c r="I7" s="24">
        <v>0.85</v>
      </c>
      <c r="J7" s="24">
        <v>0.76</v>
      </c>
      <c r="K7" s="24">
        <v>0.7</v>
      </c>
      <c r="L7" s="24">
        <v>0.76</v>
      </c>
      <c r="M7" s="24">
        <v>0.7</v>
      </c>
      <c r="N7" s="217"/>
    </row>
    <row r="8" spans="1:14">
      <c r="A8" s="144"/>
      <c r="B8" s="23" t="s">
        <v>83</v>
      </c>
      <c r="C8" s="24">
        <v>2.1800000000000002</v>
      </c>
      <c r="D8" s="24">
        <v>2.1800000000000002</v>
      </c>
      <c r="E8" s="24">
        <v>2.1800000000000002</v>
      </c>
      <c r="F8" s="24">
        <v>2.1800000000000002</v>
      </c>
      <c r="G8" s="24">
        <v>2.1800000000000002</v>
      </c>
      <c r="H8" s="24">
        <v>2.1800000000000002</v>
      </c>
      <c r="I8" s="24">
        <v>2.1800000000000002</v>
      </c>
      <c r="J8" s="24">
        <v>2.1800000000000002</v>
      </c>
      <c r="K8" s="24">
        <v>2.1800000000000002</v>
      </c>
      <c r="L8" s="24">
        <v>2.1800000000000002</v>
      </c>
      <c r="M8" s="24">
        <v>2.1800000000000002</v>
      </c>
      <c r="N8" s="217"/>
    </row>
    <row r="9" spans="1:14">
      <c r="A9" s="144"/>
      <c r="B9" s="23" t="s">
        <v>84</v>
      </c>
      <c r="C9" s="24">
        <f>C5*C6+C7*C8</f>
        <v>2.5620000000000003</v>
      </c>
      <c r="D9" s="24">
        <f>D5*D6*2+D7*D8*2</f>
        <v>6.1879999999999997</v>
      </c>
      <c r="E9" s="24">
        <f>E5*E6+E7*E8</f>
        <v>2.5620000000000003</v>
      </c>
      <c r="F9" s="24">
        <f>F5*F6+F7*F8</f>
        <v>2.548</v>
      </c>
      <c r="G9" s="24">
        <f>G5*G6+G7*G8</f>
        <v>2.548</v>
      </c>
      <c r="H9" s="24">
        <f>H5*H6+H7*H8</f>
        <v>2.5620000000000003</v>
      </c>
      <c r="I9" s="24">
        <f>I5*I6*2+I7*I8*2</f>
        <v>6.1879999999999997</v>
      </c>
      <c r="J9" s="24">
        <f>J5*J6+J7*J8</f>
        <v>2.5620000000000003</v>
      </c>
      <c r="K9" s="24">
        <f>K5*K6+K7*K8</f>
        <v>2.548</v>
      </c>
      <c r="L9" s="24">
        <f>L5*L6*2+L7*L8</f>
        <v>4.5183999999999997</v>
      </c>
      <c r="M9" s="24">
        <f>M5*M6+M7*M8</f>
        <v>2.548</v>
      </c>
      <c r="N9" s="218"/>
    </row>
    <row r="10" spans="1:14" s="3" customFormat="1">
      <c r="A10" s="144"/>
      <c r="B10" s="23" t="s">
        <v>4</v>
      </c>
      <c r="C10" s="23">
        <f t="shared" ref="C10:M10" si="1">C4-C9</f>
        <v>9.6204000000000001</v>
      </c>
      <c r="D10" s="23">
        <f t="shared" si="1"/>
        <v>11.662600000000001</v>
      </c>
      <c r="E10" s="23">
        <f t="shared" si="1"/>
        <v>9.6204000000000001</v>
      </c>
      <c r="F10" s="23">
        <f t="shared" si="1"/>
        <v>8.0833999999999993</v>
      </c>
      <c r="G10" s="23">
        <f t="shared" si="1"/>
        <v>7.3219999999999992</v>
      </c>
      <c r="H10" s="23">
        <f t="shared" si="1"/>
        <v>9.6204000000000001</v>
      </c>
      <c r="I10" s="23">
        <f t="shared" si="1"/>
        <v>11.662600000000001</v>
      </c>
      <c r="J10" s="23">
        <f t="shared" si="1"/>
        <v>9.6204000000000001</v>
      </c>
      <c r="K10" s="23">
        <f t="shared" si="1"/>
        <v>7.3219999999999992</v>
      </c>
      <c r="L10" s="23">
        <f t="shared" si="1"/>
        <v>8.453599999999998</v>
      </c>
      <c r="M10" s="23">
        <f t="shared" si="1"/>
        <v>7.3219999999999992</v>
      </c>
      <c r="N10" s="22">
        <f>SUM(C10:M10)</f>
        <v>100.30980000000001</v>
      </c>
    </row>
    <row r="11" spans="1:14">
      <c r="A11" s="144" t="s">
        <v>85</v>
      </c>
      <c r="B11" s="23" t="s">
        <v>77</v>
      </c>
      <c r="C11" s="24">
        <f>1.34+2.98</f>
        <v>4.32</v>
      </c>
      <c r="D11" s="24">
        <f>6.06+0.27</f>
        <v>6.33</v>
      </c>
      <c r="E11" s="24">
        <f>1.34+2.98</f>
        <v>4.32</v>
      </c>
      <c r="F11" s="24">
        <f>0.5+3+0.27</f>
        <v>3.77</v>
      </c>
      <c r="G11" s="24">
        <f>0.5+3</f>
        <v>3.5</v>
      </c>
      <c r="H11" s="24">
        <f>1.34+2.98</f>
        <v>4.32</v>
      </c>
      <c r="I11" s="24">
        <f>6.06+0.27</f>
        <v>6.33</v>
      </c>
      <c r="J11" s="24">
        <f>1.34+2.98</f>
        <v>4.32</v>
      </c>
      <c r="K11" s="24">
        <f>0.5+3</f>
        <v>3.5</v>
      </c>
      <c r="L11" s="24">
        <v>4.5999999999999996</v>
      </c>
      <c r="M11" s="24">
        <f>0.5+3</f>
        <v>3.5</v>
      </c>
      <c r="N11" s="216"/>
    </row>
    <row r="12" spans="1:14">
      <c r="A12" s="144"/>
      <c r="B12" s="23" t="s">
        <v>78</v>
      </c>
      <c r="C12" s="24">
        <v>2.82</v>
      </c>
      <c r="D12" s="24">
        <v>2.82</v>
      </c>
      <c r="E12" s="24">
        <v>2.82</v>
      </c>
      <c r="F12" s="24">
        <v>2.82</v>
      </c>
      <c r="G12" s="24">
        <v>2.82</v>
      </c>
      <c r="H12" s="24">
        <v>2.82</v>
      </c>
      <c r="I12" s="24">
        <v>2.82</v>
      </c>
      <c r="J12" s="24">
        <v>2.82</v>
      </c>
      <c r="K12" s="24">
        <v>2.82</v>
      </c>
      <c r="L12" s="24">
        <v>2.82</v>
      </c>
      <c r="M12" s="24">
        <v>2.82</v>
      </c>
      <c r="N12" s="217"/>
    </row>
    <row r="13" spans="1:14">
      <c r="A13" s="144"/>
      <c r="B13" s="23" t="s">
        <v>79</v>
      </c>
      <c r="C13" s="24">
        <f>C11*C12</f>
        <v>12.182399999999999</v>
      </c>
      <c r="D13" s="24">
        <f>D11*D12</f>
        <v>17.8506</v>
      </c>
      <c r="E13" s="24">
        <f>E11*E12</f>
        <v>12.182399999999999</v>
      </c>
      <c r="F13" s="24">
        <f t="shared" ref="F13:G13" si="2">F11*F12</f>
        <v>10.631399999999999</v>
      </c>
      <c r="G13" s="24">
        <f t="shared" si="2"/>
        <v>9.8699999999999992</v>
      </c>
      <c r="H13" s="24">
        <f>H11*H12</f>
        <v>12.182399999999999</v>
      </c>
      <c r="I13" s="24">
        <f>I11*I12</f>
        <v>17.8506</v>
      </c>
      <c r="J13" s="24">
        <f>J11*J12</f>
        <v>12.182399999999999</v>
      </c>
      <c r="K13" s="24">
        <f t="shared" ref="K13:M13" si="3">K11*K12</f>
        <v>9.8699999999999992</v>
      </c>
      <c r="L13" s="24">
        <f t="shared" si="3"/>
        <v>12.971999999999998</v>
      </c>
      <c r="M13" s="24">
        <f t="shared" si="3"/>
        <v>9.8699999999999992</v>
      </c>
      <c r="N13" s="217"/>
    </row>
    <row r="14" spans="1:14">
      <c r="A14" s="144"/>
      <c r="B14" s="23" t="s">
        <v>80</v>
      </c>
      <c r="C14" s="24">
        <v>0.62</v>
      </c>
      <c r="D14" s="24">
        <v>0.85</v>
      </c>
      <c r="E14" s="24">
        <v>0.62</v>
      </c>
      <c r="F14" s="24">
        <v>0.7</v>
      </c>
      <c r="G14" s="24">
        <v>0.7</v>
      </c>
      <c r="H14" s="24">
        <v>0.62</v>
      </c>
      <c r="I14" s="24">
        <v>0.85</v>
      </c>
      <c r="J14" s="24">
        <v>0.62</v>
      </c>
      <c r="K14" s="24">
        <v>0.7</v>
      </c>
      <c r="L14" s="24">
        <v>0.98</v>
      </c>
      <c r="M14" s="24">
        <v>0.7</v>
      </c>
      <c r="N14" s="217"/>
    </row>
    <row r="15" spans="1:14">
      <c r="A15" s="144"/>
      <c r="B15" s="23" t="s">
        <v>81</v>
      </c>
      <c r="C15" s="24">
        <v>1.46</v>
      </c>
      <c r="D15" s="24">
        <v>1.46</v>
      </c>
      <c r="E15" s="24">
        <v>1.46</v>
      </c>
      <c r="F15" s="24">
        <v>1.46</v>
      </c>
      <c r="G15" s="24">
        <v>1.46</v>
      </c>
      <c r="H15" s="24">
        <v>1.46</v>
      </c>
      <c r="I15" s="24">
        <v>1.46</v>
      </c>
      <c r="J15" s="24">
        <v>1.46</v>
      </c>
      <c r="K15" s="24">
        <v>1.46</v>
      </c>
      <c r="L15" s="24">
        <v>1.46</v>
      </c>
      <c r="M15" s="24">
        <v>1.46</v>
      </c>
      <c r="N15" s="217"/>
    </row>
    <row r="16" spans="1:14">
      <c r="A16" s="144"/>
      <c r="B16" s="23" t="s">
        <v>82</v>
      </c>
      <c r="C16" s="24">
        <v>0.76</v>
      </c>
      <c r="D16" s="24">
        <v>0.85</v>
      </c>
      <c r="E16" s="24">
        <v>0.76</v>
      </c>
      <c r="F16" s="24">
        <v>0.7</v>
      </c>
      <c r="G16" s="24">
        <v>0.7</v>
      </c>
      <c r="H16" s="24">
        <v>0.76</v>
      </c>
      <c r="I16" s="24">
        <v>0.85</v>
      </c>
      <c r="J16" s="24">
        <v>0.76</v>
      </c>
      <c r="K16" s="24">
        <v>0.7</v>
      </c>
      <c r="L16" s="24">
        <v>0.76</v>
      </c>
      <c r="M16" s="24">
        <v>0.7</v>
      </c>
      <c r="N16" s="217"/>
    </row>
    <row r="17" spans="1:14">
      <c r="A17" s="144"/>
      <c r="B17" s="23" t="s">
        <v>83</v>
      </c>
      <c r="C17" s="24">
        <v>2.1800000000000002</v>
      </c>
      <c r="D17" s="24">
        <v>2.1800000000000002</v>
      </c>
      <c r="E17" s="24">
        <v>2.1800000000000002</v>
      </c>
      <c r="F17" s="24">
        <v>2.1800000000000002</v>
      </c>
      <c r="G17" s="24">
        <v>2.1800000000000002</v>
      </c>
      <c r="H17" s="24">
        <v>2.1800000000000002</v>
      </c>
      <c r="I17" s="24">
        <v>2.1800000000000002</v>
      </c>
      <c r="J17" s="24">
        <v>2.1800000000000002</v>
      </c>
      <c r="K17" s="24">
        <v>2.1800000000000002</v>
      </c>
      <c r="L17" s="24">
        <v>2.1800000000000002</v>
      </c>
      <c r="M17" s="24">
        <v>2.1800000000000002</v>
      </c>
      <c r="N17" s="217"/>
    </row>
    <row r="18" spans="1:14">
      <c r="A18" s="144"/>
      <c r="B18" s="23" t="s">
        <v>84</v>
      </c>
      <c r="C18" s="24">
        <f>C14*C15+C16*C17</f>
        <v>2.5620000000000003</v>
      </c>
      <c r="D18" s="24">
        <f>D14*D15*2+D16*D17*2</f>
        <v>6.1879999999999997</v>
      </c>
      <c r="E18" s="24">
        <f>E14*E15+E16*E17</f>
        <v>2.5620000000000003</v>
      </c>
      <c r="F18" s="24">
        <f>F14*F15+F16*F17</f>
        <v>2.548</v>
      </c>
      <c r="G18" s="24">
        <f>G14*G15+G16*G17</f>
        <v>2.548</v>
      </c>
      <c r="H18" s="24">
        <f>H14*H15+H16*H17</f>
        <v>2.5620000000000003</v>
      </c>
      <c r="I18" s="24">
        <f>I14*I15*2+I16*I17*2</f>
        <v>6.1879999999999997</v>
      </c>
      <c r="J18" s="24">
        <f>J14*J15+J16*J17</f>
        <v>2.5620000000000003</v>
      </c>
      <c r="K18" s="24">
        <f>K14*K15+K16*K17</f>
        <v>2.548</v>
      </c>
      <c r="L18" s="24">
        <f>L14*L15*2+L16*L17</f>
        <v>4.5183999999999997</v>
      </c>
      <c r="M18" s="24">
        <f>M14*M15+M16*M17</f>
        <v>2.548</v>
      </c>
      <c r="N18" s="218"/>
    </row>
    <row r="19" spans="1:14" s="3" customFormat="1">
      <c r="A19" s="144"/>
      <c r="B19" s="23" t="s">
        <v>4</v>
      </c>
      <c r="C19" s="23">
        <f t="shared" ref="C19:M19" si="4">C13-C18</f>
        <v>9.6204000000000001</v>
      </c>
      <c r="D19" s="23">
        <f t="shared" si="4"/>
        <v>11.662600000000001</v>
      </c>
      <c r="E19" s="23">
        <f t="shared" si="4"/>
        <v>9.6204000000000001</v>
      </c>
      <c r="F19" s="23">
        <f t="shared" si="4"/>
        <v>8.0833999999999993</v>
      </c>
      <c r="G19" s="23">
        <f t="shared" si="4"/>
        <v>7.3219999999999992</v>
      </c>
      <c r="H19" s="23">
        <f t="shared" si="4"/>
        <v>9.6204000000000001</v>
      </c>
      <c r="I19" s="23">
        <f t="shared" si="4"/>
        <v>11.662600000000001</v>
      </c>
      <c r="J19" s="23">
        <f t="shared" si="4"/>
        <v>9.6204000000000001</v>
      </c>
      <c r="K19" s="23">
        <f t="shared" si="4"/>
        <v>7.3219999999999992</v>
      </c>
      <c r="L19" s="23">
        <f t="shared" si="4"/>
        <v>8.453599999999998</v>
      </c>
      <c r="M19" s="23">
        <f t="shared" si="4"/>
        <v>7.3219999999999992</v>
      </c>
      <c r="N19" s="22">
        <f>SUM(C19:M19)</f>
        <v>100.30980000000001</v>
      </c>
    </row>
    <row r="20" spans="1:14">
      <c r="A20" s="144" t="s">
        <v>86</v>
      </c>
      <c r="B20" s="23" t="s">
        <v>77</v>
      </c>
      <c r="C20" s="24">
        <f>1.34+2.98</f>
        <v>4.32</v>
      </c>
      <c r="D20" s="24">
        <f>6.06+0.27</f>
        <v>6.33</v>
      </c>
      <c r="E20" s="24">
        <f>1.34+2.98</f>
        <v>4.32</v>
      </c>
      <c r="F20" s="24">
        <f>0.5+3+0.27</f>
        <v>3.77</v>
      </c>
      <c r="G20" s="24">
        <f>0.5+3</f>
        <v>3.5</v>
      </c>
      <c r="H20" s="24">
        <f>1.34+2.98</f>
        <v>4.32</v>
      </c>
      <c r="I20" s="24">
        <f>6.06+0.27</f>
        <v>6.33</v>
      </c>
      <c r="J20" s="24">
        <f>1.34+2.98</f>
        <v>4.32</v>
      </c>
      <c r="K20" s="24">
        <f>0.5+3</f>
        <v>3.5</v>
      </c>
      <c r="L20" s="24">
        <v>4.5999999999999996</v>
      </c>
      <c r="M20" s="24">
        <f>0.5+3</f>
        <v>3.5</v>
      </c>
      <c r="N20" s="216"/>
    </row>
    <row r="21" spans="1:14">
      <c r="A21" s="144"/>
      <c r="B21" s="23" t="s">
        <v>78</v>
      </c>
      <c r="C21" s="24">
        <v>2.82</v>
      </c>
      <c r="D21" s="24">
        <v>2.82</v>
      </c>
      <c r="E21" s="24">
        <v>2.82</v>
      </c>
      <c r="F21" s="24">
        <v>2.82</v>
      </c>
      <c r="G21" s="24">
        <v>2.82</v>
      </c>
      <c r="H21" s="24">
        <v>2.82</v>
      </c>
      <c r="I21" s="24">
        <v>2.82</v>
      </c>
      <c r="J21" s="24">
        <v>2.82</v>
      </c>
      <c r="K21" s="24">
        <v>2.82</v>
      </c>
      <c r="L21" s="24">
        <v>2.82</v>
      </c>
      <c r="M21" s="24">
        <v>2.82</v>
      </c>
      <c r="N21" s="217"/>
    </row>
    <row r="22" spans="1:14">
      <c r="A22" s="144"/>
      <c r="B22" s="23" t="s">
        <v>79</v>
      </c>
      <c r="C22" s="24">
        <f>C20*C21</f>
        <v>12.182399999999999</v>
      </c>
      <c r="D22" s="24">
        <f>D20*D21</f>
        <v>17.8506</v>
      </c>
      <c r="E22" s="24">
        <f>E20*E21</f>
        <v>12.182399999999999</v>
      </c>
      <c r="F22" s="24">
        <f t="shared" ref="F22:G22" si="5">F20*F21</f>
        <v>10.631399999999999</v>
      </c>
      <c r="G22" s="24">
        <f t="shared" si="5"/>
        <v>9.8699999999999992</v>
      </c>
      <c r="H22" s="24">
        <f>H20*H21</f>
        <v>12.182399999999999</v>
      </c>
      <c r="I22" s="24">
        <f>I20*I21</f>
        <v>17.8506</v>
      </c>
      <c r="J22" s="24">
        <f>J20*J21</f>
        <v>12.182399999999999</v>
      </c>
      <c r="K22" s="24">
        <f t="shared" ref="K22:M22" si="6">K20*K21</f>
        <v>9.8699999999999992</v>
      </c>
      <c r="L22" s="24">
        <f t="shared" si="6"/>
        <v>12.971999999999998</v>
      </c>
      <c r="M22" s="24">
        <f t="shared" si="6"/>
        <v>9.8699999999999992</v>
      </c>
      <c r="N22" s="217"/>
    </row>
    <row r="23" spans="1:14">
      <c r="A23" s="144"/>
      <c r="B23" s="23" t="s">
        <v>80</v>
      </c>
      <c r="C23" s="24">
        <v>0.62</v>
      </c>
      <c r="D23" s="24">
        <v>0.85</v>
      </c>
      <c r="E23" s="24">
        <v>0.62</v>
      </c>
      <c r="F23" s="24">
        <v>0.7</v>
      </c>
      <c r="G23" s="24">
        <v>0.7</v>
      </c>
      <c r="H23" s="24">
        <v>0.62</v>
      </c>
      <c r="I23" s="24">
        <v>0.85</v>
      </c>
      <c r="J23" s="24">
        <v>0.62</v>
      </c>
      <c r="K23" s="24">
        <v>0.7</v>
      </c>
      <c r="L23" s="24">
        <v>0.98</v>
      </c>
      <c r="M23" s="24">
        <v>0.7</v>
      </c>
      <c r="N23" s="217"/>
    </row>
    <row r="24" spans="1:14">
      <c r="A24" s="144"/>
      <c r="B24" s="23" t="s">
        <v>81</v>
      </c>
      <c r="C24" s="24">
        <v>1.46</v>
      </c>
      <c r="D24" s="24">
        <v>1.46</v>
      </c>
      <c r="E24" s="24">
        <v>1.46</v>
      </c>
      <c r="F24" s="24">
        <v>1.46</v>
      </c>
      <c r="G24" s="24">
        <v>1.46</v>
      </c>
      <c r="H24" s="24">
        <v>1.46</v>
      </c>
      <c r="I24" s="24">
        <v>1.46</v>
      </c>
      <c r="J24" s="24">
        <v>1.46</v>
      </c>
      <c r="K24" s="24">
        <v>1.46</v>
      </c>
      <c r="L24" s="24">
        <v>1.46</v>
      </c>
      <c r="M24" s="24">
        <v>1.46</v>
      </c>
      <c r="N24" s="217"/>
    </row>
    <row r="25" spans="1:14">
      <c r="A25" s="144"/>
      <c r="B25" s="23" t="s">
        <v>82</v>
      </c>
      <c r="C25" s="24">
        <v>0.76</v>
      </c>
      <c r="D25" s="24">
        <v>0.85</v>
      </c>
      <c r="E25" s="24">
        <v>0.76</v>
      </c>
      <c r="F25" s="24">
        <v>0.7</v>
      </c>
      <c r="G25" s="24">
        <v>0.7</v>
      </c>
      <c r="H25" s="24">
        <v>0.76</v>
      </c>
      <c r="I25" s="24">
        <v>0.85</v>
      </c>
      <c r="J25" s="24">
        <v>0.76</v>
      </c>
      <c r="K25" s="24">
        <v>0.7</v>
      </c>
      <c r="L25" s="24">
        <v>0.76</v>
      </c>
      <c r="M25" s="24">
        <v>0.7</v>
      </c>
      <c r="N25" s="217"/>
    </row>
    <row r="26" spans="1:14">
      <c r="A26" s="144"/>
      <c r="B26" s="23" t="s">
        <v>83</v>
      </c>
      <c r="C26" s="24">
        <v>2.1800000000000002</v>
      </c>
      <c r="D26" s="24">
        <v>2.1800000000000002</v>
      </c>
      <c r="E26" s="24">
        <v>2.1800000000000002</v>
      </c>
      <c r="F26" s="24">
        <v>2.1800000000000002</v>
      </c>
      <c r="G26" s="24">
        <v>2.1800000000000002</v>
      </c>
      <c r="H26" s="24">
        <v>2.1800000000000002</v>
      </c>
      <c r="I26" s="24">
        <v>2.1800000000000002</v>
      </c>
      <c r="J26" s="24">
        <v>2.1800000000000002</v>
      </c>
      <c r="K26" s="24">
        <v>2.1800000000000002</v>
      </c>
      <c r="L26" s="24">
        <v>2.1800000000000002</v>
      </c>
      <c r="M26" s="24">
        <v>2.1800000000000002</v>
      </c>
      <c r="N26" s="217"/>
    </row>
    <row r="27" spans="1:14">
      <c r="A27" s="144"/>
      <c r="B27" s="23" t="s">
        <v>84</v>
      </c>
      <c r="C27" s="24">
        <f>C23*C24+C25*C26</f>
        <v>2.5620000000000003</v>
      </c>
      <c r="D27" s="24">
        <f>D23*D24*2+D25*D26*2</f>
        <v>6.1879999999999997</v>
      </c>
      <c r="E27" s="24">
        <f>E23*E24+E25*E26</f>
        <v>2.5620000000000003</v>
      </c>
      <c r="F27" s="24">
        <f>F23*F24+F25*F26</f>
        <v>2.548</v>
      </c>
      <c r="G27" s="24">
        <f>G23*G24+G25*G26</f>
        <v>2.548</v>
      </c>
      <c r="H27" s="24">
        <f>H23*H24+H25*H26</f>
        <v>2.5620000000000003</v>
      </c>
      <c r="I27" s="24">
        <f>I23*I24*2+I25*I26*2</f>
        <v>6.1879999999999997</v>
      </c>
      <c r="J27" s="24">
        <f>J23*J24+J25*J26</f>
        <v>2.5620000000000003</v>
      </c>
      <c r="K27" s="24">
        <f>K23*K24+K25*K26</f>
        <v>2.548</v>
      </c>
      <c r="L27" s="24">
        <f>L23*L24*2+L25*L26</f>
        <v>4.5183999999999997</v>
      </c>
      <c r="M27" s="24">
        <f>M23*M24+M25*M26</f>
        <v>2.548</v>
      </c>
      <c r="N27" s="218"/>
    </row>
    <row r="28" spans="1:14">
      <c r="A28" s="144"/>
      <c r="B28" s="23" t="s">
        <v>4</v>
      </c>
      <c r="C28" s="23">
        <f t="shared" ref="C28:M28" si="7">C22-C27</f>
        <v>9.6204000000000001</v>
      </c>
      <c r="D28" s="23">
        <f t="shared" si="7"/>
        <v>11.662600000000001</v>
      </c>
      <c r="E28" s="23">
        <f t="shared" si="7"/>
        <v>9.6204000000000001</v>
      </c>
      <c r="F28" s="23">
        <f t="shared" si="7"/>
        <v>8.0833999999999993</v>
      </c>
      <c r="G28" s="23">
        <f t="shared" si="7"/>
        <v>7.3219999999999992</v>
      </c>
      <c r="H28" s="23">
        <f t="shared" si="7"/>
        <v>9.6204000000000001</v>
      </c>
      <c r="I28" s="23">
        <f t="shared" si="7"/>
        <v>11.662600000000001</v>
      </c>
      <c r="J28" s="23">
        <f t="shared" si="7"/>
        <v>9.6204000000000001</v>
      </c>
      <c r="K28" s="23">
        <f t="shared" si="7"/>
        <v>7.3219999999999992</v>
      </c>
      <c r="L28" s="23">
        <f t="shared" si="7"/>
        <v>8.453599999999998</v>
      </c>
      <c r="M28" s="23">
        <f t="shared" si="7"/>
        <v>7.3219999999999992</v>
      </c>
      <c r="N28" s="22">
        <f>SUM(C28:M28)</f>
        <v>100.30980000000001</v>
      </c>
    </row>
    <row r="29" spans="1:14">
      <c r="A29" s="144" t="s">
        <v>87</v>
      </c>
      <c r="B29" s="23" t="s">
        <v>77</v>
      </c>
      <c r="C29" s="24">
        <f>1.34+2.98</f>
        <v>4.32</v>
      </c>
      <c r="D29" s="24">
        <f>6.06+0.27</f>
        <v>6.33</v>
      </c>
      <c r="E29" s="24">
        <f>1.34+2.98</f>
        <v>4.32</v>
      </c>
      <c r="F29" s="24">
        <f>0.5+3+0.27</f>
        <v>3.77</v>
      </c>
      <c r="G29" s="24">
        <f>0.5+3</f>
        <v>3.5</v>
      </c>
      <c r="H29" s="24">
        <f>1.34+2.98</f>
        <v>4.32</v>
      </c>
      <c r="I29" s="24">
        <f>6.06+0.27</f>
        <v>6.33</v>
      </c>
      <c r="J29" s="24">
        <f>1.34+2.98</f>
        <v>4.32</v>
      </c>
      <c r="K29" s="24">
        <f>0.5+3</f>
        <v>3.5</v>
      </c>
      <c r="L29" s="24">
        <v>4.5999999999999996</v>
      </c>
      <c r="M29" s="24">
        <f>0.5+3</f>
        <v>3.5</v>
      </c>
      <c r="N29" s="216"/>
    </row>
    <row r="30" spans="1:14">
      <c r="A30" s="144"/>
      <c r="B30" s="23" t="s">
        <v>78</v>
      </c>
      <c r="C30" s="24">
        <v>2.82</v>
      </c>
      <c r="D30" s="24">
        <v>2.82</v>
      </c>
      <c r="E30" s="24">
        <v>2.82</v>
      </c>
      <c r="F30" s="24">
        <v>2.82</v>
      </c>
      <c r="G30" s="24">
        <v>2.82</v>
      </c>
      <c r="H30" s="24">
        <v>2.82</v>
      </c>
      <c r="I30" s="24">
        <v>2.82</v>
      </c>
      <c r="J30" s="24">
        <v>2.82</v>
      </c>
      <c r="K30" s="24">
        <v>2.82</v>
      </c>
      <c r="L30" s="24">
        <v>2.82</v>
      </c>
      <c r="M30" s="24">
        <v>2.82</v>
      </c>
      <c r="N30" s="217"/>
    </row>
    <row r="31" spans="1:14">
      <c r="A31" s="144"/>
      <c r="B31" s="23" t="s">
        <v>79</v>
      </c>
      <c r="C31" s="24">
        <f>C29*C30</f>
        <v>12.182399999999999</v>
      </c>
      <c r="D31" s="24">
        <f>D29*D30</f>
        <v>17.8506</v>
      </c>
      <c r="E31" s="24">
        <f>E29*E30</f>
        <v>12.182399999999999</v>
      </c>
      <c r="F31" s="24">
        <f t="shared" ref="F31:G31" si="8">F29*F30</f>
        <v>10.631399999999999</v>
      </c>
      <c r="G31" s="24">
        <f t="shared" si="8"/>
        <v>9.8699999999999992</v>
      </c>
      <c r="H31" s="24">
        <f>H29*H30</f>
        <v>12.182399999999999</v>
      </c>
      <c r="I31" s="24">
        <f>I29*I30</f>
        <v>17.8506</v>
      </c>
      <c r="J31" s="24">
        <f>J29*J30</f>
        <v>12.182399999999999</v>
      </c>
      <c r="K31" s="24">
        <f t="shared" ref="K31:M31" si="9">K29*K30</f>
        <v>9.8699999999999992</v>
      </c>
      <c r="L31" s="24">
        <f t="shared" si="9"/>
        <v>12.971999999999998</v>
      </c>
      <c r="M31" s="24">
        <f t="shared" si="9"/>
        <v>9.8699999999999992</v>
      </c>
      <c r="N31" s="217"/>
    </row>
    <row r="32" spans="1:14">
      <c r="A32" s="144"/>
      <c r="B32" s="23" t="s">
        <v>80</v>
      </c>
      <c r="C32" s="24">
        <v>0.62</v>
      </c>
      <c r="D32" s="24">
        <v>0.85</v>
      </c>
      <c r="E32" s="24">
        <v>0.62</v>
      </c>
      <c r="F32" s="24">
        <v>0.7</v>
      </c>
      <c r="G32" s="24">
        <v>0.7</v>
      </c>
      <c r="H32" s="24">
        <v>0.62</v>
      </c>
      <c r="I32" s="24">
        <v>0.85</v>
      </c>
      <c r="J32" s="24">
        <v>0.62</v>
      </c>
      <c r="K32" s="24">
        <v>0.7</v>
      </c>
      <c r="L32" s="24">
        <v>0.98</v>
      </c>
      <c r="M32" s="24">
        <v>0.7</v>
      </c>
      <c r="N32" s="217"/>
    </row>
    <row r="33" spans="1:14">
      <c r="A33" s="144"/>
      <c r="B33" s="23" t="s">
        <v>81</v>
      </c>
      <c r="C33" s="24">
        <v>1.46</v>
      </c>
      <c r="D33" s="24">
        <v>1.46</v>
      </c>
      <c r="E33" s="24">
        <v>1.46</v>
      </c>
      <c r="F33" s="24">
        <v>1.46</v>
      </c>
      <c r="G33" s="24">
        <v>1.46</v>
      </c>
      <c r="H33" s="24">
        <v>1.46</v>
      </c>
      <c r="I33" s="24">
        <v>1.46</v>
      </c>
      <c r="J33" s="24">
        <v>1.46</v>
      </c>
      <c r="K33" s="24">
        <v>1.46</v>
      </c>
      <c r="L33" s="24">
        <v>1.46</v>
      </c>
      <c r="M33" s="24">
        <v>1.46</v>
      </c>
      <c r="N33" s="217"/>
    </row>
    <row r="34" spans="1:14">
      <c r="A34" s="144"/>
      <c r="B34" s="23" t="s">
        <v>82</v>
      </c>
      <c r="C34" s="24">
        <v>0.76</v>
      </c>
      <c r="D34" s="24">
        <v>0.85</v>
      </c>
      <c r="E34" s="24">
        <v>0.76</v>
      </c>
      <c r="F34" s="24">
        <v>0.7</v>
      </c>
      <c r="G34" s="24">
        <v>0.7</v>
      </c>
      <c r="H34" s="24">
        <v>0.76</v>
      </c>
      <c r="I34" s="24">
        <v>0.85</v>
      </c>
      <c r="J34" s="24">
        <v>0.76</v>
      </c>
      <c r="K34" s="24">
        <v>0.7</v>
      </c>
      <c r="L34" s="24">
        <v>0.76</v>
      </c>
      <c r="M34" s="24">
        <v>0.7</v>
      </c>
      <c r="N34" s="217"/>
    </row>
    <row r="35" spans="1:14">
      <c r="A35" s="144"/>
      <c r="B35" s="23" t="s">
        <v>83</v>
      </c>
      <c r="C35" s="24">
        <v>2.1800000000000002</v>
      </c>
      <c r="D35" s="24">
        <v>2.1800000000000002</v>
      </c>
      <c r="E35" s="24">
        <v>2.1800000000000002</v>
      </c>
      <c r="F35" s="24">
        <v>2.1800000000000002</v>
      </c>
      <c r="G35" s="24">
        <v>2.1800000000000002</v>
      </c>
      <c r="H35" s="24">
        <v>2.1800000000000002</v>
      </c>
      <c r="I35" s="24">
        <v>2.1800000000000002</v>
      </c>
      <c r="J35" s="24">
        <v>2.1800000000000002</v>
      </c>
      <c r="K35" s="24">
        <v>2.1800000000000002</v>
      </c>
      <c r="L35" s="24">
        <v>2.1800000000000002</v>
      </c>
      <c r="M35" s="24">
        <v>2.1800000000000002</v>
      </c>
      <c r="N35" s="217"/>
    </row>
    <row r="36" spans="1:14">
      <c r="A36" s="144"/>
      <c r="B36" s="23" t="s">
        <v>84</v>
      </c>
      <c r="C36" s="24">
        <f>C32*C33+C34*C35</f>
        <v>2.5620000000000003</v>
      </c>
      <c r="D36" s="24">
        <f>D32*D33*2+D34*D35*2</f>
        <v>6.1879999999999997</v>
      </c>
      <c r="E36" s="24">
        <f>E32*E33+E34*E35</f>
        <v>2.5620000000000003</v>
      </c>
      <c r="F36" s="24">
        <f>F32*F33+F34*F35</f>
        <v>2.548</v>
      </c>
      <c r="G36" s="24">
        <f>G32*G33+G34*G35</f>
        <v>2.548</v>
      </c>
      <c r="H36" s="24">
        <f>H32*H33+H34*H35</f>
        <v>2.5620000000000003</v>
      </c>
      <c r="I36" s="24">
        <f>I32*I33*2+I34*I35*2</f>
        <v>6.1879999999999997</v>
      </c>
      <c r="J36" s="24">
        <f>J32*J33+J34*J35</f>
        <v>2.5620000000000003</v>
      </c>
      <c r="K36" s="24">
        <f>K32*K33+K34*K35</f>
        <v>2.548</v>
      </c>
      <c r="L36" s="24">
        <f>L32*L33*2+L34*L35</f>
        <v>4.5183999999999997</v>
      </c>
      <c r="M36" s="24">
        <f>M32*M33+M34*M35</f>
        <v>2.548</v>
      </c>
      <c r="N36" s="218"/>
    </row>
    <row r="37" spans="1:14">
      <c r="A37" s="144"/>
      <c r="B37" s="23" t="s">
        <v>4</v>
      </c>
      <c r="C37" s="23">
        <f t="shared" ref="C37:M37" si="10">C31-C36</f>
        <v>9.6204000000000001</v>
      </c>
      <c r="D37" s="23">
        <f t="shared" si="10"/>
        <v>11.662600000000001</v>
      </c>
      <c r="E37" s="23">
        <f t="shared" si="10"/>
        <v>9.6204000000000001</v>
      </c>
      <c r="F37" s="23">
        <f t="shared" si="10"/>
        <v>8.0833999999999993</v>
      </c>
      <c r="G37" s="23">
        <f t="shared" si="10"/>
        <v>7.3219999999999992</v>
      </c>
      <c r="H37" s="23">
        <f t="shared" si="10"/>
        <v>9.6204000000000001</v>
      </c>
      <c r="I37" s="23">
        <f t="shared" si="10"/>
        <v>11.662600000000001</v>
      </c>
      <c r="J37" s="23">
        <f t="shared" si="10"/>
        <v>9.6204000000000001</v>
      </c>
      <c r="K37" s="23">
        <f t="shared" si="10"/>
        <v>7.3219999999999992</v>
      </c>
      <c r="L37" s="23">
        <f t="shared" si="10"/>
        <v>8.453599999999998</v>
      </c>
      <c r="M37" s="23">
        <f t="shared" si="10"/>
        <v>7.3219999999999992</v>
      </c>
      <c r="N37" s="22">
        <f>SUM(C37:M37)</f>
        <v>100.30980000000001</v>
      </c>
    </row>
    <row r="38" spans="1:14">
      <c r="A38" s="144" t="s">
        <v>88</v>
      </c>
      <c r="B38" s="23" t="s">
        <v>77</v>
      </c>
      <c r="C38" s="24">
        <f>1.34+2.98</f>
        <v>4.32</v>
      </c>
      <c r="D38" s="24">
        <f>6.06+0.27</f>
        <v>6.33</v>
      </c>
      <c r="E38" s="24">
        <f>1.34+2.98</f>
        <v>4.32</v>
      </c>
      <c r="F38" s="24">
        <f>0.5+3+0.27</f>
        <v>3.77</v>
      </c>
      <c r="G38" s="24">
        <f>0.5+3</f>
        <v>3.5</v>
      </c>
      <c r="H38" s="24">
        <f>1.34+2.98</f>
        <v>4.32</v>
      </c>
      <c r="I38" s="24">
        <f>6.06+0.27</f>
        <v>6.33</v>
      </c>
      <c r="J38" s="24">
        <f>1.34+2.98</f>
        <v>4.32</v>
      </c>
      <c r="K38" s="24">
        <f>0.5+3</f>
        <v>3.5</v>
      </c>
      <c r="L38" s="24">
        <v>4.5999999999999996</v>
      </c>
      <c r="M38" s="24">
        <f>0.5+3</f>
        <v>3.5</v>
      </c>
      <c r="N38" s="216"/>
    </row>
    <row r="39" spans="1:14">
      <c r="A39" s="144"/>
      <c r="B39" s="23" t="s">
        <v>78</v>
      </c>
      <c r="C39" s="24">
        <v>2.82</v>
      </c>
      <c r="D39" s="24">
        <v>2.82</v>
      </c>
      <c r="E39" s="24">
        <v>2.82</v>
      </c>
      <c r="F39" s="24">
        <v>2.82</v>
      </c>
      <c r="G39" s="24">
        <v>2.82</v>
      </c>
      <c r="H39" s="24">
        <v>2.82</v>
      </c>
      <c r="I39" s="24">
        <v>2.82</v>
      </c>
      <c r="J39" s="24">
        <v>2.82</v>
      </c>
      <c r="K39" s="24">
        <v>2.82</v>
      </c>
      <c r="L39" s="24">
        <v>2.82</v>
      </c>
      <c r="M39" s="24">
        <v>2.82</v>
      </c>
      <c r="N39" s="217"/>
    </row>
    <row r="40" spans="1:14">
      <c r="A40" s="144"/>
      <c r="B40" s="23" t="s">
        <v>79</v>
      </c>
      <c r="C40" s="24">
        <f>C38*C39</f>
        <v>12.182399999999999</v>
      </c>
      <c r="D40" s="24">
        <f>D38*D39</f>
        <v>17.8506</v>
      </c>
      <c r="E40" s="24">
        <f>E38*E39</f>
        <v>12.182399999999999</v>
      </c>
      <c r="F40" s="24">
        <f t="shared" ref="F40:G40" si="11">F38*F39</f>
        <v>10.631399999999999</v>
      </c>
      <c r="G40" s="24">
        <f t="shared" si="11"/>
        <v>9.8699999999999992</v>
      </c>
      <c r="H40" s="24">
        <f>H38*H39</f>
        <v>12.182399999999999</v>
      </c>
      <c r="I40" s="24">
        <f>I38*I39</f>
        <v>17.8506</v>
      </c>
      <c r="J40" s="24">
        <f>J38*J39</f>
        <v>12.182399999999999</v>
      </c>
      <c r="K40" s="24">
        <f t="shared" ref="K40:M40" si="12">K38*K39</f>
        <v>9.8699999999999992</v>
      </c>
      <c r="L40" s="24">
        <f t="shared" si="12"/>
        <v>12.971999999999998</v>
      </c>
      <c r="M40" s="24">
        <f t="shared" si="12"/>
        <v>9.8699999999999992</v>
      </c>
      <c r="N40" s="217"/>
    </row>
    <row r="41" spans="1:14">
      <c r="A41" s="144"/>
      <c r="B41" s="23" t="s">
        <v>80</v>
      </c>
      <c r="C41" s="24">
        <v>0.62</v>
      </c>
      <c r="D41" s="24">
        <v>0.85</v>
      </c>
      <c r="E41" s="24">
        <v>0.62</v>
      </c>
      <c r="F41" s="24">
        <v>0.7</v>
      </c>
      <c r="G41" s="24">
        <v>0.7</v>
      </c>
      <c r="H41" s="24">
        <v>0.62</v>
      </c>
      <c r="I41" s="24">
        <v>0.85</v>
      </c>
      <c r="J41" s="24">
        <v>0.62</v>
      </c>
      <c r="K41" s="24">
        <v>0.7</v>
      </c>
      <c r="L41" s="24">
        <v>0.98</v>
      </c>
      <c r="M41" s="24">
        <v>0.7</v>
      </c>
      <c r="N41" s="217"/>
    </row>
    <row r="42" spans="1:14">
      <c r="A42" s="144"/>
      <c r="B42" s="23" t="s">
        <v>81</v>
      </c>
      <c r="C42" s="24">
        <v>1.46</v>
      </c>
      <c r="D42" s="24">
        <v>1.46</v>
      </c>
      <c r="E42" s="24">
        <v>1.46</v>
      </c>
      <c r="F42" s="24">
        <v>1.46</v>
      </c>
      <c r="G42" s="24">
        <v>1.46</v>
      </c>
      <c r="H42" s="24">
        <v>1.46</v>
      </c>
      <c r="I42" s="24">
        <v>1.46</v>
      </c>
      <c r="J42" s="24">
        <v>1.46</v>
      </c>
      <c r="K42" s="24">
        <v>1.46</v>
      </c>
      <c r="L42" s="24">
        <v>1.46</v>
      </c>
      <c r="M42" s="24">
        <v>1.46</v>
      </c>
      <c r="N42" s="217"/>
    </row>
    <row r="43" spans="1:14">
      <c r="A43" s="144"/>
      <c r="B43" s="23" t="s">
        <v>82</v>
      </c>
      <c r="C43" s="24">
        <v>0.76</v>
      </c>
      <c r="D43" s="24">
        <v>0.85</v>
      </c>
      <c r="E43" s="24">
        <v>0.76</v>
      </c>
      <c r="F43" s="24">
        <v>0.7</v>
      </c>
      <c r="G43" s="24">
        <v>0.7</v>
      </c>
      <c r="H43" s="24">
        <v>0.76</v>
      </c>
      <c r="I43" s="24">
        <v>0.85</v>
      </c>
      <c r="J43" s="24">
        <v>0.76</v>
      </c>
      <c r="K43" s="24">
        <v>0.7</v>
      </c>
      <c r="L43" s="24">
        <v>0.76</v>
      </c>
      <c r="M43" s="24">
        <v>0.7</v>
      </c>
      <c r="N43" s="217"/>
    </row>
    <row r="44" spans="1:14">
      <c r="A44" s="144"/>
      <c r="B44" s="23" t="s">
        <v>83</v>
      </c>
      <c r="C44" s="24">
        <v>2.1800000000000002</v>
      </c>
      <c r="D44" s="24">
        <v>2.1800000000000002</v>
      </c>
      <c r="E44" s="24">
        <v>2.1800000000000002</v>
      </c>
      <c r="F44" s="24">
        <v>2.1800000000000002</v>
      </c>
      <c r="G44" s="24">
        <v>2.1800000000000002</v>
      </c>
      <c r="H44" s="24">
        <v>2.1800000000000002</v>
      </c>
      <c r="I44" s="24">
        <v>2.1800000000000002</v>
      </c>
      <c r="J44" s="24">
        <v>2.1800000000000002</v>
      </c>
      <c r="K44" s="24">
        <v>2.1800000000000002</v>
      </c>
      <c r="L44" s="24">
        <v>2.1800000000000002</v>
      </c>
      <c r="M44" s="24">
        <v>2.1800000000000002</v>
      </c>
      <c r="N44" s="217"/>
    </row>
    <row r="45" spans="1:14">
      <c r="A45" s="144"/>
      <c r="B45" s="23" t="s">
        <v>84</v>
      </c>
      <c r="C45" s="24">
        <f>C41*C42+C43*C44</f>
        <v>2.5620000000000003</v>
      </c>
      <c r="D45" s="24">
        <f>D41*D42*2+D43*D44*2</f>
        <v>6.1879999999999997</v>
      </c>
      <c r="E45" s="24">
        <f>E41*E42+E43*E44</f>
        <v>2.5620000000000003</v>
      </c>
      <c r="F45" s="24">
        <f>F41*F42+F43*F44</f>
        <v>2.548</v>
      </c>
      <c r="G45" s="24">
        <f>G41*G42+G43*G44</f>
        <v>2.548</v>
      </c>
      <c r="H45" s="24">
        <f>H41*H42+H43*H44</f>
        <v>2.5620000000000003</v>
      </c>
      <c r="I45" s="24">
        <f>I41*I42*2+I43*I44*2</f>
        <v>6.1879999999999997</v>
      </c>
      <c r="J45" s="24">
        <f>J41*J42+J43*J44</f>
        <v>2.5620000000000003</v>
      </c>
      <c r="K45" s="24">
        <f>K41*K42+K43*K44</f>
        <v>2.548</v>
      </c>
      <c r="L45" s="24">
        <f>L41*L42*2+L43*L44</f>
        <v>4.5183999999999997</v>
      </c>
      <c r="M45" s="24">
        <f>M41*M42+M43*M44</f>
        <v>2.548</v>
      </c>
      <c r="N45" s="218"/>
    </row>
    <row r="46" spans="1:14">
      <c r="A46" s="144"/>
      <c r="B46" s="23" t="s">
        <v>4</v>
      </c>
      <c r="C46" s="23">
        <f t="shared" ref="C46:M46" si="13">C40-C45</f>
        <v>9.6204000000000001</v>
      </c>
      <c r="D46" s="23">
        <f t="shared" si="13"/>
        <v>11.662600000000001</v>
      </c>
      <c r="E46" s="23">
        <f t="shared" si="13"/>
        <v>9.6204000000000001</v>
      </c>
      <c r="F46" s="23">
        <f t="shared" si="13"/>
        <v>8.0833999999999993</v>
      </c>
      <c r="G46" s="23">
        <f t="shared" si="13"/>
        <v>7.3219999999999992</v>
      </c>
      <c r="H46" s="23">
        <f t="shared" si="13"/>
        <v>9.6204000000000001</v>
      </c>
      <c r="I46" s="23">
        <f t="shared" si="13"/>
        <v>11.662600000000001</v>
      </c>
      <c r="J46" s="23">
        <f t="shared" si="13"/>
        <v>9.6204000000000001</v>
      </c>
      <c r="K46" s="23">
        <f t="shared" si="13"/>
        <v>7.3219999999999992</v>
      </c>
      <c r="L46" s="23">
        <f t="shared" si="13"/>
        <v>8.453599999999998</v>
      </c>
      <c r="M46" s="23">
        <f t="shared" si="13"/>
        <v>7.3219999999999992</v>
      </c>
      <c r="N46" s="22">
        <f>SUM(C46:M46)</f>
        <v>100.30980000000001</v>
      </c>
    </row>
    <row r="47" spans="1:14">
      <c r="A47" s="144" t="s">
        <v>89</v>
      </c>
      <c r="B47" s="23" t="s">
        <v>77</v>
      </c>
      <c r="C47" s="24">
        <f>1.34+2.98</f>
        <v>4.32</v>
      </c>
      <c r="D47" s="24">
        <f>6.06+0.27</f>
        <v>6.33</v>
      </c>
      <c r="E47" s="24">
        <f>1.34+2.98</f>
        <v>4.32</v>
      </c>
      <c r="F47" s="24">
        <f>0.5+3+0.27</f>
        <v>3.77</v>
      </c>
      <c r="G47" s="24">
        <f>0.5+3</f>
        <v>3.5</v>
      </c>
      <c r="H47" s="24">
        <f>1.34+2.98</f>
        <v>4.32</v>
      </c>
      <c r="I47" s="24">
        <f>6.06+0.27</f>
        <v>6.33</v>
      </c>
      <c r="J47" s="24">
        <f>1.34+2.98</f>
        <v>4.32</v>
      </c>
      <c r="K47" s="24">
        <f>0.5+3</f>
        <v>3.5</v>
      </c>
      <c r="L47" s="24">
        <v>4.5999999999999996</v>
      </c>
      <c r="M47" s="24">
        <f>0.5+3</f>
        <v>3.5</v>
      </c>
      <c r="N47" s="216"/>
    </row>
    <row r="48" spans="1:14">
      <c r="A48" s="144"/>
      <c r="B48" s="23" t="s">
        <v>78</v>
      </c>
      <c r="C48" s="24">
        <v>2.82</v>
      </c>
      <c r="D48" s="24">
        <v>2.82</v>
      </c>
      <c r="E48" s="24">
        <v>2.82</v>
      </c>
      <c r="F48" s="24">
        <v>2.82</v>
      </c>
      <c r="G48" s="24">
        <v>2.82</v>
      </c>
      <c r="H48" s="24">
        <v>2.82</v>
      </c>
      <c r="I48" s="24">
        <v>2.82</v>
      </c>
      <c r="J48" s="24">
        <v>2.82</v>
      </c>
      <c r="K48" s="24">
        <v>2.82</v>
      </c>
      <c r="L48" s="24">
        <v>2.82</v>
      </c>
      <c r="M48" s="24">
        <v>2.82</v>
      </c>
      <c r="N48" s="217"/>
    </row>
    <row r="49" spans="1:14">
      <c r="A49" s="144"/>
      <c r="B49" s="23" t="s">
        <v>79</v>
      </c>
      <c r="C49" s="24">
        <f>C47*C48</f>
        <v>12.182399999999999</v>
      </c>
      <c r="D49" s="24">
        <f>D47*D48</f>
        <v>17.8506</v>
      </c>
      <c r="E49" s="24">
        <f>E47*E48</f>
        <v>12.182399999999999</v>
      </c>
      <c r="F49" s="24">
        <f t="shared" ref="F49:G49" si="14">F47*F48</f>
        <v>10.631399999999999</v>
      </c>
      <c r="G49" s="24">
        <f t="shared" si="14"/>
        <v>9.8699999999999992</v>
      </c>
      <c r="H49" s="24">
        <f>H47*H48</f>
        <v>12.182399999999999</v>
      </c>
      <c r="I49" s="24">
        <f>I47*I48</f>
        <v>17.8506</v>
      </c>
      <c r="J49" s="24">
        <f>J47*J48</f>
        <v>12.182399999999999</v>
      </c>
      <c r="K49" s="24">
        <f t="shared" ref="K49:M49" si="15">K47*K48</f>
        <v>9.8699999999999992</v>
      </c>
      <c r="L49" s="24">
        <f t="shared" si="15"/>
        <v>12.971999999999998</v>
      </c>
      <c r="M49" s="24">
        <f t="shared" si="15"/>
        <v>9.8699999999999992</v>
      </c>
      <c r="N49" s="217"/>
    </row>
    <row r="50" spans="1:14">
      <c r="A50" s="144"/>
      <c r="B50" s="23" t="s">
        <v>80</v>
      </c>
      <c r="C50" s="24">
        <v>0.62</v>
      </c>
      <c r="D50" s="24">
        <v>0.85</v>
      </c>
      <c r="E50" s="24">
        <v>0.62</v>
      </c>
      <c r="F50" s="24">
        <v>0.7</v>
      </c>
      <c r="G50" s="24">
        <v>0.7</v>
      </c>
      <c r="H50" s="24">
        <v>0.62</v>
      </c>
      <c r="I50" s="24">
        <v>0.85</v>
      </c>
      <c r="J50" s="24">
        <v>0.62</v>
      </c>
      <c r="K50" s="24">
        <v>0.7</v>
      </c>
      <c r="L50" s="24">
        <v>0.98</v>
      </c>
      <c r="M50" s="24">
        <v>0.7</v>
      </c>
      <c r="N50" s="217"/>
    </row>
    <row r="51" spans="1:14">
      <c r="A51" s="144"/>
      <c r="B51" s="23" t="s">
        <v>81</v>
      </c>
      <c r="C51" s="24">
        <v>1.46</v>
      </c>
      <c r="D51" s="24">
        <v>1.46</v>
      </c>
      <c r="E51" s="24">
        <v>1.46</v>
      </c>
      <c r="F51" s="24">
        <v>1.46</v>
      </c>
      <c r="G51" s="24">
        <v>1.46</v>
      </c>
      <c r="H51" s="24">
        <v>1.46</v>
      </c>
      <c r="I51" s="24">
        <v>1.46</v>
      </c>
      <c r="J51" s="24">
        <v>1.46</v>
      </c>
      <c r="K51" s="24">
        <v>1.46</v>
      </c>
      <c r="L51" s="24">
        <v>1.46</v>
      </c>
      <c r="M51" s="24">
        <v>1.46</v>
      </c>
      <c r="N51" s="217"/>
    </row>
    <row r="52" spans="1:14">
      <c r="A52" s="144"/>
      <c r="B52" s="23" t="s">
        <v>82</v>
      </c>
      <c r="C52" s="24">
        <v>0.76</v>
      </c>
      <c r="D52" s="24">
        <v>0.85</v>
      </c>
      <c r="E52" s="24">
        <v>0.76</v>
      </c>
      <c r="F52" s="24">
        <v>0.7</v>
      </c>
      <c r="G52" s="24">
        <v>0.7</v>
      </c>
      <c r="H52" s="24">
        <v>0.76</v>
      </c>
      <c r="I52" s="24">
        <v>0.85</v>
      </c>
      <c r="J52" s="24">
        <v>0.76</v>
      </c>
      <c r="K52" s="24">
        <v>0.7</v>
      </c>
      <c r="L52" s="24">
        <v>0.76</v>
      </c>
      <c r="M52" s="24">
        <v>0.7</v>
      </c>
      <c r="N52" s="217"/>
    </row>
    <row r="53" spans="1:14">
      <c r="A53" s="144"/>
      <c r="B53" s="23" t="s">
        <v>83</v>
      </c>
      <c r="C53" s="24">
        <v>2.1800000000000002</v>
      </c>
      <c r="D53" s="24">
        <v>2.1800000000000002</v>
      </c>
      <c r="E53" s="24">
        <v>2.1800000000000002</v>
      </c>
      <c r="F53" s="24">
        <v>2.1800000000000002</v>
      </c>
      <c r="G53" s="24">
        <v>2.1800000000000002</v>
      </c>
      <c r="H53" s="24">
        <v>2.1800000000000002</v>
      </c>
      <c r="I53" s="24">
        <v>2.1800000000000002</v>
      </c>
      <c r="J53" s="24">
        <v>2.1800000000000002</v>
      </c>
      <c r="K53" s="24">
        <v>2.1800000000000002</v>
      </c>
      <c r="L53" s="24">
        <v>2.1800000000000002</v>
      </c>
      <c r="M53" s="24">
        <v>2.1800000000000002</v>
      </c>
      <c r="N53" s="217"/>
    </row>
    <row r="54" spans="1:14">
      <c r="A54" s="144"/>
      <c r="B54" s="23" t="s">
        <v>84</v>
      </c>
      <c r="C54" s="24">
        <f>C50*C51+C52*C53</f>
        <v>2.5620000000000003</v>
      </c>
      <c r="D54" s="24">
        <f>D50*D51*2+D52*D53*2</f>
        <v>6.1879999999999997</v>
      </c>
      <c r="E54" s="24">
        <f>E50*E51+E52*E53</f>
        <v>2.5620000000000003</v>
      </c>
      <c r="F54" s="24">
        <f>F50*F51+F52*F53</f>
        <v>2.548</v>
      </c>
      <c r="G54" s="24">
        <f>G50*G51+G52*G53</f>
        <v>2.548</v>
      </c>
      <c r="H54" s="24">
        <f>H50*H51+H52*H53</f>
        <v>2.5620000000000003</v>
      </c>
      <c r="I54" s="24">
        <f>I50*I51*2+I52*I53*2</f>
        <v>6.1879999999999997</v>
      </c>
      <c r="J54" s="24">
        <f>J50*J51+J52*J53</f>
        <v>2.5620000000000003</v>
      </c>
      <c r="K54" s="24">
        <f>K50*K51+K52*K53</f>
        <v>2.548</v>
      </c>
      <c r="L54" s="24">
        <f>L50*L51*2+L52*L53</f>
        <v>4.5183999999999997</v>
      </c>
      <c r="M54" s="24">
        <f>M50*M51+M52*M53</f>
        <v>2.548</v>
      </c>
      <c r="N54" s="218"/>
    </row>
    <row r="55" spans="1:14">
      <c r="A55" s="144"/>
      <c r="B55" s="23" t="s">
        <v>4</v>
      </c>
      <c r="C55" s="23">
        <f t="shared" ref="C55:M55" si="16">C49-C54</f>
        <v>9.6204000000000001</v>
      </c>
      <c r="D55" s="23">
        <f t="shared" si="16"/>
        <v>11.662600000000001</v>
      </c>
      <c r="E55" s="23">
        <f t="shared" si="16"/>
        <v>9.6204000000000001</v>
      </c>
      <c r="F55" s="23">
        <f t="shared" si="16"/>
        <v>8.0833999999999993</v>
      </c>
      <c r="G55" s="23">
        <f t="shared" si="16"/>
        <v>7.3219999999999992</v>
      </c>
      <c r="H55" s="23">
        <f t="shared" si="16"/>
        <v>9.6204000000000001</v>
      </c>
      <c r="I55" s="23">
        <f t="shared" si="16"/>
        <v>11.662600000000001</v>
      </c>
      <c r="J55" s="23">
        <f t="shared" si="16"/>
        <v>9.6204000000000001</v>
      </c>
      <c r="K55" s="23">
        <f t="shared" si="16"/>
        <v>7.3219999999999992</v>
      </c>
      <c r="L55" s="23">
        <f t="shared" si="16"/>
        <v>8.453599999999998</v>
      </c>
      <c r="M55" s="23">
        <f t="shared" si="16"/>
        <v>7.3219999999999992</v>
      </c>
      <c r="N55" s="22">
        <f>SUM(C55:M55)</f>
        <v>100.30980000000001</v>
      </c>
    </row>
    <row r="56" spans="1:14">
      <c r="A56" s="144" t="s">
        <v>90</v>
      </c>
      <c r="B56" s="23" t="s">
        <v>77</v>
      </c>
      <c r="C56" s="24">
        <f>1.34+2.98</f>
        <v>4.32</v>
      </c>
      <c r="D56" s="24">
        <f>6.06+0.27</f>
        <v>6.33</v>
      </c>
      <c r="E56" s="24">
        <f>1.34+2.98</f>
        <v>4.32</v>
      </c>
      <c r="F56" s="24">
        <f>0.5+3+0.27</f>
        <v>3.77</v>
      </c>
      <c r="G56" s="24">
        <f>0.5+3</f>
        <v>3.5</v>
      </c>
      <c r="H56" s="24">
        <f>1.34+2.98</f>
        <v>4.32</v>
      </c>
      <c r="I56" s="24">
        <f>6.06+0.27</f>
        <v>6.33</v>
      </c>
      <c r="J56" s="24">
        <f>1.34+2.98</f>
        <v>4.32</v>
      </c>
      <c r="K56" s="24">
        <f>0.5+3</f>
        <v>3.5</v>
      </c>
      <c r="L56" s="24">
        <v>4.5999999999999996</v>
      </c>
      <c r="M56" s="24">
        <f>0.5+3</f>
        <v>3.5</v>
      </c>
      <c r="N56" s="216"/>
    </row>
    <row r="57" spans="1:14">
      <c r="A57" s="144"/>
      <c r="B57" s="23" t="s">
        <v>78</v>
      </c>
      <c r="C57" s="24">
        <v>2.82</v>
      </c>
      <c r="D57" s="24">
        <v>2.82</v>
      </c>
      <c r="E57" s="24">
        <v>2.82</v>
      </c>
      <c r="F57" s="24">
        <v>2.82</v>
      </c>
      <c r="G57" s="24">
        <v>2.82</v>
      </c>
      <c r="H57" s="24">
        <v>2.82</v>
      </c>
      <c r="I57" s="24">
        <v>2.82</v>
      </c>
      <c r="J57" s="24">
        <v>2.82</v>
      </c>
      <c r="K57" s="24">
        <v>2.82</v>
      </c>
      <c r="L57" s="24">
        <v>2.82</v>
      </c>
      <c r="M57" s="24">
        <v>2.82</v>
      </c>
      <c r="N57" s="217"/>
    </row>
    <row r="58" spans="1:14">
      <c r="A58" s="144"/>
      <c r="B58" s="23" t="s">
        <v>79</v>
      </c>
      <c r="C58" s="24">
        <f>C56*C57</f>
        <v>12.182399999999999</v>
      </c>
      <c r="D58" s="24">
        <f>D56*D57</f>
        <v>17.8506</v>
      </c>
      <c r="E58" s="24">
        <f>E56*E57</f>
        <v>12.182399999999999</v>
      </c>
      <c r="F58" s="24">
        <f t="shared" ref="F58:G58" si="17">F56*F57</f>
        <v>10.631399999999999</v>
      </c>
      <c r="G58" s="24">
        <f t="shared" si="17"/>
        <v>9.8699999999999992</v>
      </c>
      <c r="H58" s="24">
        <f>H56*H57</f>
        <v>12.182399999999999</v>
      </c>
      <c r="I58" s="24">
        <f>I56*I57</f>
        <v>17.8506</v>
      </c>
      <c r="J58" s="24">
        <f>J56*J57</f>
        <v>12.182399999999999</v>
      </c>
      <c r="K58" s="24">
        <f t="shared" ref="K58:M58" si="18">K56*K57</f>
        <v>9.8699999999999992</v>
      </c>
      <c r="L58" s="24">
        <f t="shared" si="18"/>
        <v>12.971999999999998</v>
      </c>
      <c r="M58" s="24">
        <f t="shared" si="18"/>
        <v>9.8699999999999992</v>
      </c>
      <c r="N58" s="217"/>
    </row>
    <row r="59" spans="1:14">
      <c r="A59" s="144"/>
      <c r="B59" s="23" t="s">
        <v>80</v>
      </c>
      <c r="C59" s="24">
        <v>0.62</v>
      </c>
      <c r="D59" s="24">
        <v>0.85</v>
      </c>
      <c r="E59" s="24">
        <v>0.62</v>
      </c>
      <c r="F59" s="24">
        <v>0.7</v>
      </c>
      <c r="G59" s="24">
        <v>0.7</v>
      </c>
      <c r="H59" s="24">
        <v>0.62</v>
      </c>
      <c r="I59" s="24">
        <v>0.85</v>
      </c>
      <c r="J59" s="24">
        <v>0.62</v>
      </c>
      <c r="K59" s="24">
        <v>0.7</v>
      </c>
      <c r="L59" s="24">
        <v>0.98</v>
      </c>
      <c r="M59" s="24">
        <v>0.7</v>
      </c>
      <c r="N59" s="217"/>
    </row>
    <row r="60" spans="1:14">
      <c r="A60" s="144"/>
      <c r="B60" s="23" t="s">
        <v>81</v>
      </c>
      <c r="C60" s="24">
        <v>1.46</v>
      </c>
      <c r="D60" s="24">
        <v>1.46</v>
      </c>
      <c r="E60" s="24">
        <v>1.46</v>
      </c>
      <c r="F60" s="24">
        <v>1.46</v>
      </c>
      <c r="G60" s="24">
        <v>1.46</v>
      </c>
      <c r="H60" s="24">
        <v>1.46</v>
      </c>
      <c r="I60" s="24">
        <v>1.46</v>
      </c>
      <c r="J60" s="24">
        <v>1.46</v>
      </c>
      <c r="K60" s="24">
        <v>1.46</v>
      </c>
      <c r="L60" s="24">
        <v>1.46</v>
      </c>
      <c r="M60" s="24">
        <v>1.46</v>
      </c>
      <c r="N60" s="217"/>
    </row>
    <row r="61" spans="1:14">
      <c r="A61" s="144"/>
      <c r="B61" s="23" t="s">
        <v>82</v>
      </c>
      <c r="C61" s="24">
        <v>0.76</v>
      </c>
      <c r="D61" s="24">
        <v>0.85</v>
      </c>
      <c r="E61" s="24">
        <v>0.76</v>
      </c>
      <c r="F61" s="24">
        <v>0.7</v>
      </c>
      <c r="G61" s="24">
        <v>0.7</v>
      </c>
      <c r="H61" s="24">
        <v>0.76</v>
      </c>
      <c r="I61" s="24">
        <v>0.85</v>
      </c>
      <c r="J61" s="24">
        <v>0.76</v>
      </c>
      <c r="K61" s="24">
        <v>0.7</v>
      </c>
      <c r="L61" s="24">
        <v>0.76</v>
      </c>
      <c r="M61" s="24">
        <v>0.7</v>
      </c>
      <c r="N61" s="217"/>
    </row>
    <row r="62" spans="1:14">
      <c r="A62" s="144"/>
      <c r="B62" s="23" t="s">
        <v>83</v>
      </c>
      <c r="C62" s="24">
        <v>2.1800000000000002</v>
      </c>
      <c r="D62" s="24">
        <v>2.1800000000000002</v>
      </c>
      <c r="E62" s="24">
        <v>2.1800000000000002</v>
      </c>
      <c r="F62" s="24">
        <v>2.1800000000000002</v>
      </c>
      <c r="G62" s="24">
        <v>2.1800000000000002</v>
      </c>
      <c r="H62" s="24">
        <v>2.1800000000000002</v>
      </c>
      <c r="I62" s="24">
        <v>2.1800000000000002</v>
      </c>
      <c r="J62" s="24">
        <v>2.1800000000000002</v>
      </c>
      <c r="K62" s="24">
        <v>2.1800000000000002</v>
      </c>
      <c r="L62" s="24">
        <v>2.1800000000000002</v>
      </c>
      <c r="M62" s="24">
        <v>2.1800000000000002</v>
      </c>
      <c r="N62" s="217"/>
    </row>
    <row r="63" spans="1:14">
      <c r="A63" s="144"/>
      <c r="B63" s="23" t="s">
        <v>84</v>
      </c>
      <c r="C63" s="24">
        <f>C59*C60+C61*C62</f>
        <v>2.5620000000000003</v>
      </c>
      <c r="D63" s="24">
        <f>D59*D60*2+D61*D62*2</f>
        <v>6.1879999999999997</v>
      </c>
      <c r="E63" s="24">
        <f>E59*E60+E61*E62</f>
        <v>2.5620000000000003</v>
      </c>
      <c r="F63" s="24">
        <f>F59*F60+F61*F62</f>
        <v>2.548</v>
      </c>
      <c r="G63" s="24">
        <f>G59*G60+G61*G62</f>
        <v>2.548</v>
      </c>
      <c r="H63" s="24">
        <f>H59*H60+H61*H62</f>
        <v>2.5620000000000003</v>
      </c>
      <c r="I63" s="24">
        <f>I59*I60*2+I61*I62*2</f>
        <v>6.1879999999999997</v>
      </c>
      <c r="J63" s="24">
        <f>J59*J60+J61*J62</f>
        <v>2.5620000000000003</v>
      </c>
      <c r="K63" s="24">
        <f>K59*K60+K61*K62</f>
        <v>2.548</v>
      </c>
      <c r="L63" s="24">
        <f>L59*L60*2+L61*L62</f>
        <v>4.5183999999999997</v>
      </c>
      <c r="M63" s="24">
        <f>M59*M60+M61*M62</f>
        <v>2.548</v>
      </c>
      <c r="N63" s="218"/>
    </row>
    <row r="64" spans="1:14">
      <c r="A64" s="144"/>
      <c r="B64" s="23" t="s">
        <v>4</v>
      </c>
      <c r="C64" s="23">
        <f t="shared" ref="C64:M64" si="19">C58-C63</f>
        <v>9.6204000000000001</v>
      </c>
      <c r="D64" s="23">
        <f t="shared" si="19"/>
        <v>11.662600000000001</v>
      </c>
      <c r="E64" s="23">
        <f t="shared" si="19"/>
        <v>9.6204000000000001</v>
      </c>
      <c r="F64" s="23">
        <f t="shared" si="19"/>
        <v>8.0833999999999993</v>
      </c>
      <c r="G64" s="23">
        <f t="shared" si="19"/>
        <v>7.3219999999999992</v>
      </c>
      <c r="H64" s="23">
        <f t="shared" si="19"/>
        <v>9.6204000000000001</v>
      </c>
      <c r="I64" s="23">
        <f t="shared" si="19"/>
        <v>11.662600000000001</v>
      </c>
      <c r="J64" s="23">
        <f t="shared" si="19"/>
        <v>9.6204000000000001</v>
      </c>
      <c r="K64" s="23">
        <f t="shared" si="19"/>
        <v>7.3219999999999992</v>
      </c>
      <c r="L64" s="23">
        <f t="shared" si="19"/>
        <v>8.453599999999998</v>
      </c>
      <c r="M64" s="23">
        <f t="shared" si="19"/>
        <v>7.3219999999999992</v>
      </c>
      <c r="N64" s="22">
        <f>SUM(C64:M64)</f>
        <v>100.30980000000001</v>
      </c>
    </row>
    <row r="65" spans="1:14">
      <c r="A65" s="144" t="s">
        <v>91</v>
      </c>
      <c r="B65" s="23" t="s">
        <v>77</v>
      </c>
      <c r="C65" s="24">
        <f>1.34+2.98</f>
        <v>4.32</v>
      </c>
      <c r="D65" s="24">
        <f>6.06+0.27</f>
        <v>6.33</v>
      </c>
      <c r="E65" s="24">
        <f>1.34+2.98</f>
        <v>4.32</v>
      </c>
      <c r="F65" s="24">
        <f>0.5+3+0.27</f>
        <v>3.77</v>
      </c>
      <c r="G65" s="24">
        <f>0.5+3</f>
        <v>3.5</v>
      </c>
      <c r="H65" s="24">
        <f>1.34+2.98</f>
        <v>4.32</v>
      </c>
      <c r="I65" s="24">
        <f>6.06+0.27</f>
        <v>6.33</v>
      </c>
      <c r="J65" s="24">
        <f>1.34+2.98</f>
        <v>4.32</v>
      </c>
      <c r="K65" s="24">
        <f>0.5+3</f>
        <v>3.5</v>
      </c>
      <c r="L65" s="24">
        <v>4.5999999999999996</v>
      </c>
      <c r="M65" s="24">
        <f>0.5+3</f>
        <v>3.5</v>
      </c>
      <c r="N65" s="216"/>
    </row>
    <row r="66" spans="1:14">
      <c r="A66" s="144"/>
      <c r="B66" s="23" t="s">
        <v>78</v>
      </c>
      <c r="C66" s="24">
        <v>2.82</v>
      </c>
      <c r="D66" s="24">
        <v>2.82</v>
      </c>
      <c r="E66" s="24">
        <v>2.82</v>
      </c>
      <c r="F66" s="24">
        <v>2.82</v>
      </c>
      <c r="G66" s="24">
        <v>2.82</v>
      </c>
      <c r="H66" s="24">
        <v>2.82</v>
      </c>
      <c r="I66" s="24">
        <v>2.82</v>
      </c>
      <c r="J66" s="24">
        <v>2.82</v>
      </c>
      <c r="K66" s="24">
        <v>2.82</v>
      </c>
      <c r="L66" s="24">
        <v>2.82</v>
      </c>
      <c r="M66" s="24">
        <v>2.82</v>
      </c>
      <c r="N66" s="217"/>
    </row>
    <row r="67" spans="1:14">
      <c r="A67" s="144"/>
      <c r="B67" s="23" t="s">
        <v>79</v>
      </c>
      <c r="C67" s="24">
        <f>C65*C66</f>
        <v>12.182399999999999</v>
      </c>
      <c r="D67" s="24">
        <f>D65*D66</f>
        <v>17.8506</v>
      </c>
      <c r="E67" s="24">
        <f>E65*E66</f>
        <v>12.182399999999999</v>
      </c>
      <c r="F67" s="24">
        <f t="shared" ref="F67:G67" si="20">F65*F66</f>
        <v>10.631399999999999</v>
      </c>
      <c r="G67" s="24">
        <f t="shared" si="20"/>
        <v>9.8699999999999992</v>
      </c>
      <c r="H67" s="24">
        <f>H65*H66</f>
        <v>12.182399999999999</v>
      </c>
      <c r="I67" s="24">
        <f>I65*I66</f>
        <v>17.8506</v>
      </c>
      <c r="J67" s="24">
        <f>J65*J66</f>
        <v>12.182399999999999</v>
      </c>
      <c r="K67" s="24">
        <f t="shared" ref="K67:M67" si="21">K65*K66</f>
        <v>9.8699999999999992</v>
      </c>
      <c r="L67" s="24">
        <f t="shared" si="21"/>
        <v>12.971999999999998</v>
      </c>
      <c r="M67" s="24">
        <f t="shared" si="21"/>
        <v>9.8699999999999992</v>
      </c>
      <c r="N67" s="217"/>
    </row>
    <row r="68" spans="1:14">
      <c r="A68" s="144"/>
      <c r="B68" s="23" t="s">
        <v>80</v>
      </c>
      <c r="C68" s="24">
        <v>0.62</v>
      </c>
      <c r="D68" s="24">
        <v>0.85</v>
      </c>
      <c r="E68" s="24">
        <v>0.62</v>
      </c>
      <c r="F68" s="24">
        <v>0.7</v>
      </c>
      <c r="G68" s="24">
        <v>0.7</v>
      </c>
      <c r="H68" s="24">
        <v>0.62</v>
      </c>
      <c r="I68" s="24">
        <v>0.85</v>
      </c>
      <c r="J68" s="24">
        <v>0.62</v>
      </c>
      <c r="K68" s="24">
        <v>0.7</v>
      </c>
      <c r="L68" s="24">
        <v>0.98</v>
      </c>
      <c r="M68" s="24">
        <v>0.7</v>
      </c>
      <c r="N68" s="217"/>
    </row>
    <row r="69" spans="1:14">
      <c r="A69" s="144"/>
      <c r="B69" s="23" t="s">
        <v>81</v>
      </c>
      <c r="C69" s="24">
        <v>1.46</v>
      </c>
      <c r="D69" s="24">
        <v>1.46</v>
      </c>
      <c r="E69" s="24">
        <v>1.46</v>
      </c>
      <c r="F69" s="24">
        <v>1.46</v>
      </c>
      <c r="G69" s="24">
        <v>1.46</v>
      </c>
      <c r="H69" s="24">
        <v>1.46</v>
      </c>
      <c r="I69" s="24">
        <v>1.46</v>
      </c>
      <c r="J69" s="24">
        <v>1.46</v>
      </c>
      <c r="K69" s="24">
        <v>1.46</v>
      </c>
      <c r="L69" s="24">
        <v>1.46</v>
      </c>
      <c r="M69" s="24">
        <v>1.46</v>
      </c>
      <c r="N69" s="217"/>
    </row>
    <row r="70" spans="1:14">
      <c r="A70" s="144"/>
      <c r="B70" s="23" t="s">
        <v>82</v>
      </c>
      <c r="C70" s="24">
        <v>0.76</v>
      </c>
      <c r="D70" s="24">
        <v>0.85</v>
      </c>
      <c r="E70" s="24">
        <v>0.76</v>
      </c>
      <c r="F70" s="24">
        <v>0.7</v>
      </c>
      <c r="G70" s="24">
        <v>0.7</v>
      </c>
      <c r="H70" s="24">
        <v>0.76</v>
      </c>
      <c r="I70" s="24">
        <v>0.85</v>
      </c>
      <c r="J70" s="24">
        <v>0.76</v>
      </c>
      <c r="K70" s="24">
        <v>0.7</v>
      </c>
      <c r="L70" s="24">
        <v>0.76</v>
      </c>
      <c r="M70" s="24">
        <v>0.7</v>
      </c>
      <c r="N70" s="217"/>
    </row>
    <row r="71" spans="1:14">
      <c r="A71" s="144"/>
      <c r="B71" s="23" t="s">
        <v>83</v>
      </c>
      <c r="C71" s="24">
        <v>2.1800000000000002</v>
      </c>
      <c r="D71" s="24">
        <v>2.1800000000000002</v>
      </c>
      <c r="E71" s="24">
        <v>2.1800000000000002</v>
      </c>
      <c r="F71" s="24">
        <v>2.1800000000000002</v>
      </c>
      <c r="G71" s="24">
        <v>2.1800000000000002</v>
      </c>
      <c r="H71" s="24">
        <v>2.1800000000000002</v>
      </c>
      <c r="I71" s="24">
        <v>2.1800000000000002</v>
      </c>
      <c r="J71" s="24">
        <v>2.1800000000000002</v>
      </c>
      <c r="K71" s="24">
        <v>2.1800000000000002</v>
      </c>
      <c r="L71" s="24">
        <v>2.1800000000000002</v>
      </c>
      <c r="M71" s="24">
        <v>2.1800000000000002</v>
      </c>
      <c r="N71" s="217"/>
    </row>
    <row r="72" spans="1:14">
      <c r="A72" s="144"/>
      <c r="B72" s="23" t="s">
        <v>84</v>
      </c>
      <c r="C72" s="24">
        <f>C68*C69+C70*C71</f>
        <v>2.5620000000000003</v>
      </c>
      <c r="D72" s="24">
        <f>D68*D69*2+D70*D71*2</f>
        <v>6.1879999999999997</v>
      </c>
      <c r="E72" s="24">
        <f>E68*E69+E70*E71</f>
        <v>2.5620000000000003</v>
      </c>
      <c r="F72" s="24">
        <f>F68*F69+F70*F71</f>
        <v>2.548</v>
      </c>
      <c r="G72" s="24">
        <f>G68*G69+G70*G71</f>
        <v>2.548</v>
      </c>
      <c r="H72" s="24">
        <f>H68*H69+H70*H71</f>
        <v>2.5620000000000003</v>
      </c>
      <c r="I72" s="24">
        <f>I68*I69*2+I70*I71*2</f>
        <v>6.1879999999999997</v>
      </c>
      <c r="J72" s="24">
        <f>J68*J69+J70*J71</f>
        <v>2.5620000000000003</v>
      </c>
      <c r="K72" s="24">
        <f>K68*K69+K70*K71</f>
        <v>2.548</v>
      </c>
      <c r="L72" s="24">
        <f>L68*L69*2+L70*L71</f>
        <v>4.5183999999999997</v>
      </c>
      <c r="M72" s="24">
        <f>M68*M69+M70*M71</f>
        <v>2.548</v>
      </c>
      <c r="N72" s="218"/>
    </row>
    <row r="73" spans="1:14" ht="18.75" customHeight="1">
      <c r="A73" s="144"/>
      <c r="B73" s="23" t="s">
        <v>4</v>
      </c>
      <c r="C73" s="23">
        <f t="shared" ref="C73:M73" si="22">C67-C72</f>
        <v>9.6204000000000001</v>
      </c>
      <c r="D73" s="23">
        <f t="shared" si="22"/>
        <v>11.662600000000001</v>
      </c>
      <c r="E73" s="23">
        <f t="shared" si="22"/>
        <v>9.6204000000000001</v>
      </c>
      <c r="F73" s="23">
        <f t="shared" si="22"/>
        <v>8.0833999999999993</v>
      </c>
      <c r="G73" s="23">
        <f t="shared" si="22"/>
        <v>7.3219999999999992</v>
      </c>
      <c r="H73" s="23">
        <f t="shared" si="22"/>
        <v>9.6204000000000001</v>
      </c>
      <c r="I73" s="23">
        <f t="shared" si="22"/>
        <v>11.662600000000001</v>
      </c>
      <c r="J73" s="23">
        <f t="shared" si="22"/>
        <v>9.6204000000000001</v>
      </c>
      <c r="K73" s="23">
        <f t="shared" si="22"/>
        <v>7.3219999999999992</v>
      </c>
      <c r="L73" s="23">
        <f t="shared" si="22"/>
        <v>8.453599999999998</v>
      </c>
      <c r="M73" s="23">
        <f t="shared" si="22"/>
        <v>7.3219999999999992</v>
      </c>
      <c r="N73" s="22">
        <f>SUM(C73:M73)</f>
        <v>100.30980000000001</v>
      </c>
    </row>
    <row r="74" spans="1:14">
      <c r="A74" s="144" t="s">
        <v>92</v>
      </c>
      <c r="B74" s="23" t="s">
        <v>77</v>
      </c>
      <c r="C74" s="24">
        <f>1.34+2.98</f>
        <v>4.32</v>
      </c>
      <c r="D74" s="24">
        <f>6.06+0.27</f>
        <v>6.33</v>
      </c>
      <c r="E74" s="24">
        <f>1.34+2.98</f>
        <v>4.32</v>
      </c>
      <c r="F74" s="24">
        <f>0.5+3+0.27</f>
        <v>3.77</v>
      </c>
      <c r="G74" s="24">
        <f>0.5+3</f>
        <v>3.5</v>
      </c>
      <c r="H74" s="24">
        <f>1.34+2.98</f>
        <v>4.32</v>
      </c>
      <c r="I74" s="24">
        <f>6.06+0.27</f>
        <v>6.33</v>
      </c>
      <c r="J74" s="24">
        <f>1.34+2.98</f>
        <v>4.32</v>
      </c>
      <c r="K74" s="24">
        <f>0.5+3</f>
        <v>3.5</v>
      </c>
      <c r="L74" s="24">
        <v>4.5999999999999996</v>
      </c>
      <c r="M74" s="24">
        <f>0.5+3</f>
        <v>3.5</v>
      </c>
      <c r="N74" s="216"/>
    </row>
    <row r="75" spans="1:14">
      <c r="A75" s="144"/>
      <c r="B75" s="23" t="s">
        <v>78</v>
      </c>
      <c r="C75" s="24">
        <v>2.82</v>
      </c>
      <c r="D75" s="24">
        <v>2.82</v>
      </c>
      <c r="E75" s="24">
        <v>2.82</v>
      </c>
      <c r="F75" s="24">
        <v>2.82</v>
      </c>
      <c r="G75" s="24">
        <v>2.82</v>
      </c>
      <c r="H75" s="24">
        <v>2.82</v>
      </c>
      <c r="I75" s="24">
        <v>2.82</v>
      </c>
      <c r="J75" s="24">
        <v>2.82</v>
      </c>
      <c r="K75" s="24">
        <v>2.82</v>
      </c>
      <c r="L75" s="24">
        <v>2.82</v>
      </c>
      <c r="M75" s="24">
        <v>2.82</v>
      </c>
      <c r="N75" s="217"/>
    </row>
    <row r="76" spans="1:14">
      <c r="A76" s="144"/>
      <c r="B76" s="23" t="s">
        <v>79</v>
      </c>
      <c r="C76" s="24">
        <f>C74*C75</f>
        <v>12.182399999999999</v>
      </c>
      <c r="D76" s="24">
        <f>D74*D75</f>
        <v>17.8506</v>
      </c>
      <c r="E76" s="24">
        <f>E74*E75</f>
        <v>12.182399999999999</v>
      </c>
      <c r="F76" s="24">
        <f t="shared" ref="F76:G76" si="23">F74*F75</f>
        <v>10.631399999999999</v>
      </c>
      <c r="G76" s="24">
        <f t="shared" si="23"/>
        <v>9.8699999999999992</v>
      </c>
      <c r="H76" s="24">
        <f>H74*H75</f>
        <v>12.182399999999999</v>
      </c>
      <c r="I76" s="24">
        <f>I74*I75</f>
        <v>17.8506</v>
      </c>
      <c r="J76" s="24">
        <f>J74*J75</f>
        <v>12.182399999999999</v>
      </c>
      <c r="K76" s="24">
        <f t="shared" ref="K76:M76" si="24">K74*K75</f>
        <v>9.8699999999999992</v>
      </c>
      <c r="L76" s="24">
        <f t="shared" si="24"/>
        <v>12.971999999999998</v>
      </c>
      <c r="M76" s="24">
        <f t="shared" si="24"/>
        <v>9.8699999999999992</v>
      </c>
      <c r="N76" s="217"/>
    </row>
    <row r="77" spans="1:14">
      <c r="A77" s="144"/>
      <c r="B77" s="23" t="s">
        <v>80</v>
      </c>
      <c r="C77" s="24">
        <v>0.62</v>
      </c>
      <c r="D77" s="24">
        <v>0.85</v>
      </c>
      <c r="E77" s="24">
        <v>0.62</v>
      </c>
      <c r="F77" s="24">
        <v>0.7</v>
      </c>
      <c r="G77" s="24">
        <v>0.7</v>
      </c>
      <c r="H77" s="24">
        <v>0.62</v>
      </c>
      <c r="I77" s="24">
        <v>0.85</v>
      </c>
      <c r="J77" s="24">
        <v>0.62</v>
      </c>
      <c r="K77" s="24">
        <v>0.7</v>
      </c>
      <c r="L77" s="24">
        <v>0.98</v>
      </c>
      <c r="M77" s="24">
        <v>0.7</v>
      </c>
      <c r="N77" s="217"/>
    </row>
    <row r="78" spans="1:14">
      <c r="A78" s="144"/>
      <c r="B78" s="23" t="s">
        <v>81</v>
      </c>
      <c r="C78" s="24">
        <v>1.46</v>
      </c>
      <c r="D78" s="24">
        <v>1.46</v>
      </c>
      <c r="E78" s="24">
        <v>1.46</v>
      </c>
      <c r="F78" s="24">
        <v>1.46</v>
      </c>
      <c r="G78" s="24">
        <v>1.46</v>
      </c>
      <c r="H78" s="24">
        <v>1.46</v>
      </c>
      <c r="I78" s="24">
        <v>1.46</v>
      </c>
      <c r="J78" s="24">
        <v>1.46</v>
      </c>
      <c r="K78" s="24">
        <v>1.46</v>
      </c>
      <c r="L78" s="24">
        <v>1.46</v>
      </c>
      <c r="M78" s="24">
        <v>1.46</v>
      </c>
      <c r="N78" s="217"/>
    </row>
    <row r="79" spans="1:14">
      <c r="A79" s="144"/>
      <c r="B79" s="23" t="s">
        <v>82</v>
      </c>
      <c r="C79" s="24">
        <v>0.76</v>
      </c>
      <c r="D79" s="24">
        <v>0.85</v>
      </c>
      <c r="E79" s="24">
        <v>0.76</v>
      </c>
      <c r="F79" s="24">
        <v>0.7</v>
      </c>
      <c r="G79" s="24">
        <v>0.7</v>
      </c>
      <c r="H79" s="24">
        <v>0.76</v>
      </c>
      <c r="I79" s="24">
        <v>0.85</v>
      </c>
      <c r="J79" s="24">
        <v>0.76</v>
      </c>
      <c r="K79" s="24">
        <v>0.7</v>
      </c>
      <c r="L79" s="24">
        <v>0.76</v>
      </c>
      <c r="M79" s="24">
        <v>0.7</v>
      </c>
      <c r="N79" s="217"/>
    </row>
    <row r="80" spans="1:14">
      <c r="A80" s="144"/>
      <c r="B80" s="23" t="s">
        <v>83</v>
      </c>
      <c r="C80" s="24">
        <v>2.1800000000000002</v>
      </c>
      <c r="D80" s="24">
        <v>2.1800000000000002</v>
      </c>
      <c r="E80" s="24">
        <v>2.1800000000000002</v>
      </c>
      <c r="F80" s="24">
        <v>2.1800000000000002</v>
      </c>
      <c r="G80" s="24">
        <v>2.1800000000000002</v>
      </c>
      <c r="H80" s="24">
        <v>2.1800000000000002</v>
      </c>
      <c r="I80" s="24">
        <v>2.1800000000000002</v>
      </c>
      <c r="J80" s="24">
        <v>2.1800000000000002</v>
      </c>
      <c r="K80" s="24">
        <v>2.1800000000000002</v>
      </c>
      <c r="L80" s="24">
        <v>2.1800000000000002</v>
      </c>
      <c r="M80" s="24">
        <v>2.1800000000000002</v>
      </c>
      <c r="N80" s="217"/>
    </row>
    <row r="81" spans="1:14">
      <c r="A81" s="144"/>
      <c r="B81" s="23" t="s">
        <v>84</v>
      </c>
      <c r="C81" s="24">
        <f>C77*C78+C79*C80</f>
        <v>2.5620000000000003</v>
      </c>
      <c r="D81" s="24">
        <f>D77*D78*2+D79*D80*2</f>
        <v>6.1879999999999997</v>
      </c>
      <c r="E81" s="24">
        <f>E77*E78+E79*E80</f>
        <v>2.5620000000000003</v>
      </c>
      <c r="F81" s="24">
        <f>F77*F78+F79*F80</f>
        <v>2.548</v>
      </c>
      <c r="G81" s="24">
        <f>G77*G78+G79*G80</f>
        <v>2.548</v>
      </c>
      <c r="H81" s="24">
        <f>H77*H78+H79*H80</f>
        <v>2.5620000000000003</v>
      </c>
      <c r="I81" s="24">
        <f>I77*I78*2+I79*I80*2</f>
        <v>6.1879999999999997</v>
      </c>
      <c r="J81" s="24">
        <f>J77*J78+J79*J80</f>
        <v>2.5620000000000003</v>
      </c>
      <c r="K81" s="24">
        <f>K77*K78+K79*K80</f>
        <v>2.548</v>
      </c>
      <c r="L81" s="24">
        <f>L77*L78*2+L79*L80</f>
        <v>4.5183999999999997</v>
      </c>
      <c r="M81" s="24">
        <f>M77*M78+M79*M80</f>
        <v>2.548</v>
      </c>
      <c r="N81" s="218"/>
    </row>
    <row r="82" spans="1:14">
      <c r="A82" s="144"/>
      <c r="B82" s="23" t="s">
        <v>4</v>
      </c>
      <c r="C82" s="23">
        <f t="shared" ref="C82:M82" si="25">C76-C81</f>
        <v>9.6204000000000001</v>
      </c>
      <c r="D82" s="23">
        <f t="shared" si="25"/>
        <v>11.662600000000001</v>
      </c>
      <c r="E82" s="23">
        <f t="shared" si="25"/>
        <v>9.6204000000000001</v>
      </c>
      <c r="F82" s="23">
        <f t="shared" si="25"/>
        <v>8.0833999999999993</v>
      </c>
      <c r="G82" s="23">
        <f t="shared" si="25"/>
        <v>7.3219999999999992</v>
      </c>
      <c r="H82" s="23">
        <f t="shared" si="25"/>
        <v>9.6204000000000001</v>
      </c>
      <c r="I82" s="23">
        <f t="shared" si="25"/>
        <v>11.662600000000001</v>
      </c>
      <c r="J82" s="23">
        <f t="shared" si="25"/>
        <v>9.6204000000000001</v>
      </c>
      <c r="K82" s="23">
        <f t="shared" si="25"/>
        <v>7.3219999999999992</v>
      </c>
      <c r="L82" s="23">
        <f t="shared" si="25"/>
        <v>8.453599999999998</v>
      </c>
      <c r="M82" s="23">
        <f t="shared" si="25"/>
        <v>7.3219999999999992</v>
      </c>
      <c r="N82" s="22">
        <f>SUM(C82:M82)</f>
        <v>100.30980000000001</v>
      </c>
    </row>
    <row r="83" spans="1:14">
      <c r="A83" s="144" t="s">
        <v>93</v>
      </c>
      <c r="B83" s="23" t="s">
        <v>77</v>
      </c>
      <c r="C83" s="24">
        <f>1.34+2.98</f>
        <v>4.32</v>
      </c>
      <c r="D83" s="24">
        <f>6.06+0.27</f>
        <v>6.33</v>
      </c>
      <c r="E83" s="24">
        <f>1.34+2.98</f>
        <v>4.32</v>
      </c>
      <c r="F83" s="24">
        <f>0.5+3+0.27</f>
        <v>3.77</v>
      </c>
      <c r="G83" s="24">
        <f>0.5+3</f>
        <v>3.5</v>
      </c>
      <c r="H83" s="24">
        <f>1.34+2.98</f>
        <v>4.32</v>
      </c>
      <c r="I83" s="24">
        <f>6.06+0.27</f>
        <v>6.33</v>
      </c>
      <c r="J83" s="24">
        <f>1.34+2.98</f>
        <v>4.32</v>
      </c>
      <c r="K83" s="24">
        <f>0.5+3</f>
        <v>3.5</v>
      </c>
      <c r="L83" s="24">
        <v>4.5999999999999996</v>
      </c>
      <c r="M83" s="24">
        <f>0.5+3</f>
        <v>3.5</v>
      </c>
      <c r="N83" s="216"/>
    </row>
    <row r="84" spans="1:14">
      <c r="A84" s="144"/>
      <c r="B84" s="23" t="s">
        <v>78</v>
      </c>
      <c r="C84" s="24">
        <v>2.82</v>
      </c>
      <c r="D84" s="24">
        <v>2.82</v>
      </c>
      <c r="E84" s="24">
        <v>2.82</v>
      </c>
      <c r="F84" s="24">
        <v>2.82</v>
      </c>
      <c r="G84" s="24">
        <v>2.82</v>
      </c>
      <c r="H84" s="24">
        <v>2.82</v>
      </c>
      <c r="I84" s="24">
        <v>2.82</v>
      </c>
      <c r="J84" s="24">
        <v>2.82</v>
      </c>
      <c r="K84" s="24">
        <v>2.82</v>
      </c>
      <c r="L84" s="24">
        <v>2.82</v>
      </c>
      <c r="M84" s="24">
        <v>2.82</v>
      </c>
      <c r="N84" s="217"/>
    </row>
    <row r="85" spans="1:14">
      <c r="A85" s="144"/>
      <c r="B85" s="23" t="s">
        <v>79</v>
      </c>
      <c r="C85" s="24">
        <f>C83*C84</f>
        <v>12.182399999999999</v>
      </c>
      <c r="D85" s="24">
        <f>D83*D84</f>
        <v>17.8506</v>
      </c>
      <c r="E85" s="24">
        <f>E83*E84</f>
        <v>12.182399999999999</v>
      </c>
      <c r="F85" s="24">
        <f t="shared" ref="F85:G85" si="26">F83*F84</f>
        <v>10.631399999999999</v>
      </c>
      <c r="G85" s="24">
        <f t="shared" si="26"/>
        <v>9.8699999999999992</v>
      </c>
      <c r="H85" s="24">
        <f>H83*H84</f>
        <v>12.182399999999999</v>
      </c>
      <c r="I85" s="24">
        <f>I83*I84</f>
        <v>17.8506</v>
      </c>
      <c r="J85" s="24">
        <f>J83*J84</f>
        <v>12.182399999999999</v>
      </c>
      <c r="K85" s="24">
        <f t="shared" ref="K85:M85" si="27">K83*K84</f>
        <v>9.8699999999999992</v>
      </c>
      <c r="L85" s="24">
        <f t="shared" si="27"/>
        <v>12.971999999999998</v>
      </c>
      <c r="M85" s="24">
        <f t="shared" si="27"/>
        <v>9.8699999999999992</v>
      </c>
      <c r="N85" s="217"/>
    </row>
    <row r="86" spans="1:14">
      <c r="A86" s="144"/>
      <c r="B86" s="23" t="s">
        <v>80</v>
      </c>
      <c r="C86" s="24">
        <v>0.62</v>
      </c>
      <c r="D86" s="24">
        <v>0.85</v>
      </c>
      <c r="E86" s="24">
        <v>0.62</v>
      </c>
      <c r="F86" s="24">
        <v>0.7</v>
      </c>
      <c r="G86" s="24">
        <v>0.7</v>
      </c>
      <c r="H86" s="24">
        <v>0.62</v>
      </c>
      <c r="I86" s="24">
        <v>0.85</v>
      </c>
      <c r="J86" s="24">
        <v>0.62</v>
      </c>
      <c r="K86" s="24">
        <v>0.7</v>
      </c>
      <c r="L86" s="24">
        <v>0.98</v>
      </c>
      <c r="M86" s="24">
        <v>0.7</v>
      </c>
      <c r="N86" s="217"/>
    </row>
    <row r="87" spans="1:14">
      <c r="A87" s="144"/>
      <c r="B87" s="23" t="s">
        <v>81</v>
      </c>
      <c r="C87" s="24">
        <v>1.46</v>
      </c>
      <c r="D87" s="24">
        <v>1.46</v>
      </c>
      <c r="E87" s="24">
        <v>1.46</v>
      </c>
      <c r="F87" s="24">
        <v>1.46</v>
      </c>
      <c r="G87" s="24">
        <v>1.46</v>
      </c>
      <c r="H87" s="24">
        <v>1.46</v>
      </c>
      <c r="I87" s="24">
        <v>1.46</v>
      </c>
      <c r="J87" s="24">
        <v>1.46</v>
      </c>
      <c r="K87" s="24">
        <v>1.46</v>
      </c>
      <c r="L87" s="24">
        <v>1.46</v>
      </c>
      <c r="M87" s="24">
        <v>1.46</v>
      </c>
      <c r="N87" s="217"/>
    </row>
    <row r="88" spans="1:14">
      <c r="A88" s="144"/>
      <c r="B88" s="23" t="s">
        <v>82</v>
      </c>
      <c r="C88" s="24">
        <v>0.76</v>
      </c>
      <c r="D88" s="24">
        <v>0.85</v>
      </c>
      <c r="E88" s="24">
        <v>0.76</v>
      </c>
      <c r="F88" s="24">
        <v>0.7</v>
      </c>
      <c r="G88" s="24">
        <v>0.7</v>
      </c>
      <c r="H88" s="24">
        <v>0.76</v>
      </c>
      <c r="I88" s="24">
        <v>0.85</v>
      </c>
      <c r="J88" s="24">
        <v>0.76</v>
      </c>
      <c r="K88" s="24">
        <v>0.7</v>
      </c>
      <c r="L88" s="24">
        <v>0.76</v>
      </c>
      <c r="M88" s="24">
        <v>0.7</v>
      </c>
      <c r="N88" s="217"/>
    </row>
    <row r="89" spans="1:14">
      <c r="A89" s="144"/>
      <c r="B89" s="23" t="s">
        <v>83</v>
      </c>
      <c r="C89" s="24">
        <v>2.1800000000000002</v>
      </c>
      <c r="D89" s="24">
        <v>2.1800000000000002</v>
      </c>
      <c r="E89" s="24">
        <v>2.1800000000000002</v>
      </c>
      <c r="F89" s="24">
        <v>2.1800000000000002</v>
      </c>
      <c r="G89" s="24">
        <v>2.1800000000000002</v>
      </c>
      <c r="H89" s="24">
        <v>2.1800000000000002</v>
      </c>
      <c r="I89" s="24">
        <v>2.1800000000000002</v>
      </c>
      <c r="J89" s="24">
        <v>2.1800000000000002</v>
      </c>
      <c r="K89" s="24">
        <v>2.1800000000000002</v>
      </c>
      <c r="L89" s="24">
        <v>2.1800000000000002</v>
      </c>
      <c r="M89" s="24">
        <v>2.1800000000000002</v>
      </c>
      <c r="N89" s="217"/>
    </row>
    <row r="90" spans="1:14">
      <c r="A90" s="144"/>
      <c r="B90" s="23" t="s">
        <v>84</v>
      </c>
      <c r="C90" s="24">
        <f>C86*C87+C88*C89</f>
        <v>2.5620000000000003</v>
      </c>
      <c r="D90" s="24">
        <f>D86*D87*2+D88*D89*2</f>
        <v>6.1879999999999997</v>
      </c>
      <c r="E90" s="24">
        <f>E86*E87+E88*E89</f>
        <v>2.5620000000000003</v>
      </c>
      <c r="F90" s="24">
        <f>F86*F87+F88*F89</f>
        <v>2.548</v>
      </c>
      <c r="G90" s="24">
        <f>G86*G87+G88*G89</f>
        <v>2.548</v>
      </c>
      <c r="H90" s="24">
        <f>H86*H87+H88*H89</f>
        <v>2.5620000000000003</v>
      </c>
      <c r="I90" s="24">
        <f>I86*I87*2+I88*I89*2</f>
        <v>6.1879999999999997</v>
      </c>
      <c r="J90" s="24">
        <f>J86*J87+J88*J89</f>
        <v>2.5620000000000003</v>
      </c>
      <c r="K90" s="24">
        <f>K86*K87+K88*K89</f>
        <v>2.548</v>
      </c>
      <c r="L90" s="24">
        <f>L86*L87*2+L88*L89</f>
        <v>4.5183999999999997</v>
      </c>
      <c r="M90" s="24">
        <f>M86*M87+M88*M89</f>
        <v>2.548</v>
      </c>
      <c r="N90" s="218"/>
    </row>
    <row r="91" spans="1:14">
      <c r="A91" s="144"/>
      <c r="B91" s="23" t="s">
        <v>4</v>
      </c>
      <c r="C91" s="23">
        <f t="shared" ref="C91:M91" si="28">C85-C90</f>
        <v>9.6204000000000001</v>
      </c>
      <c r="D91" s="23">
        <f t="shared" si="28"/>
        <v>11.662600000000001</v>
      </c>
      <c r="E91" s="23">
        <f t="shared" si="28"/>
        <v>9.6204000000000001</v>
      </c>
      <c r="F91" s="23">
        <f t="shared" si="28"/>
        <v>8.0833999999999993</v>
      </c>
      <c r="G91" s="23">
        <f t="shared" si="28"/>
        <v>7.3219999999999992</v>
      </c>
      <c r="H91" s="23">
        <f t="shared" si="28"/>
        <v>9.6204000000000001</v>
      </c>
      <c r="I91" s="23">
        <f t="shared" si="28"/>
        <v>11.662600000000001</v>
      </c>
      <c r="J91" s="23">
        <f t="shared" si="28"/>
        <v>9.6204000000000001</v>
      </c>
      <c r="K91" s="23">
        <f t="shared" si="28"/>
        <v>7.3219999999999992</v>
      </c>
      <c r="L91" s="23">
        <f t="shared" si="28"/>
        <v>8.453599999999998</v>
      </c>
      <c r="M91" s="23">
        <f t="shared" si="28"/>
        <v>7.3219999999999992</v>
      </c>
      <c r="N91" s="22">
        <f>SUM(C91:M91)</f>
        <v>100.30980000000001</v>
      </c>
    </row>
    <row r="92" spans="1:14">
      <c r="A92" s="144" t="s">
        <v>94</v>
      </c>
      <c r="B92" s="23" t="s">
        <v>77</v>
      </c>
      <c r="C92" s="24">
        <f>1.34+2.98</f>
        <v>4.32</v>
      </c>
      <c r="D92" s="24">
        <f>6.06+0.27</f>
        <v>6.33</v>
      </c>
      <c r="E92" s="24">
        <f>1.34+2.98</f>
        <v>4.32</v>
      </c>
      <c r="F92" s="24">
        <f>0.5+3+0.27</f>
        <v>3.77</v>
      </c>
      <c r="G92" s="24">
        <f>0.5+3</f>
        <v>3.5</v>
      </c>
      <c r="H92" s="24">
        <f>1.34+2.98</f>
        <v>4.32</v>
      </c>
      <c r="I92" s="24">
        <f>6.06+0.27</f>
        <v>6.33</v>
      </c>
      <c r="J92" s="24">
        <f>1.34+2.98</f>
        <v>4.32</v>
      </c>
      <c r="K92" s="24">
        <f>0.5+3</f>
        <v>3.5</v>
      </c>
      <c r="L92" s="24">
        <v>4.5999999999999996</v>
      </c>
      <c r="M92" s="24">
        <f>0.5+3</f>
        <v>3.5</v>
      </c>
      <c r="N92" s="216"/>
    </row>
    <row r="93" spans="1:14">
      <c r="A93" s="144"/>
      <c r="B93" s="23" t="s">
        <v>78</v>
      </c>
      <c r="C93" s="24">
        <v>2.82</v>
      </c>
      <c r="D93" s="24">
        <v>2.82</v>
      </c>
      <c r="E93" s="24">
        <v>2.82</v>
      </c>
      <c r="F93" s="24">
        <v>2.82</v>
      </c>
      <c r="G93" s="24">
        <v>2.82</v>
      </c>
      <c r="H93" s="24">
        <v>2.82</v>
      </c>
      <c r="I93" s="24">
        <v>2.82</v>
      </c>
      <c r="J93" s="24">
        <v>2.82</v>
      </c>
      <c r="K93" s="24">
        <v>2.82</v>
      </c>
      <c r="L93" s="24">
        <v>2.82</v>
      </c>
      <c r="M93" s="24">
        <v>2.82</v>
      </c>
      <c r="N93" s="217"/>
    </row>
    <row r="94" spans="1:14">
      <c r="A94" s="144"/>
      <c r="B94" s="23" t="s">
        <v>79</v>
      </c>
      <c r="C94" s="24">
        <f>C92*C93</f>
        <v>12.182399999999999</v>
      </c>
      <c r="D94" s="24">
        <f>D92*D93</f>
        <v>17.8506</v>
      </c>
      <c r="E94" s="24">
        <f>E92*E93</f>
        <v>12.182399999999999</v>
      </c>
      <c r="F94" s="24">
        <f t="shared" ref="F94:G94" si="29">F92*F93</f>
        <v>10.631399999999999</v>
      </c>
      <c r="G94" s="24">
        <f t="shared" si="29"/>
        <v>9.8699999999999992</v>
      </c>
      <c r="H94" s="24">
        <f>H92*H93</f>
        <v>12.182399999999999</v>
      </c>
      <c r="I94" s="24">
        <f>I92*I93</f>
        <v>17.8506</v>
      </c>
      <c r="J94" s="24">
        <f>J92*J93</f>
        <v>12.182399999999999</v>
      </c>
      <c r="K94" s="24">
        <f t="shared" ref="K94:M94" si="30">K92*K93</f>
        <v>9.8699999999999992</v>
      </c>
      <c r="L94" s="24">
        <f t="shared" si="30"/>
        <v>12.971999999999998</v>
      </c>
      <c r="M94" s="24">
        <f t="shared" si="30"/>
        <v>9.8699999999999992</v>
      </c>
      <c r="N94" s="217"/>
    </row>
    <row r="95" spans="1:14">
      <c r="A95" s="144"/>
      <c r="B95" s="23" t="s">
        <v>80</v>
      </c>
      <c r="C95" s="24">
        <v>0.62</v>
      </c>
      <c r="D95" s="24">
        <v>0.85</v>
      </c>
      <c r="E95" s="24">
        <v>0.62</v>
      </c>
      <c r="F95" s="24">
        <v>0.7</v>
      </c>
      <c r="G95" s="24">
        <v>0.7</v>
      </c>
      <c r="H95" s="24">
        <v>0.62</v>
      </c>
      <c r="I95" s="24">
        <v>0.85</v>
      </c>
      <c r="J95" s="24">
        <v>0.62</v>
      </c>
      <c r="K95" s="24">
        <v>0.7</v>
      </c>
      <c r="L95" s="24">
        <v>0.98</v>
      </c>
      <c r="M95" s="24">
        <v>0.7</v>
      </c>
      <c r="N95" s="217"/>
    </row>
    <row r="96" spans="1:14">
      <c r="A96" s="144"/>
      <c r="B96" s="23" t="s">
        <v>81</v>
      </c>
      <c r="C96" s="24">
        <v>1.46</v>
      </c>
      <c r="D96" s="24">
        <v>1.46</v>
      </c>
      <c r="E96" s="24">
        <v>1.46</v>
      </c>
      <c r="F96" s="24">
        <v>1.46</v>
      </c>
      <c r="G96" s="24">
        <v>1.46</v>
      </c>
      <c r="H96" s="24">
        <v>1.46</v>
      </c>
      <c r="I96" s="24">
        <v>1.46</v>
      </c>
      <c r="J96" s="24">
        <v>1.46</v>
      </c>
      <c r="K96" s="24">
        <v>1.46</v>
      </c>
      <c r="L96" s="24">
        <v>1.46</v>
      </c>
      <c r="M96" s="24">
        <v>1.46</v>
      </c>
      <c r="N96" s="217"/>
    </row>
    <row r="97" spans="1:14">
      <c r="A97" s="144"/>
      <c r="B97" s="23" t="s">
        <v>82</v>
      </c>
      <c r="C97" s="24">
        <v>0.76</v>
      </c>
      <c r="D97" s="24">
        <v>0.85</v>
      </c>
      <c r="E97" s="24">
        <v>0.76</v>
      </c>
      <c r="F97" s="24">
        <v>0.7</v>
      </c>
      <c r="G97" s="24">
        <v>0.7</v>
      </c>
      <c r="H97" s="24">
        <v>0.76</v>
      </c>
      <c r="I97" s="24">
        <v>0.85</v>
      </c>
      <c r="J97" s="24">
        <v>0.76</v>
      </c>
      <c r="K97" s="24">
        <v>0.7</v>
      </c>
      <c r="L97" s="24">
        <v>0.76</v>
      </c>
      <c r="M97" s="24">
        <v>0.7</v>
      </c>
      <c r="N97" s="217"/>
    </row>
    <row r="98" spans="1:14">
      <c r="A98" s="144"/>
      <c r="B98" s="23" t="s">
        <v>83</v>
      </c>
      <c r="C98" s="24">
        <v>2.1800000000000002</v>
      </c>
      <c r="D98" s="24">
        <v>2.1800000000000002</v>
      </c>
      <c r="E98" s="24">
        <v>2.1800000000000002</v>
      </c>
      <c r="F98" s="24">
        <v>2.1800000000000002</v>
      </c>
      <c r="G98" s="24">
        <v>2.1800000000000002</v>
      </c>
      <c r="H98" s="24">
        <v>2.1800000000000002</v>
      </c>
      <c r="I98" s="24">
        <v>2.1800000000000002</v>
      </c>
      <c r="J98" s="24">
        <v>2.1800000000000002</v>
      </c>
      <c r="K98" s="24">
        <v>2.1800000000000002</v>
      </c>
      <c r="L98" s="24">
        <v>2.1800000000000002</v>
      </c>
      <c r="M98" s="24">
        <v>2.1800000000000002</v>
      </c>
      <c r="N98" s="217"/>
    </row>
    <row r="99" spans="1:14">
      <c r="A99" s="144"/>
      <c r="B99" s="23" t="s">
        <v>84</v>
      </c>
      <c r="C99" s="24">
        <f>C95*C96+C97*C98</f>
        <v>2.5620000000000003</v>
      </c>
      <c r="D99" s="24">
        <f>D95*D96*2+D97*D98*2</f>
        <v>6.1879999999999997</v>
      </c>
      <c r="E99" s="24">
        <f>E95*E96+E97*E98</f>
        <v>2.5620000000000003</v>
      </c>
      <c r="F99" s="24">
        <f>F95*F96+F97*F98</f>
        <v>2.548</v>
      </c>
      <c r="G99" s="24">
        <f>G95*G96+G97*G98</f>
        <v>2.548</v>
      </c>
      <c r="H99" s="24">
        <f>H95*H96+H97*H98</f>
        <v>2.5620000000000003</v>
      </c>
      <c r="I99" s="24">
        <f>I95*I96*2+I97*I98*2</f>
        <v>6.1879999999999997</v>
      </c>
      <c r="J99" s="24">
        <f>J95*J96+J97*J98</f>
        <v>2.5620000000000003</v>
      </c>
      <c r="K99" s="24">
        <f>K95*K96+K97*K98</f>
        <v>2.548</v>
      </c>
      <c r="L99" s="24">
        <f>L95*L96*2+L97*L98</f>
        <v>4.5183999999999997</v>
      </c>
      <c r="M99" s="24">
        <f>M95*M96+M97*M98</f>
        <v>2.548</v>
      </c>
      <c r="N99" s="218"/>
    </row>
    <row r="100" spans="1:14">
      <c r="A100" s="144"/>
      <c r="B100" s="23" t="s">
        <v>4</v>
      </c>
      <c r="C100" s="23">
        <f t="shared" ref="C100:M100" si="31">C94-C99</f>
        <v>9.6204000000000001</v>
      </c>
      <c r="D100" s="23">
        <f t="shared" si="31"/>
        <v>11.662600000000001</v>
      </c>
      <c r="E100" s="23">
        <f t="shared" si="31"/>
        <v>9.6204000000000001</v>
      </c>
      <c r="F100" s="23">
        <f t="shared" si="31"/>
        <v>8.0833999999999993</v>
      </c>
      <c r="G100" s="23">
        <f t="shared" si="31"/>
        <v>7.3219999999999992</v>
      </c>
      <c r="H100" s="23">
        <f t="shared" si="31"/>
        <v>9.6204000000000001</v>
      </c>
      <c r="I100" s="23">
        <f t="shared" si="31"/>
        <v>11.662600000000001</v>
      </c>
      <c r="J100" s="23">
        <f t="shared" si="31"/>
        <v>9.6204000000000001</v>
      </c>
      <c r="K100" s="23">
        <f t="shared" si="31"/>
        <v>7.3219999999999992</v>
      </c>
      <c r="L100" s="23">
        <f t="shared" si="31"/>
        <v>8.453599999999998</v>
      </c>
      <c r="M100" s="23">
        <f t="shared" si="31"/>
        <v>7.3219999999999992</v>
      </c>
      <c r="N100" s="22">
        <f>SUM(C100:M100)</f>
        <v>100.30980000000001</v>
      </c>
    </row>
    <row r="101" spans="1:14">
      <c r="A101" s="144" t="s">
        <v>95</v>
      </c>
      <c r="B101" s="23" t="s">
        <v>77</v>
      </c>
      <c r="C101" s="24">
        <f>0.43+2.98</f>
        <v>3.41</v>
      </c>
      <c r="D101" s="24">
        <f>6.06+0.27</f>
        <v>6.33</v>
      </c>
      <c r="E101" s="24">
        <f>0.43+2.98</f>
        <v>3.41</v>
      </c>
      <c r="F101" s="24">
        <f>0.5+3+0.27</f>
        <v>3.77</v>
      </c>
      <c r="G101" s="24">
        <f>0.5+3</f>
        <v>3.5</v>
      </c>
      <c r="H101" s="24">
        <f>0.43+2.98</f>
        <v>3.41</v>
      </c>
      <c r="I101" s="24">
        <f>6.06+0.27</f>
        <v>6.33</v>
      </c>
      <c r="J101" s="24">
        <f>0.43+2.98</f>
        <v>3.41</v>
      </c>
      <c r="K101" s="24">
        <f>0.5+3</f>
        <v>3.5</v>
      </c>
      <c r="L101" s="24">
        <v>4.5999999999999996</v>
      </c>
      <c r="M101" s="24">
        <f>0.5+3</f>
        <v>3.5</v>
      </c>
      <c r="N101" s="216"/>
    </row>
    <row r="102" spans="1:14">
      <c r="A102" s="144"/>
      <c r="B102" s="23" t="s">
        <v>78</v>
      </c>
      <c r="C102" s="24">
        <v>2.82</v>
      </c>
      <c r="D102" s="24">
        <v>2.82</v>
      </c>
      <c r="E102" s="24">
        <v>2.82</v>
      </c>
      <c r="F102" s="24">
        <v>2.82</v>
      </c>
      <c r="G102" s="24">
        <v>2.82</v>
      </c>
      <c r="H102" s="24">
        <v>2.82</v>
      </c>
      <c r="I102" s="24">
        <v>2.82</v>
      </c>
      <c r="J102" s="24">
        <v>2.82</v>
      </c>
      <c r="K102" s="24">
        <v>2.82</v>
      </c>
      <c r="L102" s="24">
        <v>2.82</v>
      </c>
      <c r="M102" s="24">
        <v>2.82</v>
      </c>
      <c r="N102" s="217"/>
    </row>
    <row r="103" spans="1:14">
      <c r="A103" s="144"/>
      <c r="B103" s="23" t="s">
        <v>79</v>
      </c>
      <c r="C103" s="24">
        <f>C101*C102</f>
        <v>9.6161999999999992</v>
      </c>
      <c r="D103" s="24">
        <f>D101*D102</f>
        <v>17.8506</v>
      </c>
      <c r="E103" s="24">
        <f>E101*E102</f>
        <v>9.6161999999999992</v>
      </c>
      <c r="F103" s="24">
        <f t="shared" ref="F103:G103" si="32">F101*F102</f>
        <v>10.631399999999999</v>
      </c>
      <c r="G103" s="24">
        <f t="shared" si="32"/>
        <v>9.8699999999999992</v>
      </c>
      <c r="H103" s="24">
        <f>H101*H102</f>
        <v>9.6161999999999992</v>
      </c>
      <c r="I103" s="24">
        <f>I101*I102</f>
        <v>17.8506</v>
      </c>
      <c r="J103" s="24">
        <f>J101*J102</f>
        <v>9.6161999999999992</v>
      </c>
      <c r="K103" s="24">
        <f t="shared" ref="K103:M103" si="33">K101*K102</f>
        <v>9.8699999999999992</v>
      </c>
      <c r="L103" s="24">
        <f t="shared" si="33"/>
        <v>12.971999999999998</v>
      </c>
      <c r="M103" s="24">
        <f t="shared" si="33"/>
        <v>9.8699999999999992</v>
      </c>
      <c r="N103" s="217"/>
    </row>
    <row r="104" spans="1:14">
      <c r="A104" s="144"/>
      <c r="B104" s="23" t="s">
        <v>80</v>
      </c>
      <c r="C104" s="24">
        <v>0.62</v>
      </c>
      <c r="D104" s="24">
        <v>0.85</v>
      </c>
      <c r="E104" s="24">
        <v>0.62</v>
      </c>
      <c r="F104" s="24">
        <v>0.7</v>
      </c>
      <c r="G104" s="24">
        <v>0.7</v>
      </c>
      <c r="H104" s="24">
        <v>0.62</v>
      </c>
      <c r="I104" s="24">
        <v>0.85</v>
      </c>
      <c r="J104" s="24">
        <v>0.62</v>
      </c>
      <c r="K104" s="24">
        <v>0.7</v>
      </c>
      <c r="L104" s="24">
        <v>0.98</v>
      </c>
      <c r="M104" s="24">
        <v>0.7</v>
      </c>
      <c r="N104" s="217"/>
    </row>
    <row r="105" spans="1:14">
      <c r="A105" s="144"/>
      <c r="B105" s="23" t="s">
        <v>81</v>
      </c>
      <c r="C105" s="24">
        <v>1.46</v>
      </c>
      <c r="D105" s="24">
        <v>1.46</v>
      </c>
      <c r="E105" s="24">
        <v>1.46</v>
      </c>
      <c r="F105" s="24">
        <v>1.46</v>
      </c>
      <c r="G105" s="24">
        <v>1.46</v>
      </c>
      <c r="H105" s="24">
        <v>1.46</v>
      </c>
      <c r="I105" s="24">
        <v>1.46</v>
      </c>
      <c r="J105" s="24">
        <v>1.46</v>
      </c>
      <c r="K105" s="24">
        <v>1.46</v>
      </c>
      <c r="L105" s="24">
        <v>1.46</v>
      </c>
      <c r="M105" s="24">
        <v>1.46</v>
      </c>
      <c r="N105" s="217"/>
    </row>
    <row r="106" spans="1:14">
      <c r="A106" s="144"/>
      <c r="B106" s="23" t="s">
        <v>82</v>
      </c>
      <c r="C106" s="24">
        <v>0.76</v>
      </c>
      <c r="D106" s="24">
        <v>0.85</v>
      </c>
      <c r="E106" s="24">
        <v>0.76</v>
      </c>
      <c r="F106" s="24">
        <v>0.7</v>
      </c>
      <c r="G106" s="24">
        <v>0.7</v>
      </c>
      <c r="H106" s="24">
        <v>0.76</v>
      </c>
      <c r="I106" s="24">
        <v>0.85</v>
      </c>
      <c r="J106" s="24">
        <v>0.76</v>
      </c>
      <c r="K106" s="24">
        <v>0.7</v>
      </c>
      <c r="L106" s="24">
        <v>0.76</v>
      </c>
      <c r="M106" s="24">
        <v>0.7</v>
      </c>
      <c r="N106" s="217"/>
    </row>
    <row r="107" spans="1:14">
      <c r="A107" s="144"/>
      <c r="B107" s="23" t="s">
        <v>83</v>
      </c>
      <c r="C107" s="24">
        <v>2.1800000000000002</v>
      </c>
      <c r="D107" s="24">
        <v>2.1800000000000002</v>
      </c>
      <c r="E107" s="24">
        <v>2.1800000000000002</v>
      </c>
      <c r="F107" s="24">
        <v>2.1800000000000002</v>
      </c>
      <c r="G107" s="24">
        <v>2.1800000000000002</v>
      </c>
      <c r="H107" s="24">
        <v>2.1800000000000002</v>
      </c>
      <c r="I107" s="24">
        <v>2.1800000000000002</v>
      </c>
      <c r="J107" s="24">
        <v>2.1800000000000002</v>
      </c>
      <c r="K107" s="24">
        <v>2.1800000000000002</v>
      </c>
      <c r="L107" s="24">
        <v>2.1800000000000002</v>
      </c>
      <c r="M107" s="24">
        <v>2.1800000000000002</v>
      </c>
      <c r="N107" s="217"/>
    </row>
    <row r="108" spans="1:14">
      <c r="A108" s="144"/>
      <c r="B108" s="23" t="s">
        <v>84</v>
      </c>
      <c r="C108" s="24">
        <f>C104*C105+C106*C107</f>
        <v>2.5620000000000003</v>
      </c>
      <c r="D108" s="24">
        <f>D104*D105*2+D106*D107*2</f>
        <v>6.1879999999999997</v>
      </c>
      <c r="E108" s="24">
        <f>E104*E105+E106*E107</f>
        <v>2.5620000000000003</v>
      </c>
      <c r="F108" s="24">
        <f>F104*F105+F106*F107</f>
        <v>2.548</v>
      </c>
      <c r="G108" s="24">
        <f>G104*G105+G106*G107</f>
        <v>2.548</v>
      </c>
      <c r="H108" s="24">
        <f>H104*H105+H106*H107</f>
        <v>2.5620000000000003</v>
      </c>
      <c r="I108" s="24">
        <f>I104*I105*2+I106*I107*2</f>
        <v>6.1879999999999997</v>
      </c>
      <c r="J108" s="24">
        <f>J104*J105+J106*J107</f>
        <v>2.5620000000000003</v>
      </c>
      <c r="K108" s="24">
        <f>K104*K105+K106*K107</f>
        <v>2.548</v>
      </c>
      <c r="L108" s="24">
        <f>L104*L105*2+L106*L107</f>
        <v>4.5183999999999997</v>
      </c>
      <c r="M108" s="24">
        <f>M104*M105+M106*M107</f>
        <v>2.548</v>
      </c>
      <c r="N108" s="218"/>
    </row>
    <row r="109" spans="1:14" ht="17.25" customHeight="1">
      <c r="A109" s="144"/>
      <c r="B109" s="23" t="s">
        <v>4</v>
      </c>
      <c r="C109" s="23">
        <f t="shared" ref="C109:M109" si="34">C103-C108</f>
        <v>7.0541999999999989</v>
      </c>
      <c r="D109" s="23">
        <f t="shared" si="34"/>
        <v>11.662600000000001</v>
      </c>
      <c r="E109" s="23">
        <f t="shared" si="34"/>
        <v>7.0541999999999989</v>
      </c>
      <c r="F109" s="23">
        <f t="shared" si="34"/>
        <v>8.0833999999999993</v>
      </c>
      <c r="G109" s="23">
        <f t="shared" si="34"/>
        <v>7.3219999999999992</v>
      </c>
      <c r="H109" s="23">
        <f t="shared" si="34"/>
        <v>7.0541999999999989</v>
      </c>
      <c r="I109" s="23">
        <f t="shared" si="34"/>
        <v>11.662600000000001</v>
      </c>
      <c r="J109" s="23">
        <f t="shared" si="34"/>
        <v>7.0541999999999989</v>
      </c>
      <c r="K109" s="23">
        <f t="shared" si="34"/>
        <v>7.3219999999999992</v>
      </c>
      <c r="L109" s="23">
        <f t="shared" si="34"/>
        <v>8.453599999999998</v>
      </c>
      <c r="M109" s="23">
        <f t="shared" si="34"/>
        <v>7.3219999999999992</v>
      </c>
      <c r="N109" s="22">
        <f>SUM(C109:M109)</f>
        <v>90.045000000000002</v>
      </c>
    </row>
    <row r="110" spans="1:14">
      <c r="A110" s="144" t="s">
        <v>96</v>
      </c>
      <c r="B110" s="23" t="s">
        <v>77</v>
      </c>
      <c r="C110" s="24">
        <f>0.43+2.98</f>
        <v>3.41</v>
      </c>
      <c r="D110" s="24">
        <f>6.06+0.27</f>
        <v>6.33</v>
      </c>
      <c r="E110" s="24">
        <f>0.43+2.98</f>
        <v>3.41</v>
      </c>
      <c r="F110" s="24">
        <f>0.5+3+0.27</f>
        <v>3.77</v>
      </c>
      <c r="G110" s="24">
        <f>0.5+3</f>
        <v>3.5</v>
      </c>
      <c r="H110" s="24">
        <f>0.43+2.98</f>
        <v>3.41</v>
      </c>
      <c r="I110" s="24">
        <f>6.06+0.27</f>
        <v>6.33</v>
      </c>
      <c r="J110" s="24">
        <f>0.43+2.98</f>
        <v>3.41</v>
      </c>
      <c r="K110" s="24">
        <f>0.5+3</f>
        <v>3.5</v>
      </c>
      <c r="L110" s="24">
        <v>4.5999999999999996</v>
      </c>
      <c r="M110" s="24">
        <f>0.5+3</f>
        <v>3.5</v>
      </c>
      <c r="N110" s="216"/>
    </row>
    <row r="111" spans="1:14">
      <c r="A111" s="144"/>
      <c r="B111" s="23" t="s">
        <v>78</v>
      </c>
      <c r="C111" s="24">
        <v>2.82</v>
      </c>
      <c r="D111" s="24">
        <v>2.82</v>
      </c>
      <c r="E111" s="24">
        <v>2.82</v>
      </c>
      <c r="F111" s="24">
        <v>2.82</v>
      </c>
      <c r="G111" s="24">
        <v>2.82</v>
      </c>
      <c r="H111" s="24">
        <v>2.82</v>
      </c>
      <c r="I111" s="24">
        <v>2.82</v>
      </c>
      <c r="J111" s="24">
        <v>2.82</v>
      </c>
      <c r="K111" s="24">
        <v>2.82</v>
      </c>
      <c r="L111" s="24">
        <v>2.82</v>
      </c>
      <c r="M111" s="24">
        <v>2.82</v>
      </c>
      <c r="N111" s="217"/>
    </row>
    <row r="112" spans="1:14">
      <c r="A112" s="144"/>
      <c r="B112" s="23" t="s">
        <v>79</v>
      </c>
      <c r="C112" s="24">
        <f>C110*C111</f>
        <v>9.6161999999999992</v>
      </c>
      <c r="D112" s="24">
        <f>D110*D111</f>
        <v>17.8506</v>
      </c>
      <c r="E112" s="24">
        <f>E110*E111</f>
        <v>9.6161999999999992</v>
      </c>
      <c r="F112" s="24">
        <f t="shared" ref="F112:G112" si="35">F110*F111</f>
        <v>10.631399999999999</v>
      </c>
      <c r="G112" s="24">
        <f t="shared" si="35"/>
        <v>9.8699999999999992</v>
      </c>
      <c r="H112" s="24">
        <f>H110*H111</f>
        <v>9.6161999999999992</v>
      </c>
      <c r="I112" s="24">
        <f>I110*I111</f>
        <v>17.8506</v>
      </c>
      <c r="J112" s="24">
        <f>J110*J111</f>
        <v>9.6161999999999992</v>
      </c>
      <c r="K112" s="24">
        <f t="shared" ref="K112:M112" si="36">K110*K111</f>
        <v>9.8699999999999992</v>
      </c>
      <c r="L112" s="24">
        <f t="shared" si="36"/>
        <v>12.971999999999998</v>
      </c>
      <c r="M112" s="24">
        <f t="shared" si="36"/>
        <v>9.8699999999999992</v>
      </c>
      <c r="N112" s="217"/>
    </row>
    <row r="113" spans="1:14">
      <c r="A113" s="144"/>
      <c r="B113" s="23" t="s">
        <v>80</v>
      </c>
      <c r="C113" s="24">
        <v>0.62</v>
      </c>
      <c r="D113" s="24">
        <v>0.85</v>
      </c>
      <c r="E113" s="24">
        <v>0.62</v>
      </c>
      <c r="F113" s="24">
        <v>0.7</v>
      </c>
      <c r="G113" s="24">
        <v>0.7</v>
      </c>
      <c r="H113" s="24">
        <v>0.62</v>
      </c>
      <c r="I113" s="24">
        <v>0.85</v>
      </c>
      <c r="J113" s="24">
        <v>0.62</v>
      </c>
      <c r="K113" s="24">
        <v>0.7</v>
      </c>
      <c r="L113" s="24">
        <v>0.98</v>
      </c>
      <c r="M113" s="24">
        <v>0.7</v>
      </c>
      <c r="N113" s="217"/>
    </row>
    <row r="114" spans="1:14">
      <c r="A114" s="144"/>
      <c r="B114" s="23" t="s">
        <v>81</v>
      </c>
      <c r="C114" s="24">
        <v>1.46</v>
      </c>
      <c r="D114" s="24">
        <v>1.46</v>
      </c>
      <c r="E114" s="24">
        <v>1.46</v>
      </c>
      <c r="F114" s="24">
        <v>1.46</v>
      </c>
      <c r="G114" s="24">
        <v>1.46</v>
      </c>
      <c r="H114" s="24">
        <v>1.46</v>
      </c>
      <c r="I114" s="24">
        <v>1.46</v>
      </c>
      <c r="J114" s="24">
        <v>1.46</v>
      </c>
      <c r="K114" s="24">
        <v>1.46</v>
      </c>
      <c r="L114" s="24">
        <v>1.46</v>
      </c>
      <c r="M114" s="24">
        <v>1.46</v>
      </c>
      <c r="N114" s="217"/>
    </row>
    <row r="115" spans="1:14">
      <c r="A115" s="144"/>
      <c r="B115" s="23" t="s">
        <v>82</v>
      </c>
      <c r="C115" s="24">
        <v>0.76</v>
      </c>
      <c r="D115" s="24">
        <v>0.85</v>
      </c>
      <c r="E115" s="24">
        <v>0.76</v>
      </c>
      <c r="F115" s="24">
        <v>0.7</v>
      </c>
      <c r="G115" s="24">
        <v>0.7</v>
      </c>
      <c r="H115" s="24">
        <v>0.76</v>
      </c>
      <c r="I115" s="24">
        <v>0.85</v>
      </c>
      <c r="J115" s="24">
        <v>0.76</v>
      </c>
      <c r="K115" s="24">
        <v>0.7</v>
      </c>
      <c r="L115" s="24">
        <v>0.76</v>
      </c>
      <c r="M115" s="24">
        <v>0.7</v>
      </c>
      <c r="N115" s="217"/>
    </row>
    <row r="116" spans="1:14">
      <c r="A116" s="144"/>
      <c r="B116" s="23" t="s">
        <v>83</v>
      </c>
      <c r="C116" s="24">
        <v>2.1800000000000002</v>
      </c>
      <c r="D116" s="24">
        <v>2.1800000000000002</v>
      </c>
      <c r="E116" s="24">
        <v>2.1800000000000002</v>
      </c>
      <c r="F116" s="24">
        <v>2.1800000000000002</v>
      </c>
      <c r="G116" s="24">
        <v>2.1800000000000002</v>
      </c>
      <c r="H116" s="24">
        <v>2.1800000000000002</v>
      </c>
      <c r="I116" s="24">
        <v>2.1800000000000002</v>
      </c>
      <c r="J116" s="24">
        <v>2.1800000000000002</v>
      </c>
      <c r="K116" s="24">
        <v>2.1800000000000002</v>
      </c>
      <c r="L116" s="24">
        <v>2.1800000000000002</v>
      </c>
      <c r="M116" s="24">
        <v>2.1800000000000002</v>
      </c>
      <c r="N116" s="217"/>
    </row>
    <row r="117" spans="1:14">
      <c r="A117" s="144"/>
      <c r="B117" s="23" t="s">
        <v>84</v>
      </c>
      <c r="C117" s="24">
        <f>C113*C114+C115*C116</f>
        <v>2.5620000000000003</v>
      </c>
      <c r="D117" s="24">
        <f>D113*D114*2+D115*D116*2</f>
        <v>6.1879999999999997</v>
      </c>
      <c r="E117" s="24">
        <f>E113*E114+E115*E116</f>
        <v>2.5620000000000003</v>
      </c>
      <c r="F117" s="24">
        <f>F113*F114+F115*F116</f>
        <v>2.548</v>
      </c>
      <c r="G117" s="24">
        <f>G113*G114+G115*G116</f>
        <v>2.548</v>
      </c>
      <c r="H117" s="24">
        <f>H113*H114+H115*H116</f>
        <v>2.5620000000000003</v>
      </c>
      <c r="I117" s="24">
        <f>I113*I114*2+I115*I116*2</f>
        <v>6.1879999999999997</v>
      </c>
      <c r="J117" s="24">
        <f>J113*J114+J115*J116</f>
        <v>2.5620000000000003</v>
      </c>
      <c r="K117" s="24">
        <f>K113*K114+K115*K116</f>
        <v>2.548</v>
      </c>
      <c r="L117" s="24">
        <f>L113*L114*2+L115*L116</f>
        <v>4.5183999999999997</v>
      </c>
      <c r="M117" s="24">
        <f>M113*M114+M115*M116</f>
        <v>2.548</v>
      </c>
      <c r="N117" s="218"/>
    </row>
    <row r="118" spans="1:14">
      <c r="A118" s="144"/>
      <c r="B118" s="23" t="s">
        <v>4</v>
      </c>
      <c r="C118" s="23">
        <f t="shared" ref="C118:M118" si="37">C112-C117</f>
        <v>7.0541999999999989</v>
      </c>
      <c r="D118" s="23">
        <f t="shared" si="37"/>
        <v>11.662600000000001</v>
      </c>
      <c r="E118" s="23">
        <f t="shared" si="37"/>
        <v>7.0541999999999989</v>
      </c>
      <c r="F118" s="23">
        <f t="shared" si="37"/>
        <v>8.0833999999999993</v>
      </c>
      <c r="G118" s="23">
        <f t="shared" si="37"/>
        <v>7.3219999999999992</v>
      </c>
      <c r="H118" s="23">
        <f t="shared" si="37"/>
        <v>7.0541999999999989</v>
      </c>
      <c r="I118" s="23">
        <f t="shared" si="37"/>
        <v>11.662600000000001</v>
      </c>
      <c r="J118" s="23">
        <f t="shared" si="37"/>
        <v>7.0541999999999989</v>
      </c>
      <c r="K118" s="23">
        <f t="shared" si="37"/>
        <v>7.3219999999999992</v>
      </c>
      <c r="L118" s="23">
        <f t="shared" si="37"/>
        <v>8.453599999999998</v>
      </c>
      <c r="M118" s="23">
        <f t="shared" si="37"/>
        <v>7.3219999999999992</v>
      </c>
      <c r="N118" s="22">
        <f>SUM(C118:M118)</f>
        <v>90.045000000000002</v>
      </c>
    </row>
    <row r="119" spans="1:14">
      <c r="A119" s="144" t="s">
        <v>97</v>
      </c>
      <c r="B119" s="23" t="s">
        <v>77</v>
      </c>
      <c r="C119" s="24">
        <f>0.43+2.98</f>
        <v>3.41</v>
      </c>
      <c r="D119" s="24">
        <f>6.06+0.27</f>
        <v>6.33</v>
      </c>
      <c r="E119" s="24">
        <f>0.43+2.98</f>
        <v>3.41</v>
      </c>
      <c r="F119" s="24">
        <f>0.5+3+0.27</f>
        <v>3.77</v>
      </c>
      <c r="G119" s="24">
        <f>0.5+3</f>
        <v>3.5</v>
      </c>
      <c r="H119" s="24">
        <f>0.43+2.98</f>
        <v>3.41</v>
      </c>
      <c r="I119" s="24">
        <f>6.06+0.27</f>
        <v>6.33</v>
      </c>
      <c r="J119" s="24">
        <f>0.43+2.98</f>
        <v>3.41</v>
      </c>
      <c r="K119" s="24">
        <f>0.5+3</f>
        <v>3.5</v>
      </c>
      <c r="L119" s="24">
        <v>4.5999999999999996</v>
      </c>
      <c r="M119" s="24">
        <f>0.5+3</f>
        <v>3.5</v>
      </c>
      <c r="N119" s="216"/>
    </row>
    <row r="120" spans="1:14">
      <c r="A120" s="144"/>
      <c r="B120" s="23" t="s">
        <v>78</v>
      </c>
      <c r="C120" s="24">
        <v>2.82</v>
      </c>
      <c r="D120" s="24">
        <v>2.82</v>
      </c>
      <c r="E120" s="24">
        <v>2.82</v>
      </c>
      <c r="F120" s="24">
        <v>2.82</v>
      </c>
      <c r="G120" s="24">
        <v>2.82</v>
      </c>
      <c r="H120" s="24">
        <v>2.82</v>
      </c>
      <c r="I120" s="24">
        <v>2.82</v>
      </c>
      <c r="J120" s="24">
        <v>2.82</v>
      </c>
      <c r="K120" s="24">
        <v>2.82</v>
      </c>
      <c r="L120" s="24">
        <v>2.82</v>
      </c>
      <c r="M120" s="24">
        <v>2.82</v>
      </c>
      <c r="N120" s="217"/>
    </row>
    <row r="121" spans="1:14">
      <c r="A121" s="144"/>
      <c r="B121" s="23" t="s">
        <v>79</v>
      </c>
      <c r="C121" s="24">
        <f>C119*C120</f>
        <v>9.6161999999999992</v>
      </c>
      <c r="D121" s="24">
        <f>D119*D120</f>
        <v>17.8506</v>
      </c>
      <c r="E121" s="24">
        <f>E119*E120</f>
        <v>9.6161999999999992</v>
      </c>
      <c r="F121" s="24">
        <f t="shared" ref="F121:G121" si="38">F119*F120</f>
        <v>10.631399999999999</v>
      </c>
      <c r="G121" s="24">
        <f t="shared" si="38"/>
        <v>9.8699999999999992</v>
      </c>
      <c r="H121" s="24">
        <f>H119*H120</f>
        <v>9.6161999999999992</v>
      </c>
      <c r="I121" s="24">
        <f>I119*I120</f>
        <v>17.8506</v>
      </c>
      <c r="J121" s="24">
        <f>J119*J120</f>
        <v>9.6161999999999992</v>
      </c>
      <c r="K121" s="24">
        <f t="shared" ref="K121:M121" si="39">K119*K120</f>
        <v>9.8699999999999992</v>
      </c>
      <c r="L121" s="24">
        <f t="shared" si="39"/>
        <v>12.971999999999998</v>
      </c>
      <c r="M121" s="24">
        <f t="shared" si="39"/>
        <v>9.8699999999999992</v>
      </c>
      <c r="N121" s="217"/>
    </row>
    <row r="122" spans="1:14">
      <c r="A122" s="144"/>
      <c r="B122" s="23" t="s">
        <v>80</v>
      </c>
      <c r="C122" s="24">
        <v>0.62</v>
      </c>
      <c r="D122" s="24">
        <v>0.85</v>
      </c>
      <c r="E122" s="24">
        <v>0.62</v>
      </c>
      <c r="F122" s="24">
        <v>0.7</v>
      </c>
      <c r="G122" s="24">
        <v>0.7</v>
      </c>
      <c r="H122" s="24">
        <v>0.62</v>
      </c>
      <c r="I122" s="24">
        <v>0.85</v>
      </c>
      <c r="J122" s="24">
        <v>0.62</v>
      </c>
      <c r="K122" s="24">
        <v>0.7</v>
      </c>
      <c r="L122" s="24">
        <v>0.98</v>
      </c>
      <c r="M122" s="24">
        <v>0.7</v>
      </c>
      <c r="N122" s="217"/>
    </row>
    <row r="123" spans="1:14">
      <c r="A123" s="144"/>
      <c r="B123" s="23" t="s">
        <v>81</v>
      </c>
      <c r="C123" s="24">
        <v>1.46</v>
      </c>
      <c r="D123" s="24">
        <v>1.46</v>
      </c>
      <c r="E123" s="24">
        <v>1.46</v>
      </c>
      <c r="F123" s="24">
        <v>1.46</v>
      </c>
      <c r="G123" s="24">
        <v>1.46</v>
      </c>
      <c r="H123" s="24">
        <v>1.46</v>
      </c>
      <c r="I123" s="24">
        <v>1.46</v>
      </c>
      <c r="J123" s="24">
        <v>1.46</v>
      </c>
      <c r="K123" s="24">
        <v>1.46</v>
      </c>
      <c r="L123" s="24">
        <v>1.46</v>
      </c>
      <c r="M123" s="24">
        <v>1.46</v>
      </c>
      <c r="N123" s="217"/>
    </row>
    <row r="124" spans="1:14">
      <c r="A124" s="144"/>
      <c r="B124" s="23" t="s">
        <v>82</v>
      </c>
      <c r="C124" s="24">
        <v>0.76</v>
      </c>
      <c r="D124" s="24">
        <v>0.85</v>
      </c>
      <c r="E124" s="24">
        <v>0.76</v>
      </c>
      <c r="F124" s="24">
        <v>0.7</v>
      </c>
      <c r="G124" s="24">
        <v>0.7</v>
      </c>
      <c r="H124" s="24">
        <v>0.76</v>
      </c>
      <c r="I124" s="24">
        <v>0.85</v>
      </c>
      <c r="J124" s="24">
        <v>0.76</v>
      </c>
      <c r="K124" s="24">
        <v>0.7</v>
      </c>
      <c r="L124" s="24">
        <v>0.76</v>
      </c>
      <c r="M124" s="24">
        <v>0.7</v>
      </c>
      <c r="N124" s="217"/>
    </row>
    <row r="125" spans="1:14">
      <c r="A125" s="144"/>
      <c r="B125" s="23" t="s">
        <v>83</v>
      </c>
      <c r="C125" s="24">
        <v>2.1800000000000002</v>
      </c>
      <c r="D125" s="24">
        <v>2.1800000000000002</v>
      </c>
      <c r="E125" s="24">
        <v>2.1800000000000002</v>
      </c>
      <c r="F125" s="24">
        <v>2.1800000000000002</v>
      </c>
      <c r="G125" s="24">
        <v>2.1800000000000002</v>
      </c>
      <c r="H125" s="24">
        <v>2.1800000000000002</v>
      </c>
      <c r="I125" s="24">
        <v>2.1800000000000002</v>
      </c>
      <c r="J125" s="24">
        <v>2.1800000000000002</v>
      </c>
      <c r="K125" s="24">
        <v>2.1800000000000002</v>
      </c>
      <c r="L125" s="24">
        <v>2.1800000000000002</v>
      </c>
      <c r="M125" s="24">
        <v>2.1800000000000002</v>
      </c>
      <c r="N125" s="217"/>
    </row>
    <row r="126" spans="1:14">
      <c r="A126" s="144"/>
      <c r="B126" s="23" t="s">
        <v>84</v>
      </c>
      <c r="C126" s="24">
        <f>C122*C123+C124*C125</f>
        <v>2.5620000000000003</v>
      </c>
      <c r="D126" s="24">
        <f>D122*D123*2+D124*D125*2</f>
        <v>6.1879999999999997</v>
      </c>
      <c r="E126" s="24">
        <f>E122*E123+E124*E125</f>
        <v>2.5620000000000003</v>
      </c>
      <c r="F126" s="24">
        <f>F122*F123+F124*F125</f>
        <v>2.548</v>
      </c>
      <c r="G126" s="24">
        <f>G122*G123+G124*G125</f>
        <v>2.548</v>
      </c>
      <c r="H126" s="24">
        <f>H122*H123+H124*H125</f>
        <v>2.5620000000000003</v>
      </c>
      <c r="I126" s="24">
        <f>I122*I123*2+I124*I125*2</f>
        <v>6.1879999999999997</v>
      </c>
      <c r="J126" s="24">
        <f>J122*J123+J124*J125</f>
        <v>2.5620000000000003</v>
      </c>
      <c r="K126" s="24">
        <f>K122*K123+K124*K125</f>
        <v>2.548</v>
      </c>
      <c r="L126" s="24">
        <f>L122*L123*2+L124*L125</f>
        <v>4.5183999999999997</v>
      </c>
      <c r="M126" s="24">
        <f>M122*M123+M124*M125</f>
        <v>2.548</v>
      </c>
      <c r="N126" s="218"/>
    </row>
    <row r="127" spans="1:14">
      <c r="A127" s="144"/>
      <c r="B127" s="23" t="s">
        <v>4</v>
      </c>
      <c r="C127" s="23">
        <f t="shared" ref="C127:M127" si="40">C121-C126</f>
        <v>7.0541999999999989</v>
      </c>
      <c r="D127" s="23">
        <f t="shared" si="40"/>
        <v>11.662600000000001</v>
      </c>
      <c r="E127" s="23">
        <f t="shared" si="40"/>
        <v>7.0541999999999989</v>
      </c>
      <c r="F127" s="23">
        <f t="shared" si="40"/>
        <v>8.0833999999999993</v>
      </c>
      <c r="G127" s="23">
        <f t="shared" si="40"/>
        <v>7.3219999999999992</v>
      </c>
      <c r="H127" s="23">
        <f t="shared" si="40"/>
        <v>7.0541999999999989</v>
      </c>
      <c r="I127" s="23">
        <f t="shared" si="40"/>
        <v>11.662600000000001</v>
      </c>
      <c r="J127" s="23">
        <f t="shared" si="40"/>
        <v>7.0541999999999989</v>
      </c>
      <c r="K127" s="23">
        <f t="shared" si="40"/>
        <v>7.3219999999999992</v>
      </c>
      <c r="L127" s="23">
        <f t="shared" si="40"/>
        <v>8.453599999999998</v>
      </c>
      <c r="M127" s="23">
        <f t="shared" si="40"/>
        <v>7.3219999999999992</v>
      </c>
      <c r="N127" s="22">
        <f>SUM(C127:M127)</f>
        <v>90.045000000000002</v>
      </c>
    </row>
    <row r="128" spans="1:14">
      <c r="A128" s="144" t="s">
        <v>98</v>
      </c>
      <c r="B128" s="23" t="s">
        <v>77</v>
      </c>
      <c r="C128" s="24">
        <f>0.43+2.98</f>
        <v>3.41</v>
      </c>
      <c r="D128" s="24">
        <f>6.06+0.27</f>
        <v>6.33</v>
      </c>
      <c r="E128" s="24">
        <f>0.43+2.98</f>
        <v>3.41</v>
      </c>
      <c r="F128" s="24">
        <f>0.5+3+0.27</f>
        <v>3.77</v>
      </c>
      <c r="G128" s="24">
        <f>0.5+3</f>
        <v>3.5</v>
      </c>
      <c r="H128" s="24">
        <f>0.43+2.98</f>
        <v>3.41</v>
      </c>
      <c r="I128" s="24">
        <f>6.06+0.27</f>
        <v>6.33</v>
      </c>
      <c r="J128" s="24">
        <f>0.43+2.98</f>
        <v>3.41</v>
      </c>
      <c r="K128" s="24">
        <f>0.5+3</f>
        <v>3.5</v>
      </c>
      <c r="L128" s="24">
        <v>4.5999999999999996</v>
      </c>
      <c r="M128" s="24">
        <f>0.5+3</f>
        <v>3.5</v>
      </c>
      <c r="N128" s="216"/>
    </row>
    <row r="129" spans="1:14">
      <c r="A129" s="144"/>
      <c r="B129" s="23" t="s">
        <v>78</v>
      </c>
      <c r="C129" s="24">
        <v>2.82</v>
      </c>
      <c r="D129" s="24">
        <v>2.82</v>
      </c>
      <c r="E129" s="24">
        <v>2.82</v>
      </c>
      <c r="F129" s="24">
        <v>2.82</v>
      </c>
      <c r="G129" s="24">
        <v>2.82</v>
      </c>
      <c r="H129" s="24">
        <v>2.82</v>
      </c>
      <c r="I129" s="24">
        <v>2.82</v>
      </c>
      <c r="J129" s="24">
        <v>2.82</v>
      </c>
      <c r="K129" s="24">
        <v>2.82</v>
      </c>
      <c r="L129" s="24">
        <v>2.82</v>
      </c>
      <c r="M129" s="24">
        <v>2.82</v>
      </c>
      <c r="N129" s="217"/>
    </row>
    <row r="130" spans="1:14">
      <c r="A130" s="144"/>
      <c r="B130" s="23" t="s">
        <v>79</v>
      </c>
      <c r="C130" s="24">
        <f>C128*C129</f>
        <v>9.6161999999999992</v>
      </c>
      <c r="D130" s="24">
        <f>D128*D129</f>
        <v>17.8506</v>
      </c>
      <c r="E130" s="24">
        <f>E128*E129</f>
        <v>9.6161999999999992</v>
      </c>
      <c r="F130" s="24">
        <f t="shared" ref="F130:G130" si="41">F128*F129</f>
        <v>10.631399999999999</v>
      </c>
      <c r="G130" s="24">
        <f t="shared" si="41"/>
        <v>9.8699999999999992</v>
      </c>
      <c r="H130" s="24">
        <f>H128*H129</f>
        <v>9.6161999999999992</v>
      </c>
      <c r="I130" s="24">
        <f>I128*I129</f>
        <v>17.8506</v>
      </c>
      <c r="J130" s="24">
        <f>J128*J129</f>
        <v>9.6161999999999992</v>
      </c>
      <c r="K130" s="24">
        <f t="shared" ref="K130:M130" si="42">K128*K129</f>
        <v>9.8699999999999992</v>
      </c>
      <c r="L130" s="24">
        <f t="shared" si="42"/>
        <v>12.971999999999998</v>
      </c>
      <c r="M130" s="24">
        <f t="shared" si="42"/>
        <v>9.8699999999999992</v>
      </c>
      <c r="N130" s="217"/>
    </row>
    <row r="131" spans="1:14">
      <c r="A131" s="144"/>
      <c r="B131" s="23" t="s">
        <v>80</v>
      </c>
      <c r="C131" s="24">
        <v>0.62</v>
      </c>
      <c r="D131" s="24">
        <v>0.85</v>
      </c>
      <c r="E131" s="24">
        <v>0.62</v>
      </c>
      <c r="F131" s="24">
        <v>0.7</v>
      </c>
      <c r="G131" s="24">
        <v>0.7</v>
      </c>
      <c r="H131" s="24">
        <v>0.62</v>
      </c>
      <c r="I131" s="24">
        <v>0.85</v>
      </c>
      <c r="J131" s="24">
        <v>0.62</v>
      </c>
      <c r="K131" s="24">
        <v>0.7</v>
      </c>
      <c r="L131" s="24">
        <v>0.98</v>
      </c>
      <c r="M131" s="24">
        <v>0.7</v>
      </c>
      <c r="N131" s="217"/>
    </row>
    <row r="132" spans="1:14">
      <c r="A132" s="144"/>
      <c r="B132" s="23" t="s">
        <v>81</v>
      </c>
      <c r="C132" s="24">
        <v>1.46</v>
      </c>
      <c r="D132" s="24">
        <v>1.46</v>
      </c>
      <c r="E132" s="24">
        <v>1.46</v>
      </c>
      <c r="F132" s="24">
        <v>1.46</v>
      </c>
      <c r="G132" s="24">
        <v>1.46</v>
      </c>
      <c r="H132" s="24">
        <v>1.46</v>
      </c>
      <c r="I132" s="24">
        <v>1.46</v>
      </c>
      <c r="J132" s="24">
        <v>1.46</v>
      </c>
      <c r="K132" s="24">
        <v>1.46</v>
      </c>
      <c r="L132" s="24">
        <v>1.46</v>
      </c>
      <c r="M132" s="24">
        <v>1.46</v>
      </c>
      <c r="N132" s="217"/>
    </row>
    <row r="133" spans="1:14">
      <c r="A133" s="144"/>
      <c r="B133" s="23" t="s">
        <v>82</v>
      </c>
      <c r="C133" s="24">
        <v>0.76</v>
      </c>
      <c r="D133" s="24">
        <v>0.85</v>
      </c>
      <c r="E133" s="24">
        <v>0.76</v>
      </c>
      <c r="F133" s="24">
        <v>0.7</v>
      </c>
      <c r="G133" s="24">
        <v>0.7</v>
      </c>
      <c r="H133" s="24">
        <v>0.76</v>
      </c>
      <c r="I133" s="24">
        <v>0.85</v>
      </c>
      <c r="J133" s="24">
        <v>0.76</v>
      </c>
      <c r="K133" s="24">
        <v>0.7</v>
      </c>
      <c r="L133" s="24">
        <v>0.76</v>
      </c>
      <c r="M133" s="24">
        <v>0.7</v>
      </c>
      <c r="N133" s="217"/>
    </row>
    <row r="134" spans="1:14">
      <c r="A134" s="144"/>
      <c r="B134" s="23" t="s">
        <v>83</v>
      </c>
      <c r="C134" s="24">
        <v>2.1800000000000002</v>
      </c>
      <c r="D134" s="24">
        <v>2.1800000000000002</v>
      </c>
      <c r="E134" s="24">
        <v>2.1800000000000002</v>
      </c>
      <c r="F134" s="24">
        <v>2.1800000000000002</v>
      </c>
      <c r="G134" s="24">
        <v>2.1800000000000002</v>
      </c>
      <c r="H134" s="24">
        <v>2.1800000000000002</v>
      </c>
      <c r="I134" s="24">
        <v>2.1800000000000002</v>
      </c>
      <c r="J134" s="24">
        <v>2.1800000000000002</v>
      </c>
      <c r="K134" s="24">
        <v>2.1800000000000002</v>
      </c>
      <c r="L134" s="24">
        <v>2.1800000000000002</v>
      </c>
      <c r="M134" s="24">
        <v>2.1800000000000002</v>
      </c>
      <c r="N134" s="217"/>
    </row>
    <row r="135" spans="1:14">
      <c r="A135" s="144"/>
      <c r="B135" s="23" t="s">
        <v>84</v>
      </c>
      <c r="C135" s="24">
        <f>C131*C132+C133*C134</f>
        <v>2.5620000000000003</v>
      </c>
      <c r="D135" s="24">
        <f>D131*D132*2+D133*D134*2</f>
        <v>6.1879999999999997</v>
      </c>
      <c r="E135" s="24">
        <f>E131*E132+E133*E134</f>
        <v>2.5620000000000003</v>
      </c>
      <c r="F135" s="24">
        <f>F131*F132+F133*F134</f>
        <v>2.548</v>
      </c>
      <c r="G135" s="24">
        <f>G131*G132+G133*G134</f>
        <v>2.548</v>
      </c>
      <c r="H135" s="24">
        <f>H131*H132+H133*H134</f>
        <v>2.5620000000000003</v>
      </c>
      <c r="I135" s="24">
        <f>I131*I132*2+I133*I134*2</f>
        <v>6.1879999999999997</v>
      </c>
      <c r="J135" s="24">
        <f>J131*J132+J133*J134</f>
        <v>2.5620000000000003</v>
      </c>
      <c r="K135" s="24">
        <f>K131*K132+K133*K134</f>
        <v>2.548</v>
      </c>
      <c r="L135" s="24">
        <f>L131*L132*2+L133*L134</f>
        <v>4.5183999999999997</v>
      </c>
      <c r="M135" s="24">
        <f>M131*M132+M133*M134</f>
        <v>2.548</v>
      </c>
      <c r="N135" s="218"/>
    </row>
    <row r="136" spans="1:14">
      <c r="A136" s="144"/>
      <c r="B136" s="23" t="s">
        <v>4</v>
      </c>
      <c r="C136" s="23">
        <f t="shared" ref="C136:M136" si="43">C130-C135</f>
        <v>7.0541999999999989</v>
      </c>
      <c r="D136" s="23">
        <f t="shared" si="43"/>
        <v>11.662600000000001</v>
      </c>
      <c r="E136" s="23">
        <f t="shared" si="43"/>
        <v>7.0541999999999989</v>
      </c>
      <c r="F136" s="23">
        <f t="shared" si="43"/>
        <v>8.0833999999999993</v>
      </c>
      <c r="G136" s="23">
        <f t="shared" si="43"/>
        <v>7.3219999999999992</v>
      </c>
      <c r="H136" s="23">
        <f t="shared" si="43"/>
        <v>7.0541999999999989</v>
      </c>
      <c r="I136" s="23">
        <f t="shared" si="43"/>
        <v>11.662600000000001</v>
      </c>
      <c r="J136" s="23">
        <f t="shared" si="43"/>
        <v>7.0541999999999989</v>
      </c>
      <c r="K136" s="23">
        <f t="shared" si="43"/>
        <v>7.3219999999999992</v>
      </c>
      <c r="L136" s="23">
        <f t="shared" si="43"/>
        <v>8.453599999999998</v>
      </c>
      <c r="M136" s="23">
        <f t="shared" si="43"/>
        <v>7.3219999999999992</v>
      </c>
      <c r="N136" s="22">
        <f>SUM(C136:M136)</f>
        <v>90.045000000000002</v>
      </c>
    </row>
    <row r="137" spans="1:14" s="34" customFormat="1">
      <c r="A137" s="149" t="s">
        <v>6</v>
      </c>
      <c r="B137" s="149"/>
      <c r="C137" s="35">
        <f>C10+C19+C28+C37+C46+C55+C64+C73+C82+C91+C100+C109+C118+C127+C136</f>
        <v>134.0412</v>
      </c>
      <c r="D137" s="35">
        <f t="shared" ref="D137:M137" si="44">D10+D19+D28+D37+D46+D55+D64+D73+D82+D91+D100+D109+D118+D127+D136</f>
        <v>174.93899999999999</v>
      </c>
      <c r="E137" s="35">
        <f t="shared" si="44"/>
        <v>134.0412</v>
      </c>
      <c r="F137" s="35">
        <f t="shared" si="44"/>
        <v>121.25099999999998</v>
      </c>
      <c r="G137" s="35">
        <f t="shared" si="44"/>
        <v>109.83000000000003</v>
      </c>
      <c r="H137" s="35">
        <f t="shared" si="44"/>
        <v>134.0412</v>
      </c>
      <c r="I137" s="35">
        <f t="shared" si="44"/>
        <v>174.93899999999999</v>
      </c>
      <c r="J137" s="35">
        <f t="shared" si="44"/>
        <v>134.0412</v>
      </c>
      <c r="K137" s="35">
        <f t="shared" si="44"/>
        <v>109.83000000000003</v>
      </c>
      <c r="L137" s="35">
        <f t="shared" si="44"/>
        <v>126.80399999999993</v>
      </c>
      <c r="M137" s="35">
        <f t="shared" si="44"/>
        <v>109.83000000000003</v>
      </c>
      <c r="N137" s="33">
        <f>SUM(N2:N136)</f>
        <v>1463.5878000000005</v>
      </c>
    </row>
    <row r="138" spans="1:14">
      <c r="C138" s="220">
        <f>C137+D137+E137</f>
        <v>443.02139999999997</v>
      </c>
      <c r="D138" s="220"/>
      <c r="E138" s="220"/>
      <c r="F138" s="220">
        <f>F137+G137</f>
        <v>231.08100000000002</v>
      </c>
      <c r="G138" s="220"/>
      <c r="H138" s="220">
        <f>H137+I137+J137</f>
        <v>443.02139999999997</v>
      </c>
      <c r="I138" s="220"/>
      <c r="J138" s="220"/>
      <c r="K138" s="220">
        <f>K137+L137+M137</f>
        <v>346.464</v>
      </c>
      <c r="L138" s="220"/>
      <c r="M138" s="220"/>
    </row>
  </sheetData>
  <mergeCells count="36">
    <mergeCell ref="A137:B137"/>
    <mergeCell ref="C138:E138"/>
    <mergeCell ref="F138:G138"/>
    <mergeCell ref="H138:J138"/>
    <mergeCell ref="K138:M138"/>
    <mergeCell ref="A110:A118"/>
    <mergeCell ref="N110:N117"/>
    <mergeCell ref="A119:A127"/>
    <mergeCell ref="N119:N126"/>
    <mergeCell ref="A128:A136"/>
    <mergeCell ref="N128:N135"/>
    <mergeCell ref="A83:A91"/>
    <mergeCell ref="N83:N90"/>
    <mergeCell ref="A92:A100"/>
    <mergeCell ref="N92:N99"/>
    <mergeCell ref="A101:A109"/>
    <mergeCell ref="N101:N108"/>
    <mergeCell ref="A56:A64"/>
    <mergeCell ref="N56:N63"/>
    <mergeCell ref="A65:A73"/>
    <mergeCell ref="N65:N72"/>
    <mergeCell ref="A74:A82"/>
    <mergeCell ref="N74:N81"/>
    <mergeCell ref="A29:A37"/>
    <mergeCell ref="N29:N36"/>
    <mergeCell ref="A38:A46"/>
    <mergeCell ref="N38:N45"/>
    <mergeCell ref="A47:A55"/>
    <mergeCell ref="N47:N54"/>
    <mergeCell ref="A20:A28"/>
    <mergeCell ref="N20:N27"/>
    <mergeCell ref="A1:B1"/>
    <mergeCell ref="A2:A10"/>
    <mergeCell ref="N2:N9"/>
    <mergeCell ref="A11:A19"/>
    <mergeCell ref="N11:N1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Y50"/>
  <sheetViews>
    <sheetView topLeftCell="A4" workbookViewId="0">
      <selection activeCell="AY44" sqref="AY44"/>
    </sheetView>
  </sheetViews>
  <sheetFormatPr defaultRowHeight="15"/>
  <cols>
    <col min="1" max="1" width="6.5703125" style="76" customWidth="1"/>
    <col min="3" max="4" width="0" style="1" hidden="1" customWidth="1"/>
    <col min="5" max="5" width="9.140625" style="18"/>
    <col min="6" max="7" width="0" style="1" hidden="1" customWidth="1"/>
    <col min="8" max="8" width="9.140625" style="18"/>
    <col min="9" max="10" width="0" hidden="1" customWidth="1"/>
    <col min="12" max="13" width="0" hidden="1" customWidth="1"/>
    <col min="15" max="16" width="0" hidden="1" customWidth="1"/>
    <col min="18" max="19" width="0" hidden="1" customWidth="1"/>
    <col min="21" max="22" width="0" hidden="1" customWidth="1"/>
    <col min="24" max="25" width="0" hidden="1" customWidth="1"/>
    <col min="27" max="28" width="0" style="1" hidden="1" customWidth="1"/>
    <col min="30" max="31" width="0" style="1" hidden="1" customWidth="1"/>
    <col min="32" max="32" width="9.140625" style="1"/>
    <col min="33" max="34" width="0" style="1" hidden="1" customWidth="1"/>
    <col min="35" max="35" width="9.140625" style="1"/>
    <col min="36" max="37" width="0" style="1" hidden="1" customWidth="1"/>
    <col min="38" max="38" width="9.140625" style="1"/>
    <col min="39" max="40" width="0" style="1" hidden="1" customWidth="1"/>
    <col min="41" max="41" width="9.140625" style="1"/>
    <col min="42" max="43" width="0" style="1" hidden="1" customWidth="1"/>
    <col min="44" max="44" width="9.140625" style="1"/>
    <col min="45" max="46" width="0" style="1" hidden="1" customWidth="1"/>
    <col min="47" max="47" width="9.140625" style="1"/>
    <col min="48" max="48" width="11.28515625" style="1" customWidth="1"/>
    <col min="49" max="49" width="7" style="1" customWidth="1"/>
    <col min="50" max="50" width="10.140625" style="19" bestFit="1" customWidth="1"/>
  </cols>
  <sheetData>
    <row r="1" spans="1:51" s="3" customFormat="1">
      <c r="A1" s="227"/>
      <c r="B1" s="228"/>
      <c r="C1" s="221" t="s">
        <v>76</v>
      </c>
      <c r="D1" s="222"/>
      <c r="E1" s="223"/>
      <c r="F1" s="221" t="s">
        <v>85</v>
      </c>
      <c r="G1" s="222"/>
      <c r="H1" s="223"/>
      <c r="I1" s="221" t="s">
        <v>86</v>
      </c>
      <c r="J1" s="222"/>
      <c r="K1" s="223"/>
      <c r="L1" s="221" t="s">
        <v>87</v>
      </c>
      <c r="M1" s="222"/>
      <c r="N1" s="223"/>
      <c r="O1" s="221" t="s">
        <v>88</v>
      </c>
      <c r="P1" s="222"/>
      <c r="Q1" s="223"/>
      <c r="R1" s="221" t="s">
        <v>89</v>
      </c>
      <c r="S1" s="222"/>
      <c r="T1" s="223"/>
      <c r="U1" s="221" t="s">
        <v>90</v>
      </c>
      <c r="V1" s="222"/>
      <c r="W1" s="223"/>
      <c r="X1" s="221" t="s">
        <v>91</v>
      </c>
      <c r="Y1" s="222"/>
      <c r="Z1" s="223"/>
      <c r="AA1" s="221" t="s">
        <v>92</v>
      </c>
      <c r="AB1" s="222"/>
      <c r="AC1" s="223"/>
      <c r="AD1" s="221" t="s">
        <v>93</v>
      </c>
      <c r="AE1" s="222"/>
      <c r="AF1" s="223"/>
      <c r="AG1" s="221" t="s">
        <v>94</v>
      </c>
      <c r="AH1" s="222"/>
      <c r="AI1" s="223"/>
      <c r="AJ1" s="221" t="s">
        <v>95</v>
      </c>
      <c r="AK1" s="222"/>
      <c r="AL1" s="223"/>
      <c r="AM1" s="221" t="s">
        <v>96</v>
      </c>
      <c r="AN1" s="222"/>
      <c r="AO1" s="223"/>
      <c r="AP1" s="221" t="s">
        <v>97</v>
      </c>
      <c r="AQ1" s="222"/>
      <c r="AR1" s="223"/>
      <c r="AS1" s="221" t="s">
        <v>98</v>
      </c>
      <c r="AT1" s="222"/>
      <c r="AU1" s="223"/>
      <c r="AV1" s="38" t="s">
        <v>6</v>
      </c>
      <c r="AW1" s="77"/>
      <c r="AX1" s="79"/>
    </row>
    <row r="2" spans="1:51" ht="15.75" thickBot="1">
      <c r="A2" s="229"/>
      <c r="B2" s="230"/>
      <c r="C2" s="39" t="s">
        <v>77</v>
      </c>
      <c r="D2" s="40" t="s">
        <v>78</v>
      </c>
      <c r="E2" s="41" t="s">
        <v>79</v>
      </c>
      <c r="F2" s="39" t="s">
        <v>77</v>
      </c>
      <c r="G2" s="40" t="s">
        <v>78</v>
      </c>
      <c r="H2" s="41" t="s">
        <v>79</v>
      </c>
      <c r="I2" s="39" t="s">
        <v>77</v>
      </c>
      <c r="J2" s="40" t="s">
        <v>78</v>
      </c>
      <c r="K2" s="41" t="s">
        <v>79</v>
      </c>
      <c r="L2" s="39" t="s">
        <v>77</v>
      </c>
      <c r="M2" s="40" t="s">
        <v>78</v>
      </c>
      <c r="N2" s="41" t="s">
        <v>79</v>
      </c>
      <c r="O2" s="39" t="s">
        <v>77</v>
      </c>
      <c r="P2" s="40" t="s">
        <v>78</v>
      </c>
      <c r="Q2" s="41" t="s">
        <v>79</v>
      </c>
      <c r="R2" s="39" t="s">
        <v>77</v>
      </c>
      <c r="S2" s="40" t="s">
        <v>78</v>
      </c>
      <c r="T2" s="41" t="s">
        <v>79</v>
      </c>
      <c r="U2" s="39" t="s">
        <v>77</v>
      </c>
      <c r="V2" s="40" t="s">
        <v>78</v>
      </c>
      <c r="W2" s="41" t="s">
        <v>79</v>
      </c>
      <c r="X2" s="39" t="s">
        <v>77</v>
      </c>
      <c r="Y2" s="40" t="s">
        <v>78</v>
      </c>
      <c r="Z2" s="41" t="s">
        <v>79</v>
      </c>
      <c r="AA2" s="39" t="s">
        <v>77</v>
      </c>
      <c r="AB2" s="40" t="s">
        <v>78</v>
      </c>
      <c r="AC2" s="41" t="s">
        <v>79</v>
      </c>
      <c r="AD2" s="39" t="s">
        <v>77</v>
      </c>
      <c r="AE2" s="40" t="s">
        <v>78</v>
      </c>
      <c r="AF2" s="41" t="s">
        <v>79</v>
      </c>
      <c r="AG2" s="39" t="s">
        <v>77</v>
      </c>
      <c r="AH2" s="40" t="s">
        <v>78</v>
      </c>
      <c r="AI2" s="41" t="s">
        <v>79</v>
      </c>
      <c r="AJ2" s="39" t="s">
        <v>77</v>
      </c>
      <c r="AK2" s="40" t="s">
        <v>78</v>
      </c>
      <c r="AL2" s="41" t="s">
        <v>79</v>
      </c>
      <c r="AM2" s="39" t="s">
        <v>77</v>
      </c>
      <c r="AN2" s="40" t="s">
        <v>78</v>
      </c>
      <c r="AO2" s="41" t="s">
        <v>79</v>
      </c>
      <c r="AP2" s="39" t="s">
        <v>77</v>
      </c>
      <c r="AQ2" s="40" t="s">
        <v>78</v>
      </c>
      <c r="AR2" s="41" t="s">
        <v>79</v>
      </c>
      <c r="AS2" s="39" t="s">
        <v>77</v>
      </c>
      <c r="AT2" s="40" t="s">
        <v>78</v>
      </c>
      <c r="AU2" s="41" t="s">
        <v>79</v>
      </c>
      <c r="AV2" s="42" t="s">
        <v>79</v>
      </c>
      <c r="AW2" s="77"/>
    </row>
    <row r="3" spans="1:51" ht="18">
      <c r="A3" s="224" t="s">
        <v>26</v>
      </c>
      <c r="B3" s="43" t="s">
        <v>101</v>
      </c>
      <c r="C3" s="44">
        <v>2.9</v>
      </c>
      <c r="D3" s="45">
        <v>1.2</v>
      </c>
      <c r="E3" s="46">
        <f>C3*D3</f>
        <v>3.48</v>
      </c>
      <c r="F3" s="47"/>
      <c r="G3" s="48"/>
      <c r="H3" s="49">
        <f>F3*G3</f>
        <v>0</v>
      </c>
      <c r="I3" s="50"/>
      <c r="J3" s="48"/>
      <c r="K3" s="46">
        <f>I3*J3</f>
        <v>0</v>
      </c>
      <c r="L3" s="47"/>
      <c r="M3" s="48"/>
      <c r="N3" s="49">
        <f>L3*M3</f>
        <v>0</v>
      </c>
      <c r="O3" s="50"/>
      <c r="P3" s="48"/>
      <c r="Q3" s="46">
        <f>O3*P3</f>
        <v>0</v>
      </c>
      <c r="R3" s="47"/>
      <c r="S3" s="48"/>
      <c r="T3" s="49">
        <f>R3*S3</f>
        <v>0</v>
      </c>
      <c r="U3" s="50"/>
      <c r="V3" s="48"/>
      <c r="W3" s="46">
        <f>U3*V3</f>
        <v>0</v>
      </c>
      <c r="X3" s="47"/>
      <c r="Y3" s="48"/>
      <c r="Z3" s="49">
        <f>X3*Y3</f>
        <v>0</v>
      </c>
      <c r="AA3" s="50">
        <v>2.9</v>
      </c>
      <c r="AB3" s="48">
        <v>1.2</v>
      </c>
      <c r="AC3" s="46">
        <f>AA3*AB3</f>
        <v>3.48</v>
      </c>
      <c r="AD3" s="50">
        <v>2.9</v>
      </c>
      <c r="AE3" s="48">
        <v>1.2</v>
      </c>
      <c r="AF3" s="46">
        <f>AD3*AE3</f>
        <v>3.48</v>
      </c>
      <c r="AG3" s="50">
        <v>2.9</v>
      </c>
      <c r="AH3" s="48">
        <v>1.2</v>
      </c>
      <c r="AI3" s="46">
        <f>AG3*AH3</f>
        <v>3.48</v>
      </c>
      <c r="AJ3" s="50"/>
      <c r="AK3" s="48"/>
      <c r="AL3" s="46">
        <f>AJ3*AK3</f>
        <v>0</v>
      </c>
      <c r="AM3" s="50"/>
      <c r="AN3" s="48"/>
      <c r="AO3" s="46">
        <f>AM3*AN3</f>
        <v>0</v>
      </c>
      <c r="AP3" s="48"/>
      <c r="AQ3" s="48"/>
      <c r="AR3" s="46">
        <f>AP3*AQ3</f>
        <v>0</v>
      </c>
      <c r="AS3" s="50"/>
      <c r="AT3" s="48"/>
      <c r="AU3" s="46">
        <f>AS3*AT3</f>
        <v>0</v>
      </c>
      <c r="AV3" s="51">
        <f>E3+H3+K3+N3+Q3+T3+W3+Z3+AC3+AF3+AI3+AL3+AO3+AR3+AU3</f>
        <v>13.92</v>
      </c>
      <c r="AW3" s="77"/>
    </row>
    <row r="4" spans="1:51" ht="18">
      <c r="A4" s="225"/>
      <c r="B4" s="52" t="s">
        <v>102</v>
      </c>
      <c r="C4" s="53">
        <v>1.26</v>
      </c>
      <c r="D4" s="24">
        <v>2.82</v>
      </c>
      <c r="E4" s="54">
        <f>C4*D4</f>
        <v>3.5531999999999999</v>
      </c>
      <c r="F4" s="55">
        <v>1.34</v>
      </c>
      <c r="G4" s="26">
        <v>2.82</v>
      </c>
      <c r="H4" s="56">
        <f>F4*G4</f>
        <v>3.7787999999999999</v>
      </c>
      <c r="I4" s="57">
        <v>1.34</v>
      </c>
      <c r="J4" s="26">
        <v>2.82</v>
      </c>
      <c r="K4" s="54">
        <f>I4*J4</f>
        <v>3.7787999999999999</v>
      </c>
      <c r="L4" s="55">
        <v>1.34</v>
      </c>
      <c r="M4" s="26">
        <v>2.82</v>
      </c>
      <c r="N4" s="56">
        <f>L4*M4</f>
        <v>3.7787999999999999</v>
      </c>
      <c r="O4" s="57">
        <v>1.34</v>
      </c>
      <c r="P4" s="26">
        <v>2.82</v>
      </c>
      <c r="Q4" s="54">
        <f>O4*P4</f>
        <v>3.7787999999999999</v>
      </c>
      <c r="R4" s="55">
        <v>1.34</v>
      </c>
      <c r="S4" s="26">
        <v>2.82</v>
      </c>
      <c r="T4" s="56">
        <f>R4*S4</f>
        <v>3.7787999999999999</v>
      </c>
      <c r="U4" s="57">
        <v>1.34</v>
      </c>
      <c r="V4" s="26">
        <v>2.82</v>
      </c>
      <c r="W4" s="54">
        <f>U4*V4</f>
        <v>3.7787999999999999</v>
      </c>
      <c r="X4" s="55">
        <v>1.34</v>
      </c>
      <c r="Y4" s="26">
        <v>2.82</v>
      </c>
      <c r="Z4" s="56">
        <f>X4*Y4</f>
        <v>3.7787999999999999</v>
      </c>
      <c r="AA4" s="57">
        <v>1.26</v>
      </c>
      <c r="AB4" s="26">
        <v>2.82</v>
      </c>
      <c r="AC4" s="54">
        <f>AA4*AB4</f>
        <v>3.5531999999999999</v>
      </c>
      <c r="AD4" s="57">
        <v>1.26</v>
      </c>
      <c r="AE4" s="26">
        <v>2.82</v>
      </c>
      <c r="AF4" s="54">
        <f>AD4*AE4</f>
        <v>3.5531999999999999</v>
      </c>
      <c r="AG4" s="57">
        <v>1.26</v>
      </c>
      <c r="AH4" s="26">
        <v>2.82</v>
      </c>
      <c r="AI4" s="54">
        <f>AG4*AH4</f>
        <v>3.5531999999999999</v>
      </c>
      <c r="AJ4" s="57"/>
      <c r="AK4" s="26"/>
      <c r="AL4" s="54">
        <f>AJ4*AK4</f>
        <v>0</v>
      </c>
      <c r="AM4" s="57"/>
      <c r="AN4" s="26"/>
      <c r="AO4" s="54">
        <f>AM4*AN4</f>
        <v>0</v>
      </c>
      <c r="AP4" s="26"/>
      <c r="AQ4" s="26"/>
      <c r="AR4" s="54">
        <f>AP4*AQ4</f>
        <v>0</v>
      </c>
      <c r="AS4" s="57"/>
      <c r="AT4" s="26"/>
      <c r="AU4" s="54">
        <f>AS4*AT4</f>
        <v>0</v>
      </c>
      <c r="AV4" s="58">
        <f t="shared" ref="AV4:AV50" si="0">E4+H4+K4+N4+Q4+T4+W4+Z4+AC4+AF4+AI4+AL4+AO4+AR4+AU4</f>
        <v>40.664399999999993</v>
      </c>
      <c r="AW4" s="77"/>
    </row>
    <row r="5" spans="1:51" ht="18">
      <c r="A5" s="225"/>
      <c r="B5" s="52" t="s">
        <v>103</v>
      </c>
      <c r="C5" s="53"/>
      <c r="D5" s="24"/>
      <c r="E5" s="54">
        <f>SUM(E3:E4)</f>
        <v>7.0331999999999999</v>
      </c>
      <c r="F5" s="55"/>
      <c r="G5" s="26"/>
      <c r="H5" s="56">
        <f>SUM(H3:H4)</f>
        <v>3.7787999999999999</v>
      </c>
      <c r="I5" s="57"/>
      <c r="J5" s="26"/>
      <c r="K5" s="54">
        <f>SUM(K3:K4)</f>
        <v>3.7787999999999999</v>
      </c>
      <c r="L5" s="55"/>
      <c r="M5" s="26"/>
      <c r="N5" s="56">
        <f>SUM(N3:N4)</f>
        <v>3.7787999999999999</v>
      </c>
      <c r="O5" s="57"/>
      <c r="P5" s="26"/>
      <c r="Q5" s="54">
        <f>SUM(Q3:Q4)</f>
        <v>3.7787999999999999</v>
      </c>
      <c r="R5" s="55"/>
      <c r="S5" s="26"/>
      <c r="T5" s="56">
        <f>SUM(T3:T4)</f>
        <v>3.7787999999999999</v>
      </c>
      <c r="U5" s="57"/>
      <c r="V5" s="26"/>
      <c r="W5" s="54">
        <f>SUM(W3:W4)</f>
        <v>3.7787999999999999</v>
      </c>
      <c r="X5" s="55"/>
      <c r="Y5" s="26"/>
      <c r="Z5" s="56">
        <f>SUM(Z3:Z4)</f>
        <v>3.7787999999999999</v>
      </c>
      <c r="AA5" s="57"/>
      <c r="AB5" s="26"/>
      <c r="AC5" s="54">
        <f>SUM(AC3:AC4)</f>
        <v>7.0331999999999999</v>
      </c>
      <c r="AD5" s="57"/>
      <c r="AE5" s="26"/>
      <c r="AF5" s="54">
        <f>SUM(AF3:AF4)</f>
        <v>7.0331999999999999</v>
      </c>
      <c r="AG5" s="57"/>
      <c r="AH5" s="26"/>
      <c r="AI5" s="54">
        <f>SUM(AI3:AI4)</f>
        <v>7.0331999999999999</v>
      </c>
      <c r="AJ5" s="57"/>
      <c r="AK5" s="26"/>
      <c r="AL5" s="54">
        <f>SUM(AL3:AL4)</f>
        <v>0</v>
      </c>
      <c r="AM5" s="57"/>
      <c r="AN5" s="26"/>
      <c r="AO5" s="54">
        <f>SUM(AO3:AO4)</f>
        <v>0</v>
      </c>
      <c r="AP5" s="26"/>
      <c r="AQ5" s="26"/>
      <c r="AR5" s="54">
        <f>SUM(AR3:AR4)</f>
        <v>0</v>
      </c>
      <c r="AS5" s="57"/>
      <c r="AT5" s="26"/>
      <c r="AU5" s="54">
        <f>SUM(AU3:AU4)</f>
        <v>0</v>
      </c>
      <c r="AV5" s="58">
        <f t="shared" si="0"/>
        <v>54.584400000000002</v>
      </c>
      <c r="AW5" s="77"/>
    </row>
    <row r="6" spans="1:51" ht="15.75" thickBot="1">
      <c r="A6" s="226"/>
      <c r="B6" s="59" t="s">
        <v>104</v>
      </c>
      <c r="C6" s="60"/>
      <c r="D6" s="61"/>
      <c r="E6" s="62">
        <f>E5</f>
        <v>7.0331999999999999</v>
      </c>
      <c r="F6" s="63"/>
      <c r="G6" s="64"/>
      <c r="H6" s="65">
        <f>H5</f>
        <v>3.7787999999999999</v>
      </c>
      <c r="I6" s="66"/>
      <c r="J6" s="64"/>
      <c r="K6" s="62">
        <f>K5</f>
        <v>3.7787999999999999</v>
      </c>
      <c r="L6" s="63"/>
      <c r="M6" s="64"/>
      <c r="N6" s="65">
        <f>N5</f>
        <v>3.7787999999999999</v>
      </c>
      <c r="O6" s="66"/>
      <c r="P6" s="64"/>
      <c r="Q6" s="62">
        <f>Q5</f>
        <v>3.7787999999999999</v>
      </c>
      <c r="R6" s="63"/>
      <c r="S6" s="64"/>
      <c r="T6" s="65">
        <f>T5</f>
        <v>3.7787999999999999</v>
      </c>
      <c r="U6" s="66"/>
      <c r="V6" s="64"/>
      <c r="W6" s="62">
        <f>W5</f>
        <v>3.7787999999999999</v>
      </c>
      <c r="X6" s="63"/>
      <c r="Y6" s="64"/>
      <c r="Z6" s="65">
        <f>Z5</f>
        <v>3.7787999999999999</v>
      </c>
      <c r="AA6" s="66"/>
      <c r="AB6" s="64"/>
      <c r="AC6" s="62">
        <f>AC5</f>
        <v>7.0331999999999999</v>
      </c>
      <c r="AD6" s="66"/>
      <c r="AE6" s="64"/>
      <c r="AF6" s="62">
        <f>AF5</f>
        <v>7.0331999999999999</v>
      </c>
      <c r="AG6" s="66"/>
      <c r="AH6" s="64"/>
      <c r="AI6" s="62">
        <f>AI5</f>
        <v>7.0331999999999999</v>
      </c>
      <c r="AJ6" s="66"/>
      <c r="AK6" s="64"/>
      <c r="AL6" s="62">
        <f>AL5</f>
        <v>0</v>
      </c>
      <c r="AM6" s="66"/>
      <c r="AN6" s="64"/>
      <c r="AO6" s="62">
        <f>AO5</f>
        <v>0</v>
      </c>
      <c r="AP6" s="64"/>
      <c r="AQ6" s="64"/>
      <c r="AR6" s="62">
        <f>AR5</f>
        <v>0</v>
      </c>
      <c r="AS6" s="66"/>
      <c r="AT6" s="64"/>
      <c r="AU6" s="62">
        <f>AU5</f>
        <v>0</v>
      </c>
      <c r="AV6" s="67">
        <f t="shared" si="0"/>
        <v>54.584400000000002</v>
      </c>
      <c r="AW6" s="77"/>
    </row>
    <row r="7" spans="1:51" ht="18">
      <c r="A7" s="224" t="s">
        <v>27</v>
      </c>
      <c r="B7" s="43" t="s">
        <v>101</v>
      </c>
      <c r="C7" s="44">
        <v>6.12</v>
      </c>
      <c r="D7" s="45">
        <v>1.2</v>
      </c>
      <c r="E7" s="46">
        <f>C7*D7</f>
        <v>7.3439999999999994</v>
      </c>
      <c r="F7" s="47">
        <v>6.12</v>
      </c>
      <c r="G7" s="48">
        <v>1.2</v>
      </c>
      <c r="H7" s="49">
        <f>F7*G7</f>
        <v>7.3439999999999994</v>
      </c>
      <c r="I7" s="50">
        <v>6.12</v>
      </c>
      <c r="J7" s="48">
        <v>1.2</v>
      </c>
      <c r="K7" s="46">
        <f>I7*J7</f>
        <v>7.3439999999999994</v>
      </c>
      <c r="L7" s="47">
        <v>6.12</v>
      </c>
      <c r="M7" s="48">
        <v>1.2</v>
      </c>
      <c r="N7" s="49">
        <f>L7*M7</f>
        <v>7.3439999999999994</v>
      </c>
      <c r="O7" s="50">
        <v>6.12</v>
      </c>
      <c r="P7" s="48">
        <v>1.2</v>
      </c>
      <c r="Q7" s="46">
        <f>O7*P7</f>
        <v>7.3439999999999994</v>
      </c>
      <c r="R7" s="47">
        <v>6.12</v>
      </c>
      <c r="S7" s="48">
        <v>1.2</v>
      </c>
      <c r="T7" s="49">
        <f>R7*S7</f>
        <v>7.3439999999999994</v>
      </c>
      <c r="U7" s="50">
        <v>6.12</v>
      </c>
      <c r="V7" s="48">
        <v>1.2</v>
      </c>
      <c r="W7" s="46">
        <f>U7*V7</f>
        <v>7.3439999999999994</v>
      </c>
      <c r="X7" s="47">
        <v>6.12</v>
      </c>
      <c r="Y7" s="48">
        <v>1.2</v>
      </c>
      <c r="Z7" s="49">
        <f>X7*Y7</f>
        <v>7.3439999999999994</v>
      </c>
      <c r="AA7" s="50">
        <v>6.12</v>
      </c>
      <c r="AB7" s="48">
        <v>1.2</v>
      </c>
      <c r="AC7" s="46">
        <f>AA7*AB7</f>
        <v>7.3439999999999994</v>
      </c>
      <c r="AD7" s="50">
        <v>6.12</v>
      </c>
      <c r="AE7" s="48">
        <v>1.2</v>
      </c>
      <c r="AF7" s="46">
        <f>AD7*AE7</f>
        <v>7.3439999999999994</v>
      </c>
      <c r="AG7" s="50">
        <v>6.12</v>
      </c>
      <c r="AH7" s="48">
        <v>1.2</v>
      </c>
      <c r="AI7" s="46">
        <f>AG7*AH7</f>
        <v>7.3439999999999994</v>
      </c>
      <c r="AJ7" s="50"/>
      <c r="AK7" s="48"/>
      <c r="AL7" s="46">
        <f>AJ7*AK7</f>
        <v>0</v>
      </c>
      <c r="AM7" s="50"/>
      <c r="AN7" s="48"/>
      <c r="AO7" s="46">
        <f>AM7*AN7</f>
        <v>0</v>
      </c>
      <c r="AP7" s="48"/>
      <c r="AQ7" s="48"/>
      <c r="AR7" s="46">
        <f>AP7*AQ7</f>
        <v>0</v>
      </c>
      <c r="AS7" s="50"/>
      <c r="AT7" s="48"/>
      <c r="AU7" s="46">
        <f>AS7*AT7</f>
        <v>0</v>
      </c>
      <c r="AV7" s="51">
        <f t="shared" si="0"/>
        <v>80.783999999999992</v>
      </c>
      <c r="AW7" s="78"/>
      <c r="AX7" s="234" t="s">
        <v>105</v>
      </c>
      <c r="AY7">
        <f>AV3+AV7+AV11</f>
        <v>108.624</v>
      </c>
    </row>
    <row r="8" spans="1:51" ht="18">
      <c r="A8" s="225"/>
      <c r="B8" s="52" t="s">
        <v>102</v>
      </c>
      <c r="C8" s="53">
        <f>1.42+1.28</f>
        <v>2.7</v>
      </c>
      <c r="D8" s="24">
        <v>2.82</v>
      </c>
      <c r="E8" s="54">
        <f>C8*D8</f>
        <v>7.6139999999999999</v>
      </c>
      <c r="F8" s="55">
        <v>2.7</v>
      </c>
      <c r="G8" s="26">
        <v>2.82</v>
      </c>
      <c r="H8" s="56">
        <f>F8*G8</f>
        <v>7.6139999999999999</v>
      </c>
      <c r="I8" s="57">
        <v>2.7</v>
      </c>
      <c r="J8" s="26">
        <v>2.82</v>
      </c>
      <c r="K8" s="54">
        <f>I8*J8</f>
        <v>7.6139999999999999</v>
      </c>
      <c r="L8" s="55">
        <v>2.7</v>
      </c>
      <c r="M8" s="26">
        <v>2.82</v>
      </c>
      <c r="N8" s="56">
        <f>L8*M8</f>
        <v>7.6139999999999999</v>
      </c>
      <c r="O8" s="57">
        <v>2.7</v>
      </c>
      <c r="P8" s="26">
        <v>2.82</v>
      </c>
      <c r="Q8" s="54">
        <f>O8*P8</f>
        <v>7.6139999999999999</v>
      </c>
      <c r="R8" s="55">
        <v>2.7</v>
      </c>
      <c r="S8" s="26">
        <v>2.82</v>
      </c>
      <c r="T8" s="56">
        <f>R8*S8</f>
        <v>7.6139999999999999</v>
      </c>
      <c r="U8" s="57">
        <v>2.7</v>
      </c>
      <c r="V8" s="26">
        <v>2.82</v>
      </c>
      <c r="W8" s="54">
        <f>U8*V8</f>
        <v>7.6139999999999999</v>
      </c>
      <c r="X8" s="55">
        <v>2.7</v>
      </c>
      <c r="Y8" s="26">
        <v>2.82</v>
      </c>
      <c r="Z8" s="56">
        <f>X8*Y8</f>
        <v>7.6139999999999999</v>
      </c>
      <c r="AA8" s="57">
        <v>2.7</v>
      </c>
      <c r="AB8" s="26">
        <v>2.82</v>
      </c>
      <c r="AC8" s="54">
        <f>AA8*AB8</f>
        <v>7.6139999999999999</v>
      </c>
      <c r="AD8" s="57">
        <v>2.7</v>
      </c>
      <c r="AE8" s="26">
        <v>2.82</v>
      </c>
      <c r="AF8" s="54">
        <f>AD8*AE8</f>
        <v>7.6139999999999999</v>
      </c>
      <c r="AG8" s="57">
        <v>2.7</v>
      </c>
      <c r="AH8" s="26">
        <v>2.82</v>
      </c>
      <c r="AI8" s="54">
        <f>AG8*AH8</f>
        <v>7.6139999999999999</v>
      </c>
      <c r="AJ8" s="57"/>
      <c r="AK8" s="26"/>
      <c r="AL8" s="54">
        <f>AJ8*AK8</f>
        <v>0</v>
      </c>
      <c r="AM8" s="57"/>
      <c r="AN8" s="26"/>
      <c r="AO8" s="54">
        <f>AM8*AN8</f>
        <v>0</v>
      </c>
      <c r="AP8" s="26"/>
      <c r="AQ8" s="26"/>
      <c r="AR8" s="54">
        <f>AP8*AQ8</f>
        <v>0</v>
      </c>
      <c r="AS8" s="57"/>
      <c r="AT8" s="26"/>
      <c r="AU8" s="54">
        <f>AS8*AT8</f>
        <v>0</v>
      </c>
      <c r="AV8" s="58">
        <f t="shared" si="0"/>
        <v>83.754000000000005</v>
      </c>
      <c r="AW8" s="78"/>
      <c r="AX8" s="234"/>
      <c r="AY8">
        <f t="shared" ref="AY8:AY10" si="1">AV4+AV8+AV12</f>
        <v>165.08279999999999</v>
      </c>
    </row>
    <row r="9" spans="1:51" ht="18">
      <c r="A9" s="225"/>
      <c r="B9" s="52" t="s">
        <v>103</v>
      </c>
      <c r="C9" s="53"/>
      <c r="D9" s="24"/>
      <c r="E9" s="54">
        <f>SUM(E7:E8)</f>
        <v>14.957999999999998</v>
      </c>
      <c r="F9" s="55"/>
      <c r="G9" s="26"/>
      <c r="H9" s="56">
        <f>SUM(H7:H8)</f>
        <v>14.957999999999998</v>
      </c>
      <c r="I9" s="57"/>
      <c r="J9" s="26"/>
      <c r="K9" s="54">
        <f>SUM(K7:K8)</f>
        <v>14.957999999999998</v>
      </c>
      <c r="L9" s="55"/>
      <c r="M9" s="26"/>
      <c r="N9" s="56">
        <f>SUM(N7:N8)</f>
        <v>14.957999999999998</v>
      </c>
      <c r="O9" s="57"/>
      <c r="P9" s="26"/>
      <c r="Q9" s="54">
        <f>SUM(Q7:Q8)</f>
        <v>14.957999999999998</v>
      </c>
      <c r="R9" s="55"/>
      <c r="S9" s="26"/>
      <c r="T9" s="56">
        <f>SUM(T7:T8)</f>
        <v>14.957999999999998</v>
      </c>
      <c r="U9" s="57"/>
      <c r="V9" s="26"/>
      <c r="W9" s="54">
        <f>SUM(W7:W8)</f>
        <v>14.957999999999998</v>
      </c>
      <c r="X9" s="55"/>
      <c r="Y9" s="26"/>
      <c r="Z9" s="56">
        <f>SUM(Z7:Z8)</f>
        <v>14.957999999999998</v>
      </c>
      <c r="AA9" s="57"/>
      <c r="AB9" s="26"/>
      <c r="AC9" s="54">
        <f>SUM(AC7:AC8)</f>
        <v>14.957999999999998</v>
      </c>
      <c r="AD9" s="57"/>
      <c r="AE9" s="26"/>
      <c r="AF9" s="54">
        <f>SUM(AF7:AF8)</f>
        <v>14.957999999999998</v>
      </c>
      <c r="AG9" s="57"/>
      <c r="AH9" s="26"/>
      <c r="AI9" s="54">
        <f>SUM(AI7:AI8)</f>
        <v>14.957999999999998</v>
      </c>
      <c r="AJ9" s="57"/>
      <c r="AK9" s="26"/>
      <c r="AL9" s="54">
        <f>SUM(AL7:AL8)</f>
        <v>0</v>
      </c>
      <c r="AM9" s="57"/>
      <c r="AN9" s="26"/>
      <c r="AO9" s="54">
        <f>SUM(AO7:AO8)</f>
        <v>0</v>
      </c>
      <c r="AP9" s="26"/>
      <c r="AQ9" s="26"/>
      <c r="AR9" s="54">
        <f>SUM(AR7:AR8)</f>
        <v>0</v>
      </c>
      <c r="AS9" s="57"/>
      <c r="AT9" s="26"/>
      <c r="AU9" s="54">
        <f>SUM(AU7:AU8)</f>
        <v>0</v>
      </c>
      <c r="AV9" s="58">
        <f t="shared" si="0"/>
        <v>164.53799999999998</v>
      </c>
      <c r="AW9" s="78"/>
      <c r="AX9" s="234"/>
      <c r="AY9">
        <f t="shared" si="1"/>
        <v>273.70679999999999</v>
      </c>
    </row>
    <row r="10" spans="1:51" ht="15.75" thickBot="1">
      <c r="A10" s="226"/>
      <c r="B10" s="59" t="s">
        <v>104</v>
      </c>
      <c r="C10" s="60"/>
      <c r="D10" s="61"/>
      <c r="E10" s="62">
        <f>E9</f>
        <v>14.957999999999998</v>
      </c>
      <c r="F10" s="63"/>
      <c r="G10" s="64"/>
      <c r="H10" s="65">
        <f>H9</f>
        <v>14.957999999999998</v>
      </c>
      <c r="I10" s="66"/>
      <c r="J10" s="64"/>
      <c r="K10" s="62">
        <f>K9</f>
        <v>14.957999999999998</v>
      </c>
      <c r="L10" s="63"/>
      <c r="M10" s="64"/>
      <c r="N10" s="65">
        <f>N9</f>
        <v>14.957999999999998</v>
      </c>
      <c r="O10" s="66"/>
      <c r="P10" s="64"/>
      <c r="Q10" s="62">
        <f>Q9</f>
        <v>14.957999999999998</v>
      </c>
      <c r="R10" s="63"/>
      <c r="S10" s="64"/>
      <c r="T10" s="65">
        <f>T9</f>
        <v>14.957999999999998</v>
      </c>
      <c r="U10" s="66"/>
      <c r="V10" s="64"/>
      <c r="W10" s="62">
        <f>W9</f>
        <v>14.957999999999998</v>
      </c>
      <c r="X10" s="63"/>
      <c r="Y10" s="64"/>
      <c r="Z10" s="65">
        <f>Z9</f>
        <v>14.957999999999998</v>
      </c>
      <c r="AA10" s="66"/>
      <c r="AB10" s="64"/>
      <c r="AC10" s="62">
        <f>AC9</f>
        <v>14.957999999999998</v>
      </c>
      <c r="AD10" s="66"/>
      <c r="AE10" s="64"/>
      <c r="AF10" s="62">
        <f>AF9</f>
        <v>14.957999999999998</v>
      </c>
      <c r="AG10" s="66"/>
      <c r="AH10" s="64"/>
      <c r="AI10" s="62">
        <f>AI9</f>
        <v>14.957999999999998</v>
      </c>
      <c r="AJ10" s="66"/>
      <c r="AK10" s="64"/>
      <c r="AL10" s="62">
        <f>AL9</f>
        <v>0</v>
      </c>
      <c r="AM10" s="66"/>
      <c r="AN10" s="64"/>
      <c r="AO10" s="62">
        <f>AO9</f>
        <v>0</v>
      </c>
      <c r="AP10" s="64"/>
      <c r="AQ10" s="64"/>
      <c r="AR10" s="62">
        <f>AR9</f>
        <v>0</v>
      </c>
      <c r="AS10" s="66"/>
      <c r="AT10" s="64"/>
      <c r="AU10" s="62">
        <f>AU9</f>
        <v>0</v>
      </c>
      <c r="AV10" s="67">
        <f t="shared" si="0"/>
        <v>164.53799999999998</v>
      </c>
      <c r="AW10" s="78"/>
      <c r="AX10" s="234"/>
      <c r="AY10">
        <f t="shared" si="1"/>
        <v>273.70679999999999</v>
      </c>
    </row>
    <row r="11" spans="1:51" ht="18">
      <c r="A11" s="224" t="s">
        <v>28</v>
      </c>
      <c r="B11" s="43" t="s">
        <v>101</v>
      </c>
      <c r="C11" s="44">
        <v>2.9</v>
      </c>
      <c r="D11" s="45">
        <v>1.2</v>
      </c>
      <c r="E11" s="46">
        <f>C11*D11</f>
        <v>3.48</v>
      </c>
      <c r="F11" s="47"/>
      <c r="G11" s="48"/>
      <c r="H11" s="49">
        <f>F11*G11</f>
        <v>0</v>
      </c>
      <c r="I11" s="50"/>
      <c r="J11" s="48"/>
      <c r="K11" s="46">
        <f>I11*J11</f>
        <v>0</v>
      </c>
      <c r="L11" s="47"/>
      <c r="M11" s="48"/>
      <c r="N11" s="49">
        <f>L11*M11</f>
        <v>0</v>
      </c>
      <c r="O11" s="50"/>
      <c r="P11" s="48"/>
      <c r="Q11" s="46">
        <f>O11*P11</f>
        <v>0</v>
      </c>
      <c r="R11" s="47"/>
      <c r="S11" s="48"/>
      <c r="T11" s="49">
        <f>R11*S11</f>
        <v>0</v>
      </c>
      <c r="U11" s="50"/>
      <c r="V11" s="48"/>
      <c r="W11" s="46">
        <f>U11*V11</f>
        <v>0</v>
      </c>
      <c r="X11" s="47"/>
      <c r="Y11" s="48"/>
      <c r="Z11" s="49">
        <f>X11*Y11</f>
        <v>0</v>
      </c>
      <c r="AA11" s="50">
        <v>2.9</v>
      </c>
      <c r="AB11" s="48">
        <v>1.2</v>
      </c>
      <c r="AC11" s="46">
        <f>AA11*AB11</f>
        <v>3.48</v>
      </c>
      <c r="AD11" s="50">
        <v>2.9</v>
      </c>
      <c r="AE11" s="48">
        <v>1.2</v>
      </c>
      <c r="AF11" s="46">
        <f>AD11*AE11</f>
        <v>3.48</v>
      </c>
      <c r="AG11" s="50">
        <v>2.9</v>
      </c>
      <c r="AH11" s="48">
        <v>1.2</v>
      </c>
      <c r="AI11" s="46">
        <f>AG11*AH11</f>
        <v>3.48</v>
      </c>
      <c r="AJ11" s="50"/>
      <c r="AK11" s="48"/>
      <c r="AL11" s="46">
        <f>AJ11*AK11</f>
        <v>0</v>
      </c>
      <c r="AM11" s="50"/>
      <c r="AN11" s="48"/>
      <c r="AO11" s="46">
        <f>AM11*AN11</f>
        <v>0</v>
      </c>
      <c r="AP11" s="48"/>
      <c r="AQ11" s="48"/>
      <c r="AR11" s="46">
        <f>AP11*AQ11</f>
        <v>0</v>
      </c>
      <c r="AS11" s="50"/>
      <c r="AT11" s="48"/>
      <c r="AU11" s="46">
        <f>AS11*AT11</f>
        <v>0</v>
      </c>
      <c r="AV11" s="51">
        <f t="shared" si="0"/>
        <v>13.92</v>
      </c>
      <c r="AW11" s="77"/>
    </row>
    <row r="12" spans="1:51" ht="18">
      <c r="A12" s="225"/>
      <c r="B12" s="52" t="s">
        <v>102</v>
      </c>
      <c r="C12" s="53">
        <v>1.26</v>
      </c>
      <c r="D12" s="24">
        <v>2.82</v>
      </c>
      <c r="E12" s="54">
        <f>C12*D12</f>
        <v>3.5531999999999999</v>
      </c>
      <c r="F12" s="55">
        <v>1.34</v>
      </c>
      <c r="G12" s="26">
        <v>2.82</v>
      </c>
      <c r="H12" s="56">
        <f>F12*G12</f>
        <v>3.7787999999999999</v>
      </c>
      <c r="I12" s="57">
        <v>1.34</v>
      </c>
      <c r="J12" s="26">
        <v>2.82</v>
      </c>
      <c r="K12" s="54">
        <f>I12*J12</f>
        <v>3.7787999999999999</v>
      </c>
      <c r="L12" s="55">
        <v>1.34</v>
      </c>
      <c r="M12" s="26">
        <v>2.82</v>
      </c>
      <c r="N12" s="56">
        <f>L12*M12</f>
        <v>3.7787999999999999</v>
      </c>
      <c r="O12" s="57">
        <v>1.34</v>
      </c>
      <c r="P12" s="26">
        <v>2.82</v>
      </c>
      <c r="Q12" s="54">
        <f>O12*P12</f>
        <v>3.7787999999999999</v>
      </c>
      <c r="R12" s="55">
        <v>1.34</v>
      </c>
      <c r="S12" s="26">
        <v>2.82</v>
      </c>
      <c r="T12" s="56">
        <f>R12*S12</f>
        <v>3.7787999999999999</v>
      </c>
      <c r="U12" s="57">
        <v>1.34</v>
      </c>
      <c r="V12" s="26">
        <v>2.82</v>
      </c>
      <c r="W12" s="54">
        <f>U12*V12</f>
        <v>3.7787999999999999</v>
      </c>
      <c r="X12" s="55">
        <v>1.34</v>
      </c>
      <c r="Y12" s="26">
        <v>2.82</v>
      </c>
      <c r="Z12" s="56">
        <f>X12*Y12</f>
        <v>3.7787999999999999</v>
      </c>
      <c r="AA12" s="57">
        <v>1.26</v>
      </c>
      <c r="AB12" s="26">
        <v>2.82</v>
      </c>
      <c r="AC12" s="54">
        <f>AA12*AB12</f>
        <v>3.5531999999999999</v>
      </c>
      <c r="AD12" s="57">
        <v>1.26</v>
      </c>
      <c r="AE12" s="26">
        <v>2.82</v>
      </c>
      <c r="AF12" s="54">
        <f>AD12*AE12</f>
        <v>3.5531999999999999</v>
      </c>
      <c r="AG12" s="57">
        <v>1.26</v>
      </c>
      <c r="AH12" s="26">
        <v>2.82</v>
      </c>
      <c r="AI12" s="54">
        <f>AG12*AH12</f>
        <v>3.5531999999999999</v>
      </c>
      <c r="AJ12" s="57"/>
      <c r="AK12" s="26"/>
      <c r="AL12" s="54">
        <f>AJ12*AK12</f>
        <v>0</v>
      </c>
      <c r="AM12" s="57"/>
      <c r="AN12" s="26"/>
      <c r="AO12" s="54">
        <f>AM12*AN12</f>
        <v>0</v>
      </c>
      <c r="AP12" s="26"/>
      <c r="AQ12" s="26"/>
      <c r="AR12" s="54">
        <f>AP12*AQ12</f>
        <v>0</v>
      </c>
      <c r="AS12" s="57"/>
      <c r="AT12" s="26"/>
      <c r="AU12" s="54">
        <f>AS12*AT12</f>
        <v>0</v>
      </c>
      <c r="AV12" s="58">
        <f t="shared" si="0"/>
        <v>40.664399999999993</v>
      </c>
      <c r="AW12" s="77"/>
    </row>
    <row r="13" spans="1:51" ht="18">
      <c r="A13" s="225"/>
      <c r="B13" s="52" t="s">
        <v>103</v>
      </c>
      <c r="C13" s="53"/>
      <c r="D13" s="24"/>
      <c r="E13" s="54">
        <f>SUM(E11:E12)</f>
        <v>7.0331999999999999</v>
      </c>
      <c r="F13" s="55"/>
      <c r="G13" s="26"/>
      <c r="H13" s="56">
        <f>SUM(H11:H12)</f>
        <v>3.7787999999999999</v>
      </c>
      <c r="I13" s="57"/>
      <c r="J13" s="26"/>
      <c r="K13" s="54">
        <f>SUM(K11:K12)</f>
        <v>3.7787999999999999</v>
      </c>
      <c r="L13" s="55"/>
      <c r="M13" s="26"/>
      <c r="N13" s="56">
        <f>SUM(N11:N12)</f>
        <v>3.7787999999999999</v>
      </c>
      <c r="O13" s="57"/>
      <c r="P13" s="26"/>
      <c r="Q13" s="54">
        <f>SUM(Q11:Q12)</f>
        <v>3.7787999999999999</v>
      </c>
      <c r="R13" s="55"/>
      <c r="S13" s="26"/>
      <c r="T13" s="56">
        <f>SUM(T11:T12)</f>
        <v>3.7787999999999999</v>
      </c>
      <c r="U13" s="57"/>
      <c r="V13" s="26"/>
      <c r="W13" s="54">
        <f>SUM(W11:W12)</f>
        <v>3.7787999999999999</v>
      </c>
      <c r="X13" s="55"/>
      <c r="Y13" s="26"/>
      <c r="Z13" s="56">
        <f>SUM(Z11:Z12)</f>
        <v>3.7787999999999999</v>
      </c>
      <c r="AA13" s="57"/>
      <c r="AB13" s="26"/>
      <c r="AC13" s="54">
        <f>SUM(AC11:AC12)</f>
        <v>7.0331999999999999</v>
      </c>
      <c r="AD13" s="57"/>
      <c r="AE13" s="26"/>
      <c r="AF13" s="54">
        <f>SUM(AF11:AF12)</f>
        <v>7.0331999999999999</v>
      </c>
      <c r="AG13" s="57"/>
      <c r="AH13" s="26"/>
      <c r="AI13" s="54">
        <f>SUM(AI11:AI12)</f>
        <v>7.0331999999999999</v>
      </c>
      <c r="AJ13" s="57"/>
      <c r="AK13" s="26"/>
      <c r="AL13" s="54">
        <f>SUM(AL11:AL12)</f>
        <v>0</v>
      </c>
      <c r="AM13" s="57"/>
      <c r="AN13" s="26"/>
      <c r="AO13" s="54">
        <f>SUM(AO11:AO12)</f>
        <v>0</v>
      </c>
      <c r="AP13" s="26"/>
      <c r="AQ13" s="26"/>
      <c r="AR13" s="54">
        <f>SUM(AR11:AR12)</f>
        <v>0</v>
      </c>
      <c r="AS13" s="57"/>
      <c r="AT13" s="26"/>
      <c r="AU13" s="54">
        <f>SUM(AU11:AU12)</f>
        <v>0</v>
      </c>
      <c r="AV13" s="58">
        <f t="shared" si="0"/>
        <v>54.584400000000002</v>
      </c>
      <c r="AW13" s="77"/>
    </row>
    <row r="14" spans="1:51" ht="15.75" thickBot="1">
      <c r="A14" s="226"/>
      <c r="B14" s="59" t="s">
        <v>104</v>
      </c>
      <c r="C14" s="60"/>
      <c r="D14" s="61"/>
      <c r="E14" s="62">
        <f>E13</f>
        <v>7.0331999999999999</v>
      </c>
      <c r="F14" s="63"/>
      <c r="G14" s="64"/>
      <c r="H14" s="65">
        <f>H13</f>
        <v>3.7787999999999999</v>
      </c>
      <c r="I14" s="66"/>
      <c r="J14" s="64"/>
      <c r="K14" s="62">
        <f>K13</f>
        <v>3.7787999999999999</v>
      </c>
      <c r="L14" s="63"/>
      <c r="M14" s="64"/>
      <c r="N14" s="65">
        <f>N13</f>
        <v>3.7787999999999999</v>
      </c>
      <c r="O14" s="66"/>
      <c r="P14" s="64"/>
      <c r="Q14" s="62">
        <f>Q13</f>
        <v>3.7787999999999999</v>
      </c>
      <c r="R14" s="63"/>
      <c r="S14" s="64"/>
      <c r="T14" s="65">
        <f>T13</f>
        <v>3.7787999999999999</v>
      </c>
      <c r="U14" s="66"/>
      <c r="V14" s="64"/>
      <c r="W14" s="62">
        <f>W13</f>
        <v>3.7787999999999999</v>
      </c>
      <c r="X14" s="63"/>
      <c r="Y14" s="64"/>
      <c r="Z14" s="65">
        <f>Z13</f>
        <v>3.7787999999999999</v>
      </c>
      <c r="AA14" s="66"/>
      <c r="AB14" s="64"/>
      <c r="AC14" s="62">
        <f>AC13</f>
        <v>7.0331999999999999</v>
      </c>
      <c r="AD14" s="66"/>
      <c r="AE14" s="64"/>
      <c r="AF14" s="62">
        <f>AF13</f>
        <v>7.0331999999999999</v>
      </c>
      <c r="AG14" s="66"/>
      <c r="AH14" s="64"/>
      <c r="AI14" s="62">
        <f>AI13</f>
        <v>7.0331999999999999</v>
      </c>
      <c r="AJ14" s="66"/>
      <c r="AK14" s="64"/>
      <c r="AL14" s="62">
        <f>AL13</f>
        <v>0</v>
      </c>
      <c r="AM14" s="66"/>
      <c r="AN14" s="64"/>
      <c r="AO14" s="62">
        <f>AO13</f>
        <v>0</v>
      </c>
      <c r="AP14" s="64"/>
      <c r="AQ14" s="64"/>
      <c r="AR14" s="62">
        <f>AR13</f>
        <v>0</v>
      </c>
      <c r="AS14" s="66"/>
      <c r="AT14" s="64"/>
      <c r="AU14" s="62">
        <f>AU13</f>
        <v>0</v>
      </c>
      <c r="AV14" s="67">
        <f t="shared" si="0"/>
        <v>54.584400000000002</v>
      </c>
      <c r="AW14" s="77"/>
    </row>
    <row r="15" spans="1:51" ht="18">
      <c r="A15" s="224" t="s">
        <v>21</v>
      </c>
      <c r="B15" s="43" t="s">
        <v>101</v>
      </c>
      <c r="C15" s="44">
        <f>1.45+2.14</f>
        <v>3.59</v>
      </c>
      <c r="D15" s="45">
        <v>1.2</v>
      </c>
      <c r="E15" s="46">
        <f>C15*D15</f>
        <v>4.3079999999999998</v>
      </c>
      <c r="F15" s="47">
        <f>1.45+2.14</f>
        <v>3.59</v>
      </c>
      <c r="G15" s="48">
        <v>1.2</v>
      </c>
      <c r="H15" s="49">
        <f>F15*G15</f>
        <v>4.3079999999999998</v>
      </c>
      <c r="I15" s="50">
        <f>1.45+2.14</f>
        <v>3.59</v>
      </c>
      <c r="J15" s="48">
        <v>1.2</v>
      </c>
      <c r="K15" s="46">
        <f>I15*J15</f>
        <v>4.3079999999999998</v>
      </c>
      <c r="L15" s="47">
        <f>1.45+2.14</f>
        <v>3.59</v>
      </c>
      <c r="M15" s="48">
        <v>1.2</v>
      </c>
      <c r="N15" s="49">
        <f>L15*M15</f>
        <v>4.3079999999999998</v>
      </c>
      <c r="O15" s="50">
        <f>1.45+2.14</f>
        <v>3.59</v>
      </c>
      <c r="P15" s="48">
        <v>1.2</v>
      </c>
      <c r="Q15" s="46">
        <f>O15*P15</f>
        <v>4.3079999999999998</v>
      </c>
      <c r="R15" s="47">
        <f>1.45+2.14</f>
        <v>3.59</v>
      </c>
      <c r="S15" s="48">
        <v>1.2</v>
      </c>
      <c r="T15" s="49">
        <f>R15*S15</f>
        <v>4.3079999999999998</v>
      </c>
      <c r="U15" s="50">
        <f>1.45+2.14</f>
        <v>3.59</v>
      </c>
      <c r="V15" s="48">
        <v>1.2</v>
      </c>
      <c r="W15" s="46">
        <f>U15*V15</f>
        <v>4.3079999999999998</v>
      </c>
      <c r="X15" s="47">
        <f>1.45+2.14</f>
        <v>3.59</v>
      </c>
      <c r="Y15" s="48">
        <v>1.2</v>
      </c>
      <c r="Z15" s="49">
        <f>X15*Y15</f>
        <v>4.3079999999999998</v>
      </c>
      <c r="AA15" s="50">
        <f>1.45+2.14</f>
        <v>3.59</v>
      </c>
      <c r="AB15" s="48">
        <v>1.2</v>
      </c>
      <c r="AC15" s="46">
        <f>AA15*AB15</f>
        <v>4.3079999999999998</v>
      </c>
      <c r="AD15" s="50">
        <f>1.45+2.14</f>
        <v>3.59</v>
      </c>
      <c r="AE15" s="48">
        <v>1.2</v>
      </c>
      <c r="AF15" s="46">
        <f>AD15*AE15</f>
        <v>4.3079999999999998</v>
      </c>
      <c r="AG15" s="50">
        <f>1.45+2.14</f>
        <v>3.59</v>
      </c>
      <c r="AH15" s="48">
        <v>1.2</v>
      </c>
      <c r="AI15" s="46">
        <f>AG15*AH15</f>
        <v>4.3079999999999998</v>
      </c>
      <c r="AJ15" s="50">
        <f>1.45+2.14</f>
        <v>3.59</v>
      </c>
      <c r="AK15" s="48">
        <v>1.2</v>
      </c>
      <c r="AL15" s="46">
        <f>AJ15*AK15</f>
        <v>4.3079999999999998</v>
      </c>
      <c r="AM15" s="50">
        <f>1.45+2.14</f>
        <v>3.59</v>
      </c>
      <c r="AN15" s="48">
        <v>1.2</v>
      </c>
      <c r="AO15" s="46">
        <f>AM15*AN15</f>
        <v>4.3079999999999998</v>
      </c>
      <c r="AP15" s="50">
        <f>1.45+2.14</f>
        <v>3.59</v>
      </c>
      <c r="AQ15" s="48">
        <v>1.2</v>
      </c>
      <c r="AR15" s="46">
        <f>AP15*AQ15</f>
        <v>4.3079999999999998</v>
      </c>
      <c r="AS15" s="50">
        <f>1.45+2.14</f>
        <v>3.59</v>
      </c>
      <c r="AT15" s="48">
        <v>1.2</v>
      </c>
      <c r="AU15" s="46">
        <f>AS15*AT15</f>
        <v>4.3079999999999998</v>
      </c>
      <c r="AV15" s="51">
        <f t="shared" si="0"/>
        <v>64.62</v>
      </c>
      <c r="AW15" s="77"/>
      <c r="AX15" s="234" t="s">
        <v>106</v>
      </c>
      <c r="AY15">
        <f>AV15+AV19</f>
        <v>129.24</v>
      </c>
    </row>
    <row r="16" spans="1:51" ht="18">
      <c r="A16" s="225"/>
      <c r="B16" s="52" t="s">
        <v>102</v>
      </c>
      <c r="C16" s="53">
        <v>1.08</v>
      </c>
      <c r="D16" s="24">
        <v>2.82</v>
      </c>
      <c r="E16" s="54">
        <f>C16*D16</f>
        <v>3.0455999999999999</v>
      </c>
      <c r="F16" s="55">
        <v>1.08</v>
      </c>
      <c r="G16" s="26">
        <v>2.82</v>
      </c>
      <c r="H16" s="56">
        <f>F16*G16</f>
        <v>3.0455999999999999</v>
      </c>
      <c r="I16" s="57">
        <v>1.08</v>
      </c>
      <c r="J16" s="26">
        <v>2.82</v>
      </c>
      <c r="K16" s="54">
        <f>I16*J16</f>
        <v>3.0455999999999999</v>
      </c>
      <c r="L16" s="55">
        <v>1.08</v>
      </c>
      <c r="M16" s="26">
        <v>2.82</v>
      </c>
      <c r="N16" s="56">
        <f>L16*M16</f>
        <v>3.0455999999999999</v>
      </c>
      <c r="O16" s="57">
        <v>1.08</v>
      </c>
      <c r="P16" s="26">
        <v>2.82</v>
      </c>
      <c r="Q16" s="54">
        <f>O16*P16</f>
        <v>3.0455999999999999</v>
      </c>
      <c r="R16" s="55">
        <v>1.08</v>
      </c>
      <c r="S16" s="26">
        <v>2.82</v>
      </c>
      <c r="T16" s="56">
        <f>R16*S16</f>
        <v>3.0455999999999999</v>
      </c>
      <c r="U16" s="57">
        <v>1.08</v>
      </c>
      <c r="V16" s="26">
        <v>2.82</v>
      </c>
      <c r="W16" s="54">
        <f>U16*V16</f>
        <v>3.0455999999999999</v>
      </c>
      <c r="X16" s="55">
        <v>1.08</v>
      </c>
      <c r="Y16" s="26">
        <v>2.82</v>
      </c>
      <c r="Z16" s="56">
        <f>X16*Y16</f>
        <v>3.0455999999999999</v>
      </c>
      <c r="AA16" s="57">
        <v>1.08</v>
      </c>
      <c r="AB16" s="26">
        <v>2.82</v>
      </c>
      <c r="AC16" s="54">
        <f>AA16*AB16</f>
        <v>3.0455999999999999</v>
      </c>
      <c r="AD16" s="57">
        <v>1.08</v>
      </c>
      <c r="AE16" s="26">
        <v>2.82</v>
      </c>
      <c r="AF16" s="54">
        <f>AD16*AE16</f>
        <v>3.0455999999999999</v>
      </c>
      <c r="AG16" s="57">
        <v>1.08</v>
      </c>
      <c r="AH16" s="26">
        <v>2.82</v>
      </c>
      <c r="AI16" s="54">
        <f>AG16*AH16</f>
        <v>3.0455999999999999</v>
      </c>
      <c r="AJ16" s="57">
        <v>1.08</v>
      </c>
      <c r="AK16" s="26">
        <v>2.82</v>
      </c>
      <c r="AL16" s="54">
        <f>AJ16*AK16</f>
        <v>3.0455999999999999</v>
      </c>
      <c r="AM16" s="57">
        <v>1.08</v>
      </c>
      <c r="AN16" s="26">
        <v>2.82</v>
      </c>
      <c r="AO16" s="54">
        <f>AM16*AN16</f>
        <v>3.0455999999999999</v>
      </c>
      <c r="AP16" s="57">
        <v>1.08</v>
      </c>
      <c r="AQ16" s="26">
        <v>2.82</v>
      </c>
      <c r="AR16" s="54">
        <f>AP16*AQ16</f>
        <v>3.0455999999999999</v>
      </c>
      <c r="AS16" s="57">
        <v>1.08</v>
      </c>
      <c r="AT16" s="26">
        <v>2.82</v>
      </c>
      <c r="AU16" s="54">
        <f>AS16*AT16</f>
        <v>3.0455999999999999</v>
      </c>
      <c r="AV16" s="58">
        <f t="shared" si="0"/>
        <v>45.683999999999997</v>
      </c>
      <c r="AW16" s="77"/>
      <c r="AX16" s="234"/>
      <c r="AY16">
        <f t="shared" ref="AY16:AY18" si="2">AV16+AV20</f>
        <v>100.67399999999998</v>
      </c>
    </row>
    <row r="17" spans="1:51" ht="18">
      <c r="A17" s="225"/>
      <c r="B17" s="52" t="s">
        <v>103</v>
      </c>
      <c r="C17" s="53"/>
      <c r="D17" s="24"/>
      <c r="E17" s="54">
        <f>SUM(E15:E16)</f>
        <v>7.3536000000000001</v>
      </c>
      <c r="F17" s="55"/>
      <c r="G17" s="26"/>
      <c r="H17" s="56">
        <f>SUM(H15:H16)</f>
        <v>7.3536000000000001</v>
      </c>
      <c r="I17" s="57"/>
      <c r="J17" s="26"/>
      <c r="K17" s="54">
        <f>SUM(K15:K16)</f>
        <v>7.3536000000000001</v>
      </c>
      <c r="L17" s="55"/>
      <c r="M17" s="26"/>
      <c r="N17" s="56">
        <f>SUM(N15:N16)</f>
        <v>7.3536000000000001</v>
      </c>
      <c r="O17" s="57"/>
      <c r="P17" s="26"/>
      <c r="Q17" s="54">
        <f>SUM(Q15:Q16)</f>
        <v>7.3536000000000001</v>
      </c>
      <c r="R17" s="55"/>
      <c r="S17" s="26"/>
      <c r="T17" s="56">
        <f>SUM(T15:T16)</f>
        <v>7.3536000000000001</v>
      </c>
      <c r="U17" s="57"/>
      <c r="V17" s="26"/>
      <c r="W17" s="54">
        <f>SUM(W15:W16)</f>
        <v>7.3536000000000001</v>
      </c>
      <c r="X17" s="55"/>
      <c r="Y17" s="26"/>
      <c r="Z17" s="56">
        <f>SUM(Z15:Z16)</f>
        <v>7.3536000000000001</v>
      </c>
      <c r="AA17" s="57"/>
      <c r="AB17" s="26"/>
      <c r="AC17" s="54">
        <f>SUM(AC15:AC16)</f>
        <v>7.3536000000000001</v>
      </c>
      <c r="AD17" s="57"/>
      <c r="AE17" s="26"/>
      <c r="AF17" s="54">
        <f>SUM(AF15:AF16)</f>
        <v>7.3536000000000001</v>
      </c>
      <c r="AG17" s="57"/>
      <c r="AH17" s="26"/>
      <c r="AI17" s="54">
        <f>SUM(AI15:AI16)</f>
        <v>7.3536000000000001</v>
      </c>
      <c r="AJ17" s="57"/>
      <c r="AK17" s="26"/>
      <c r="AL17" s="54">
        <f>SUM(AL15:AL16)</f>
        <v>7.3536000000000001</v>
      </c>
      <c r="AM17" s="57"/>
      <c r="AN17" s="26"/>
      <c r="AO17" s="54">
        <f>SUM(AO15:AO16)</f>
        <v>7.3536000000000001</v>
      </c>
      <c r="AP17" s="26"/>
      <c r="AQ17" s="26"/>
      <c r="AR17" s="54">
        <f>SUM(AR15:AR16)</f>
        <v>7.3536000000000001</v>
      </c>
      <c r="AS17" s="57"/>
      <c r="AT17" s="26"/>
      <c r="AU17" s="54">
        <f>SUM(AU15:AU16)</f>
        <v>7.3536000000000001</v>
      </c>
      <c r="AV17" s="58">
        <f t="shared" si="0"/>
        <v>110.304</v>
      </c>
      <c r="AW17" s="77"/>
      <c r="AX17" s="234"/>
      <c r="AY17">
        <f t="shared" si="2"/>
        <v>229.91400000000004</v>
      </c>
    </row>
    <row r="18" spans="1:51" ht="15.75" thickBot="1">
      <c r="A18" s="226"/>
      <c r="B18" s="59" t="s">
        <v>104</v>
      </c>
      <c r="C18" s="60"/>
      <c r="D18" s="61"/>
      <c r="E18" s="62">
        <f>E17</f>
        <v>7.3536000000000001</v>
      </c>
      <c r="F18" s="63"/>
      <c r="G18" s="64"/>
      <c r="H18" s="65">
        <f>H17</f>
        <v>7.3536000000000001</v>
      </c>
      <c r="I18" s="66"/>
      <c r="J18" s="64"/>
      <c r="K18" s="62">
        <f>K17</f>
        <v>7.3536000000000001</v>
      </c>
      <c r="L18" s="63"/>
      <c r="M18" s="64"/>
      <c r="N18" s="65">
        <f>N17</f>
        <v>7.3536000000000001</v>
      </c>
      <c r="O18" s="66"/>
      <c r="P18" s="64"/>
      <c r="Q18" s="62">
        <f>Q17</f>
        <v>7.3536000000000001</v>
      </c>
      <c r="R18" s="63"/>
      <c r="S18" s="64"/>
      <c r="T18" s="65">
        <f>T17</f>
        <v>7.3536000000000001</v>
      </c>
      <c r="U18" s="66"/>
      <c r="V18" s="64"/>
      <c r="W18" s="62">
        <f>W17</f>
        <v>7.3536000000000001</v>
      </c>
      <c r="X18" s="63"/>
      <c r="Y18" s="64"/>
      <c r="Z18" s="65">
        <f>Z17</f>
        <v>7.3536000000000001</v>
      </c>
      <c r="AA18" s="66"/>
      <c r="AB18" s="64"/>
      <c r="AC18" s="62">
        <f>AC17</f>
        <v>7.3536000000000001</v>
      </c>
      <c r="AD18" s="66"/>
      <c r="AE18" s="64"/>
      <c r="AF18" s="62">
        <f>AF17</f>
        <v>7.3536000000000001</v>
      </c>
      <c r="AG18" s="66"/>
      <c r="AH18" s="64"/>
      <c r="AI18" s="62">
        <f>AI17</f>
        <v>7.3536000000000001</v>
      </c>
      <c r="AJ18" s="66"/>
      <c r="AK18" s="64"/>
      <c r="AL18" s="62">
        <f>AL17</f>
        <v>7.3536000000000001</v>
      </c>
      <c r="AM18" s="66"/>
      <c r="AN18" s="64"/>
      <c r="AO18" s="62">
        <f>AO17</f>
        <v>7.3536000000000001</v>
      </c>
      <c r="AP18" s="64"/>
      <c r="AQ18" s="64"/>
      <c r="AR18" s="62">
        <f>AR17</f>
        <v>7.3536000000000001</v>
      </c>
      <c r="AS18" s="66"/>
      <c r="AT18" s="64"/>
      <c r="AU18" s="62">
        <f>AU17</f>
        <v>7.3536000000000001</v>
      </c>
      <c r="AV18" s="67">
        <f t="shared" si="0"/>
        <v>110.304</v>
      </c>
      <c r="AW18" s="77"/>
      <c r="AX18" s="234"/>
      <c r="AY18">
        <f t="shared" si="2"/>
        <v>229.91400000000004</v>
      </c>
    </row>
    <row r="19" spans="1:51" ht="18">
      <c r="A19" s="231" t="s">
        <v>19</v>
      </c>
      <c r="B19" s="43" t="s">
        <v>101</v>
      </c>
      <c r="C19" s="44">
        <v>3.59</v>
      </c>
      <c r="D19" s="45">
        <v>1.2</v>
      </c>
      <c r="E19" s="46">
        <f>C19*D19</f>
        <v>4.3079999999999998</v>
      </c>
      <c r="F19" s="47">
        <v>3.59</v>
      </c>
      <c r="G19" s="48">
        <v>1.2</v>
      </c>
      <c r="H19" s="49">
        <f>F19*G19</f>
        <v>4.3079999999999998</v>
      </c>
      <c r="I19" s="50">
        <v>3.59</v>
      </c>
      <c r="J19" s="48">
        <v>1.2</v>
      </c>
      <c r="K19" s="46">
        <f>I19*J19</f>
        <v>4.3079999999999998</v>
      </c>
      <c r="L19" s="47">
        <v>3.59</v>
      </c>
      <c r="M19" s="48">
        <v>1.2</v>
      </c>
      <c r="N19" s="49">
        <f>L19*M19</f>
        <v>4.3079999999999998</v>
      </c>
      <c r="O19" s="50">
        <v>3.59</v>
      </c>
      <c r="P19" s="48">
        <v>1.2</v>
      </c>
      <c r="Q19" s="46">
        <f>O19*P19</f>
        <v>4.3079999999999998</v>
      </c>
      <c r="R19" s="47">
        <v>3.59</v>
      </c>
      <c r="S19" s="48">
        <v>1.2</v>
      </c>
      <c r="T19" s="49">
        <f>R19*S19</f>
        <v>4.3079999999999998</v>
      </c>
      <c r="U19" s="50">
        <v>3.59</v>
      </c>
      <c r="V19" s="48">
        <v>1.2</v>
      </c>
      <c r="W19" s="46">
        <f>U19*V19</f>
        <v>4.3079999999999998</v>
      </c>
      <c r="X19" s="47">
        <v>3.59</v>
      </c>
      <c r="Y19" s="48">
        <v>1.2</v>
      </c>
      <c r="Z19" s="49">
        <f>X19*Y19</f>
        <v>4.3079999999999998</v>
      </c>
      <c r="AA19" s="50">
        <v>3.59</v>
      </c>
      <c r="AB19" s="48">
        <v>1.2</v>
      </c>
      <c r="AC19" s="46">
        <f>AA19*AB19</f>
        <v>4.3079999999999998</v>
      </c>
      <c r="AD19" s="50">
        <v>3.59</v>
      </c>
      <c r="AE19" s="48">
        <v>1.2</v>
      </c>
      <c r="AF19" s="46">
        <f>AD19*AE19</f>
        <v>4.3079999999999998</v>
      </c>
      <c r="AG19" s="50">
        <v>3.59</v>
      </c>
      <c r="AH19" s="48">
        <v>1.2</v>
      </c>
      <c r="AI19" s="46">
        <f>AG19*AH19</f>
        <v>4.3079999999999998</v>
      </c>
      <c r="AJ19" s="50">
        <v>3.59</v>
      </c>
      <c r="AK19" s="48">
        <v>1.2</v>
      </c>
      <c r="AL19" s="46">
        <f>AJ19*AK19</f>
        <v>4.3079999999999998</v>
      </c>
      <c r="AM19" s="50">
        <v>3.59</v>
      </c>
      <c r="AN19" s="48">
        <v>1.2</v>
      </c>
      <c r="AO19" s="46">
        <f>AM19*AN19</f>
        <v>4.3079999999999998</v>
      </c>
      <c r="AP19" s="50">
        <v>3.59</v>
      </c>
      <c r="AQ19" s="48">
        <v>1.2</v>
      </c>
      <c r="AR19" s="46">
        <f>AP19*AQ19</f>
        <v>4.3079999999999998</v>
      </c>
      <c r="AS19" s="50">
        <v>3.59</v>
      </c>
      <c r="AT19" s="48">
        <v>1.2</v>
      </c>
      <c r="AU19" s="46">
        <f>AS19*AT19</f>
        <v>4.3079999999999998</v>
      </c>
      <c r="AV19" s="51">
        <f t="shared" si="0"/>
        <v>64.62</v>
      </c>
      <c r="AW19" s="77"/>
    </row>
    <row r="20" spans="1:51" ht="18">
      <c r="A20" s="232"/>
      <c r="B20" s="52" t="s">
        <v>102</v>
      </c>
      <c r="C20" s="53">
        <v>1.3</v>
      </c>
      <c r="D20" s="24">
        <v>2.82</v>
      </c>
      <c r="E20" s="54">
        <f>C20*D20</f>
        <v>3.6659999999999999</v>
      </c>
      <c r="F20" s="55">
        <v>1.3</v>
      </c>
      <c r="G20" s="26">
        <v>2.82</v>
      </c>
      <c r="H20" s="56">
        <f>F20*G20</f>
        <v>3.6659999999999999</v>
      </c>
      <c r="I20" s="57">
        <v>1.3</v>
      </c>
      <c r="J20" s="26">
        <v>2.82</v>
      </c>
      <c r="K20" s="54">
        <f>I20*J20</f>
        <v>3.6659999999999999</v>
      </c>
      <c r="L20" s="55">
        <v>1.3</v>
      </c>
      <c r="M20" s="26">
        <v>2.82</v>
      </c>
      <c r="N20" s="56">
        <f>L20*M20</f>
        <v>3.6659999999999999</v>
      </c>
      <c r="O20" s="57">
        <v>1.3</v>
      </c>
      <c r="P20" s="26">
        <v>2.82</v>
      </c>
      <c r="Q20" s="54">
        <f>O20*P20</f>
        <v>3.6659999999999999</v>
      </c>
      <c r="R20" s="55">
        <v>1.3</v>
      </c>
      <c r="S20" s="26">
        <v>2.82</v>
      </c>
      <c r="T20" s="56">
        <f>R20*S20</f>
        <v>3.6659999999999999</v>
      </c>
      <c r="U20" s="57">
        <v>1.3</v>
      </c>
      <c r="V20" s="26">
        <v>2.82</v>
      </c>
      <c r="W20" s="54">
        <f>U20*V20</f>
        <v>3.6659999999999999</v>
      </c>
      <c r="X20" s="55">
        <v>1.3</v>
      </c>
      <c r="Y20" s="26">
        <v>2.82</v>
      </c>
      <c r="Z20" s="56">
        <f>X20*Y20</f>
        <v>3.6659999999999999</v>
      </c>
      <c r="AA20" s="57">
        <v>1.3</v>
      </c>
      <c r="AB20" s="26">
        <v>2.82</v>
      </c>
      <c r="AC20" s="54">
        <f>AA20*AB20</f>
        <v>3.6659999999999999</v>
      </c>
      <c r="AD20" s="57">
        <v>1.3</v>
      </c>
      <c r="AE20" s="26">
        <v>2.82</v>
      </c>
      <c r="AF20" s="54">
        <f>AD20*AE20</f>
        <v>3.6659999999999999</v>
      </c>
      <c r="AG20" s="57">
        <v>1.3</v>
      </c>
      <c r="AH20" s="26">
        <v>2.82</v>
      </c>
      <c r="AI20" s="54">
        <f>AG20*AH20</f>
        <v>3.6659999999999999</v>
      </c>
      <c r="AJ20" s="57">
        <v>1.3</v>
      </c>
      <c r="AK20" s="26">
        <v>2.82</v>
      </c>
      <c r="AL20" s="54">
        <f>AJ20*AK20</f>
        <v>3.6659999999999999</v>
      </c>
      <c r="AM20" s="57">
        <v>1.3</v>
      </c>
      <c r="AN20" s="26">
        <v>2.82</v>
      </c>
      <c r="AO20" s="54">
        <f>AM20*AN20</f>
        <v>3.6659999999999999</v>
      </c>
      <c r="AP20" s="57">
        <v>1.3</v>
      </c>
      <c r="AQ20" s="26">
        <v>2.82</v>
      </c>
      <c r="AR20" s="54">
        <f>AP20*AQ20</f>
        <v>3.6659999999999999</v>
      </c>
      <c r="AS20" s="57">
        <v>1.3</v>
      </c>
      <c r="AT20" s="26">
        <v>2.82</v>
      </c>
      <c r="AU20" s="54">
        <f>AS20*AT20</f>
        <v>3.6659999999999999</v>
      </c>
      <c r="AV20" s="58">
        <f t="shared" si="0"/>
        <v>54.989999999999981</v>
      </c>
      <c r="AW20" s="77"/>
    </row>
    <row r="21" spans="1:51" ht="18">
      <c r="A21" s="232"/>
      <c r="B21" s="52" t="s">
        <v>103</v>
      </c>
      <c r="C21" s="53"/>
      <c r="D21" s="24"/>
      <c r="E21" s="54">
        <f>SUM(E19:E20)</f>
        <v>7.9740000000000002</v>
      </c>
      <c r="F21" s="55"/>
      <c r="G21" s="26"/>
      <c r="H21" s="56">
        <f>SUM(H19:H20)</f>
        <v>7.9740000000000002</v>
      </c>
      <c r="I21" s="57"/>
      <c r="J21" s="26"/>
      <c r="K21" s="54">
        <f>SUM(K19:K20)</f>
        <v>7.9740000000000002</v>
      </c>
      <c r="L21" s="55"/>
      <c r="M21" s="26"/>
      <c r="N21" s="56">
        <f>SUM(N19:N20)</f>
        <v>7.9740000000000002</v>
      </c>
      <c r="O21" s="57"/>
      <c r="P21" s="26"/>
      <c r="Q21" s="54">
        <f>SUM(Q19:Q20)</f>
        <v>7.9740000000000002</v>
      </c>
      <c r="R21" s="55"/>
      <c r="S21" s="26"/>
      <c r="T21" s="56">
        <f>SUM(T19:T20)</f>
        <v>7.9740000000000002</v>
      </c>
      <c r="U21" s="57"/>
      <c r="V21" s="26"/>
      <c r="W21" s="54">
        <f>SUM(W19:W20)</f>
        <v>7.9740000000000002</v>
      </c>
      <c r="X21" s="55"/>
      <c r="Y21" s="26"/>
      <c r="Z21" s="56">
        <f>SUM(Z19:Z20)</f>
        <v>7.9740000000000002</v>
      </c>
      <c r="AA21" s="57"/>
      <c r="AB21" s="26"/>
      <c r="AC21" s="54">
        <f>SUM(AC19:AC20)</f>
        <v>7.9740000000000002</v>
      </c>
      <c r="AD21" s="57"/>
      <c r="AE21" s="26"/>
      <c r="AF21" s="54">
        <f>SUM(AF19:AF20)</f>
        <v>7.9740000000000002</v>
      </c>
      <c r="AG21" s="57"/>
      <c r="AH21" s="26"/>
      <c r="AI21" s="54">
        <f>SUM(AI19:AI20)</f>
        <v>7.9740000000000002</v>
      </c>
      <c r="AJ21" s="57"/>
      <c r="AK21" s="26"/>
      <c r="AL21" s="54">
        <f>SUM(AL19:AL20)</f>
        <v>7.9740000000000002</v>
      </c>
      <c r="AM21" s="57"/>
      <c r="AN21" s="26"/>
      <c r="AO21" s="54">
        <f>SUM(AO19:AO20)</f>
        <v>7.9740000000000002</v>
      </c>
      <c r="AP21" s="26"/>
      <c r="AQ21" s="26"/>
      <c r="AR21" s="54">
        <f>SUM(AR19:AR20)</f>
        <v>7.9740000000000002</v>
      </c>
      <c r="AS21" s="57"/>
      <c r="AT21" s="26"/>
      <c r="AU21" s="54">
        <f>SUM(AU19:AU20)</f>
        <v>7.9740000000000002</v>
      </c>
      <c r="AV21" s="58">
        <f t="shared" si="0"/>
        <v>119.61000000000004</v>
      </c>
      <c r="AW21" s="77"/>
    </row>
    <row r="22" spans="1:51" ht="15.75" thickBot="1">
      <c r="A22" s="233"/>
      <c r="B22" s="59" t="s">
        <v>104</v>
      </c>
      <c r="C22" s="60"/>
      <c r="D22" s="61"/>
      <c r="E22" s="62">
        <f>E21</f>
        <v>7.9740000000000002</v>
      </c>
      <c r="F22" s="63"/>
      <c r="G22" s="64"/>
      <c r="H22" s="65">
        <f>H21</f>
        <v>7.9740000000000002</v>
      </c>
      <c r="I22" s="66"/>
      <c r="J22" s="64"/>
      <c r="K22" s="62">
        <f>K21</f>
        <v>7.9740000000000002</v>
      </c>
      <c r="L22" s="63"/>
      <c r="M22" s="64"/>
      <c r="N22" s="65">
        <f>N21</f>
        <v>7.9740000000000002</v>
      </c>
      <c r="O22" s="66"/>
      <c r="P22" s="64"/>
      <c r="Q22" s="62">
        <f>Q21</f>
        <v>7.9740000000000002</v>
      </c>
      <c r="R22" s="63"/>
      <c r="S22" s="64"/>
      <c r="T22" s="65">
        <f>T21</f>
        <v>7.9740000000000002</v>
      </c>
      <c r="U22" s="66"/>
      <c r="V22" s="64"/>
      <c r="W22" s="62">
        <f>W21</f>
        <v>7.9740000000000002</v>
      </c>
      <c r="X22" s="63"/>
      <c r="Y22" s="64"/>
      <c r="Z22" s="65">
        <f>Z21</f>
        <v>7.9740000000000002</v>
      </c>
      <c r="AA22" s="66"/>
      <c r="AB22" s="64"/>
      <c r="AC22" s="62">
        <f>AC21</f>
        <v>7.9740000000000002</v>
      </c>
      <c r="AD22" s="66"/>
      <c r="AE22" s="64"/>
      <c r="AF22" s="62">
        <f>AF21</f>
        <v>7.9740000000000002</v>
      </c>
      <c r="AG22" s="66"/>
      <c r="AH22" s="64"/>
      <c r="AI22" s="62">
        <f>AI21</f>
        <v>7.9740000000000002</v>
      </c>
      <c r="AJ22" s="66"/>
      <c r="AK22" s="64"/>
      <c r="AL22" s="62">
        <f>AL21</f>
        <v>7.9740000000000002</v>
      </c>
      <c r="AM22" s="66"/>
      <c r="AN22" s="64"/>
      <c r="AO22" s="62">
        <f>AO21</f>
        <v>7.9740000000000002</v>
      </c>
      <c r="AP22" s="64"/>
      <c r="AQ22" s="64"/>
      <c r="AR22" s="62">
        <f>AR21</f>
        <v>7.9740000000000002</v>
      </c>
      <c r="AS22" s="66"/>
      <c r="AT22" s="64"/>
      <c r="AU22" s="62">
        <f>AU21</f>
        <v>7.9740000000000002</v>
      </c>
      <c r="AV22" s="67">
        <f t="shared" si="0"/>
        <v>119.61000000000004</v>
      </c>
      <c r="AW22" s="77"/>
    </row>
    <row r="23" spans="1:51" ht="18">
      <c r="A23" s="231" t="s">
        <v>31</v>
      </c>
      <c r="B23" s="43" t="s">
        <v>101</v>
      </c>
      <c r="C23" s="44">
        <v>2.9</v>
      </c>
      <c r="D23" s="45">
        <v>1.2</v>
      </c>
      <c r="E23" s="46">
        <f>C23*D23</f>
        <v>3.48</v>
      </c>
      <c r="F23" s="47"/>
      <c r="G23" s="48"/>
      <c r="H23" s="49">
        <f>F23*G23</f>
        <v>0</v>
      </c>
      <c r="I23" s="50"/>
      <c r="J23" s="48"/>
      <c r="K23" s="46">
        <f>I23*J23</f>
        <v>0</v>
      </c>
      <c r="L23" s="47"/>
      <c r="M23" s="48"/>
      <c r="N23" s="49">
        <f>L23*M23</f>
        <v>0</v>
      </c>
      <c r="O23" s="50"/>
      <c r="P23" s="48"/>
      <c r="Q23" s="46">
        <f>O23*P23</f>
        <v>0</v>
      </c>
      <c r="R23" s="47"/>
      <c r="S23" s="48"/>
      <c r="T23" s="49">
        <f>R23*S23</f>
        <v>0</v>
      </c>
      <c r="U23" s="50"/>
      <c r="V23" s="48"/>
      <c r="W23" s="46">
        <f>U23*V23</f>
        <v>0</v>
      </c>
      <c r="X23" s="47"/>
      <c r="Y23" s="48"/>
      <c r="Z23" s="49">
        <f>X23*Y23</f>
        <v>0</v>
      </c>
      <c r="AA23" s="50">
        <v>2.9</v>
      </c>
      <c r="AB23" s="48">
        <v>1.2</v>
      </c>
      <c r="AC23" s="46">
        <f>AA23*AB23</f>
        <v>3.48</v>
      </c>
      <c r="AD23" s="50">
        <v>2.9</v>
      </c>
      <c r="AE23" s="48">
        <v>1.2</v>
      </c>
      <c r="AF23" s="46">
        <f>AD23*AE23</f>
        <v>3.48</v>
      </c>
      <c r="AG23" s="50">
        <v>2.9</v>
      </c>
      <c r="AH23" s="48">
        <v>1.2</v>
      </c>
      <c r="AI23" s="46">
        <f>AG23*AH23</f>
        <v>3.48</v>
      </c>
      <c r="AJ23" s="50"/>
      <c r="AK23" s="48"/>
      <c r="AL23" s="46">
        <f>AJ23*AK23</f>
        <v>0</v>
      </c>
      <c r="AM23" s="50"/>
      <c r="AN23" s="48"/>
      <c r="AO23" s="46">
        <f>AM23*AN23</f>
        <v>0</v>
      </c>
      <c r="AP23" s="48"/>
      <c r="AQ23" s="48"/>
      <c r="AR23" s="46">
        <f>AP23*AQ23</f>
        <v>0</v>
      </c>
      <c r="AS23" s="50"/>
      <c r="AT23" s="48"/>
      <c r="AU23" s="46">
        <f>AS23*AT23</f>
        <v>0</v>
      </c>
      <c r="AV23" s="51">
        <f t="shared" si="0"/>
        <v>13.92</v>
      </c>
      <c r="AW23" s="77"/>
    </row>
    <row r="24" spans="1:51" ht="18">
      <c r="A24" s="232"/>
      <c r="B24" s="52" t="s">
        <v>102</v>
      </c>
      <c r="C24" s="53">
        <v>1.26</v>
      </c>
      <c r="D24" s="24">
        <v>2.82</v>
      </c>
      <c r="E24" s="54">
        <f>C24*D24</f>
        <v>3.5531999999999999</v>
      </c>
      <c r="F24" s="55">
        <v>1.34</v>
      </c>
      <c r="G24" s="26">
        <v>2.82</v>
      </c>
      <c r="H24" s="56">
        <f>F24*G24</f>
        <v>3.7787999999999999</v>
      </c>
      <c r="I24" s="57">
        <v>1.34</v>
      </c>
      <c r="J24" s="26">
        <v>2.82</v>
      </c>
      <c r="K24" s="54">
        <f>I24*J24</f>
        <v>3.7787999999999999</v>
      </c>
      <c r="L24" s="55">
        <v>1.34</v>
      </c>
      <c r="M24" s="26">
        <v>2.82</v>
      </c>
      <c r="N24" s="56">
        <f>L24*M24</f>
        <v>3.7787999999999999</v>
      </c>
      <c r="O24" s="57">
        <v>1.34</v>
      </c>
      <c r="P24" s="26">
        <v>2.82</v>
      </c>
      <c r="Q24" s="54">
        <f>O24*P24</f>
        <v>3.7787999999999999</v>
      </c>
      <c r="R24" s="55">
        <v>1.34</v>
      </c>
      <c r="S24" s="26">
        <v>2.82</v>
      </c>
      <c r="T24" s="56">
        <f>R24*S24</f>
        <v>3.7787999999999999</v>
      </c>
      <c r="U24" s="57">
        <v>1.34</v>
      </c>
      <c r="V24" s="26">
        <v>2.82</v>
      </c>
      <c r="W24" s="54">
        <f>U24*V24</f>
        <v>3.7787999999999999</v>
      </c>
      <c r="X24" s="55">
        <v>1.34</v>
      </c>
      <c r="Y24" s="26">
        <v>2.82</v>
      </c>
      <c r="Z24" s="56">
        <f>X24*Y24</f>
        <v>3.7787999999999999</v>
      </c>
      <c r="AA24" s="57">
        <v>1.26</v>
      </c>
      <c r="AB24" s="26">
        <v>2.82</v>
      </c>
      <c r="AC24" s="54">
        <f>AA24*AB24</f>
        <v>3.5531999999999999</v>
      </c>
      <c r="AD24" s="57">
        <v>1.26</v>
      </c>
      <c r="AE24" s="26">
        <v>2.82</v>
      </c>
      <c r="AF24" s="54">
        <f>AD24*AE24</f>
        <v>3.5531999999999999</v>
      </c>
      <c r="AG24" s="57">
        <v>1.26</v>
      </c>
      <c r="AH24" s="26">
        <v>2.82</v>
      </c>
      <c r="AI24" s="54">
        <f>AG24*AH24</f>
        <v>3.5531999999999999</v>
      </c>
      <c r="AJ24" s="57"/>
      <c r="AK24" s="26"/>
      <c r="AL24" s="54">
        <f>AJ24*AK24</f>
        <v>0</v>
      </c>
      <c r="AM24" s="57"/>
      <c r="AN24" s="26"/>
      <c r="AO24" s="54">
        <f>AM24*AN24</f>
        <v>0</v>
      </c>
      <c r="AP24" s="26"/>
      <c r="AQ24" s="26"/>
      <c r="AR24" s="54">
        <f>AP24*AQ24</f>
        <v>0</v>
      </c>
      <c r="AS24" s="57"/>
      <c r="AT24" s="26"/>
      <c r="AU24" s="54">
        <f>AS24*AT24</f>
        <v>0</v>
      </c>
      <c r="AV24" s="58">
        <f t="shared" si="0"/>
        <v>40.664399999999993</v>
      </c>
      <c r="AW24" s="77"/>
    </row>
    <row r="25" spans="1:51" ht="18">
      <c r="A25" s="232"/>
      <c r="B25" s="52" t="s">
        <v>103</v>
      </c>
      <c r="C25" s="53"/>
      <c r="D25" s="24"/>
      <c r="E25" s="54">
        <f>SUM(E23:E24)</f>
        <v>7.0331999999999999</v>
      </c>
      <c r="F25" s="55"/>
      <c r="G25" s="26"/>
      <c r="H25" s="56">
        <f>SUM(H23:H24)</f>
        <v>3.7787999999999999</v>
      </c>
      <c r="I25" s="57"/>
      <c r="J25" s="26"/>
      <c r="K25" s="54">
        <f>SUM(K23:K24)</f>
        <v>3.7787999999999999</v>
      </c>
      <c r="L25" s="55"/>
      <c r="M25" s="26"/>
      <c r="N25" s="56">
        <f>SUM(N23:N24)</f>
        <v>3.7787999999999999</v>
      </c>
      <c r="O25" s="57"/>
      <c r="P25" s="26"/>
      <c r="Q25" s="54">
        <f>SUM(Q23:Q24)</f>
        <v>3.7787999999999999</v>
      </c>
      <c r="R25" s="55"/>
      <c r="S25" s="26"/>
      <c r="T25" s="56">
        <f>SUM(T23:T24)</f>
        <v>3.7787999999999999</v>
      </c>
      <c r="U25" s="57"/>
      <c r="V25" s="26"/>
      <c r="W25" s="54">
        <f>SUM(W23:W24)</f>
        <v>3.7787999999999999</v>
      </c>
      <c r="X25" s="55"/>
      <c r="Y25" s="26"/>
      <c r="Z25" s="56">
        <f>SUM(Z23:Z24)</f>
        <v>3.7787999999999999</v>
      </c>
      <c r="AA25" s="57"/>
      <c r="AB25" s="26"/>
      <c r="AC25" s="54">
        <f>SUM(AC23:AC24)</f>
        <v>7.0331999999999999</v>
      </c>
      <c r="AD25" s="57"/>
      <c r="AE25" s="26"/>
      <c r="AF25" s="54">
        <f>SUM(AF23:AF24)</f>
        <v>7.0331999999999999</v>
      </c>
      <c r="AG25" s="57"/>
      <c r="AH25" s="26"/>
      <c r="AI25" s="54">
        <f>SUM(AI23:AI24)</f>
        <v>7.0331999999999999</v>
      </c>
      <c r="AJ25" s="57"/>
      <c r="AK25" s="26"/>
      <c r="AL25" s="54">
        <f>SUM(AL23:AL24)</f>
        <v>0</v>
      </c>
      <c r="AM25" s="57"/>
      <c r="AN25" s="26"/>
      <c r="AO25" s="54">
        <f>SUM(AO23:AO24)</f>
        <v>0</v>
      </c>
      <c r="AP25" s="26"/>
      <c r="AQ25" s="26"/>
      <c r="AR25" s="54">
        <f>SUM(AR23:AR24)</f>
        <v>0</v>
      </c>
      <c r="AS25" s="57"/>
      <c r="AT25" s="26"/>
      <c r="AU25" s="54">
        <f>SUM(AU23:AU24)</f>
        <v>0</v>
      </c>
      <c r="AV25" s="58">
        <f t="shared" si="0"/>
        <v>54.584400000000002</v>
      </c>
      <c r="AW25" s="77"/>
    </row>
    <row r="26" spans="1:51" ht="15.75" thickBot="1">
      <c r="A26" s="233"/>
      <c r="B26" s="59" t="s">
        <v>104</v>
      </c>
      <c r="C26" s="60"/>
      <c r="D26" s="61"/>
      <c r="E26" s="62">
        <f>E25</f>
        <v>7.0331999999999999</v>
      </c>
      <c r="F26" s="63"/>
      <c r="G26" s="64"/>
      <c r="H26" s="65">
        <f>H25</f>
        <v>3.7787999999999999</v>
      </c>
      <c r="I26" s="66"/>
      <c r="J26" s="64"/>
      <c r="K26" s="62">
        <f>K25</f>
        <v>3.7787999999999999</v>
      </c>
      <c r="L26" s="63"/>
      <c r="M26" s="64"/>
      <c r="N26" s="65">
        <f>N25</f>
        <v>3.7787999999999999</v>
      </c>
      <c r="O26" s="66"/>
      <c r="P26" s="64"/>
      <c r="Q26" s="62">
        <f>Q25</f>
        <v>3.7787999999999999</v>
      </c>
      <c r="R26" s="63"/>
      <c r="S26" s="64"/>
      <c r="T26" s="65">
        <f>T25</f>
        <v>3.7787999999999999</v>
      </c>
      <c r="U26" s="66"/>
      <c r="V26" s="64"/>
      <c r="W26" s="62">
        <f>W25</f>
        <v>3.7787999999999999</v>
      </c>
      <c r="X26" s="63"/>
      <c r="Y26" s="64"/>
      <c r="Z26" s="65">
        <f>Z25</f>
        <v>3.7787999999999999</v>
      </c>
      <c r="AA26" s="66"/>
      <c r="AB26" s="64"/>
      <c r="AC26" s="62">
        <f>AC25</f>
        <v>7.0331999999999999</v>
      </c>
      <c r="AD26" s="66"/>
      <c r="AE26" s="64"/>
      <c r="AF26" s="62">
        <f>AF25</f>
        <v>7.0331999999999999</v>
      </c>
      <c r="AG26" s="66"/>
      <c r="AH26" s="64"/>
      <c r="AI26" s="62">
        <f>AI25</f>
        <v>7.0331999999999999</v>
      </c>
      <c r="AJ26" s="66"/>
      <c r="AK26" s="64"/>
      <c r="AL26" s="62">
        <f>AL25</f>
        <v>0</v>
      </c>
      <c r="AM26" s="66"/>
      <c r="AN26" s="64"/>
      <c r="AO26" s="62">
        <f>AO25</f>
        <v>0</v>
      </c>
      <c r="AP26" s="64"/>
      <c r="AQ26" s="64"/>
      <c r="AR26" s="62">
        <f>AR25</f>
        <v>0</v>
      </c>
      <c r="AS26" s="66"/>
      <c r="AT26" s="64"/>
      <c r="AU26" s="62">
        <f>AU25</f>
        <v>0</v>
      </c>
      <c r="AV26" s="67">
        <f t="shared" si="0"/>
        <v>54.584400000000002</v>
      </c>
      <c r="AW26" s="77"/>
    </row>
    <row r="27" spans="1:51" ht="18">
      <c r="A27" s="231" t="s">
        <v>32</v>
      </c>
      <c r="B27" s="43" t="s">
        <v>101</v>
      </c>
      <c r="C27" s="44">
        <v>6.12</v>
      </c>
      <c r="D27" s="45">
        <v>1.2</v>
      </c>
      <c r="E27" s="46">
        <f>C27*D27</f>
        <v>7.3439999999999994</v>
      </c>
      <c r="F27" s="47">
        <v>6.12</v>
      </c>
      <c r="G27" s="48">
        <v>1.2</v>
      </c>
      <c r="H27" s="49">
        <f>F27*G27</f>
        <v>7.3439999999999994</v>
      </c>
      <c r="I27" s="50">
        <v>6.12</v>
      </c>
      <c r="J27" s="48">
        <v>1.2</v>
      </c>
      <c r="K27" s="46">
        <f>I27*J27</f>
        <v>7.3439999999999994</v>
      </c>
      <c r="L27" s="47">
        <v>6.12</v>
      </c>
      <c r="M27" s="48">
        <v>1.2</v>
      </c>
      <c r="N27" s="49">
        <f>L27*M27</f>
        <v>7.3439999999999994</v>
      </c>
      <c r="O27" s="50">
        <v>6.12</v>
      </c>
      <c r="P27" s="48">
        <v>1.2</v>
      </c>
      <c r="Q27" s="46">
        <f>O27*P27</f>
        <v>7.3439999999999994</v>
      </c>
      <c r="R27" s="47">
        <v>6.12</v>
      </c>
      <c r="S27" s="48">
        <v>1.2</v>
      </c>
      <c r="T27" s="49">
        <f>R27*S27</f>
        <v>7.3439999999999994</v>
      </c>
      <c r="U27" s="50">
        <v>6.12</v>
      </c>
      <c r="V27" s="48">
        <v>1.2</v>
      </c>
      <c r="W27" s="46">
        <f>U27*V27</f>
        <v>7.3439999999999994</v>
      </c>
      <c r="X27" s="47">
        <v>6.12</v>
      </c>
      <c r="Y27" s="48">
        <v>1.2</v>
      </c>
      <c r="Z27" s="49">
        <f>X27*Y27</f>
        <v>7.3439999999999994</v>
      </c>
      <c r="AA27" s="50">
        <v>6.12</v>
      </c>
      <c r="AB27" s="48">
        <v>1.2</v>
      </c>
      <c r="AC27" s="46">
        <f>AA27*AB27</f>
        <v>7.3439999999999994</v>
      </c>
      <c r="AD27" s="50">
        <v>6.12</v>
      </c>
      <c r="AE27" s="48">
        <v>1.2</v>
      </c>
      <c r="AF27" s="46">
        <f>AD27*AE27</f>
        <v>7.3439999999999994</v>
      </c>
      <c r="AG27" s="50">
        <v>6.12</v>
      </c>
      <c r="AH27" s="48">
        <v>1.2</v>
      </c>
      <c r="AI27" s="46">
        <f>AG27*AH27</f>
        <v>7.3439999999999994</v>
      </c>
      <c r="AJ27" s="50"/>
      <c r="AK27" s="48"/>
      <c r="AL27" s="46">
        <f>AJ27*AK27</f>
        <v>0</v>
      </c>
      <c r="AM27" s="50"/>
      <c r="AN27" s="48"/>
      <c r="AO27" s="46">
        <f>AM27*AN27</f>
        <v>0</v>
      </c>
      <c r="AP27" s="48"/>
      <c r="AQ27" s="48"/>
      <c r="AR27" s="46">
        <f>AP27*AQ27</f>
        <v>0</v>
      </c>
      <c r="AS27" s="50"/>
      <c r="AT27" s="48"/>
      <c r="AU27" s="46">
        <f>AS27*AT27</f>
        <v>0</v>
      </c>
      <c r="AV27" s="51">
        <f t="shared" si="0"/>
        <v>80.783999999999992</v>
      </c>
      <c r="AW27" s="77"/>
      <c r="AX27" s="234" t="s">
        <v>107</v>
      </c>
      <c r="AY27">
        <f>AV23+AV27+AV31</f>
        <v>108.624</v>
      </c>
    </row>
    <row r="28" spans="1:51" ht="18">
      <c r="A28" s="232"/>
      <c r="B28" s="52" t="s">
        <v>102</v>
      </c>
      <c r="C28" s="53">
        <f>1.42+1.28</f>
        <v>2.7</v>
      </c>
      <c r="D28" s="24">
        <v>2.82</v>
      </c>
      <c r="E28" s="54">
        <f>C28*D28</f>
        <v>7.6139999999999999</v>
      </c>
      <c r="F28" s="55">
        <v>2.7</v>
      </c>
      <c r="G28" s="26">
        <v>2.82</v>
      </c>
      <c r="H28" s="56">
        <f>F28*G28</f>
        <v>7.6139999999999999</v>
      </c>
      <c r="I28" s="57">
        <v>2.7</v>
      </c>
      <c r="J28" s="26">
        <v>2.82</v>
      </c>
      <c r="K28" s="54">
        <f>I28*J28</f>
        <v>7.6139999999999999</v>
      </c>
      <c r="L28" s="55">
        <v>2.7</v>
      </c>
      <c r="M28" s="26">
        <v>2.82</v>
      </c>
      <c r="N28" s="56">
        <f>L28*M28</f>
        <v>7.6139999999999999</v>
      </c>
      <c r="O28" s="57">
        <v>2.7</v>
      </c>
      <c r="P28" s="26">
        <v>2.82</v>
      </c>
      <c r="Q28" s="54">
        <f>O28*P28</f>
        <v>7.6139999999999999</v>
      </c>
      <c r="R28" s="55">
        <v>2.7</v>
      </c>
      <c r="S28" s="26">
        <v>2.82</v>
      </c>
      <c r="T28" s="56">
        <f>R28*S28</f>
        <v>7.6139999999999999</v>
      </c>
      <c r="U28" s="57">
        <v>2.7</v>
      </c>
      <c r="V28" s="26">
        <v>2.82</v>
      </c>
      <c r="W28" s="54">
        <f>U28*V28</f>
        <v>7.6139999999999999</v>
      </c>
      <c r="X28" s="55">
        <v>2.7</v>
      </c>
      <c r="Y28" s="26">
        <v>2.82</v>
      </c>
      <c r="Z28" s="56">
        <f>X28*Y28</f>
        <v>7.6139999999999999</v>
      </c>
      <c r="AA28" s="57">
        <v>2.7</v>
      </c>
      <c r="AB28" s="26">
        <v>2.82</v>
      </c>
      <c r="AC28" s="54">
        <f>AA28*AB28</f>
        <v>7.6139999999999999</v>
      </c>
      <c r="AD28" s="57">
        <v>2.7</v>
      </c>
      <c r="AE28" s="26">
        <v>2.82</v>
      </c>
      <c r="AF28" s="54">
        <f>AD28*AE28</f>
        <v>7.6139999999999999</v>
      </c>
      <c r="AG28" s="57">
        <v>2.7</v>
      </c>
      <c r="AH28" s="26">
        <v>2.82</v>
      </c>
      <c r="AI28" s="54">
        <f>AG28*AH28</f>
        <v>7.6139999999999999</v>
      </c>
      <c r="AJ28" s="57"/>
      <c r="AK28" s="26"/>
      <c r="AL28" s="54">
        <f>AJ28*AK28</f>
        <v>0</v>
      </c>
      <c r="AM28" s="57"/>
      <c r="AN28" s="26"/>
      <c r="AO28" s="54">
        <f>AM28*AN28</f>
        <v>0</v>
      </c>
      <c r="AP28" s="26"/>
      <c r="AQ28" s="26"/>
      <c r="AR28" s="54">
        <f>AP28*AQ28</f>
        <v>0</v>
      </c>
      <c r="AS28" s="57"/>
      <c r="AT28" s="26"/>
      <c r="AU28" s="54">
        <f>AS28*AT28</f>
        <v>0</v>
      </c>
      <c r="AV28" s="58">
        <f t="shared" si="0"/>
        <v>83.754000000000005</v>
      </c>
      <c r="AW28" s="77"/>
      <c r="AX28" s="234"/>
      <c r="AY28">
        <f t="shared" ref="AY28:AY30" si="3">AV24+AV28+AV32</f>
        <v>165.08279999999999</v>
      </c>
    </row>
    <row r="29" spans="1:51" ht="18">
      <c r="A29" s="232"/>
      <c r="B29" s="52" t="s">
        <v>103</v>
      </c>
      <c r="C29" s="53"/>
      <c r="D29" s="24"/>
      <c r="E29" s="54">
        <f>SUM(E27:E28)</f>
        <v>14.957999999999998</v>
      </c>
      <c r="F29" s="55"/>
      <c r="G29" s="26"/>
      <c r="H29" s="56">
        <f>SUM(H27:H28)</f>
        <v>14.957999999999998</v>
      </c>
      <c r="I29" s="57"/>
      <c r="J29" s="26"/>
      <c r="K29" s="54">
        <f>SUM(K27:K28)</f>
        <v>14.957999999999998</v>
      </c>
      <c r="L29" s="55"/>
      <c r="M29" s="26"/>
      <c r="N29" s="56">
        <f>SUM(N27:N28)</f>
        <v>14.957999999999998</v>
      </c>
      <c r="O29" s="57"/>
      <c r="P29" s="26"/>
      <c r="Q29" s="54">
        <f>SUM(Q27:Q28)</f>
        <v>14.957999999999998</v>
      </c>
      <c r="R29" s="55"/>
      <c r="S29" s="26"/>
      <c r="T29" s="56">
        <f>SUM(T27:T28)</f>
        <v>14.957999999999998</v>
      </c>
      <c r="U29" s="57"/>
      <c r="V29" s="26"/>
      <c r="W29" s="54">
        <f>SUM(W27:W28)</f>
        <v>14.957999999999998</v>
      </c>
      <c r="X29" s="55"/>
      <c r="Y29" s="26"/>
      <c r="Z29" s="56">
        <f>SUM(Z27:Z28)</f>
        <v>14.957999999999998</v>
      </c>
      <c r="AA29" s="57"/>
      <c r="AB29" s="26"/>
      <c r="AC29" s="54">
        <f>SUM(AC27:AC28)</f>
        <v>14.957999999999998</v>
      </c>
      <c r="AD29" s="57"/>
      <c r="AE29" s="26"/>
      <c r="AF29" s="54">
        <f>SUM(AF27:AF28)</f>
        <v>14.957999999999998</v>
      </c>
      <c r="AG29" s="57"/>
      <c r="AH29" s="26"/>
      <c r="AI29" s="54">
        <f>SUM(AI27:AI28)</f>
        <v>14.957999999999998</v>
      </c>
      <c r="AJ29" s="57"/>
      <c r="AK29" s="26"/>
      <c r="AL29" s="54">
        <f>SUM(AL27:AL28)</f>
        <v>0</v>
      </c>
      <c r="AM29" s="57"/>
      <c r="AN29" s="26"/>
      <c r="AO29" s="54">
        <f>SUM(AO27:AO28)</f>
        <v>0</v>
      </c>
      <c r="AP29" s="26"/>
      <c r="AQ29" s="26"/>
      <c r="AR29" s="54">
        <f>SUM(AR27:AR28)</f>
        <v>0</v>
      </c>
      <c r="AS29" s="57"/>
      <c r="AT29" s="26"/>
      <c r="AU29" s="54">
        <f>SUM(AU27:AU28)</f>
        <v>0</v>
      </c>
      <c r="AV29" s="58">
        <f t="shared" si="0"/>
        <v>164.53799999999998</v>
      </c>
      <c r="AW29" s="77"/>
      <c r="AX29" s="234"/>
      <c r="AY29">
        <f t="shared" si="3"/>
        <v>273.70679999999999</v>
      </c>
    </row>
    <row r="30" spans="1:51" ht="15.75" thickBot="1">
      <c r="A30" s="233"/>
      <c r="B30" s="59" t="s">
        <v>104</v>
      </c>
      <c r="C30" s="60"/>
      <c r="D30" s="61"/>
      <c r="E30" s="62">
        <f>E29</f>
        <v>14.957999999999998</v>
      </c>
      <c r="F30" s="63"/>
      <c r="G30" s="64"/>
      <c r="H30" s="65">
        <f>H29</f>
        <v>14.957999999999998</v>
      </c>
      <c r="I30" s="66"/>
      <c r="J30" s="64"/>
      <c r="K30" s="62">
        <f>K29</f>
        <v>14.957999999999998</v>
      </c>
      <c r="L30" s="63"/>
      <c r="M30" s="64"/>
      <c r="N30" s="65">
        <f>N29</f>
        <v>14.957999999999998</v>
      </c>
      <c r="O30" s="66"/>
      <c r="P30" s="64"/>
      <c r="Q30" s="62">
        <f>Q29</f>
        <v>14.957999999999998</v>
      </c>
      <c r="R30" s="63"/>
      <c r="S30" s="64"/>
      <c r="T30" s="65">
        <f>T29</f>
        <v>14.957999999999998</v>
      </c>
      <c r="U30" s="66"/>
      <c r="V30" s="64"/>
      <c r="W30" s="62">
        <f>W29</f>
        <v>14.957999999999998</v>
      </c>
      <c r="X30" s="63"/>
      <c r="Y30" s="64"/>
      <c r="Z30" s="65">
        <f>Z29</f>
        <v>14.957999999999998</v>
      </c>
      <c r="AA30" s="66"/>
      <c r="AB30" s="64"/>
      <c r="AC30" s="62">
        <f>AC29</f>
        <v>14.957999999999998</v>
      </c>
      <c r="AD30" s="66"/>
      <c r="AE30" s="64"/>
      <c r="AF30" s="62">
        <f>AF29</f>
        <v>14.957999999999998</v>
      </c>
      <c r="AG30" s="66"/>
      <c r="AH30" s="64"/>
      <c r="AI30" s="62">
        <f>AI29</f>
        <v>14.957999999999998</v>
      </c>
      <c r="AJ30" s="66"/>
      <c r="AK30" s="64"/>
      <c r="AL30" s="62">
        <f>AL29</f>
        <v>0</v>
      </c>
      <c r="AM30" s="66"/>
      <c r="AN30" s="64"/>
      <c r="AO30" s="62">
        <f>AO29</f>
        <v>0</v>
      </c>
      <c r="AP30" s="64"/>
      <c r="AQ30" s="64"/>
      <c r="AR30" s="62">
        <f>AR29</f>
        <v>0</v>
      </c>
      <c r="AS30" s="66"/>
      <c r="AT30" s="64"/>
      <c r="AU30" s="62">
        <f>AU29</f>
        <v>0</v>
      </c>
      <c r="AV30" s="67">
        <f t="shared" si="0"/>
        <v>164.53799999999998</v>
      </c>
      <c r="AW30" s="77"/>
      <c r="AX30" s="234"/>
      <c r="AY30">
        <f t="shared" si="3"/>
        <v>273.70679999999999</v>
      </c>
    </row>
    <row r="31" spans="1:51" ht="18">
      <c r="A31" s="224" t="s">
        <v>33</v>
      </c>
      <c r="B31" s="43" t="s">
        <v>101</v>
      </c>
      <c r="C31" s="44">
        <v>2.9</v>
      </c>
      <c r="D31" s="45">
        <v>1.2</v>
      </c>
      <c r="E31" s="46">
        <f>C31*D31</f>
        <v>3.48</v>
      </c>
      <c r="F31" s="47"/>
      <c r="G31" s="48"/>
      <c r="H31" s="49">
        <f>F31*G31</f>
        <v>0</v>
      </c>
      <c r="I31" s="50"/>
      <c r="J31" s="48"/>
      <c r="K31" s="46">
        <f>I31*J31</f>
        <v>0</v>
      </c>
      <c r="L31" s="47"/>
      <c r="M31" s="48"/>
      <c r="N31" s="49">
        <f>L31*M31</f>
        <v>0</v>
      </c>
      <c r="O31" s="50"/>
      <c r="P31" s="48"/>
      <c r="Q31" s="46">
        <f>O31*P31</f>
        <v>0</v>
      </c>
      <c r="R31" s="47"/>
      <c r="S31" s="48"/>
      <c r="T31" s="49">
        <f>R31*S31</f>
        <v>0</v>
      </c>
      <c r="U31" s="50"/>
      <c r="V31" s="48"/>
      <c r="W31" s="46">
        <f>U31*V31</f>
        <v>0</v>
      </c>
      <c r="X31" s="47"/>
      <c r="Y31" s="48"/>
      <c r="Z31" s="49">
        <f>X31*Y31</f>
        <v>0</v>
      </c>
      <c r="AA31" s="50">
        <v>2.9</v>
      </c>
      <c r="AB31" s="48">
        <v>1.2</v>
      </c>
      <c r="AC31" s="46">
        <f>AA31*AB31</f>
        <v>3.48</v>
      </c>
      <c r="AD31" s="50">
        <v>2.9</v>
      </c>
      <c r="AE31" s="48">
        <v>1.2</v>
      </c>
      <c r="AF31" s="46">
        <f>AD31*AE31</f>
        <v>3.48</v>
      </c>
      <c r="AG31" s="50">
        <v>2.9</v>
      </c>
      <c r="AH31" s="48">
        <v>1.2</v>
      </c>
      <c r="AI31" s="46">
        <f>AG31*AH31</f>
        <v>3.48</v>
      </c>
      <c r="AJ31" s="50"/>
      <c r="AK31" s="48"/>
      <c r="AL31" s="46">
        <f>AJ31*AK31</f>
        <v>0</v>
      </c>
      <c r="AM31" s="50"/>
      <c r="AN31" s="48"/>
      <c r="AO31" s="46">
        <f>AM31*AN31</f>
        <v>0</v>
      </c>
      <c r="AP31" s="48"/>
      <c r="AQ31" s="48"/>
      <c r="AR31" s="46">
        <f>AP31*AQ31</f>
        <v>0</v>
      </c>
      <c r="AS31" s="50"/>
      <c r="AT31" s="48"/>
      <c r="AU31" s="46">
        <f>AS31*AT31</f>
        <v>0</v>
      </c>
      <c r="AV31" s="51">
        <f t="shared" si="0"/>
        <v>13.92</v>
      </c>
      <c r="AW31" s="77"/>
    </row>
    <row r="32" spans="1:51" ht="18">
      <c r="A32" s="225"/>
      <c r="B32" s="52" t="s">
        <v>102</v>
      </c>
      <c r="C32" s="53">
        <v>1.26</v>
      </c>
      <c r="D32" s="24">
        <v>2.82</v>
      </c>
      <c r="E32" s="54">
        <f>C32*D32</f>
        <v>3.5531999999999999</v>
      </c>
      <c r="F32" s="55">
        <v>1.34</v>
      </c>
      <c r="G32" s="26">
        <v>2.82</v>
      </c>
      <c r="H32" s="56">
        <f>F32*G32</f>
        <v>3.7787999999999999</v>
      </c>
      <c r="I32" s="57">
        <v>1.34</v>
      </c>
      <c r="J32" s="26">
        <v>2.82</v>
      </c>
      <c r="K32" s="54">
        <f>I32*J32</f>
        <v>3.7787999999999999</v>
      </c>
      <c r="L32" s="55">
        <v>1.34</v>
      </c>
      <c r="M32" s="26">
        <v>2.82</v>
      </c>
      <c r="N32" s="56">
        <f>L32*M32</f>
        <v>3.7787999999999999</v>
      </c>
      <c r="O32" s="57">
        <v>1.34</v>
      </c>
      <c r="P32" s="26">
        <v>2.82</v>
      </c>
      <c r="Q32" s="54">
        <f>O32*P32</f>
        <v>3.7787999999999999</v>
      </c>
      <c r="R32" s="55">
        <v>1.34</v>
      </c>
      <c r="S32" s="26">
        <v>2.82</v>
      </c>
      <c r="T32" s="56">
        <f>R32*S32</f>
        <v>3.7787999999999999</v>
      </c>
      <c r="U32" s="57">
        <v>1.34</v>
      </c>
      <c r="V32" s="26">
        <v>2.82</v>
      </c>
      <c r="W32" s="54">
        <f>U32*V32</f>
        <v>3.7787999999999999</v>
      </c>
      <c r="X32" s="55">
        <v>1.34</v>
      </c>
      <c r="Y32" s="26">
        <v>2.82</v>
      </c>
      <c r="Z32" s="56">
        <f>X32*Y32</f>
        <v>3.7787999999999999</v>
      </c>
      <c r="AA32" s="57">
        <v>1.26</v>
      </c>
      <c r="AB32" s="26">
        <v>2.82</v>
      </c>
      <c r="AC32" s="54">
        <f>AA32*AB32</f>
        <v>3.5531999999999999</v>
      </c>
      <c r="AD32" s="57">
        <v>1.26</v>
      </c>
      <c r="AE32" s="26">
        <v>2.82</v>
      </c>
      <c r="AF32" s="54">
        <f>AD32*AE32</f>
        <v>3.5531999999999999</v>
      </c>
      <c r="AG32" s="57">
        <v>1.26</v>
      </c>
      <c r="AH32" s="26">
        <v>2.82</v>
      </c>
      <c r="AI32" s="54">
        <f>AG32*AH32</f>
        <v>3.5531999999999999</v>
      </c>
      <c r="AJ32" s="57"/>
      <c r="AK32" s="26"/>
      <c r="AL32" s="54">
        <f>AJ32*AK32</f>
        <v>0</v>
      </c>
      <c r="AM32" s="57"/>
      <c r="AN32" s="26"/>
      <c r="AO32" s="54">
        <f>AM32*AN32</f>
        <v>0</v>
      </c>
      <c r="AP32" s="26"/>
      <c r="AQ32" s="26"/>
      <c r="AR32" s="54">
        <f>AP32*AQ32</f>
        <v>0</v>
      </c>
      <c r="AS32" s="57"/>
      <c r="AT32" s="26"/>
      <c r="AU32" s="54">
        <f>AS32*AT32</f>
        <v>0</v>
      </c>
      <c r="AV32" s="58">
        <f t="shared" si="0"/>
        <v>40.664399999999993</v>
      </c>
      <c r="AW32" s="77"/>
    </row>
    <row r="33" spans="1:51" ht="18">
      <c r="A33" s="225"/>
      <c r="B33" s="52" t="s">
        <v>103</v>
      </c>
      <c r="C33" s="53"/>
      <c r="D33" s="24"/>
      <c r="E33" s="54">
        <f>SUM(E31:E32)</f>
        <v>7.0331999999999999</v>
      </c>
      <c r="F33" s="55"/>
      <c r="G33" s="26"/>
      <c r="H33" s="56">
        <f>SUM(H31:H32)</f>
        <v>3.7787999999999999</v>
      </c>
      <c r="I33" s="57"/>
      <c r="J33" s="26"/>
      <c r="K33" s="54">
        <f>SUM(K31:K32)</f>
        <v>3.7787999999999999</v>
      </c>
      <c r="L33" s="55"/>
      <c r="M33" s="26"/>
      <c r="N33" s="56">
        <f>SUM(N31:N32)</f>
        <v>3.7787999999999999</v>
      </c>
      <c r="O33" s="57"/>
      <c r="P33" s="26"/>
      <c r="Q33" s="54">
        <f>SUM(Q31:Q32)</f>
        <v>3.7787999999999999</v>
      </c>
      <c r="R33" s="55"/>
      <c r="S33" s="26"/>
      <c r="T33" s="56">
        <f>SUM(T31:T32)</f>
        <v>3.7787999999999999</v>
      </c>
      <c r="U33" s="57"/>
      <c r="V33" s="26"/>
      <c r="W33" s="54">
        <f>SUM(W31:W32)</f>
        <v>3.7787999999999999</v>
      </c>
      <c r="X33" s="55"/>
      <c r="Y33" s="26"/>
      <c r="Z33" s="56">
        <f>SUM(Z31:Z32)</f>
        <v>3.7787999999999999</v>
      </c>
      <c r="AA33" s="57"/>
      <c r="AB33" s="26"/>
      <c r="AC33" s="54">
        <f>SUM(AC31:AC32)</f>
        <v>7.0331999999999999</v>
      </c>
      <c r="AD33" s="57"/>
      <c r="AE33" s="26"/>
      <c r="AF33" s="54">
        <f>SUM(AF31:AF32)</f>
        <v>7.0331999999999999</v>
      </c>
      <c r="AG33" s="57"/>
      <c r="AH33" s="26"/>
      <c r="AI33" s="54">
        <f>SUM(AI31:AI32)</f>
        <v>7.0331999999999999</v>
      </c>
      <c r="AJ33" s="57"/>
      <c r="AK33" s="26"/>
      <c r="AL33" s="54">
        <f>SUM(AL31:AL32)</f>
        <v>0</v>
      </c>
      <c r="AM33" s="57"/>
      <c r="AN33" s="26"/>
      <c r="AO33" s="54">
        <f>SUM(AO31:AO32)</f>
        <v>0</v>
      </c>
      <c r="AP33" s="26"/>
      <c r="AQ33" s="26"/>
      <c r="AR33" s="54">
        <f>SUM(AR31:AR32)</f>
        <v>0</v>
      </c>
      <c r="AS33" s="57"/>
      <c r="AT33" s="26"/>
      <c r="AU33" s="54">
        <f>SUM(AU31:AU32)</f>
        <v>0</v>
      </c>
      <c r="AV33" s="58">
        <f t="shared" si="0"/>
        <v>54.584400000000002</v>
      </c>
      <c r="AW33" s="77"/>
    </row>
    <row r="34" spans="1:51" ht="15.75" thickBot="1">
      <c r="A34" s="226"/>
      <c r="B34" s="59" t="s">
        <v>104</v>
      </c>
      <c r="C34" s="60"/>
      <c r="D34" s="61"/>
      <c r="E34" s="62">
        <f>E33</f>
        <v>7.0331999999999999</v>
      </c>
      <c r="F34" s="63"/>
      <c r="G34" s="64"/>
      <c r="H34" s="65">
        <f>H33</f>
        <v>3.7787999999999999</v>
      </c>
      <c r="I34" s="66"/>
      <c r="J34" s="64"/>
      <c r="K34" s="62">
        <f>K33</f>
        <v>3.7787999999999999</v>
      </c>
      <c r="L34" s="63"/>
      <c r="M34" s="64"/>
      <c r="N34" s="65">
        <f>N33</f>
        <v>3.7787999999999999</v>
      </c>
      <c r="O34" s="66"/>
      <c r="P34" s="64"/>
      <c r="Q34" s="62">
        <f>Q33</f>
        <v>3.7787999999999999</v>
      </c>
      <c r="R34" s="63"/>
      <c r="S34" s="64"/>
      <c r="T34" s="65">
        <f>T33</f>
        <v>3.7787999999999999</v>
      </c>
      <c r="U34" s="66"/>
      <c r="V34" s="64"/>
      <c r="W34" s="62">
        <f>W33</f>
        <v>3.7787999999999999</v>
      </c>
      <c r="X34" s="63"/>
      <c r="Y34" s="64"/>
      <c r="Z34" s="65">
        <f>Z33</f>
        <v>3.7787999999999999</v>
      </c>
      <c r="AA34" s="66"/>
      <c r="AB34" s="64"/>
      <c r="AC34" s="62">
        <f>AC33</f>
        <v>7.0331999999999999</v>
      </c>
      <c r="AD34" s="66"/>
      <c r="AE34" s="64"/>
      <c r="AF34" s="62">
        <f>AF33</f>
        <v>7.0331999999999999</v>
      </c>
      <c r="AG34" s="66"/>
      <c r="AH34" s="64"/>
      <c r="AI34" s="62">
        <f>AI33</f>
        <v>7.0331999999999999</v>
      </c>
      <c r="AJ34" s="66"/>
      <c r="AK34" s="64"/>
      <c r="AL34" s="62">
        <f>AL33</f>
        <v>0</v>
      </c>
      <c r="AM34" s="66"/>
      <c r="AN34" s="64"/>
      <c r="AO34" s="62">
        <f>AO33</f>
        <v>0</v>
      </c>
      <c r="AP34" s="64"/>
      <c r="AQ34" s="64"/>
      <c r="AR34" s="62">
        <f>AR33</f>
        <v>0</v>
      </c>
      <c r="AS34" s="66"/>
      <c r="AT34" s="64"/>
      <c r="AU34" s="62">
        <f>AU33</f>
        <v>0</v>
      </c>
      <c r="AV34" s="67">
        <f t="shared" si="0"/>
        <v>54.584400000000002</v>
      </c>
      <c r="AW34" s="77"/>
    </row>
    <row r="35" spans="1:51" ht="18">
      <c r="A35" s="224" t="s">
        <v>10</v>
      </c>
      <c r="B35" s="43" t="s">
        <v>101</v>
      </c>
      <c r="C35" s="44">
        <v>3.59</v>
      </c>
      <c r="D35" s="45">
        <v>1.2</v>
      </c>
      <c r="E35" s="46">
        <f>C35*D35</f>
        <v>4.3079999999999998</v>
      </c>
      <c r="F35" s="47">
        <v>3.59</v>
      </c>
      <c r="G35" s="48">
        <v>1.2</v>
      </c>
      <c r="H35" s="49">
        <f>F35*G35</f>
        <v>4.3079999999999998</v>
      </c>
      <c r="I35" s="50">
        <v>3.59</v>
      </c>
      <c r="J35" s="48">
        <v>1.2</v>
      </c>
      <c r="K35" s="46">
        <f>I35*J35</f>
        <v>4.3079999999999998</v>
      </c>
      <c r="L35" s="47">
        <v>3.59</v>
      </c>
      <c r="M35" s="48">
        <v>1.2</v>
      </c>
      <c r="N35" s="49">
        <f>L35*M35</f>
        <v>4.3079999999999998</v>
      </c>
      <c r="O35" s="50">
        <v>3.59</v>
      </c>
      <c r="P35" s="48">
        <v>1.2</v>
      </c>
      <c r="Q35" s="46">
        <f>O35*P35</f>
        <v>4.3079999999999998</v>
      </c>
      <c r="R35" s="47">
        <v>3.59</v>
      </c>
      <c r="S35" s="48">
        <v>1.2</v>
      </c>
      <c r="T35" s="49">
        <f>R35*S35</f>
        <v>4.3079999999999998</v>
      </c>
      <c r="U35" s="50">
        <v>3.59</v>
      </c>
      <c r="V35" s="48">
        <v>1.2</v>
      </c>
      <c r="W35" s="46">
        <f>U35*V35</f>
        <v>4.3079999999999998</v>
      </c>
      <c r="X35" s="47">
        <v>3.59</v>
      </c>
      <c r="Y35" s="48">
        <v>1.2</v>
      </c>
      <c r="Z35" s="49">
        <f>X35*Y35</f>
        <v>4.3079999999999998</v>
      </c>
      <c r="AA35" s="50">
        <v>3.59</v>
      </c>
      <c r="AB35" s="48">
        <v>1.2</v>
      </c>
      <c r="AC35" s="46">
        <f>AA35*AB35</f>
        <v>4.3079999999999998</v>
      </c>
      <c r="AD35" s="50">
        <v>3.59</v>
      </c>
      <c r="AE35" s="48">
        <v>1.2</v>
      </c>
      <c r="AF35" s="46">
        <f>AD35*AE35</f>
        <v>4.3079999999999998</v>
      </c>
      <c r="AG35" s="50">
        <v>3.59</v>
      </c>
      <c r="AH35" s="48">
        <v>1.2</v>
      </c>
      <c r="AI35" s="46">
        <f>AG35*AH35</f>
        <v>4.3079999999999998</v>
      </c>
      <c r="AJ35" s="50">
        <v>3.59</v>
      </c>
      <c r="AK35" s="48">
        <v>1.2</v>
      </c>
      <c r="AL35" s="46">
        <f>AJ35*AK35</f>
        <v>4.3079999999999998</v>
      </c>
      <c r="AM35" s="50">
        <v>3.59</v>
      </c>
      <c r="AN35" s="48">
        <v>1.2</v>
      </c>
      <c r="AO35" s="46">
        <f>AM35*AN35</f>
        <v>4.3079999999999998</v>
      </c>
      <c r="AP35" s="50">
        <v>3.59</v>
      </c>
      <c r="AQ35" s="48">
        <v>1.2</v>
      </c>
      <c r="AR35" s="46">
        <f>AP35*AQ35</f>
        <v>4.3079999999999998</v>
      </c>
      <c r="AS35" s="50">
        <v>3.59</v>
      </c>
      <c r="AT35" s="48">
        <v>1.2</v>
      </c>
      <c r="AU35" s="46">
        <f>AS35*AT35</f>
        <v>4.3079999999999998</v>
      </c>
      <c r="AV35" s="51">
        <f t="shared" si="0"/>
        <v>64.62</v>
      </c>
      <c r="AW35" s="77"/>
    </row>
    <row r="36" spans="1:51" ht="18">
      <c r="A36" s="225"/>
      <c r="B36" s="52" t="s">
        <v>102</v>
      </c>
      <c r="C36" s="53">
        <v>1.3</v>
      </c>
      <c r="D36" s="24">
        <v>2.82</v>
      </c>
      <c r="E36" s="54">
        <f>C36*D36</f>
        <v>3.6659999999999999</v>
      </c>
      <c r="F36" s="55">
        <v>1.3</v>
      </c>
      <c r="G36" s="26">
        <v>2.82</v>
      </c>
      <c r="H36" s="56">
        <f>F36*G36</f>
        <v>3.6659999999999999</v>
      </c>
      <c r="I36" s="57">
        <v>1.3</v>
      </c>
      <c r="J36" s="26">
        <v>2.82</v>
      </c>
      <c r="K36" s="54">
        <f>I36*J36</f>
        <v>3.6659999999999999</v>
      </c>
      <c r="L36" s="55">
        <v>1.3</v>
      </c>
      <c r="M36" s="26">
        <v>2.82</v>
      </c>
      <c r="N36" s="56">
        <f>L36*M36</f>
        <v>3.6659999999999999</v>
      </c>
      <c r="O36" s="57">
        <v>1.3</v>
      </c>
      <c r="P36" s="26">
        <v>2.82</v>
      </c>
      <c r="Q36" s="54">
        <f>O36*P36</f>
        <v>3.6659999999999999</v>
      </c>
      <c r="R36" s="55">
        <v>1.3</v>
      </c>
      <c r="S36" s="26">
        <v>2.82</v>
      </c>
      <c r="T36" s="56">
        <f>R36*S36</f>
        <v>3.6659999999999999</v>
      </c>
      <c r="U36" s="57">
        <v>1.3</v>
      </c>
      <c r="V36" s="26">
        <v>2.82</v>
      </c>
      <c r="W36" s="54">
        <f>U36*V36</f>
        <v>3.6659999999999999</v>
      </c>
      <c r="X36" s="55">
        <v>1.3</v>
      </c>
      <c r="Y36" s="26">
        <v>2.82</v>
      </c>
      <c r="Z36" s="56">
        <f>X36*Y36</f>
        <v>3.6659999999999999</v>
      </c>
      <c r="AA36" s="57">
        <v>1.3</v>
      </c>
      <c r="AB36" s="26">
        <v>2.82</v>
      </c>
      <c r="AC36" s="54">
        <f>AA36*AB36</f>
        <v>3.6659999999999999</v>
      </c>
      <c r="AD36" s="57">
        <v>1.3</v>
      </c>
      <c r="AE36" s="26">
        <v>2.82</v>
      </c>
      <c r="AF36" s="54">
        <f>AD36*AE36</f>
        <v>3.6659999999999999</v>
      </c>
      <c r="AG36" s="57">
        <v>1.3</v>
      </c>
      <c r="AH36" s="26">
        <v>2.82</v>
      </c>
      <c r="AI36" s="54">
        <f>AG36*AH36</f>
        <v>3.6659999999999999</v>
      </c>
      <c r="AJ36" s="57">
        <v>1.3</v>
      </c>
      <c r="AK36" s="26">
        <v>2.82</v>
      </c>
      <c r="AL36" s="54">
        <f>AJ36*AK36</f>
        <v>3.6659999999999999</v>
      </c>
      <c r="AM36" s="57">
        <v>1.3</v>
      </c>
      <c r="AN36" s="26">
        <v>2.82</v>
      </c>
      <c r="AO36" s="54">
        <f>AM36*AN36</f>
        <v>3.6659999999999999</v>
      </c>
      <c r="AP36" s="57">
        <v>1.3</v>
      </c>
      <c r="AQ36" s="26">
        <v>2.82</v>
      </c>
      <c r="AR36" s="54">
        <f>AP36*AQ36</f>
        <v>3.6659999999999999</v>
      </c>
      <c r="AS36" s="57">
        <v>1.3</v>
      </c>
      <c r="AT36" s="26">
        <v>2.82</v>
      </c>
      <c r="AU36" s="54">
        <f>AS36*AT36</f>
        <v>3.6659999999999999</v>
      </c>
      <c r="AV36" s="58">
        <f t="shared" si="0"/>
        <v>54.989999999999981</v>
      </c>
      <c r="AW36" s="77"/>
    </row>
    <row r="37" spans="1:51" ht="18">
      <c r="A37" s="225"/>
      <c r="B37" s="52" t="s">
        <v>103</v>
      </c>
      <c r="C37" s="53"/>
      <c r="D37" s="24"/>
      <c r="E37" s="54">
        <f>SUM(E35:E36)</f>
        <v>7.9740000000000002</v>
      </c>
      <c r="F37" s="55"/>
      <c r="G37" s="26"/>
      <c r="H37" s="56">
        <f>SUM(H35:H36)</f>
        <v>7.9740000000000002</v>
      </c>
      <c r="I37" s="57"/>
      <c r="J37" s="26"/>
      <c r="K37" s="54">
        <f>SUM(K35:K36)</f>
        <v>7.9740000000000002</v>
      </c>
      <c r="L37" s="55"/>
      <c r="M37" s="26"/>
      <c r="N37" s="56">
        <f>SUM(N35:N36)</f>
        <v>7.9740000000000002</v>
      </c>
      <c r="O37" s="57"/>
      <c r="P37" s="26"/>
      <c r="Q37" s="54">
        <f>SUM(Q35:Q36)</f>
        <v>7.9740000000000002</v>
      </c>
      <c r="R37" s="55"/>
      <c r="S37" s="26"/>
      <c r="T37" s="56">
        <f>SUM(T35:T36)</f>
        <v>7.9740000000000002</v>
      </c>
      <c r="U37" s="57"/>
      <c r="V37" s="26"/>
      <c r="W37" s="54">
        <f>SUM(W35:W36)</f>
        <v>7.9740000000000002</v>
      </c>
      <c r="X37" s="55"/>
      <c r="Y37" s="26"/>
      <c r="Z37" s="56">
        <f>SUM(Z35:Z36)</f>
        <v>7.9740000000000002</v>
      </c>
      <c r="AA37" s="57"/>
      <c r="AB37" s="26"/>
      <c r="AC37" s="54">
        <f>SUM(AC35:AC36)</f>
        <v>7.9740000000000002</v>
      </c>
      <c r="AD37" s="57"/>
      <c r="AE37" s="26"/>
      <c r="AF37" s="54">
        <f>SUM(AF35:AF36)</f>
        <v>7.9740000000000002</v>
      </c>
      <c r="AG37" s="57"/>
      <c r="AH37" s="26"/>
      <c r="AI37" s="54">
        <f>SUM(AI35:AI36)</f>
        <v>7.9740000000000002</v>
      </c>
      <c r="AJ37" s="57"/>
      <c r="AK37" s="26"/>
      <c r="AL37" s="54">
        <f>SUM(AL35:AL36)</f>
        <v>7.9740000000000002</v>
      </c>
      <c r="AM37" s="57"/>
      <c r="AN37" s="26"/>
      <c r="AO37" s="54">
        <f>SUM(AO35:AO36)</f>
        <v>7.9740000000000002</v>
      </c>
      <c r="AP37" s="57"/>
      <c r="AQ37" s="26"/>
      <c r="AR37" s="54">
        <f>SUM(AR35:AR36)</f>
        <v>7.9740000000000002</v>
      </c>
      <c r="AS37" s="57"/>
      <c r="AT37" s="26"/>
      <c r="AU37" s="54">
        <f>SUM(AU35:AU36)</f>
        <v>7.9740000000000002</v>
      </c>
      <c r="AV37" s="58">
        <f t="shared" si="0"/>
        <v>119.61000000000004</v>
      </c>
      <c r="AW37" s="77"/>
    </row>
    <row r="38" spans="1:51" ht="15.75" thickBot="1">
      <c r="A38" s="226"/>
      <c r="B38" s="59" t="s">
        <v>104</v>
      </c>
      <c r="C38" s="60"/>
      <c r="D38" s="61"/>
      <c r="E38" s="62">
        <f>E37</f>
        <v>7.9740000000000002</v>
      </c>
      <c r="F38" s="63"/>
      <c r="G38" s="64"/>
      <c r="H38" s="65">
        <f>H37</f>
        <v>7.9740000000000002</v>
      </c>
      <c r="I38" s="66"/>
      <c r="J38" s="64"/>
      <c r="K38" s="62">
        <f>K37</f>
        <v>7.9740000000000002</v>
      </c>
      <c r="L38" s="63"/>
      <c r="M38" s="64"/>
      <c r="N38" s="65">
        <f>N37</f>
        <v>7.9740000000000002</v>
      </c>
      <c r="O38" s="66"/>
      <c r="P38" s="64"/>
      <c r="Q38" s="62">
        <f>Q37</f>
        <v>7.9740000000000002</v>
      </c>
      <c r="R38" s="63"/>
      <c r="S38" s="64"/>
      <c r="T38" s="65">
        <f>T37</f>
        <v>7.9740000000000002</v>
      </c>
      <c r="U38" s="66"/>
      <c r="V38" s="64"/>
      <c r="W38" s="62">
        <f>W37</f>
        <v>7.9740000000000002</v>
      </c>
      <c r="X38" s="63"/>
      <c r="Y38" s="64"/>
      <c r="Z38" s="65">
        <f>Z37</f>
        <v>7.9740000000000002</v>
      </c>
      <c r="AA38" s="66"/>
      <c r="AB38" s="64"/>
      <c r="AC38" s="62">
        <f>AC37</f>
        <v>7.9740000000000002</v>
      </c>
      <c r="AD38" s="66"/>
      <c r="AE38" s="64"/>
      <c r="AF38" s="62">
        <f>AF37</f>
        <v>7.9740000000000002</v>
      </c>
      <c r="AG38" s="66"/>
      <c r="AH38" s="64"/>
      <c r="AI38" s="62">
        <f>AI37</f>
        <v>7.9740000000000002</v>
      </c>
      <c r="AJ38" s="66"/>
      <c r="AK38" s="64"/>
      <c r="AL38" s="62">
        <f>AL37</f>
        <v>7.9740000000000002</v>
      </c>
      <c r="AM38" s="66"/>
      <c r="AN38" s="64"/>
      <c r="AO38" s="62">
        <f>AO37</f>
        <v>7.9740000000000002</v>
      </c>
      <c r="AP38" s="66"/>
      <c r="AQ38" s="64"/>
      <c r="AR38" s="62">
        <f>AR37</f>
        <v>7.9740000000000002</v>
      </c>
      <c r="AS38" s="66"/>
      <c r="AT38" s="64"/>
      <c r="AU38" s="62">
        <f>AU37</f>
        <v>7.9740000000000002</v>
      </c>
      <c r="AV38" s="67">
        <f t="shared" si="0"/>
        <v>119.61000000000004</v>
      </c>
      <c r="AW38" s="77"/>
    </row>
    <row r="39" spans="1:51" ht="18">
      <c r="A39" s="231" t="s">
        <v>13</v>
      </c>
      <c r="B39" s="43" t="s">
        <v>101</v>
      </c>
      <c r="C39" s="44"/>
      <c r="D39" s="45"/>
      <c r="E39" s="46">
        <f>C39*D39</f>
        <v>0</v>
      </c>
      <c r="F39" s="47"/>
      <c r="G39" s="48"/>
      <c r="H39" s="49">
        <f>F39*G39</f>
        <v>0</v>
      </c>
      <c r="I39" s="50"/>
      <c r="J39" s="48"/>
      <c r="K39" s="46">
        <f>I39*J39</f>
        <v>0</v>
      </c>
      <c r="L39" s="47"/>
      <c r="M39" s="48"/>
      <c r="N39" s="49">
        <f>L39*M39</f>
        <v>0</v>
      </c>
      <c r="O39" s="50"/>
      <c r="P39" s="48"/>
      <c r="Q39" s="46">
        <f>O39*P39</f>
        <v>0</v>
      </c>
      <c r="R39" s="47"/>
      <c r="S39" s="48"/>
      <c r="T39" s="49">
        <f>R39*S39</f>
        <v>0</v>
      </c>
      <c r="U39" s="50"/>
      <c r="V39" s="48"/>
      <c r="W39" s="46">
        <f>U39*V39</f>
        <v>0</v>
      </c>
      <c r="X39" s="47"/>
      <c r="Y39" s="48"/>
      <c r="Z39" s="49">
        <f>X39*Y39</f>
        <v>0</v>
      </c>
      <c r="AA39" s="50">
        <v>3.59</v>
      </c>
      <c r="AB39" s="48">
        <v>1.2</v>
      </c>
      <c r="AC39" s="46">
        <f>AA39*AB39</f>
        <v>4.3079999999999998</v>
      </c>
      <c r="AD39" s="50">
        <v>3.59</v>
      </c>
      <c r="AE39" s="48">
        <v>1.2</v>
      </c>
      <c r="AF39" s="46">
        <f>AD39*AE39</f>
        <v>4.3079999999999998</v>
      </c>
      <c r="AG39" s="50">
        <v>3.59</v>
      </c>
      <c r="AH39" s="48">
        <v>1.2</v>
      </c>
      <c r="AI39" s="46">
        <f>AG39*AH39</f>
        <v>4.3079999999999998</v>
      </c>
      <c r="AJ39" s="50">
        <v>3.59</v>
      </c>
      <c r="AK39" s="48">
        <v>1.2</v>
      </c>
      <c r="AL39" s="46">
        <f>AJ39*AK39</f>
        <v>4.3079999999999998</v>
      </c>
      <c r="AM39" s="50">
        <v>3.59</v>
      </c>
      <c r="AN39" s="48">
        <v>1.2</v>
      </c>
      <c r="AO39" s="46">
        <f>AM39*AN39</f>
        <v>4.3079999999999998</v>
      </c>
      <c r="AP39" s="50">
        <v>3.59</v>
      </c>
      <c r="AQ39" s="48">
        <v>1.2</v>
      </c>
      <c r="AR39" s="46">
        <f>AP39*AQ39</f>
        <v>4.3079999999999998</v>
      </c>
      <c r="AS39" s="50">
        <v>3.59</v>
      </c>
      <c r="AT39" s="48">
        <v>1.2</v>
      </c>
      <c r="AU39" s="46">
        <f>AS39*AT39</f>
        <v>4.3079999999999998</v>
      </c>
      <c r="AV39" s="51">
        <f t="shared" si="0"/>
        <v>30.155999999999999</v>
      </c>
      <c r="AW39" s="77"/>
      <c r="AX39" s="234" t="s">
        <v>108</v>
      </c>
      <c r="AY39">
        <f>AV35+AV39+AV43</f>
        <v>159.39600000000002</v>
      </c>
    </row>
    <row r="40" spans="1:51" ht="18">
      <c r="A40" s="232"/>
      <c r="B40" s="52" t="s">
        <v>102</v>
      </c>
      <c r="C40" s="53">
        <f>1.34*2</f>
        <v>2.68</v>
      </c>
      <c r="D40" s="24">
        <v>2.82</v>
      </c>
      <c r="E40" s="54">
        <f>C40*D40</f>
        <v>7.5575999999999999</v>
      </c>
      <c r="F40" s="55">
        <v>2.68</v>
      </c>
      <c r="G40" s="26">
        <v>2.82</v>
      </c>
      <c r="H40" s="56">
        <f>F40*G40</f>
        <v>7.5575999999999999</v>
      </c>
      <c r="I40" s="57">
        <v>2.68</v>
      </c>
      <c r="J40" s="26">
        <v>2.82</v>
      </c>
      <c r="K40" s="54">
        <f>I40*J40</f>
        <v>7.5575999999999999</v>
      </c>
      <c r="L40" s="55">
        <v>2.68</v>
      </c>
      <c r="M40" s="26">
        <v>2.82</v>
      </c>
      <c r="N40" s="56">
        <f>L40*M40</f>
        <v>7.5575999999999999</v>
      </c>
      <c r="O40" s="57">
        <v>2.68</v>
      </c>
      <c r="P40" s="26">
        <v>2.82</v>
      </c>
      <c r="Q40" s="54">
        <f>O40*P40</f>
        <v>7.5575999999999999</v>
      </c>
      <c r="R40" s="55">
        <v>2.68</v>
      </c>
      <c r="S40" s="26">
        <v>2.82</v>
      </c>
      <c r="T40" s="56">
        <f>R40*S40</f>
        <v>7.5575999999999999</v>
      </c>
      <c r="U40" s="57">
        <v>2.68</v>
      </c>
      <c r="V40" s="26">
        <v>2.82</v>
      </c>
      <c r="W40" s="54">
        <f>U40*V40</f>
        <v>7.5575999999999999</v>
      </c>
      <c r="X40" s="55">
        <v>2.68</v>
      </c>
      <c r="Y40" s="26">
        <v>2.82</v>
      </c>
      <c r="Z40" s="56">
        <f>X40*Y40</f>
        <v>7.5575999999999999</v>
      </c>
      <c r="AA40" s="57">
        <v>1.3</v>
      </c>
      <c r="AB40" s="26">
        <v>2.82</v>
      </c>
      <c r="AC40" s="54">
        <f>AA40*AB40</f>
        <v>3.6659999999999999</v>
      </c>
      <c r="AD40" s="57">
        <v>1.3</v>
      </c>
      <c r="AE40" s="26">
        <v>2.82</v>
      </c>
      <c r="AF40" s="54">
        <f>AD40*AE40</f>
        <v>3.6659999999999999</v>
      </c>
      <c r="AG40" s="57">
        <v>1.3</v>
      </c>
      <c r="AH40" s="26">
        <v>2.82</v>
      </c>
      <c r="AI40" s="54">
        <f>AG40*AH40</f>
        <v>3.6659999999999999</v>
      </c>
      <c r="AJ40" s="57">
        <v>1.3</v>
      </c>
      <c r="AK40" s="26">
        <v>2.82</v>
      </c>
      <c r="AL40" s="54">
        <f>AJ40*AK40</f>
        <v>3.6659999999999999</v>
      </c>
      <c r="AM40" s="57">
        <v>1.3</v>
      </c>
      <c r="AN40" s="26">
        <v>2.82</v>
      </c>
      <c r="AO40" s="54">
        <f>AM40*AN40</f>
        <v>3.6659999999999999</v>
      </c>
      <c r="AP40" s="57">
        <v>1.3</v>
      </c>
      <c r="AQ40" s="26">
        <v>2.82</v>
      </c>
      <c r="AR40" s="54">
        <f>AP40*AQ40</f>
        <v>3.6659999999999999</v>
      </c>
      <c r="AS40" s="57">
        <v>1.3</v>
      </c>
      <c r="AT40" s="26">
        <v>2.82</v>
      </c>
      <c r="AU40" s="54">
        <f>AS40*AT40</f>
        <v>3.6659999999999999</v>
      </c>
      <c r="AV40" s="58">
        <f t="shared" si="0"/>
        <v>86.122799999999984</v>
      </c>
      <c r="AW40" s="77"/>
      <c r="AX40" s="234"/>
      <c r="AY40">
        <f t="shared" ref="AY40:AY42" si="4">AV36+AV40+AV44</f>
        <v>196.10279999999995</v>
      </c>
    </row>
    <row r="41" spans="1:51" ht="18">
      <c r="A41" s="232"/>
      <c r="B41" s="52" t="s">
        <v>103</v>
      </c>
      <c r="C41" s="53"/>
      <c r="D41" s="24"/>
      <c r="E41" s="54">
        <f>SUM(E39:E40)</f>
        <v>7.5575999999999999</v>
      </c>
      <c r="F41" s="55"/>
      <c r="G41" s="26"/>
      <c r="H41" s="56">
        <f>SUM(H39:H40)</f>
        <v>7.5575999999999999</v>
      </c>
      <c r="I41" s="57"/>
      <c r="J41" s="26"/>
      <c r="K41" s="54">
        <f>SUM(K39:K40)</f>
        <v>7.5575999999999999</v>
      </c>
      <c r="L41" s="55"/>
      <c r="M41" s="26"/>
      <c r="N41" s="56">
        <f>SUM(N39:N40)</f>
        <v>7.5575999999999999</v>
      </c>
      <c r="O41" s="57"/>
      <c r="P41" s="26"/>
      <c r="Q41" s="54">
        <f>SUM(Q39:Q40)</f>
        <v>7.5575999999999999</v>
      </c>
      <c r="R41" s="55"/>
      <c r="S41" s="26"/>
      <c r="T41" s="56">
        <f>SUM(T39:T40)</f>
        <v>7.5575999999999999</v>
      </c>
      <c r="U41" s="57"/>
      <c r="V41" s="26"/>
      <c r="W41" s="54">
        <f>SUM(W39:W40)</f>
        <v>7.5575999999999999</v>
      </c>
      <c r="X41" s="55"/>
      <c r="Y41" s="26"/>
      <c r="Z41" s="56">
        <f>SUM(Z39:Z40)</f>
        <v>7.5575999999999999</v>
      </c>
      <c r="AA41" s="57"/>
      <c r="AB41" s="26"/>
      <c r="AC41" s="54">
        <f>SUM(AC39:AC40)</f>
        <v>7.9740000000000002</v>
      </c>
      <c r="AD41" s="57"/>
      <c r="AE41" s="26"/>
      <c r="AF41" s="54">
        <f>SUM(AF39:AF40)</f>
        <v>7.9740000000000002</v>
      </c>
      <c r="AG41" s="57"/>
      <c r="AH41" s="26"/>
      <c r="AI41" s="54">
        <f>SUM(AI39:AI40)</f>
        <v>7.9740000000000002</v>
      </c>
      <c r="AJ41" s="57"/>
      <c r="AK41" s="26"/>
      <c r="AL41" s="54">
        <f>SUM(AL39:AL40)</f>
        <v>7.9740000000000002</v>
      </c>
      <c r="AM41" s="57"/>
      <c r="AN41" s="26"/>
      <c r="AO41" s="54">
        <f>SUM(AO39:AO40)</f>
        <v>7.9740000000000002</v>
      </c>
      <c r="AP41" s="57"/>
      <c r="AQ41" s="26"/>
      <c r="AR41" s="54">
        <f>SUM(AR39:AR40)</f>
        <v>7.9740000000000002</v>
      </c>
      <c r="AS41" s="57"/>
      <c r="AT41" s="26"/>
      <c r="AU41" s="54">
        <f>SUM(AU39:AU40)</f>
        <v>7.9740000000000002</v>
      </c>
      <c r="AV41" s="58">
        <f t="shared" si="0"/>
        <v>116.27880000000002</v>
      </c>
      <c r="AW41" s="77"/>
      <c r="AX41" s="234"/>
      <c r="AY41">
        <f t="shared" si="4"/>
        <v>355.49880000000007</v>
      </c>
    </row>
    <row r="42" spans="1:51" ht="15.75" thickBot="1">
      <c r="A42" s="233"/>
      <c r="B42" s="59" t="s">
        <v>104</v>
      </c>
      <c r="C42" s="60"/>
      <c r="D42" s="61"/>
      <c r="E42" s="62">
        <f>E41</f>
        <v>7.5575999999999999</v>
      </c>
      <c r="F42" s="63"/>
      <c r="G42" s="64"/>
      <c r="H42" s="65">
        <f>H41</f>
        <v>7.5575999999999999</v>
      </c>
      <c r="I42" s="66"/>
      <c r="J42" s="64"/>
      <c r="K42" s="62">
        <f>K41</f>
        <v>7.5575999999999999</v>
      </c>
      <c r="L42" s="63"/>
      <c r="M42" s="64"/>
      <c r="N42" s="65">
        <f>N41</f>
        <v>7.5575999999999999</v>
      </c>
      <c r="O42" s="66"/>
      <c r="P42" s="64"/>
      <c r="Q42" s="62">
        <f>Q41</f>
        <v>7.5575999999999999</v>
      </c>
      <c r="R42" s="63"/>
      <c r="S42" s="64"/>
      <c r="T42" s="65">
        <f>T41</f>
        <v>7.5575999999999999</v>
      </c>
      <c r="U42" s="66"/>
      <c r="V42" s="64"/>
      <c r="W42" s="62">
        <f>W41</f>
        <v>7.5575999999999999</v>
      </c>
      <c r="X42" s="63"/>
      <c r="Y42" s="64"/>
      <c r="Z42" s="65">
        <f>Z41</f>
        <v>7.5575999999999999</v>
      </c>
      <c r="AA42" s="66"/>
      <c r="AB42" s="64"/>
      <c r="AC42" s="62">
        <f>AC41</f>
        <v>7.9740000000000002</v>
      </c>
      <c r="AD42" s="66"/>
      <c r="AE42" s="64"/>
      <c r="AF42" s="62">
        <f>AF41</f>
        <v>7.9740000000000002</v>
      </c>
      <c r="AG42" s="66"/>
      <c r="AH42" s="64"/>
      <c r="AI42" s="62">
        <f>AI41</f>
        <v>7.9740000000000002</v>
      </c>
      <c r="AJ42" s="66"/>
      <c r="AK42" s="64"/>
      <c r="AL42" s="62">
        <f>AL41</f>
        <v>7.9740000000000002</v>
      </c>
      <c r="AM42" s="66"/>
      <c r="AN42" s="64"/>
      <c r="AO42" s="62">
        <f>AO41</f>
        <v>7.9740000000000002</v>
      </c>
      <c r="AP42" s="66"/>
      <c r="AQ42" s="64"/>
      <c r="AR42" s="62">
        <f>AR41</f>
        <v>7.9740000000000002</v>
      </c>
      <c r="AS42" s="66"/>
      <c r="AT42" s="64"/>
      <c r="AU42" s="62">
        <f>AU41</f>
        <v>7.9740000000000002</v>
      </c>
      <c r="AV42" s="67">
        <f t="shared" si="0"/>
        <v>116.27880000000002</v>
      </c>
      <c r="AW42" s="77"/>
      <c r="AX42" s="234"/>
      <c r="AY42">
        <f t="shared" si="4"/>
        <v>355.49880000000007</v>
      </c>
    </row>
    <row r="43" spans="1:51" ht="18">
      <c r="A43" s="231" t="s">
        <v>16</v>
      </c>
      <c r="B43" s="43" t="s">
        <v>101</v>
      </c>
      <c r="C43" s="44">
        <v>3.59</v>
      </c>
      <c r="D43" s="45">
        <v>1.2</v>
      </c>
      <c r="E43" s="46">
        <f>C43*D43</f>
        <v>4.3079999999999998</v>
      </c>
      <c r="F43" s="47">
        <v>3.59</v>
      </c>
      <c r="G43" s="48">
        <v>1.2</v>
      </c>
      <c r="H43" s="49">
        <f>F43*G43</f>
        <v>4.3079999999999998</v>
      </c>
      <c r="I43" s="50">
        <v>3.59</v>
      </c>
      <c r="J43" s="48">
        <v>1.2</v>
      </c>
      <c r="K43" s="46">
        <f>I43*J43</f>
        <v>4.3079999999999998</v>
      </c>
      <c r="L43" s="47">
        <v>3.59</v>
      </c>
      <c r="M43" s="48">
        <v>1.2</v>
      </c>
      <c r="N43" s="49">
        <f>L43*M43</f>
        <v>4.3079999999999998</v>
      </c>
      <c r="O43" s="50">
        <v>3.59</v>
      </c>
      <c r="P43" s="48">
        <v>1.2</v>
      </c>
      <c r="Q43" s="46">
        <f>O43*P43</f>
        <v>4.3079999999999998</v>
      </c>
      <c r="R43" s="47">
        <v>3.59</v>
      </c>
      <c r="S43" s="48">
        <v>1.2</v>
      </c>
      <c r="T43" s="49">
        <f>R43*S43</f>
        <v>4.3079999999999998</v>
      </c>
      <c r="U43" s="50">
        <v>3.59</v>
      </c>
      <c r="V43" s="48">
        <v>1.2</v>
      </c>
      <c r="W43" s="46">
        <f>U43*V43</f>
        <v>4.3079999999999998</v>
      </c>
      <c r="X43" s="47">
        <v>3.59</v>
      </c>
      <c r="Y43" s="48">
        <v>1.2</v>
      </c>
      <c r="Z43" s="49">
        <f>X43*Y43</f>
        <v>4.3079999999999998</v>
      </c>
      <c r="AA43" s="50">
        <v>3.59</v>
      </c>
      <c r="AB43" s="48">
        <v>1.2</v>
      </c>
      <c r="AC43" s="46">
        <f>AA43*AB43</f>
        <v>4.3079999999999998</v>
      </c>
      <c r="AD43" s="50">
        <v>3.59</v>
      </c>
      <c r="AE43" s="48">
        <v>1.2</v>
      </c>
      <c r="AF43" s="46">
        <f>AD43*AE43</f>
        <v>4.3079999999999998</v>
      </c>
      <c r="AG43" s="50">
        <v>3.59</v>
      </c>
      <c r="AH43" s="48">
        <v>1.2</v>
      </c>
      <c r="AI43" s="46">
        <f>AG43*AH43</f>
        <v>4.3079999999999998</v>
      </c>
      <c r="AJ43" s="50">
        <v>3.59</v>
      </c>
      <c r="AK43" s="48">
        <v>1.2</v>
      </c>
      <c r="AL43" s="46">
        <f>AJ43*AK43</f>
        <v>4.3079999999999998</v>
      </c>
      <c r="AM43" s="50">
        <v>3.59</v>
      </c>
      <c r="AN43" s="48">
        <v>1.2</v>
      </c>
      <c r="AO43" s="46">
        <f>AM43*AN43</f>
        <v>4.3079999999999998</v>
      </c>
      <c r="AP43" s="50">
        <v>3.59</v>
      </c>
      <c r="AQ43" s="48">
        <v>1.2</v>
      </c>
      <c r="AR43" s="46">
        <f>AP43*AQ43</f>
        <v>4.3079999999999998</v>
      </c>
      <c r="AS43" s="50">
        <v>3.59</v>
      </c>
      <c r="AT43" s="48">
        <v>1.2</v>
      </c>
      <c r="AU43" s="46">
        <f>AS43*AT43</f>
        <v>4.3079999999999998</v>
      </c>
      <c r="AV43" s="51">
        <f t="shared" si="0"/>
        <v>64.62</v>
      </c>
      <c r="AW43" s="77"/>
    </row>
    <row r="44" spans="1:51" ht="18">
      <c r="A44" s="232"/>
      <c r="B44" s="52" t="s">
        <v>102</v>
      </c>
      <c r="C44" s="53">
        <v>1.3</v>
      </c>
      <c r="D44" s="24">
        <v>2.82</v>
      </c>
      <c r="E44" s="54">
        <f>C44*D44</f>
        <v>3.6659999999999999</v>
      </c>
      <c r="F44" s="55">
        <v>1.3</v>
      </c>
      <c r="G44" s="26">
        <v>2.82</v>
      </c>
      <c r="H44" s="56">
        <f>F44*G44</f>
        <v>3.6659999999999999</v>
      </c>
      <c r="I44" s="57">
        <v>1.3</v>
      </c>
      <c r="J44" s="26">
        <v>2.82</v>
      </c>
      <c r="K44" s="54">
        <f>I44*J44</f>
        <v>3.6659999999999999</v>
      </c>
      <c r="L44" s="55">
        <v>1.3</v>
      </c>
      <c r="M44" s="26">
        <v>2.82</v>
      </c>
      <c r="N44" s="56">
        <f>L44*M44</f>
        <v>3.6659999999999999</v>
      </c>
      <c r="O44" s="57">
        <v>1.3</v>
      </c>
      <c r="P44" s="26">
        <v>2.82</v>
      </c>
      <c r="Q44" s="54">
        <f>O44*P44</f>
        <v>3.6659999999999999</v>
      </c>
      <c r="R44" s="55">
        <v>1.3</v>
      </c>
      <c r="S44" s="26">
        <v>2.82</v>
      </c>
      <c r="T44" s="56">
        <f>R44*S44</f>
        <v>3.6659999999999999</v>
      </c>
      <c r="U44" s="57">
        <v>1.3</v>
      </c>
      <c r="V44" s="26">
        <v>2.82</v>
      </c>
      <c r="W44" s="54">
        <f>U44*V44</f>
        <v>3.6659999999999999</v>
      </c>
      <c r="X44" s="55">
        <v>1.3</v>
      </c>
      <c r="Y44" s="26">
        <v>2.82</v>
      </c>
      <c r="Z44" s="56">
        <f>X44*Y44</f>
        <v>3.6659999999999999</v>
      </c>
      <c r="AA44" s="57">
        <v>1.3</v>
      </c>
      <c r="AB44" s="26">
        <v>2.82</v>
      </c>
      <c r="AC44" s="54">
        <f>AA44*AB44</f>
        <v>3.6659999999999999</v>
      </c>
      <c r="AD44" s="57">
        <v>1.3</v>
      </c>
      <c r="AE44" s="26">
        <v>2.82</v>
      </c>
      <c r="AF44" s="54">
        <f>AD44*AE44</f>
        <v>3.6659999999999999</v>
      </c>
      <c r="AG44" s="57">
        <v>1.3</v>
      </c>
      <c r="AH44" s="26">
        <v>2.82</v>
      </c>
      <c r="AI44" s="54">
        <f>AG44*AH44</f>
        <v>3.6659999999999999</v>
      </c>
      <c r="AJ44" s="57">
        <v>1.3</v>
      </c>
      <c r="AK44" s="26">
        <v>2.82</v>
      </c>
      <c r="AL44" s="54">
        <f>AJ44*AK44</f>
        <v>3.6659999999999999</v>
      </c>
      <c r="AM44" s="57">
        <v>1.3</v>
      </c>
      <c r="AN44" s="26">
        <v>2.82</v>
      </c>
      <c r="AO44" s="54">
        <f>AM44*AN44</f>
        <v>3.6659999999999999</v>
      </c>
      <c r="AP44" s="57">
        <v>1.3</v>
      </c>
      <c r="AQ44" s="26">
        <v>2.82</v>
      </c>
      <c r="AR44" s="54">
        <f>AP44*AQ44</f>
        <v>3.6659999999999999</v>
      </c>
      <c r="AS44" s="57">
        <v>1.3</v>
      </c>
      <c r="AT44" s="26">
        <v>2.82</v>
      </c>
      <c r="AU44" s="54">
        <f>AS44*AT44</f>
        <v>3.6659999999999999</v>
      </c>
      <c r="AV44" s="58">
        <f t="shared" si="0"/>
        <v>54.989999999999981</v>
      </c>
      <c r="AW44" s="77"/>
    </row>
    <row r="45" spans="1:51" ht="18">
      <c r="A45" s="232"/>
      <c r="B45" s="52" t="s">
        <v>103</v>
      </c>
      <c r="C45" s="53"/>
      <c r="D45" s="24"/>
      <c r="E45" s="54">
        <f>SUM(E43:E44)</f>
        <v>7.9740000000000002</v>
      </c>
      <c r="F45" s="55"/>
      <c r="G45" s="26"/>
      <c r="H45" s="56">
        <f>SUM(H43:H44)</f>
        <v>7.9740000000000002</v>
      </c>
      <c r="I45" s="57"/>
      <c r="J45" s="26"/>
      <c r="K45" s="54">
        <f>SUM(K43:K44)</f>
        <v>7.9740000000000002</v>
      </c>
      <c r="L45" s="55"/>
      <c r="M45" s="26"/>
      <c r="N45" s="56">
        <f>SUM(N43:N44)</f>
        <v>7.9740000000000002</v>
      </c>
      <c r="O45" s="57"/>
      <c r="P45" s="26"/>
      <c r="Q45" s="54">
        <f>SUM(Q43:Q44)</f>
        <v>7.9740000000000002</v>
      </c>
      <c r="R45" s="55"/>
      <c r="S45" s="26"/>
      <c r="T45" s="56">
        <f>SUM(T43:T44)</f>
        <v>7.9740000000000002</v>
      </c>
      <c r="U45" s="57"/>
      <c r="V45" s="26"/>
      <c r="W45" s="54">
        <f>SUM(W43:W44)</f>
        <v>7.9740000000000002</v>
      </c>
      <c r="X45" s="55"/>
      <c r="Y45" s="26"/>
      <c r="Z45" s="56">
        <f>SUM(Z43:Z44)</f>
        <v>7.9740000000000002</v>
      </c>
      <c r="AA45" s="57"/>
      <c r="AB45" s="26"/>
      <c r="AC45" s="54">
        <f>SUM(AC43:AC44)</f>
        <v>7.9740000000000002</v>
      </c>
      <c r="AD45" s="57"/>
      <c r="AE45" s="26"/>
      <c r="AF45" s="54">
        <f>SUM(AF43:AF44)</f>
        <v>7.9740000000000002</v>
      </c>
      <c r="AG45" s="57"/>
      <c r="AH45" s="26"/>
      <c r="AI45" s="54">
        <f>SUM(AI43:AI44)</f>
        <v>7.9740000000000002</v>
      </c>
      <c r="AJ45" s="57"/>
      <c r="AK45" s="26"/>
      <c r="AL45" s="54">
        <f>SUM(AL43:AL44)</f>
        <v>7.9740000000000002</v>
      </c>
      <c r="AM45" s="57"/>
      <c r="AN45" s="26"/>
      <c r="AO45" s="54">
        <f>SUM(AO43:AO44)</f>
        <v>7.9740000000000002</v>
      </c>
      <c r="AP45" s="26"/>
      <c r="AQ45" s="26"/>
      <c r="AR45" s="54">
        <f>SUM(AR43:AR44)</f>
        <v>7.9740000000000002</v>
      </c>
      <c r="AS45" s="57"/>
      <c r="AT45" s="26"/>
      <c r="AU45" s="54">
        <f>SUM(AU43:AU44)</f>
        <v>7.9740000000000002</v>
      </c>
      <c r="AV45" s="58">
        <f t="shared" si="0"/>
        <v>119.61000000000004</v>
      </c>
      <c r="AW45" s="77"/>
    </row>
    <row r="46" spans="1:51" ht="15.75" thickBot="1">
      <c r="A46" s="233"/>
      <c r="B46" s="59" t="s">
        <v>104</v>
      </c>
      <c r="C46" s="60"/>
      <c r="D46" s="61"/>
      <c r="E46" s="62">
        <f>E45</f>
        <v>7.9740000000000002</v>
      </c>
      <c r="F46" s="63"/>
      <c r="G46" s="64"/>
      <c r="H46" s="65">
        <f>H45</f>
        <v>7.9740000000000002</v>
      </c>
      <c r="I46" s="66"/>
      <c r="J46" s="64"/>
      <c r="K46" s="62">
        <f>K45</f>
        <v>7.9740000000000002</v>
      </c>
      <c r="L46" s="63"/>
      <c r="M46" s="64"/>
      <c r="N46" s="65">
        <f>N45</f>
        <v>7.9740000000000002</v>
      </c>
      <c r="O46" s="66"/>
      <c r="P46" s="64"/>
      <c r="Q46" s="62">
        <f>Q45</f>
        <v>7.9740000000000002</v>
      </c>
      <c r="R46" s="63"/>
      <c r="S46" s="64"/>
      <c r="T46" s="65">
        <f>T45</f>
        <v>7.9740000000000002</v>
      </c>
      <c r="U46" s="66"/>
      <c r="V46" s="64"/>
      <c r="W46" s="62">
        <f>W45</f>
        <v>7.9740000000000002</v>
      </c>
      <c r="X46" s="63"/>
      <c r="Y46" s="64"/>
      <c r="Z46" s="65">
        <f>Z45</f>
        <v>7.9740000000000002</v>
      </c>
      <c r="AA46" s="66"/>
      <c r="AB46" s="64"/>
      <c r="AC46" s="62">
        <f>AC45</f>
        <v>7.9740000000000002</v>
      </c>
      <c r="AD46" s="66"/>
      <c r="AE46" s="64"/>
      <c r="AF46" s="62">
        <f>AF45</f>
        <v>7.9740000000000002</v>
      </c>
      <c r="AG46" s="66"/>
      <c r="AH46" s="64"/>
      <c r="AI46" s="62">
        <f>AI45</f>
        <v>7.9740000000000002</v>
      </c>
      <c r="AJ46" s="66"/>
      <c r="AK46" s="64"/>
      <c r="AL46" s="62">
        <f>AL45</f>
        <v>7.9740000000000002</v>
      </c>
      <c r="AM46" s="66"/>
      <c r="AN46" s="64"/>
      <c r="AO46" s="62">
        <f>AO45</f>
        <v>7.9740000000000002</v>
      </c>
      <c r="AP46" s="64"/>
      <c r="AQ46" s="64"/>
      <c r="AR46" s="62">
        <f>AR45</f>
        <v>7.9740000000000002</v>
      </c>
      <c r="AS46" s="66"/>
      <c r="AT46" s="64"/>
      <c r="AU46" s="62">
        <f>AU45</f>
        <v>7.9740000000000002</v>
      </c>
      <c r="AV46" s="67">
        <f t="shared" si="0"/>
        <v>119.61000000000004</v>
      </c>
      <c r="AW46" s="77"/>
    </row>
    <row r="47" spans="1:51" ht="18">
      <c r="A47" s="231" t="s">
        <v>6</v>
      </c>
      <c r="B47" s="43" t="s">
        <v>101</v>
      </c>
      <c r="C47" s="44"/>
      <c r="D47" s="45"/>
      <c r="E47" s="68">
        <f>E3+E7+E11+E15+E19+E23+E27+E31+E35+E39+E43</f>
        <v>45.839999999999996</v>
      </c>
      <c r="F47" s="69"/>
      <c r="G47" s="45"/>
      <c r="H47" s="70">
        <f>H3+H7+H11+H15+H19+H23+H27+H31+H35+H39+H43</f>
        <v>31.919999999999998</v>
      </c>
      <c r="I47" s="44"/>
      <c r="J47" s="45"/>
      <c r="K47" s="68">
        <f>K3+K7+K11+K15+K19+K23+K27+K31+K35+K39+K43</f>
        <v>31.919999999999998</v>
      </c>
      <c r="L47" s="69"/>
      <c r="M47" s="45"/>
      <c r="N47" s="70">
        <f>N3+N7+N11+N15+N19+N23+N27+N31+N35+N39+N43</f>
        <v>31.919999999999998</v>
      </c>
      <c r="O47" s="44"/>
      <c r="P47" s="45"/>
      <c r="Q47" s="68">
        <f>Q3+Q7+Q11+Q15+Q19+Q23+Q27+Q31+Q35+Q39+Q43</f>
        <v>31.919999999999998</v>
      </c>
      <c r="R47" s="69"/>
      <c r="S47" s="45"/>
      <c r="T47" s="70">
        <f>T3+T7+T11+T15+T19+T23+T27+T31+T35+T39+T43</f>
        <v>31.919999999999998</v>
      </c>
      <c r="U47" s="44"/>
      <c r="V47" s="45"/>
      <c r="W47" s="68">
        <f>W3+W7+W11+W15+W19+W23+W27+W31+W35+W39+W43</f>
        <v>31.919999999999998</v>
      </c>
      <c r="X47" s="69"/>
      <c r="Y47" s="45"/>
      <c r="Z47" s="70">
        <f>Z3+Z7+Z11+Z15+Z19+Z23+Z27+Z31+Z35+Z39+Z43</f>
        <v>31.919999999999998</v>
      </c>
      <c r="AA47" s="44"/>
      <c r="AB47" s="45"/>
      <c r="AC47" s="68">
        <f>AC3+AC7+AC11+AC15+AC19+AC23+AC27+AC31+AC35+AC39+AC43</f>
        <v>50.147999999999996</v>
      </c>
      <c r="AD47" s="44"/>
      <c r="AE47" s="45"/>
      <c r="AF47" s="68">
        <f>AF3+AF7+AF11+AF15+AF19+AF23+AF27+AF31+AF35+AF39+AF43</f>
        <v>50.147999999999996</v>
      </c>
      <c r="AG47" s="44"/>
      <c r="AH47" s="45"/>
      <c r="AI47" s="68">
        <f>AI3+AI7+AI11+AI15+AI19+AI23+AI27+AI31+AI35+AI39+AI43</f>
        <v>50.147999999999996</v>
      </c>
      <c r="AJ47" s="44"/>
      <c r="AK47" s="45"/>
      <c r="AL47" s="68">
        <f>AL3+AL7+AL11+AL15+AL19+AL23+AL27+AL31+AL35+AL39+AL43</f>
        <v>21.54</v>
      </c>
      <c r="AM47" s="44"/>
      <c r="AN47" s="45"/>
      <c r="AO47" s="68">
        <f>AO3+AO7+AO11+AO15+AO19+AO23+AO27+AO31+AO35+AO39+AO43</f>
        <v>21.54</v>
      </c>
      <c r="AP47" s="45"/>
      <c r="AQ47" s="45"/>
      <c r="AR47" s="68">
        <f>AR3+AR7+AR11+AR15+AR19+AR23+AR27+AR31+AR35+AR39+AR43</f>
        <v>21.54</v>
      </c>
      <c r="AS47" s="44"/>
      <c r="AT47" s="45"/>
      <c r="AU47" s="68">
        <f>AU3+AU7+AU11+AU15+AU19+AU23+AU27+AU31+AU35+AU39+AU43</f>
        <v>21.54</v>
      </c>
      <c r="AV47" s="51">
        <f t="shared" si="0"/>
        <v>505.88400000000013</v>
      </c>
      <c r="AW47" s="77"/>
    </row>
    <row r="48" spans="1:51" ht="18">
      <c r="A48" s="232"/>
      <c r="B48" s="52" t="s">
        <v>102</v>
      </c>
      <c r="C48" s="53"/>
      <c r="D48" s="24"/>
      <c r="E48" s="71">
        <f t="shared" ref="E48:E50" si="5">E4+E8+E12+E16+E20+E24+E28+E32+E36+E40+E44</f>
        <v>51.041999999999987</v>
      </c>
      <c r="F48" s="72"/>
      <c r="G48" s="24"/>
      <c r="H48" s="73">
        <f t="shared" ref="H48:H50" si="6">H4+H8+H12+H16+H20+H24+H28+H32+H36+H40+H44</f>
        <v>51.944399999999987</v>
      </c>
      <c r="I48" s="53"/>
      <c r="J48" s="24"/>
      <c r="K48" s="71">
        <f t="shared" ref="K48:K50" si="7">K4+K8+K12+K16+K20+K24+K28+K32+K36+K40+K44</f>
        <v>51.944399999999987</v>
      </c>
      <c r="L48" s="72"/>
      <c r="M48" s="24"/>
      <c r="N48" s="73">
        <f t="shared" ref="N48:N50" si="8">N4+N8+N12+N16+N20+N24+N28+N32+N36+N40+N44</f>
        <v>51.944399999999987</v>
      </c>
      <c r="O48" s="53"/>
      <c r="P48" s="24"/>
      <c r="Q48" s="71">
        <f t="shared" ref="Q48:Q50" si="9">Q4+Q8+Q12+Q16+Q20+Q24+Q28+Q32+Q36+Q40+Q44</f>
        <v>51.944399999999987</v>
      </c>
      <c r="R48" s="72"/>
      <c r="S48" s="24"/>
      <c r="T48" s="73">
        <f t="shared" ref="T48:T50" si="10">T4+T8+T12+T16+T20+T24+T28+T32+T36+T40+T44</f>
        <v>51.944399999999987</v>
      </c>
      <c r="U48" s="53"/>
      <c r="V48" s="24"/>
      <c r="W48" s="71">
        <f t="shared" ref="W48:W50" si="11">W4+W8+W12+W16+W20+W24+W28+W32+W36+W40+W44</f>
        <v>51.944399999999987</v>
      </c>
      <c r="X48" s="72"/>
      <c r="Y48" s="24"/>
      <c r="Z48" s="73">
        <f t="shared" ref="Z48:Z50" si="12">Z4+Z8+Z12+Z16+Z20+Z24+Z28+Z32+Z36+Z40+Z44</f>
        <v>51.944399999999987</v>
      </c>
      <c r="AA48" s="53"/>
      <c r="AB48" s="24"/>
      <c r="AC48" s="71">
        <f t="shared" ref="AC48:AC50" si="13">AC4+AC8+AC12+AC16+AC20+AC24+AC28+AC32+AC36+AC40+AC44</f>
        <v>47.150399999999983</v>
      </c>
      <c r="AD48" s="53"/>
      <c r="AE48" s="24"/>
      <c r="AF48" s="71">
        <f t="shared" ref="AF48:AF50" si="14">AF4+AF8+AF12+AF16+AF20+AF24+AF28+AF32+AF36+AF40+AF44</f>
        <v>47.150399999999983</v>
      </c>
      <c r="AG48" s="53"/>
      <c r="AH48" s="24"/>
      <c r="AI48" s="71">
        <f t="shared" ref="AI48:AI50" si="15">AI4+AI8+AI12+AI16+AI20+AI24+AI28+AI32+AI36+AI40+AI44</f>
        <v>47.150399999999983</v>
      </c>
      <c r="AJ48" s="53"/>
      <c r="AK48" s="24"/>
      <c r="AL48" s="71">
        <f t="shared" ref="AL48:AL50" si="16">AL4+AL8+AL12+AL16+AL20+AL24+AL28+AL32+AL36+AL40+AL44</f>
        <v>17.709599999999998</v>
      </c>
      <c r="AM48" s="53"/>
      <c r="AN48" s="24"/>
      <c r="AO48" s="71">
        <f t="shared" ref="AO48:AO50" si="17">AO4+AO8+AO12+AO16+AO20+AO24+AO28+AO32+AO36+AO40+AO44</f>
        <v>17.709599999999998</v>
      </c>
      <c r="AP48" s="24"/>
      <c r="AQ48" s="24"/>
      <c r="AR48" s="71">
        <f t="shared" ref="AR48:AR50" si="18">AR4+AR8+AR12+AR16+AR20+AR24+AR28+AR32+AR36+AR40+AR44</f>
        <v>17.709599999999998</v>
      </c>
      <c r="AS48" s="53"/>
      <c r="AT48" s="24"/>
      <c r="AU48" s="71">
        <f t="shared" ref="AU48:AU50" si="19">AU4+AU8+AU12+AU16+AU20+AU24+AU28+AU32+AU36+AU40+AU44</f>
        <v>17.709599999999998</v>
      </c>
      <c r="AV48" s="58">
        <f t="shared" si="0"/>
        <v>626.94239999999991</v>
      </c>
      <c r="AW48" s="77"/>
    </row>
    <row r="49" spans="1:49" ht="18">
      <c r="A49" s="232"/>
      <c r="B49" s="52" t="s">
        <v>103</v>
      </c>
      <c r="C49" s="53"/>
      <c r="D49" s="24"/>
      <c r="E49" s="71">
        <f t="shared" si="5"/>
        <v>96.881999999999991</v>
      </c>
      <c r="F49" s="72"/>
      <c r="G49" s="24"/>
      <c r="H49" s="73">
        <f t="shared" si="6"/>
        <v>83.864399999999989</v>
      </c>
      <c r="I49" s="53"/>
      <c r="J49" s="24"/>
      <c r="K49" s="71">
        <f t="shared" si="7"/>
        <v>83.864399999999989</v>
      </c>
      <c r="L49" s="72"/>
      <c r="M49" s="24"/>
      <c r="N49" s="73">
        <f t="shared" si="8"/>
        <v>83.864399999999989</v>
      </c>
      <c r="O49" s="53"/>
      <c r="P49" s="24"/>
      <c r="Q49" s="71">
        <f t="shared" si="9"/>
        <v>83.864399999999989</v>
      </c>
      <c r="R49" s="72"/>
      <c r="S49" s="24"/>
      <c r="T49" s="73">
        <f t="shared" si="10"/>
        <v>83.864399999999989</v>
      </c>
      <c r="U49" s="53"/>
      <c r="V49" s="24"/>
      <c r="W49" s="71">
        <f t="shared" si="11"/>
        <v>83.864399999999989</v>
      </c>
      <c r="X49" s="72"/>
      <c r="Y49" s="24"/>
      <c r="Z49" s="73">
        <f t="shared" si="12"/>
        <v>83.864399999999989</v>
      </c>
      <c r="AA49" s="53"/>
      <c r="AB49" s="24"/>
      <c r="AC49" s="71">
        <f t="shared" si="13"/>
        <v>97.298400000000001</v>
      </c>
      <c r="AD49" s="53"/>
      <c r="AE49" s="24"/>
      <c r="AF49" s="71">
        <f t="shared" si="14"/>
        <v>97.298400000000001</v>
      </c>
      <c r="AG49" s="53"/>
      <c r="AH49" s="24"/>
      <c r="AI49" s="71">
        <f t="shared" si="15"/>
        <v>97.298400000000001</v>
      </c>
      <c r="AJ49" s="53"/>
      <c r="AK49" s="24"/>
      <c r="AL49" s="71">
        <f t="shared" si="16"/>
        <v>39.249600000000001</v>
      </c>
      <c r="AM49" s="53"/>
      <c r="AN49" s="24"/>
      <c r="AO49" s="71">
        <f t="shared" si="17"/>
        <v>39.249600000000001</v>
      </c>
      <c r="AP49" s="24"/>
      <c r="AQ49" s="24"/>
      <c r="AR49" s="71">
        <f t="shared" si="18"/>
        <v>39.249600000000001</v>
      </c>
      <c r="AS49" s="53"/>
      <c r="AT49" s="24"/>
      <c r="AU49" s="71">
        <f t="shared" si="19"/>
        <v>39.249600000000001</v>
      </c>
      <c r="AV49" s="58">
        <f t="shared" si="0"/>
        <v>1132.8264000000001</v>
      </c>
      <c r="AW49" s="77"/>
    </row>
    <row r="50" spans="1:49" ht="15.75" thickBot="1">
      <c r="A50" s="233"/>
      <c r="B50" s="59" t="s">
        <v>104</v>
      </c>
      <c r="C50" s="60"/>
      <c r="D50" s="61"/>
      <c r="E50" s="41">
        <f t="shared" si="5"/>
        <v>96.881999999999991</v>
      </c>
      <c r="F50" s="74"/>
      <c r="G50" s="61"/>
      <c r="H50" s="75">
        <f t="shared" si="6"/>
        <v>83.864399999999989</v>
      </c>
      <c r="I50" s="60"/>
      <c r="J50" s="61"/>
      <c r="K50" s="41">
        <f t="shared" si="7"/>
        <v>83.864399999999989</v>
      </c>
      <c r="L50" s="74"/>
      <c r="M50" s="61"/>
      <c r="N50" s="75">
        <f t="shared" si="8"/>
        <v>83.864399999999989</v>
      </c>
      <c r="O50" s="60"/>
      <c r="P50" s="61"/>
      <c r="Q50" s="41">
        <f t="shared" si="9"/>
        <v>83.864399999999989</v>
      </c>
      <c r="R50" s="74"/>
      <c r="S50" s="61"/>
      <c r="T50" s="75">
        <f t="shared" si="10"/>
        <v>83.864399999999989</v>
      </c>
      <c r="U50" s="60"/>
      <c r="V50" s="61"/>
      <c r="W50" s="41">
        <f t="shared" si="11"/>
        <v>83.864399999999989</v>
      </c>
      <c r="X50" s="74"/>
      <c r="Y50" s="61"/>
      <c r="Z50" s="75">
        <f t="shared" si="12"/>
        <v>83.864399999999989</v>
      </c>
      <c r="AA50" s="60"/>
      <c r="AB50" s="61"/>
      <c r="AC50" s="41">
        <f t="shared" si="13"/>
        <v>97.298400000000001</v>
      </c>
      <c r="AD50" s="60"/>
      <c r="AE50" s="61"/>
      <c r="AF50" s="41">
        <f t="shared" si="14"/>
        <v>97.298400000000001</v>
      </c>
      <c r="AG50" s="60"/>
      <c r="AH50" s="61"/>
      <c r="AI50" s="41">
        <f t="shared" si="15"/>
        <v>97.298400000000001</v>
      </c>
      <c r="AJ50" s="60"/>
      <c r="AK50" s="61"/>
      <c r="AL50" s="41">
        <f t="shared" si="16"/>
        <v>39.249600000000001</v>
      </c>
      <c r="AM50" s="60"/>
      <c r="AN50" s="61"/>
      <c r="AO50" s="41">
        <f t="shared" si="17"/>
        <v>39.249600000000001</v>
      </c>
      <c r="AP50" s="61"/>
      <c r="AQ50" s="61"/>
      <c r="AR50" s="41">
        <f t="shared" si="18"/>
        <v>39.249600000000001</v>
      </c>
      <c r="AS50" s="60"/>
      <c r="AT50" s="61"/>
      <c r="AU50" s="41">
        <f t="shared" si="19"/>
        <v>39.249600000000001</v>
      </c>
      <c r="AV50" s="67">
        <f t="shared" si="0"/>
        <v>1132.8264000000001</v>
      </c>
      <c r="AW50" s="77"/>
    </row>
  </sheetData>
  <mergeCells count="32">
    <mergeCell ref="A35:A38"/>
    <mergeCell ref="A39:A42"/>
    <mergeCell ref="A43:A46"/>
    <mergeCell ref="A47:A50"/>
    <mergeCell ref="AX7:AX10"/>
    <mergeCell ref="AX15:AX18"/>
    <mergeCell ref="AX27:AX30"/>
    <mergeCell ref="AX39:AX42"/>
    <mergeCell ref="A11:A14"/>
    <mergeCell ref="A15:A18"/>
    <mergeCell ref="A19:A22"/>
    <mergeCell ref="A23:A26"/>
    <mergeCell ref="A27:A30"/>
    <mergeCell ref="A31:A34"/>
    <mergeCell ref="A7:A10"/>
    <mergeCell ref="A3:A6"/>
    <mergeCell ref="R1:T1"/>
    <mergeCell ref="U1:W1"/>
    <mergeCell ref="X1:Z1"/>
    <mergeCell ref="AA1:AC1"/>
    <mergeCell ref="A1:B2"/>
    <mergeCell ref="C1:E1"/>
    <mergeCell ref="F1:H1"/>
    <mergeCell ref="I1:K1"/>
    <mergeCell ref="L1:N1"/>
    <mergeCell ref="O1:Q1"/>
    <mergeCell ref="AJ1:AL1"/>
    <mergeCell ref="AM1:AO1"/>
    <mergeCell ref="AP1:AR1"/>
    <mergeCell ref="AS1:AU1"/>
    <mergeCell ref="AD1:AF1"/>
    <mergeCell ref="AG1:AI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U26"/>
  <sheetViews>
    <sheetView workbookViewId="0">
      <selection activeCell="K21" sqref="K21"/>
    </sheetView>
  </sheetViews>
  <sheetFormatPr defaultRowHeight="15"/>
  <cols>
    <col min="1" max="1" width="6.5703125" style="76" customWidth="1"/>
    <col min="2" max="2" width="7.85546875" customWidth="1"/>
    <col min="3" max="3" width="7" style="18" bestFit="1" customWidth="1"/>
    <col min="4" max="4" width="8" style="18" bestFit="1" customWidth="1"/>
    <col min="5" max="11" width="8" bestFit="1" customWidth="1"/>
    <col min="12" max="17" width="8" style="1" bestFit="1" customWidth="1"/>
    <col min="18" max="18" width="10" style="1" bestFit="1" customWidth="1"/>
  </cols>
  <sheetData>
    <row r="1" spans="1:21" s="3" customFormat="1">
      <c r="A1" s="227"/>
      <c r="B1" s="228"/>
      <c r="C1" s="80" t="s">
        <v>76</v>
      </c>
      <c r="D1" s="81" t="s">
        <v>85</v>
      </c>
      <c r="E1" s="81" t="s">
        <v>86</v>
      </c>
      <c r="F1" s="81" t="s">
        <v>87</v>
      </c>
      <c r="G1" s="81" t="s">
        <v>88</v>
      </c>
      <c r="H1" s="81" t="s">
        <v>89</v>
      </c>
      <c r="I1" s="81" t="s">
        <v>90</v>
      </c>
      <c r="J1" s="81" t="s">
        <v>91</v>
      </c>
      <c r="K1" s="81" t="s">
        <v>92</v>
      </c>
      <c r="L1" s="81" t="s">
        <v>93</v>
      </c>
      <c r="M1" s="81" t="s">
        <v>94</v>
      </c>
      <c r="N1" s="81" t="s">
        <v>95</v>
      </c>
      <c r="O1" s="81" t="s">
        <v>96</v>
      </c>
      <c r="P1" s="81" t="s">
        <v>97</v>
      </c>
      <c r="Q1" s="81" t="s">
        <v>98</v>
      </c>
      <c r="R1" s="38" t="s">
        <v>6</v>
      </c>
    </row>
    <row r="2" spans="1:21" ht="15.75" thickBot="1">
      <c r="A2" s="229"/>
      <c r="B2" s="230"/>
      <c r="C2" s="82" t="s">
        <v>79</v>
      </c>
      <c r="D2" s="41" t="s">
        <v>79</v>
      </c>
      <c r="E2" s="41" t="s">
        <v>79</v>
      </c>
      <c r="F2" s="41" t="s">
        <v>79</v>
      </c>
      <c r="G2" s="41" t="s">
        <v>79</v>
      </c>
      <c r="H2" s="41" t="s">
        <v>79</v>
      </c>
      <c r="I2" s="41" t="s">
        <v>79</v>
      </c>
      <c r="J2" s="41" t="s">
        <v>79</v>
      </c>
      <c r="K2" s="41" t="s">
        <v>79</v>
      </c>
      <c r="L2" s="41" t="s">
        <v>79</v>
      </c>
      <c r="M2" s="41" t="s">
        <v>79</v>
      </c>
      <c r="N2" s="41" t="s">
        <v>79</v>
      </c>
      <c r="O2" s="41" t="s">
        <v>79</v>
      </c>
      <c r="P2" s="41" t="s">
        <v>79</v>
      </c>
      <c r="Q2" s="41" t="s">
        <v>79</v>
      </c>
      <c r="R2" s="42" t="s">
        <v>79</v>
      </c>
    </row>
    <row r="3" spans="1:21" ht="18">
      <c r="A3" s="231" t="s">
        <v>26</v>
      </c>
      <c r="B3" s="83" t="s">
        <v>102</v>
      </c>
      <c r="C3" s="84">
        <v>3.47</v>
      </c>
      <c r="D3" s="84">
        <v>3.47</v>
      </c>
      <c r="E3" s="84">
        <v>3.47</v>
      </c>
      <c r="F3" s="84">
        <v>3.47</v>
      </c>
      <c r="G3" s="84">
        <v>3.47</v>
      </c>
      <c r="H3" s="84">
        <v>3.47</v>
      </c>
      <c r="I3" s="84">
        <v>3.47</v>
      </c>
      <c r="J3" s="84">
        <v>3.47</v>
      </c>
      <c r="K3" s="54">
        <v>3.64</v>
      </c>
      <c r="L3" s="54">
        <v>3.64</v>
      </c>
      <c r="M3" s="54">
        <v>3.64</v>
      </c>
      <c r="N3" s="54">
        <v>2.74</v>
      </c>
      <c r="O3" s="54">
        <v>2.74</v>
      </c>
      <c r="P3" s="54">
        <v>2.74</v>
      </c>
      <c r="Q3" s="54">
        <v>2.74</v>
      </c>
      <c r="R3" s="58">
        <f t="shared" ref="R3:R26" si="0">C3+D3+E3+F3+G3+H3+I3+J3+K3+L3+M3+N3+O3+P3+Q3</f>
        <v>49.640000000000008</v>
      </c>
    </row>
    <row r="4" spans="1:21" ht="15.75" thickBot="1">
      <c r="A4" s="233"/>
      <c r="B4" s="85" t="s">
        <v>104</v>
      </c>
      <c r="C4" s="86">
        <v>3.47</v>
      </c>
      <c r="D4" s="86">
        <v>3.47</v>
      </c>
      <c r="E4" s="86">
        <v>3.47</v>
      </c>
      <c r="F4" s="86">
        <v>3.47</v>
      </c>
      <c r="G4" s="86">
        <v>3.47</v>
      </c>
      <c r="H4" s="86">
        <v>3.47</v>
      </c>
      <c r="I4" s="86">
        <v>3.47</v>
      </c>
      <c r="J4" s="86">
        <v>3.47</v>
      </c>
      <c r="K4" s="62">
        <v>3.64</v>
      </c>
      <c r="L4" s="62">
        <v>3.64</v>
      </c>
      <c r="M4" s="62">
        <v>3.64</v>
      </c>
      <c r="N4" s="62">
        <v>2.74</v>
      </c>
      <c r="O4" s="62">
        <v>2.74</v>
      </c>
      <c r="P4" s="62">
        <v>2.74</v>
      </c>
      <c r="Q4" s="62">
        <v>2.74</v>
      </c>
      <c r="R4" s="67">
        <f t="shared" si="0"/>
        <v>49.640000000000008</v>
      </c>
    </row>
    <row r="5" spans="1:21" ht="18">
      <c r="A5" s="231" t="s">
        <v>27</v>
      </c>
      <c r="B5" s="83" t="s">
        <v>102</v>
      </c>
      <c r="C5" s="84">
        <v>10.6</v>
      </c>
      <c r="D5" s="84">
        <v>10.6</v>
      </c>
      <c r="E5" s="84">
        <v>10.6</v>
      </c>
      <c r="F5" s="84">
        <v>10.6</v>
      </c>
      <c r="G5" s="84">
        <v>10.6</v>
      </c>
      <c r="H5" s="84">
        <v>10.6</v>
      </c>
      <c r="I5" s="84">
        <v>10.6</v>
      </c>
      <c r="J5" s="84">
        <v>10.6</v>
      </c>
      <c r="K5" s="54">
        <v>10.23</v>
      </c>
      <c r="L5" s="54">
        <v>10.23</v>
      </c>
      <c r="M5" s="54">
        <v>10.23</v>
      </c>
      <c r="N5" s="54">
        <v>10.23</v>
      </c>
      <c r="O5" s="54">
        <v>10.23</v>
      </c>
      <c r="P5" s="54">
        <v>10.23</v>
      </c>
      <c r="Q5" s="54">
        <v>10.23</v>
      </c>
      <c r="R5" s="58">
        <f t="shared" si="0"/>
        <v>156.41</v>
      </c>
      <c r="U5">
        <f>R3+R5+R7</f>
        <v>255.69000000000003</v>
      </c>
    </row>
    <row r="6" spans="1:21" ht="15.75" thickBot="1">
      <c r="A6" s="233"/>
      <c r="B6" s="85" t="s">
        <v>104</v>
      </c>
      <c r="C6" s="86">
        <v>10.6</v>
      </c>
      <c r="D6" s="86">
        <v>10.6</v>
      </c>
      <c r="E6" s="86">
        <v>10.6</v>
      </c>
      <c r="F6" s="86">
        <v>10.6</v>
      </c>
      <c r="G6" s="86">
        <v>10.6</v>
      </c>
      <c r="H6" s="86">
        <v>10.6</v>
      </c>
      <c r="I6" s="86">
        <v>10.6</v>
      </c>
      <c r="J6" s="86">
        <v>10.6</v>
      </c>
      <c r="K6" s="62">
        <v>10.23</v>
      </c>
      <c r="L6" s="62">
        <v>10.23</v>
      </c>
      <c r="M6" s="62">
        <v>10.23</v>
      </c>
      <c r="N6" s="62">
        <v>10.23</v>
      </c>
      <c r="O6" s="62">
        <v>10.23</v>
      </c>
      <c r="P6" s="62">
        <v>10.23</v>
      </c>
      <c r="Q6" s="62">
        <v>10.23</v>
      </c>
      <c r="R6" s="67">
        <f t="shared" si="0"/>
        <v>156.41</v>
      </c>
    </row>
    <row r="7" spans="1:21" ht="18">
      <c r="A7" s="231" t="s">
        <v>28</v>
      </c>
      <c r="B7" s="83" t="s">
        <v>102</v>
      </c>
      <c r="C7" s="84">
        <v>3.47</v>
      </c>
      <c r="D7" s="84">
        <v>3.47</v>
      </c>
      <c r="E7" s="84">
        <v>3.47</v>
      </c>
      <c r="F7" s="84">
        <v>3.47</v>
      </c>
      <c r="G7" s="84">
        <v>3.47</v>
      </c>
      <c r="H7" s="84">
        <v>3.47</v>
      </c>
      <c r="I7" s="84">
        <v>3.47</v>
      </c>
      <c r="J7" s="84">
        <v>3.47</v>
      </c>
      <c r="K7" s="54">
        <v>3.64</v>
      </c>
      <c r="L7" s="54">
        <v>3.64</v>
      </c>
      <c r="M7" s="54">
        <v>3.64</v>
      </c>
      <c r="N7" s="54">
        <v>2.74</v>
      </c>
      <c r="O7" s="54">
        <v>2.74</v>
      </c>
      <c r="P7" s="54">
        <v>2.74</v>
      </c>
      <c r="Q7" s="54">
        <v>2.74</v>
      </c>
      <c r="R7" s="58">
        <f t="shared" si="0"/>
        <v>49.640000000000008</v>
      </c>
    </row>
    <row r="8" spans="1:21" ht="15.75" thickBot="1">
      <c r="A8" s="233"/>
      <c r="B8" s="85" t="s">
        <v>104</v>
      </c>
      <c r="C8" s="86">
        <v>3.47</v>
      </c>
      <c r="D8" s="86">
        <v>3.47</v>
      </c>
      <c r="E8" s="86">
        <v>3.47</v>
      </c>
      <c r="F8" s="86">
        <v>3.47</v>
      </c>
      <c r="G8" s="86">
        <v>3.47</v>
      </c>
      <c r="H8" s="86">
        <v>3.47</v>
      </c>
      <c r="I8" s="86">
        <v>3.47</v>
      </c>
      <c r="J8" s="86">
        <v>3.47</v>
      </c>
      <c r="K8" s="62">
        <v>3.64</v>
      </c>
      <c r="L8" s="62">
        <v>3.64</v>
      </c>
      <c r="M8" s="62">
        <v>3.64</v>
      </c>
      <c r="N8" s="62">
        <v>2.74</v>
      </c>
      <c r="O8" s="62">
        <v>2.74</v>
      </c>
      <c r="P8" s="62">
        <v>2.74</v>
      </c>
      <c r="Q8" s="62">
        <v>2.74</v>
      </c>
      <c r="R8" s="67">
        <f t="shared" si="0"/>
        <v>49.640000000000008</v>
      </c>
    </row>
    <row r="9" spans="1:21" ht="18">
      <c r="A9" s="231" t="s">
        <v>21</v>
      </c>
      <c r="B9" s="83" t="s">
        <v>102</v>
      </c>
      <c r="C9" s="84">
        <v>3.77</v>
      </c>
      <c r="D9" s="84">
        <v>3.77</v>
      </c>
      <c r="E9" s="84">
        <v>3.77</v>
      </c>
      <c r="F9" s="84">
        <v>3.77</v>
      </c>
      <c r="G9" s="84">
        <v>3.77</v>
      </c>
      <c r="H9" s="84">
        <v>3.77</v>
      </c>
      <c r="I9" s="84">
        <v>3.77</v>
      </c>
      <c r="J9" s="84">
        <v>3.77</v>
      </c>
      <c r="K9" s="84">
        <v>3.77</v>
      </c>
      <c r="L9" s="84">
        <v>3.77</v>
      </c>
      <c r="M9" s="84">
        <v>3.77</v>
      </c>
      <c r="N9" s="84">
        <v>3.77</v>
      </c>
      <c r="O9" s="84">
        <v>3.77</v>
      </c>
      <c r="P9" s="84">
        <v>3.77</v>
      </c>
      <c r="Q9" s="84">
        <v>3.77</v>
      </c>
      <c r="R9" s="58">
        <f t="shared" si="0"/>
        <v>56.550000000000018</v>
      </c>
      <c r="U9">
        <f>R9+R11</f>
        <v>114.15000000000003</v>
      </c>
    </row>
    <row r="10" spans="1:21" ht="15.75" thickBot="1">
      <c r="A10" s="233"/>
      <c r="B10" s="85" t="s">
        <v>104</v>
      </c>
      <c r="C10" s="86">
        <v>3.77</v>
      </c>
      <c r="D10" s="86">
        <v>3.77</v>
      </c>
      <c r="E10" s="86">
        <v>3.77</v>
      </c>
      <c r="F10" s="86">
        <v>3.77</v>
      </c>
      <c r="G10" s="86">
        <v>3.77</v>
      </c>
      <c r="H10" s="86">
        <v>3.77</v>
      </c>
      <c r="I10" s="86">
        <v>3.77</v>
      </c>
      <c r="J10" s="86">
        <v>3.77</v>
      </c>
      <c r="K10" s="86">
        <v>3.77</v>
      </c>
      <c r="L10" s="86">
        <v>3.77</v>
      </c>
      <c r="M10" s="86">
        <v>3.77</v>
      </c>
      <c r="N10" s="86">
        <v>3.77</v>
      </c>
      <c r="O10" s="86">
        <v>3.77</v>
      </c>
      <c r="P10" s="86">
        <v>3.77</v>
      </c>
      <c r="Q10" s="86">
        <v>3.77</v>
      </c>
      <c r="R10" s="67">
        <f t="shared" si="0"/>
        <v>56.550000000000018</v>
      </c>
    </row>
    <row r="11" spans="1:21" ht="18">
      <c r="A11" s="231" t="s">
        <v>19</v>
      </c>
      <c r="B11" s="83" t="s">
        <v>102</v>
      </c>
      <c r="C11" s="84">
        <v>3.84</v>
      </c>
      <c r="D11" s="84">
        <v>3.84</v>
      </c>
      <c r="E11" s="84">
        <v>3.84</v>
      </c>
      <c r="F11" s="84">
        <v>3.84</v>
      </c>
      <c r="G11" s="84">
        <v>3.84</v>
      </c>
      <c r="H11" s="84">
        <v>3.84</v>
      </c>
      <c r="I11" s="84">
        <v>3.84</v>
      </c>
      <c r="J11" s="84">
        <v>3.84</v>
      </c>
      <c r="K11" s="84">
        <v>3.84</v>
      </c>
      <c r="L11" s="84">
        <v>3.84</v>
      </c>
      <c r="M11" s="84">
        <v>3.84</v>
      </c>
      <c r="N11" s="84">
        <v>3.84</v>
      </c>
      <c r="O11" s="84">
        <v>3.84</v>
      </c>
      <c r="P11" s="84">
        <v>3.84</v>
      </c>
      <c r="Q11" s="84">
        <v>3.84</v>
      </c>
      <c r="R11" s="58">
        <f t="shared" si="0"/>
        <v>57.600000000000023</v>
      </c>
    </row>
    <row r="12" spans="1:21" ht="15.75" thickBot="1">
      <c r="A12" s="233"/>
      <c r="B12" s="85" t="s">
        <v>104</v>
      </c>
      <c r="C12" s="86">
        <v>3.84</v>
      </c>
      <c r="D12" s="86">
        <v>3.84</v>
      </c>
      <c r="E12" s="86">
        <v>3.84</v>
      </c>
      <c r="F12" s="86">
        <v>3.84</v>
      </c>
      <c r="G12" s="86">
        <v>3.84</v>
      </c>
      <c r="H12" s="86">
        <v>3.84</v>
      </c>
      <c r="I12" s="86">
        <v>3.84</v>
      </c>
      <c r="J12" s="86">
        <v>3.84</v>
      </c>
      <c r="K12" s="86">
        <v>3.84</v>
      </c>
      <c r="L12" s="86">
        <v>3.84</v>
      </c>
      <c r="M12" s="86">
        <v>3.84</v>
      </c>
      <c r="N12" s="86">
        <v>3.84</v>
      </c>
      <c r="O12" s="86">
        <v>3.84</v>
      </c>
      <c r="P12" s="86">
        <v>3.84</v>
      </c>
      <c r="Q12" s="86">
        <v>3.84</v>
      </c>
      <c r="R12" s="67">
        <f t="shared" si="0"/>
        <v>57.600000000000023</v>
      </c>
    </row>
    <row r="13" spans="1:21" ht="18">
      <c r="A13" s="231" t="s">
        <v>31</v>
      </c>
      <c r="B13" s="83" t="s">
        <v>102</v>
      </c>
      <c r="C13" s="84">
        <v>3.47</v>
      </c>
      <c r="D13" s="84">
        <v>3.47</v>
      </c>
      <c r="E13" s="84">
        <v>3.47</v>
      </c>
      <c r="F13" s="84">
        <v>3.47</v>
      </c>
      <c r="G13" s="84">
        <v>3.47</v>
      </c>
      <c r="H13" s="84">
        <v>3.47</v>
      </c>
      <c r="I13" s="84">
        <v>3.47</v>
      </c>
      <c r="J13" s="84">
        <v>3.47</v>
      </c>
      <c r="K13" s="54">
        <v>3.64</v>
      </c>
      <c r="L13" s="54">
        <v>3.64</v>
      </c>
      <c r="M13" s="54">
        <v>3.64</v>
      </c>
      <c r="N13" s="54">
        <v>2.74</v>
      </c>
      <c r="O13" s="54">
        <v>2.74</v>
      </c>
      <c r="P13" s="54">
        <v>2.74</v>
      </c>
      <c r="Q13" s="54">
        <v>2.74</v>
      </c>
      <c r="R13" s="58">
        <f t="shared" si="0"/>
        <v>49.640000000000008</v>
      </c>
    </row>
    <row r="14" spans="1:21" ht="15.75" thickBot="1">
      <c r="A14" s="233"/>
      <c r="B14" s="85" t="s">
        <v>104</v>
      </c>
      <c r="C14" s="86">
        <v>3.47</v>
      </c>
      <c r="D14" s="86">
        <v>3.47</v>
      </c>
      <c r="E14" s="86">
        <v>3.47</v>
      </c>
      <c r="F14" s="86">
        <v>3.47</v>
      </c>
      <c r="G14" s="86">
        <v>3.47</v>
      </c>
      <c r="H14" s="86">
        <v>3.47</v>
      </c>
      <c r="I14" s="86">
        <v>3.47</v>
      </c>
      <c r="J14" s="86">
        <v>3.47</v>
      </c>
      <c r="K14" s="62">
        <v>3.64</v>
      </c>
      <c r="L14" s="62">
        <v>3.64</v>
      </c>
      <c r="M14" s="62">
        <v>3.64</v>
      </c>
      <c r="N14" s="62">
        <v>2.74</v>
      </c>
      <c r="O14" s="62">
        <v>2.74</v>
      </c>
      <c r="P14" s="62">
        <v>2.74</v>
      </c>
      <c r="Q14" s="62">
        <v>2.74</v>
      </c>
      <c r="R14" s="67">
        <f t="shared" si="0"/>
        <v>49.640000000000008</v>
      </c>
    </row>
    <row r="15" spans="1:21" ht="18">
      <c r="A15" s="231" t="s">
        <v>32</v>
      </c>
      <c r="B15" s="83" t="s">
        <v>102</v>
      </c>
      <c r="C15" s="84">
        <v>10.6</v>
      </c>
      <c r="D15" s="84">
        <v>10.6</v>
      </c>
      <c r="E15" s="84">
        <v>10.6</v>
      </c>
      <c r="F15" s="84">
        <v>10.6</v>
      </c>
      <c r="G15" s="84">
        <v>10.6</v>
      </c>
      <c r="H15" s="84">
        <v>10.6</v>
      </c>
      <c r="I15" s="84">
        <v>10.6</v>
      </c>
      <c r="J15" s="84">
        <v>10.6</v>
      </c>
      <c r="K15" s="54">
        <v>10.23</v>
      </c>
      <c r="L15" s="54">
        <v>10.23</v>
      </c>
      <c r="M15" s="54">
        <v>10.23</v>
      </c>
      <c r="N15" s="54">
        <v>10.23</v>
      </c>
      <c r="O15" s="54">
        <v>10.23</v>
      </c>
      <c r="P15" s="54">
        <v>10.23</v>
      </c>
      <c r="Q15" s="54">
        <v>10.23</v>
      </c>
      <c r="R15" s="58">
        <f t="shared" si="0"/>
        <v>156.41</v>
      </c>
      <c r="U15">
        <f>R13+R15+R17</f>
        <v>255.69000000000003</v>
      </c>
    </row>
    <row r="16" spans="1:21" ht="15.75" thickBot="1">
      <c r="A16" s="233"/>
      <c r="B16" s="85" t="s">
        <v>104</v>
      </c>
      <c r="C16" s="86">
        <v>10.6</v>
      </c>
      <c r="D16" s="86">
        <v>10.6</v>
      </c>
      <c r="E16" s="86">
        <v>10.6</v>
      </c>
      <c r="F16" s="86">
        <v>10.6</v>
      </c>
      <c r="G16" s="86">
        <v>10.6</v>
      </c>
      <c r="H16" s="86">
        <v>10.6</v>
      </c>
      <c r="I16" s="86">
        <v>10.6</v>
      </c>
      <c r="J16" s="86">
        <v>10.6</v>
      </c>
      <c r="K16" s="62">
        <v>10.23</v>
      </c>
      <c r="L16" s="62">
        <v>10.23</v>
      </c>
      <c r="M16" s="62">
        <v>10.23</v>
      </c>
      <c r="N16" s="62">
        <v>10.23</v>
      </c>
      <c r="O16" s="62">
        <v>10.23</v>
      </c>
      <c r="P16" s="62">
        <v>10.23</v>
      </c>
      <c r="Q16" s="62">
        <v>10.23</v>
      </c>
      <c r="R16" s="67">
        <f t="shared" si="0"/>
        <v>156.41</v>
      </c>
    </row>
    <row r="17" spans="1:21" ht="18">
      <c r="A17" s="231" t="s">
        <v>33</v>
      </c>
      <c r="B17" s="83" t="s">
        <v>102</v>
      </c>
      <c r="C17" s="84">
        <v>3.47</v>
      </c>
      <c r="D17" s="84">
        <v>3.47</v>
      </c>
      <c r="E17" s="84">
        <v>3.47</v>
      </c>
      <c r="F17" s="84">
        <v>3.47</v>
      </c>
      <c r="G17" s="84">
        <v>3.47</v>
      </c>
      <c r="H17" s="84">
        <v>3.47</v>
      </c>
      <c r="I17" s="84">
        <v>3.47</v>
      </c>
      <c r="J17" s="84">
        <v>3.47</v>
      </c>
      <c r="K17" s="54">
        <v>3.64</v>
      </c>
      <c r="L17" s="54">
        <v>3.64</v>
      </c>
      <c r="M17" s="54">
        <v>3.64</v>
      </c>
      <c r="N17" s="54">
        <v>2.74</v>
      </c>
      <c r="O17" s="54">
        <v>2.74</v>
      </c>
      <c r="P17" s="54">
        <v>2.74</v>
      </c>
      <c r="Q17" s="54">
        <v>2.74</v>
      </c>
      <c r="R17" s="58">
        <f t="shared" si="0"/>
        <v>49.640000000000008</v>
      </c>
    </row>
    <row r="18" spans="1:21" ht="15.75" thickBot="1">
      <c r="A18" s="233"/>
      <c r="B18" s="85" t="s">
        <v>104</v>
      </c>
      <c r="C18" s="86">
        <v>3.47</v>
      </c>
      <c r="D18" s="86">
        <v>3.47</v>
      </c>
      <c r="E18" s="86">
        <v>3.47</v>
      </c>
      <c r="F18" s="86">
        <v>3.47</v>
      </c>
      <c r="G18" s="86">
        <v>3.47</v>
      </c>
      <c r="H18" s="86">
        <v>3.47</v>
      </c>
      <c r="I18" s="86">
        <v>3.47</v>
      </c>
      <c r="J18" s="86">
        <v>3.47</v>
      </c>
      <c r="K18" s="62">
        <v>3.64</v>
      </c>
      <c r="L18" s="62">
        <v>3.64</v>
      </c>
      <c r="M18" s="62">
        <v>3.64</v>
      </c>
      <c r="N18" s="62">
        <v>2.74</v>
      </c>
      <c r="O18" s="62">
        <v>2.74</v>
      </c>
      <c r="P18" s="62">
        <v>2.74</v>
      </c>
      <c r="Q18" s="62">
        <v>2.74</v>
      </c>
      <c r="R18" s="67">
        <f t="shared" si="0"/>
        <v>49.640000000000008</v>
      </c>
    </row>
    <row r="19" spans="1:21" ht="18">
      <c r="A19" s="231" t="s">
        <v>10</v>
      </c>
      <c r="B19" s="83" t="s">
        <v>102</v>
      </c>
      <c r="C19" s="84">
        <v>3.85</v>
      </c>
      <c r="D19" s="84">
        <v>3.85</v>
      </c>
      <c r="E19" s="84">
        <v>3.85</v>
      </c>
      <c r="F19" s="84">
        <v>3.85</v>
      </c>
      <c r="G19" s="84">
        <v>3.85</v>
      </c>
      <c r="H19" s="84">
        <v>3.85</v>
      </c>
      <c r="I19" s="84">
        <v>3.85</v>
      </c>
      <c r="J19" s="84">
        <v>3.85</v>
      </c>
      <c r="K19" s="84">
        <v>3.84</v>
      </c>
      <c r="L19" s="84">
        <v>3.84</v>
      </c>
      <c r="M19" s="84">
        <v>3.84</v>
      </c>
      <c r="N19" s="84">
        <v>3.84</v>
      </c>
      <c r="O19" s="84">
        <v>3.84</v>
      </c>
      <c r="P19" s="84">
        <v>3.84</v>
      </c>
      <c r="Q19" s="84">
        <v>3.84</v>
      </c>
      <c r="R19" s="58">
        <f t="shared" si="0"/>
        <v>57.680000000000021</v>
      </c>
    </row>
    <row r="20" spans="1:21" ht="15.75" thickBot="1">
      <c r="A20" s="233"/>
      <c r="B20" s="85" t="s">
        <v>104</v>
      </c>
      <c r="C20" s="86">
        <v>3.85</v>
      </c>
      <c r="D20" s="86">
        <v>3.85</v>
      </c>
      <c r="E20" s="86">
        <v>3.85</v>
      </c>
      <c r="F20" s="86">
        <v>3.85</v>
      </c>
      <c r="G20" s="86">
        <v>3.85</v>
      </c>
      <c r="H20" s="86">
        <v>3.85</v>
      </c>
      <c r="I20" s="86">
        <v>3.85</v>
      </c>
      <c r="J20" s="86">
        <v>3.85</v>
      </c>
      <c r="K20" s="86">
        <v>3.84</v>
      </c>
      <c r="L20" s="86">
        <v>3.84</v>
      </c>
      <c r="M20" s="86">
        <v>3.84</v>
      </c>
      <c r="N20" s="86">
        <v>3.84</v>
      </c>
      <c r="O20" s="86">
        <v>3.84</v>
      </c>
      <c r="P20" s="86">
        <v>3.84</v>
      </c>
      <c r="Q20" s="86">
        <v>3.84</v>
      </c>
      <c r="R20" s="67">
        <f t="shared" si="0"/>
        <v>57.680000000000021</v>
      </c>
    </row>
    <row r="21" spans="1:21" ht="18">
      <c r="A21" s="231" t="s">
        <v>13</v>
      </c>
      <c r="B21" s="83" t="s">
        <v>102</v>
      </c>
      <c r="C21" s="84">
        <v>5.9</v>
      </c>
      <c r="D21" s="84">
        <v>5.9</v>
      </c>
      <c r="E21" s="84">
        <v>5.9</v>
      </c>
      <c r="F21" s="84">
        <v>5.9</v>
      </c>
      <c r="G21" s="84">
        <v>5.9</v>
      </c>
      <c r="H21" s="84">
        <v>5.9</v>
      </c>
      <c r="I21" s="84">
        <v>5.9</v>
      </c>
      <c r="J21" s="84">
        <v>5.9</v>
      </c>
      <c r="K21" s="54">
        <v>6.14</v>
      </c>
      <c r="L21" s="54">
        <v>6.14</v>
      </c>
      <c r="M21" s="54">
        <v>6.14</v>
      </c>
      <c r="N21" s="54">
        <v>6.14</v>
      </c>
      <c r="O21" s="54">
        <v>6.14</v>
      </c>
      <c r="P21" s="54">
        <v>6.14</v>
      </c>
      <c r="Q21" s="54">
        <v>6.14</v>
      </c>
      <c r="R21" s="58">
        <f t="shared" si="0"/>
        <v>90.179999999999993</v>
      </c>
      <c r="U21">
        <f>R19+R21+R23</f>
        <v>205.54000000000002</v>
      </c>
    </row>
    <row r="22" spans="1:21" ht="15.75" thickBot="1">
      <c r="A22" s="233"/>
      <c r="B22" s="85" t="s">
        <v>104</v>
      </c>
      <c r="C22" s="86">
        <v>5.9</v>
      </c>
      <c r="D22" s="86">
        <v>5.9</v>
      </c>
      <c r="E22" s="86">
        <v>5.9</v>
      </c>
      <c r="F22" s="86">
        <v>5.9</v>
      </c>
      <c r="G22" s="86">
        <v>5.9</v>
      </c>
      <c r="H22" s="86">
        <v>5.9</v>
      </c>
      <c r="I22" s="86">
        <v>5.9</v>
      </c>
      <c r="J22" s="86">
        <v>5.9</v>
      </c>
      <c r="K22" s="62">
        <v>6.14</v>
      </c>
      <c r="L22" s="62">
        <v>6.14</v>
      </c>
      <c r="M22" s="62">
        <v>6.14</v>
      </c>
      <c r="N22" s="62">
        <v>6.14</v>
      </c>
      <c r="O22" s="62">
        <v>6.14</v>
      </c>
      <c r="P22" s="62">
        <v>6.14</v>
      </c>
      <c r="Q22" s="62">
        <v>6.14</v>
      </c>
      <c r="R22" s="67">
        <f t="shared" si="0"/>
        <v>90.179999999999993</v>
      </c>
    </row>
    <row r="23" spans="1:21" ht="18">
      <c r="A23" s="231" t="s">
        <v>16</v>
      </c>
      <c r="B23" s="83" t="s">
        <v>102</v>
      </c>
      <c r="C23" s="84">
        <v>3.85</v>
      </c>
      <c r="D23" s="84">
        <v>3.85</v>
      </c>
      <c r="E23" s="84">
        <v>3.85</v>
      </c>
      <c r="F23" s="84">
        <v>3.85</v>
      </c>
      <c r="G23" s="84">
        <v>3.85</v>
      </c>
      <c r="H23" s="84">
        <v>3.85</v>
      </c>
      <c r="I23" s="84">
        <v>3.85</v>
      </c>
      <c r="J23" s="84">
        <v>3.85</v>
      </c>
      <c r="K23" s="84">
        <v>3.84</v>
      </c>
      <c r="L23" s="84">
        <v>3.84</v>
      </c>
      <c r="M23" s="84">
        <v>3.84</v>
      </c>
      <c r="N23" s="84">
        <v>3.84</v>
      </c>
      <c r="O23" s="84">
        <v>3.84</v>
      </c>
      <c r="P23" s="84">
        <v>3.84</v>
      </c>
      <c r="Q23" s="84">
        <v>3.84</v>
      </c>
      <c r="R23" s="58">
        <f t="shared" si="0"/>
        <v>57.680000000000021</v>
      </c>
    </row>
    <row r="24" spans="1:21" ht="15.75" thickBot="1">
      <c r="A24" s="233"/>
      <c r="B24" s="85" t="s">
        <v>104</v>
      </c>
      <c r="C24" s="86">
        <v>3.85</v>
      </c>
      <c r="D24" s="86">
        <v>3.85</v>
      </c>
      <c r="E24" s="86">
        <v>3.85</v>
      </c>
      <c r="F24" s="86">
        <v>3.85</v>
      </c>
      <c r="G24" s="86">
        <v>3.85</v>
      </c>
      <c r="H24" s="86">
        <v>3.85</v>
      </c>
      <c r="I24" s="86">
        <v>3.85</v>
      </c>
      <c r="J24" s="86">
        <v>3.85</v>
      </c>
      <c r="K24" s="86">
        <v>3.84</v>
      </c>
      <c r="L24" s="86">
        <v>3.84</v>
      </c>
      <c r="M24" s="86">
        <v>3.84</v>
      </c>
      <c r="N24" s="86">
        <v>3.84</v>
      </c>
      <c r="O24" s="86">
        <v>3.84</v>
      </c>
      <c r="P24" s="86">
        <v>3.84</v>
      </c>
      <c r="Q24" s="86">
        <v>3.84</v>
      </c>
      <c r="R24" s="67">
        <f t="shared" si="0"/>
        <v>57.680000000000021</v>
      </c>
    </row>
    <row r="25" spans="1:21" ht="18">
      <c r="A25" s="232" t="s">
        <v>6</v>
      </c>
      <c r="B25" s="83" t="s">
        <v>102</v>
      </c>
      <c r="C25" s="87">
        <f t="shared" ref="C25:Q26" si="1">C3+C5+C7+C9+C11+C13+C15+C17+C19+C21+C23</f>
        <v>56.29</v>
      </c>
      <c r="D25" s="73">
        <f t="shared" si="1"/>
        <v>56.29</v>
      </c>
      <c r="E25" s="71">
        <f t="shared" si="1"/>
        <v>56.29</v>
      </c>
      <c r="F25" s="73">
        <f t="shared" si="1"/>
        <v>56.29</v>
      </c>
      <c r="G25" s="71">
        <f t="shared" si="1"/>
        <v>56.29</v>
      </c>
      <c r="H25" s="73">
        <f t="shared" si="1"/>
        <v>56.29</v>
      </c>
      <c r="I25" s="71">
        <f t="shared" si="1"/>
        <v>56.29</v>
      </c>
      <c r="J25" s="73">
        <f t="shared" si="1"/>
        <v>56.29</v>
      </c>
      <c r="K25" s="71">
        <f t="shared" si="1"/>
        <v>56.45</v>
      </c>
      <c r="L25" s="71">
        <f t="shared" si="1"/>
        <v>56.45</v>
      </c>
      <c r="M25" s="71">
        <f t="shared" si="1"/>
        <v>56.45</v>
      </c>
      <c r="N25" s="71">
        <f t="shared" si="1"/>
        <v>52.850000000000009</v>
      </c>
      <c r="O25" s="71">
        <f t="shared" si="1"/>
        <v>52.850000000000009</v>
      </c>
      <c r="P25" s="71">
        <f t="shared" si="1"/>
        <v>52.850000000000009</v>
      </c>
      <c r="Q25" s="71">
        <f t="shared" si="1"/>
        <v>52.850000000000009</v>
      </c>
      <c r="R25" s="58">
        <f t="shared" si="0"/>
        <v>831.07000000000016</v>
      </c>
    </row>
    <row r="26" spans="1:21" ht="15.75" thickBot="1">
      <c r="A26" s="233"/>
      <c r="B26" s="85" t="s">
        <v>104</v>
      </c>
      <c r="C26" s="82">
        <f t="shared" si="1"/>
        <v>56.29</v>
      </c>
      <c r="D26" s="75">
        <f t="shared" si="1"/>
        <v>56.29</v>
      </c>
      <c r="E26" s="41">
        <f t="shared" si="1"/>
        <v>56.29</v>
      </c>
      <c r="F26" s="75">
        <f t="shared" si="1"/>
        <v>56.29</v>
      </c>
      <c r="G26" s="41">
        <f t="shared" si="1"/>
        <v>56.29</v>
      </c>
      <c r="H26" s="75">
        <f t="shared" si="1"/>
        <v>56.29</v>
      </c>
      <c r="I26" s="41">
        <f t="shared" si="1"/>
        <v>56.29</v>
      </c>
      <c r="J26" s="75">
        <f t="shared" si="1"/>
        <v>56.29</v>
      </c>
      <c r="K26" s="41">
        <f t="shared" si="1"/>
        <v>56.45</v>
      </c>
      <c r="L26" s="41">
        <f t="shared" si="1"/>
        <v>56.45</v>
      </c>
      <c r="M26" s="41">
        <f t="shared" si="1"/>
        <v>56.45</v>
      </c>
      <c r="N26" s="41">
        <f t="shared" si="1"/>
        <v>52.850000000000009</v>
      </c>
      <c r="O26" s="41">
        <f t="shared" si="1"/>
        <v>52.850000000000009</v>
      </c>
      <c r="P26" s="41">
        <f t="shared" si="1"/>
        <v>52.850000000000009</v>
      </c>
      <c r="Q26" s="41">
        <f t="shared" si="1"/>
        <v>52.850000000000009</v>
      </c>
      <c r="R26" s="67">
        <f t="shared" si="0"/>
        <v>831.07000000000016</v>
      </c>
    </row>
  </sheetData>
  <mergeCells count="13">
    <mergeCell ref="A25:A26"/>
    <mergeCell ref="A13:A14"/>
    <mergeCell ref="A15:A16"/>
    <mergeCell ref="A17:A18"/>
    <mergeCell ref="A19:A20"/>
    <mergeCell ref="A21:A22"/>
    <mergeCell ref="A23:A24"/>
    <mergeCell ref="A11:A12"/>
    <mergeCell ref="A1:B2"/>
    <mergeCell ref="A3:A4"/>
    <mergeCell ref="A5:A6"/>
    <mergeCell ref="A7:A8"/>
    <mergeCell ref="A9:A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3:K51"/>
  <sheetViews>
    <sheetView topLeftCell="A3" workbookViewId="0">
      <pane ySplit="600" activePane="bottomLeft"/>
      <selection activeCell="N54" sqref="N54"/>
      <selection pane="bottomLeft" activeCell="N54" sqref="N54"/>
    </sheetView>
  </sheetViews>
  <sheetFormatPr defaultRowHeight="15"/>
  <cols>
    <col min="1" max="1" width="15.7109375" customWidth="1"/>
    <col min="2" max="2" width="12.7109375" style="1" customWidth="1"/>
    <col min="3" max="3" width="5.42578125" style="1" bestFit="1" customWidth="1"/>
    <col min="4" max="4" width="9.5703125" style="1" customWidth="1"/>
    <col min="5" max="11" width="9.140625" style="1"/>
  </cols>
  <sheetData>
    <row r="3" spans="1:11" s="2" customFormat="1" ht="15.75">
      <c r="A3" s="199"/>
      <c r="B3" s="199"/>
      <c r="C3" s="199"/>
      <c r="D3" s="4" t="s">
        <v>7</v>
      </c>
      <c r="E3" s="4" t="s">
        <v>10</v>
      </c>
      <c r="F3" s="12" t="s">
        <v>14</v>
      </c>
      <c r="G3" s="4" t="s">
        <v>13</v>
      </c>
      <c r="H3" s="12" t="s">
        <v>14</v>
      </c>
      <c r="I3" s="4" t="s">
        <v>16</v>
      </c>
      <c r="J3" s="4" t="s">
        <v>17</v>
      </c>
      <c r="K3" s="4" t="s">
        <v>6</v>
      </c>
    </row>
    <row r="4" spans="1:11">
      <c r="A4" s="146" t="s">
        <v>0</v>
      </c>
      <c r="B4" s="146" t="s">
        <v>1</v>
      </c>
      <c r="C4" s="10" t="s">
        <v>2</v>
      </c>
      <c r="D4" s="10">
        <f>0.15+0.9+6.3-1.7</f>
        <v>5.6499999999999995</v>
      </c>
      <c r="E4" s="21">
        <v>3.2</v>
      </c>
      <c r="F4" s="10"/>
      <c r="G4" s="21">
        <v>4.8</v>
      </c>
      <c r="H4" s="10"/>
      <c r="I4" s="21">
        <v>3.2</v>
      </c>
      <c r="J4" s="21">
        <f>0.15+0.9+6.3-1.7</f>
        <v>5.6499999999999995</v>
      </c>
      <c r="K4" s="10"/>
    </row>
    <row r="5" spans="1:11">
      <c r="A5" s="146"/>
      <c r="B5" s="146"/>
      <c r="C5" s="10" t="s">
        <v>3</v>
      </c>
      <c r="D5" s="10">
        <f>50.07-2.77</f>
        <v>47.3</v>
      </c>
      <c r="E5" s="21">
        <f>50.07-47.77</f>
        <v>2.2999999999999972</v>
      </c>
      <c r="F5" s="10"/>
      <c r="G5" s="21">
        <f>51.65-47.77</f>
        <v>3.8799999999999955</v>
      </c>
      <c r="H5" s="10"/>
      <c r="I5" s="21">
        <f>50.07-47.77</f>
        <v>2.2999999999999972</v>
      </c>
      <c r="J5" s="21">
        <f>50.07-2.77</f>
        <v>47.3</v>
      </c>
      <c r="K5" s="10"/>
    </row>
    <row r="6" spans="1:11">
      <c r="A6" s="146"/>
      <c r="B6" s="146"/>
      <c r="C6" s="10" t="s">
        <v>4</v>
      </c>
      <c r="D6" s="10">
        <f>D4*D5</f>
        <v>267.24499999999995</v>
      </c>
      <c r="E6" s="21">
        <f>E4*E5</f>
        <v>7.3599999999999914</v>
      </c>
      <c r="F6" s="10"/>
      <c r="G6" s="21">
        <f>G4*G5</f>
        <v>18.623999999999977</v>
      </c>
      <c r="H6" s="10"/>
      <c r="I6" s="21">
        <f>I4*I5</f>
        <v>7.3599999999999914</v>
      </c>
      <c r="J6" s="21">
        <f>J4*J5</f>
        <v>267.24499999999995</v>
      </c>
      <c r="K6" s="10"/>
    </row>
    <row r="7" spans="1:11">
      <c r="A7" s="146"/>
      <c r="B7" s="146" t="s">
        <v>9</v>
      </c>
      <c r="C7" s="10" t="s">
        <v>2</v>
      </c>
      <c r="D7" s="24">
        <v>0.3</v>
      </c>
      <c r="E7" s="10"/>
      <c r="F7" s="10"/>
      <c r="G7" s="21">
        <v>0.3</v>
      </c>
      <c r="H7" s="10"/>
      <c r="I7" s="10"/>
      <c r="J7" s="24">
        <v>0.3</v>
      </c>
      <c r="K7" s="10"/>
    </row>
    <row r="8" spans="1:11">
      <c r="A8" s="146"/>
      <c r="B8" s="146"/>
      <c r="C8" s="10" t="s">
        <v>3</v>
      </c>
      <c r="D8" s="24">
        <v>0.65</v>
      </c>
      <c r="E8" s="10"/>
      <c r="F8" s="10"/>
      <c r="G8" s="21">
        <v>0.65</v>
      </c>
      <c r="H8" s="10"/>
      <c r="I8" s="10"/>
      <c r="J8" s="24">
        <v>0.65</v>
      </c>
      <c r="K8" s="10"/>
    </row>
    <row r="9" spans="1:11">
      <c r="A9" s="146"/>
      <c r="B9" s="146"/>
      <c r="C9" s="6" t="s">
        <v>5</v>
      </c>
      <c r="D9" s="24">
        <v>1</v>
      </c>
      <c r="E9" s="10"/>
      <c r="F9" s="10"/>
      <c r="G9" s="21">
        <v>1</v>
      </c>
      <c r="H9" s="10"/>
      <c r="I9" s="10"/>
      <c r="J9" s="24">
        <v>1</v>
      </c>
      <c r="K9" s="10"/>
    </row>
    <row r="10" spans="1:11">
      <c r="A10" s="146"/>
      <c r="B10" s="146"/>
      <c r="C10" s="10" t="s">
        <v>4</v>
      </c>
      <c r="D10" s="24">
        <f>D7*D8*D9</f>
        <v>0.19500000000000001</v>
      </c>
      <c r="E10" s="10"/>
      <c r="F10" s="10"/>
      <c r="G10" s="21">
        <f>G7*G8*G9</f>
        <v>0.19500000000000001</v>
      </c>
      <c r="H10" s="10"/>
      <c r="I10" s="10"/>
      <c r="J10" s="24">
        <f>J7*J8*J9</f>
        <v>0.19500000000000001</v>
      </c>
      <c r="K10" s="10"/>
    </row>
    <row r="11" spans="1:11" s="3" customFormat="1">
      <c r="A11" s="146"/>
      <c r="B11" s="144" t="s">
        <v>6</v>
      </c>
      <c r="C11" s="144"/>
      <c r="D11" s="11">
        <f>D6-D10</f>
        <v>267.04999999999995</v>
      </c>
      <c r="E11" s="11">
        <f t="shared" ref="E11:I11" si="0">E6-E10</f>
        <v>7.3599999999999914</v>
      </c>
      <c r="F11" s="11">
        <f t="shared" si="0"/>
        <v>0</v>
      </c>
      <c r="G11" s="11">
        <f t="shared" si="0"/>
        <v>18.428999999999977</v>
      </c>
      <c r="H11" s="11">
        <f t="shared" si="0"/>
        <v>0</v>
      </c>
      <c r="I11" s="11">
        <f t="shared" si="0"/>
        <v>7.3599999999999914</v>
      </c>
      <c r="J11" s="11">
        <f>J6-J10</f>
        <v>267.04999999999995</v>
      </c>
      <c r="K11" s="11">
        <f>SUM(D11:J11)</f>
        <v>567.24899999999991</v>
      </c>
    </row>
    <row r="12" spans="1:11">
      <c r="A12" s="146" t="s">
        <v>8</v>
      </c>
      <c r="B12" s="200" t="s">
        <v>11</v>
      </c>
      <c r="C12" s="10" t="s">
        <v>2</v>
      </c>
      <c r="D12" s="10"/>
      <c r="E12" s="10">
        <f>1.68+2.14</f>
        <v>3.8200000000000003</v>
      </c>
      <c r="F12" s="10"/>
      <c r="G12" s="10">
        <v>4.5999999999999996</v>
      </c>
      <c r="H12" s="10"/>
      <c r="I12" s="10">
        <f>1.68+2.14</f>
        <v>3.8200000000000003</v>
      </c>
      <c r="J12" s="10"/>
      <c r="K12" s="10"/>
    </row>
    <row r="13" spans="1:11">
      <c r="A13" s="146"/>
      <c r="B13" s="200"/>
      <c r="C13" s="10" t="s">
        <v>3</v>
      </c>
      <c r="D13" s="10"/>
      <c r="E13" s="10">
        <v>1.25</v>
      </c>
      <c r="F13" s="10"/>
      <c r="G13" s="10">
        <v>1.25</v>
      </c>
      <c r="H13" s="10"/>
      <c r="I13" s="10">
        <v>1.25</v>
      </c>
      <c r="J13" s="10"/>
      <c r="K13" s="10"/>
    </row>
    <row r="14" spans="1:11">
      <c r="A14" s="146"/>
      <c r="B14" s="200"/>
      <c r="C14" s="6" t="s">
        <v>5</v>
      </c>
      <c r="D14" s="10"/>
      <c r="E14" s="10">
        <v>8</v>
      </c>
      <c r="F14" s="10"/>
      <c r="G14" s="10">
        <v>7</v>
      </c>
      <c r="H14" s="10"/>
      <c r="I14" s="10">
        <v>8</v>
      </c>
      <c r="J14" s="10"/>
      <c r="K14" s="10"/>
    </row>
    <row r="15" spans="1:11">
      <c r="A15" s="146"/>
      <c r="B15" s="200"/>
      <c r="C15" s="10" t="s">
        <v>4</v>
      </c>
      <c r="D15" s="10"/>
      <c r="E15" s="10">
        <f>E12*E13*E14</f>
        <v>38.200000000000003</v>
      </c>
      <c r="F15" s="10"/>
      <c r="G15" s="10">
        <f>G12*G13*G14</f>
        <v>40.25</v>
      </c>
      <c r="H15" s="10"/>
      <c r="I15" s="10">
        <f>I12*I13*I14</f>
        <v>38.200000000000003</v>
      </c>
      <c r="J15" s="10"/>
      <c r="K15" s="10"/>
    </row>
    <row r="16" spans="1:11">
      <c r="A16" s="146"/>
      <c r="B16" s="200" t="s">
        <v>15</v>
      </c>
      <c r="C16" s="10" t="s">
        <v>2</v>
      </c>
      <c r="D16" s="10"/>
      <c r="E16" s="10">
        <v>3.82</v>
      </c>
      <c r="F16" s="10"/>
      <c r="G16" s="10">
        <v>4.5999999999999996</v>
      </c>
      <c r="H16" s="10"/>
      <c r="I16" s="10">
        <v>3.82</v>
      </c>
      <c r="J16" s="10"/>
      <c r="K16" s="10"/>
    </row>
    <row r="17" spans="1:11">
      <c r="A17" s="146"/>
      <c r="B17" s="200"/>
      <c r="C17" s="10" t="s">
        <v>3</v>
      </c>
      <c r="D17" s="10"/>
      <c r="E17" s="10">
        <v>0.18</v>
      </c>
      <c r="F17" s="10"/>
      <c r="G17" s="10">
        <v>0.18</v>
      </c>
      <c r="H17" s="10"/>
      <c r="I17" s="10">
        <v>0.18</v>
      </c>
      <c r="J17" s="10"/>
      <c r="K17" s="10"/>
    </row>
    <row r="18" spans="1:11">
      <c r="A18" s="146"/>
      <c r="B18" s="200"/>
      <c r="C18" s="6" t="s">
        <v>5</v>
      </c>
      <c r="D18" s="10"/>
      <c r="E18" s="10">
        <v>8</v>
      </c>
      <c r="F18" s="10"/>
      <c r="G18" s="10">
        <v>6</v>
      </c>
      <c r="H18" s="10"/>
      <c r="I18" s="10">
        <v>8</v>
      </c>
      <c r="J18" s="10"/>
      <c r="K18" s="10"/>
    </row>
    <row r="19" spans="1:11">
      <c r="A19" s="146"/>
      <c r="B19" s="200"/>
      <c r="C19" s="10" t="s">
        <v>4</v>
      </c>
      <c r="D19" s="10"/>
      <c r="E19" s="10">
        <f>E16*E17*E18</f>
        <v>5.5007999999999999</v>
      </c>
      <c r="F19" s="10"/>
      <c r="G19" s="10">
        <f>G16*G17*G18</f>
        <v>4.968</v>
      </c>
      <c r="H19" s="10"/>
      <c r="I19" s="10">
        <f>I16*I17*I18</f>
        <v>5.5007999999999999</v>
      </c>
      <c r="J19" s="10"/>
      <c r="K19" s="10"/>
    </row>
    <row r="20" spans="1:11">
      <c r="A20" s="146"/>
      <c r="B20" s="200" t="s">
        <v>1</v>
      </c>
      <c r="C20" s="10" t="s">
        <v>2</v>
      </c>
      <c r="D20" s="10">
        <f>0.15+0.9+6.3</f>
        <v>7.35</v>
      </c>
      <c r="E20" s="10">
        <v>3.2</v>
      </c>
      <c r="F20" s="10"/>
      <c r="G20" s="10"/>
      <c r="H20" s="10"/>
      <c r="I20" s="10">
        <v>3.2</v>
      </c>
      <c r="J20" s="10">
        <f>0.15+0.9+6.3</f>
        <v>7.35</v>
      </c>
      <c r="K20" s="10"/>
    </row>
    <row r="21" spans="1:11">
      <c r="A21" s="146"/>
      <c r="B21" s="200"/>
      <c r="C21" s="10" t="s">
        <v>3</v>
      </c>
      <c r="D21" s="10">
        <f>50.85-50.07</f>
        <v>0.78000000000000114</v>
      </c>
      <c r="E21" s="10">
        <v>0.78</v>
      </c>
      <c r="F21" s="10"/>
      <c r="G21" s="10"/>
      <c r="H21" s="10"/>
      <c r="I21" s="10">
        <v>0.78</v>
      </c>
      <c r="J21" s="10">
        <f>50.85-50.07</f>
        <v>0.78000000000000114</v>
      </c>
      <c r="K21" s="10"/>
    </row>
    <row r="22" spans="1:11">
      <c r="A22" s="146"/>
      <c r="B22" s="200"/>
      <c r="C22" s="10" t="s">
        <v>4</v>
      </c>
      <c r="D22" s="10">
        <f>D20*D21</f>
        <v>5.7330000000000076</v>
      </c>
      <c r="E22" s="10">
        <f>E20*E21</f>
        <v>2.4960000000000004</v>
      </c>
      <c r="F22" s="10"/>
      <c r="G22" s="10"/>
      <c r="H22" s="10"/>
      <c r="I22" s="10">
        <f>I20*I21</f>
        <v>2.4960000000000004</v>
      </c>
      <c r="J22" s="10">
        <f>J20*J21</f>
        <v>5.7330000000000076</v>
      </c>
      <c r="K22" s="10"/>
    </row>
    <row r="23" spans="1:11" s="3" customFormat="1">
      <c r="A23" s="146"/>
      <c r="B23" s="144" t="s">
        <v>6</v>
      </c>
      <c r="C23" s="144"/>
      <c r="D23" s="11">
        <f>D15+D19+D22</f>
        <v>5.7330000000000076</v>
      </c>
      <c r="E23" s="11">
        <f t="shared" ref="E23:J23" si="1">E15+E19+E22</f>
        <v>46.196800000000003</v>
      </c>
      <c r="F23" s="11"/>
      <c r="G23" s="11">
        <f t="shared" si="1"/>
        <v>45.218000000000004</v>
      </c>
      <c r="H23" s="11"/>
      <c r="I23" s="11">
        <f t="shared" si="1"/>
        <v>46.196800000000003</v>
      </c>
      <c r="J23" s="11">
        <f t="shared" si="1"/>
        <v>5.7330000000000076</v>
      </c>
      <c r="K23" s="11">
        <f>SUM(D23:J23)</f>
        <v>149.07760000000002</v>
      </c>
    </row>
    <row r="24" spans="1:11">
      <c r="A24" s="146" t="s">
        <v>12</v>
      </c>
      <c r="B24" s="200" t="s">
        <v>1</v>
      </c>
      <c r="C24" s="10" t="s">
        <v>2</v>
      </c>
      <c r="D24" s="10"/>
      <c r="E24" s="10"/>
      <c r="F24" s="10"/>
      <c r="G24" s="10"/>
      <c r="H24" s="10"/>
      <c r="I24" s="10"/>
      <c r="J24" s="10"/>
      <c r="K24" s="10"/>
    </row>
    <row r="25" spans="1:11">
      <c r="A25" s="146"/>
      <c r="B25" s="200"/>
      <c r="C25" s="10" t="s">
        <v>3</v>
      </c>
      <c r="D25" s="10"/>
      <c r="E25" s="10"/>
      <c r="F25" s="10"/>
      <c r="G25" s="10"/>
      <c r="H25" s="10"/>
      <c r="I25" s="10"/>
      <c r="J25" s="10"/>
      <c r="K25" s="10"/>
    </row>
    <row r="26" spans="1:11">
      <c r="A26" s="146"/>
      <c r="B26" s="200"/>
      <c r="C26" s="10" t="s">
        <v>4</v>
      </c>
      <c r="D26" s="10"/>
      <c r="E26" s="10"/>
      <c r="F26" s="10"/>
      <c r="G26" s="10"/>
      <c r="H26" s="10"/>
      <c r="I26" s="10"/>
      <c r="J26" s="10"/>
      <c r="K26" s="10"/>
    </row>
    <row r="27" spans="1:11">
      <c r="A27" s="146"/>
      <c r="B27" s="146" t="s">
        <v>9</v>
      </c>
      <c r="C27" s="10" t="s">
        <v>2</v>
      </c>
      <c r="D27" s="10"/>
      <c r="E27" s="10"/>
      <c r="F27" s="10"/>
      <c r="G27" s="10"/>
      <c r="H27" s="10"/>
      <c r="I27" s="10"/>
      <c r="J27" s="10"/>
      <c r="K27" s="10"/>
    </row>
    <row r="28" spans="1:11">
      <c r="A28" s="146"/>
      <c r="B28" s="146"/>
      <c r="C28" s="10" t="s">
        <v>3</v>
      </c>
      <c r="D28" s="10"/>
      <c r="E28" s="10"/>
      <c r="F28" s="10"/>
      <c r="G28" s="10"/>
      <c r="H28" s="10"/>
      <c r="I28" s="10"/>
      <c r="J28" s="10"/>
      <c r="K28" s="10"/>
    </row>
    <row r="29" spans="1:11">
      <c r="A29" s="146"/>
      <c r="B29" s="146"/>
      <c r="C29" s="6" t="s">
        <v>5</v>
      </c>
      <c r="D29" s="10"/>
      <c r="E29" s="10"/>
      <c r="F29" s="10"/>
      <c r="G29" s="10"/>
      <c r="H29" s="10"/>
      <c r="I29" s="10"/>
      <c r="J29" s="10"/>
      <c r="K29" s="10"/>
    </row>
    <row r="30" spans="1:11">
      <c r="A30" s="146"/>
      <c r="B30" s="146"/>
      <c r="C30" s="10" t="s">
        <v>4</v>
      </c>
      <c r="D30" s="10"/>
      <c r="E30" s="10"/>
      <c r="F30" s="10"/>
      <c r="G30" s="10"/>
      <c r="H30" s="10"/>
      <c r="I30" s="10"/>
      <c r="J30" s="10"/>
      <c r="K30" s="10"/>
    </row>
    <row r="31" spans="1:11" s="3" customFormat="1">
      <c r="A31" s="146"/>
      <c r="B31" s="144" t="s">
        <v>6</v>
      </c>
      <c r="C31" s="144"/>
      <c r="D31" s="11">
        <f>D26-D30</f>
        <v>0</v>
      </c>
      <c r="E31" s="11">
        <f t="shared" ref="E31:I31" si="2">E26-E30</f>
        <v>0</v>
      </c>
      <c r="F31" s="11">
        <f t="shared" si="2"/>
        <v>0</v>
      </c>
      <c r="G31" s="11">
        <f t="shared" si="2"/>
        <v>0</v>
      </c>
      <c r="H31" s="11">
        <f t="shared" si="2"/>
        <v>0</v>
      </c>
      <c r="I31" s="11">
        <f t="shared" si="2"/>
        <v>0</v>
      </c>
      <c r="J31" s="11">
        <f>J26-J30</f>
        <v>0</v>
      </c>
      <c r="K31" s="11">
        <f>SUM(D31:J31)</f>
        <v>0</v>
      </c>
    </row>
    <row r="32" spans="1:11">
      <c r="A32" s="180" t="s">
        <v>66</v>
      </c>
      <c r="B32" s="146" t="s">
        <v>9</v>
      </c>
      <c r="C32" s="21" t="s">
        <v>2</v>
      </c>
      <c r="D32" s="21"/>
      <c r="E32" s="21">
        <v>3.75</v>
      </c>
      <c r="F32" s="21"/>
      <c r="G32" s="21">
        <v>4.55</v>
      </c>
      <c r="H32" s="21"/>
      <c r="I32" s="21">
        <v>3.75</v>
      </c>
      <c r="J32" s="21"/>
      <c r="K32" s="21"/>
    </row>
    <row r="33" spans="1:11">
      <c r="A33" s="201"/>
      <c r="B33" s="146"/>
      <c r="C33" s="21" t="s">
        <v>3</v>
      </c>
      <c r="D33" s="21"/>
      <c r="E33" s="21">
        <v>1.59</v>
      </c>
      <c r="F33" s="21"/>
      <c r="G33" s="21">
        <v>1.59</v>
      </c>
      <c r="H33" s="21"/>
      <c r="I33" s="21">
        <v>1.59</v>
      </c>
      <c r="J33" s="21"/>
      <c r="K33" s="21"/>
    </row>
    <row r="34" spans="1:11">
      <c r="A34" s="201"/>
      <c r="B34" s="146"/>
      <c r="C34" s="6" t="s">
        <v>5</v>
      </c>
      <c r="D34" s="21"/>
      <c r="E34" s="21">
        <v>8</v>
      </c>
      <c r="F34" s="21"/>
      <c r="G34" s="21">
        <v>7</v>
      </c>
      <c r="H34" s="21"/>
      <c r="I34" s="21">
        <v>8</v>
      </c>
      <c r="J34" s="21"/>
      <c r="K34" s="21"/>
    </row>
    <row r="35" spans="1:11">
      <c r="A35" s="201"/>
      <c r="B35" s="146"/>
      <c r="C35" s="21" t="s">
        <v>4</v>
      </c>
      <c r="D35" s="21"/>
      <c r="E35" s="21">
        <f>E32*E33*E34</f>
        <v>47.7</v>
      </c>
      <c r="F35" s="21"/>
      <c r="G35" s="21">
        <f>G32*G33*G34</f>
        <v>50.641500000000001</v>
      </c>
      <c r="H35" s="21"/>
      <c r="I35" s="21">
        <f>I32*I33*I34</f>
        <v>47.7</v>
      </c>
      <c r="J35" s="21"/>
      <c r="K35" s="21"/>
    </row>
    <row r="36" spans="1:11">
      <c r="A36" s="201"/>
      <c r="B36" s="146"/>
      <c r="C36" s="21" t="s">
        <v>2</v>
      </c>
      <c r="D36" s="21"/>
      <c r="E36" s="21"/>
      <c r="F36" s="21"/>
      <c r="G36" s="21"/>
      <c r="H36" s="21"/>
      <c r="I36" s="21"/>
      <c r="J36" s="21"/>
      <c r="K36" s="21"/>
    </row>
    <row r="37" spans="1:11">
      <c r="A37" s="201"/>
      <c r="B37" s="146"/>
      <c r="C37" s="21" t="s">
        <v>3</v>
      </c>
      <c r="D37" s="21"/>
      <c r="E37" s="21"/>
      <c r="F37" s="21"/>
      <c r="G37" s="21"/>
      <c r="H37" s="21"/>
      <c r="I37" s="21"/>
      <c r="J37" s="21"/>
      <c r="K37" s="21"/>
    </row>
    <row r="38" spans="1:11">
      <c r="A38" s="201"/>
      <c r="B38" s="146"/>
      <c r="C38" s="6" t="s">
        <v>5</v>
      </c>
      <c r="D38" s="21"/>
      <c r="E38" s="21"/>
      <c r="F38" s="21"/>
      <c r="G38" s="21"/>
      <c r="H38" s="21"/>
      <c r="I38" s="21"/>
      <c r="J38" s="21"/>
      <c r="K38" s="21"/>
    </row>
    <row r="39" spans="1:11">
      <c r="A39" s="201"/>
      <c r="B39" s="146"/>
      <c r="C39" s="21" t="s">
        <v>4</v>
      </c>
      <c r="D39" s="21"/>
      <c r="E39" s="21"/>
      <c r="F39" s="21"/>
      <c r="G39" s="21"/>
      <c r="H39" s="21"/>
      <c r="I39" s="21"/>
      <c r="J39" s="21"/>
      <c r="K39" s="21"/>
    </row>
    <row r="40" spans="1:11">
      <c r="A40" s="201"/>
      <c r="B40" s="146"/>
      <c r="C40" s="21" t="s">
        <v>37</v>
      </c>
      <c r="D40" s="21"/>
      <c r="E40" s="21">
        <f>E35+E39</f>
        <v>47.7</v>
      </c>
      <c r="F40" s="21"/>
      <c r="G40" s="21">
        <f>G35+G39</f>
        <v>50.641500000000001</v>
      </c>
      <c r="H40" s="21"/>
      <c r="I40" s="21">
        <f>I35+I39</f>
        <v>47.7</v>
      </c>
      <c r="J40" s="21"/>
      <c r="K40" s="26">
        <f>SUM(D40:J40)</f>
        <v>146.04149999999998</v>
      </c>
    </row>
    <row r="41" spans="1:11">
      <c r="A41" s="201"/>
      <c r="B41" s="146" t="s">
        <v>64</v>
      </c>
      <c r="C41" s="21" t="s">
        <v>2</v>
      </c>
      <c r="D41" s="21">
        <v>1.7</v>
      </c>
      <c r="E41" s="21"/>
      <c r="F41" s="21"/>
      <c r="G41" s="21"/>
      <c r="H41" s="21"/>
      <c r="I41" s="21"/>
      <c r="J41" s="21">
        <v>1.7</v>
      </c>
      <c r="K41" s="26"/>
    </row>
    <row r="42" spans="1:11">
      <c r="A42" s="201"/>
      <c r="B42" s="146"/>
      <c r="C42" s="21" t="s">
        <v>3</v>
      </c>
      <c r="D42" s="21">
        <f>47.77-2.95</f>
        <v>44.82</v>
      </c>
      <c r="E42" s="21"/>
      <c r="F42" s="21"/>
      <c r="G42" s="21"/>
      <c r="H42" s="21"/>
      <c r="I42" s="21"/>
      <c r="J42" s="21">
        <f>47.77-2.95</f>
        <v>44.82</v>
      </c>
      <c r="K42" s="26"/>
    </row>
    <row r="43" spans="1:11">
      <c r="A43" s="201"/>
      <c r="B43" s="146"/>
      <c r="C43" s="21" t="s">
        <v>4</v>
      </c>
      <c r="D43" s="21">
        <f>D41*D42</f>
        <v>76.194000000000003</v>
      </c>
      <c r="E43" s="21"/>
      <c r="F43" s="21"/>
      <c r="G43" s="21"/>
      <c r="H43" s="21"/>
      <c r="I43" s="21"/>
      <c r="J43" s="21">
        <f>J41*J42</f>
        <v>76.194000000000003</v>
      </c>
      <c r="K43" s="26">
        <f>SUM(D43:J43)</f>
        <v>152.38800000000001</v>
      </c>
    </row>
    <row r="44" spans="1:11">
      <c r="A44" s="201"/>
      <c r="B44" s="146" t="s">
        <v>65</v>
      </c>
      <c r="C44" s="21" t="s">
        <v>2</v>
      </c>
      <c r="D44" s="21"/>
      <c r="E44" s="21">
        <f>1.68+2.14</f>
        <v>3.8200000000000003</v>
      </c>
      <c r="F44" s="21"/>
      <c r="G44" s="21">
        <v>4.5999999999999996</v>
      </c>
      <c r="H44" s="21"/>
      <c r="I44" s="21">
        <f>1.68+2.14</f>
        <v>3.8200000000000003</v>
      </c>
      <c r="J44" s="21"/>
      <c r="K44" s="26"/>
    </row>
    <row r="45" spans="1:11">
      <c r="A45" s="201"/>
      <c r="B45" s="146"/>
      <c r="C45" s="21" t="s">
        <v>3</v>
      </c>
      <c r="D45" s="21"/>
      <c r="E45" s="21">
        <f>47.77-26.77</f>
        <v>21.000000000000004</v>
      </c>
      <c r="F45" s="21"/>
      <c r="G45" s="21">
        <f>26.95-2.77</f>
        <v>24.18</v>
      </c>
      <c r="H45" s="21"/>
      <c r="I45" s="21">
        <f>47.77-26.77</f>
        <v>21.000000000000004</v>
      </c>
      <c r="J45" s="21"/>
      <c r="K45" s="26"/>
    </row>
    <row r="46" spans="1:11">
      <c r="A46" s="201"/>
      <c r="B46" s="146"/>
      <c r="C46" s="21" t="s">
        <v>4</v>
      </c>
      <c r="D46" s="21"/>
      <c r="E46" s="21">
        <f>E44*E45</f>
        <v>80.220000000000013</v>
      </c>
      <c r="F46" s="21"/>
      <c r="G46" s="21">
        <f>G44*G45</f>
        <v>111.22799999999999</v>
      </c>
      <c r="H46" s="21"/>
      <c r="I46" s="21">
        <f>I44*I45</f>
        <v>80.220000000000013</v>
      </c>
      <c r="J46" s="21"/>
      <c r="K46" s="26">
        <f>SUM(D46:J46)</f>
        <v>271.66800000000001</v>
      </c>
    </row>
    <row r="47" spans="1:11" s="3" customFormat="1">
      <c r="A47" s="181"/>
      <c r="B47" s="144" t="s">
        <v>6</v>
      </c>
      <c r="C47" s="144"/>
      <c r="D47" s="20">
        <f>D40+D43+D46</f>
        <v>76.194000000000003</v>
      </c>
      <c r="E47" s="20">
        <f t="shared" ref="E47:J47" si="3">E40+E43+E46</f>
        <v>127.92000000000002</v>
      </c>
      <c r="F47" s="20">
        <f t="shared" si="3"/>
        <v>0</v>
      </c>
      <c r="G47" s="20">
        <f t="shared" si="3"/>
        <v>161.86949999999999</v>
      </c>
      <c r="H47" s="20">
        <f t="shared" si="3"/>
        <v>0</v>
      </c>
      <c r="I47" s="20">
        <f t="shared" si="3"/>
        <v>127.92000000000002</v>
      </c>
      <c r="J47" s="20">
        <f t="shared" si="3"/>
        <v>76.194000000000003</v>
      </c>
      <c r="K47" s="20">
        <f>SUM(D47:J47)</f>
        <v>570.09750000000008</v>
      </c>
    </row>
    <row r="48" spans="1:11">
      <c r="A48" s="146" t="s">
        <v>67</v>
      </c>
      <c r="B48" s="200" t="s">
        <v>1</v>
      </c>
      <c r="C48" s="21" t="s">
        <v>2</v>
      </c>
      <c r="D48" s="21"/>
      <c r="E48" s="21"/>
      <c r="F48" s="21">
        <v>0.2</v>
      </c>
      <c r="G48" s="20"/>
      <c r="H48" s="21">
        <v>0.2</v>
      </c>
      <c r="I48" s="21"/>
      <c r="J48" s="21"/>
      <c r="K48" s="21"/>
    </row>
    <row r="49" spans="1:11">
      <c r="A49" s="146"/>
      <c r="B49" s="200"/>
      <c r="C49" s="21" t="s">
        <v>3</v>
      </c>
      <c r="D49" s="21"/>
      <c r="E49" s="21"/>
      <c r="F49" s="21">
        <f>47.77-2.77</f>
        <v>45</v>
      </c>
      <c r="G49" s="21"/>
      <c r="H49" s="21">
        <f>47.77-2.77</f>
        <v>45</v>
      </c>
      <c r="I49" s="21"/>
      <c r="J49" s="21"/>
      <c r="K49" s="21"/>
    </row>
    <row r="50" spans="1:11">
      <c r="A50" s="146"/>
      <c r="B50" s="200"/>
      <c r="C50" s="21" t="s">
        <v>4</v>
      </c>
      <c r="D50" s="21"/>
      <c r="E50" s="21"/>
      <c r="F50" s="21">
        <f>F48*F49</f>
        <v>9</v>
      </c>
      <c r="G50" s="21"/>
      <c r="H50" s="21">
        <f>H48*H49</f>
        <v>9</v>
      </c>
      <c r="I50" s="21"/>
      <c r="J50" s="21"/>
      <c r="K50" s="21"/>
    </row>
    <row r="51" spans="1:11" s="3" customFormat="1">
      <c r="A51" s="146"/>
      <c r="B51" s="144" t="s">
        <v>6</v>
      </c>
      <c r="C51" s="144"/>
      <c r="D51" s="20"/>
      <c r="E51" s="20"/>
      <c r="F51" s="20">
        <f>F43+F47+F50</f>
        <v>9</v>
      </c>
      <c r="G51" s="21"/>
      <c r="H51" s="20">
        <f>H43+H47+H50</f>
        <v>9</v>
      </c>
      <c r="I51" s="20"/>
      <c r="J51" s="20"/>
      <c r="K51" s="20">
        <f>SUM(D51:J51)</f>
        <v>18</v>
      </c>
    </row>
  </sheetData>
  <mergeCells count="22">
    <mergeCell ref="A24:A31"/>
    <mergeCell ref="B24:B26"/>
    <mergeCell ref="B27:B30"/>
    <mergeCell ref="B31:C31"/>
    <mergeCell ref="A3:C3"/>
    <mergeCell ref="A4:A11"/>
    <mergeCell ref="B4:B6"/>
    <mergeCell ref="B7:B10"/>
    <mergeCell ref="B11:C11"/>
    <mergeCell ref="A12:A23"/>
    <mergeCell ref="B12:B15"/>
    <mergeCell ref="B16:B19"/>
    <mergeCell ref="B20:B22"/>
    <mergeCell ref="B23:C23"/>
    <mergeCell ref="B48:B50"/>
    <mergeCell ref="B47:C47"/>
    <mergeCell ref="A32:A47"/>
    <mergeCell ref="B51:C51"/>
    <mergeCell ref="A48:A51"/>
    <mergeCell ref="B32:B40"/>
    <mergeCell ref="B41:B43"/>
    <mergeCell ref="B44:B4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K61"/>
  <sheetViews>
    <sheetView view="pageLayout" workbookViewId="0">
      <pane ySplit="885" activePane="bottomLeft"/>
      <selection activeCell="R64" sqref="R64"/>
      <selection pane="bottomLeft" sqref="A1:K1"/>
    </sheetView>
  </sheetViews>
  <sheetFormatPr defaultRowHeight="15"/>
  <cols>
    <col min="1" max="1" width="12.7109375" style="102" customWidth="1"/>
    <col min="2" max="2" width="11.140625" style="36" customWidth="1"/>
    <col min="3" max="3" width="5.42578125" style="36" bestFit="1" customWidth="1"/>
    <col min="4" max="4" width="9.5703125" style="36" customWidth="1"/>
    <col min="5" max="5" width="9.140625" style="36"/>
    <col min="6" max="6" width="7.42578125" style="36" customWidth="1"/>
    <col min="7" max="7" width="9.140625" style="36"/>
    <col min="8" max="8" width="7.7109375" style="36" customWidth="1"/>
    <col min="9" max="11" width="9.140625" style="36"/>
    <col min="12" max="16384" width="9.140625" style="102"/>
  </cols>
  <sheetData>
    <row r="1" spans="1:11">
      <c r="A1" s="235" t="s">
        <v>188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3" spans="1:11" s="2" customFormat="1" ht="15.75">
      <c r="A3" s="199"/>
      <c r="B3" s="199"/>
      <c r="C3" s="199"/>
      <c r="D3" s="4" t="s">
        <v>7</v>
      </c>
      <c r="E3" s="4" t="s">
        <v>10</v>
      </c>
      <c r="F3" s="106" t="s">
        <v>14</v>
      </c>
      <c r="G3" s="4" t="s">
        <v>13</v>
      </c>
      <c r="H3" s="106" t="s">
        <v>14</v>
      </c>
      <c r="I3" s="4" t="s">
        <v>16</v>
      </c>
      <c r="J3" s="4" t="s">
        <v>17</v>
      </c>
      <c r="K3" s="4" t="s">
        <v>6</v>
      </c>
    </row>
    <row r="4" spans="1:11">
      <c r="A4" s="146" t="s">
        <v>0</v>
      </c>
      <c r="B4" s="146" t="s">
        <v>1</v>
      </c>
      <c r="C4" s="103" t="s">
        <v>2</v>
      </c>
      <c r="D4" s="103">
        <v>7.4</v>
      </c>
      <c r="E4" s="103"/>
      <c r="F4" s="103"/>
      <c r="G4" s="103"/>
      <c r="H4" s="103"/>
      <c r="I4" s="103"/>
      <c r="J4" s="136">
        <v>7.4</v>
      </c>
      <c r="K4" s="103"/>
    </row>
    <row r="5" spans="1:11">
      <c r="A5" s="146"/>
      <c r="B5" s="146"/>
      <c r="C5" s="103" t="s">
        <v>3</v>
      </c>
      <c r="D5" s="103">
        <f>47.77-2.77</f>
        <v>45</v>
      </c>
      <c r="E5" s="103"/>
      <c r="F5" s="103"/>
      <c r="G5" s="103"/>
      <c r="H5" s="103"/>
      <c r="I5" s="103"/>
      <c r="J5" s="136">
        <f>47.77-2.77</f>
        <v>45</v>
      </c>
      <c r="K5" s="103"/>
    </row>
    <row r="6" spans="1:11">
      <c r="A6" s="146"/>
      <c r="B6" s="146"/>
      <c r="C6" s="103" t="s">
        <v>4</v>
      </c>
      <c r="D6" s="103">
        <f>D4*D5</f>
        <v>333</v>
      </c>
      <c r="E6" s="103"/>
      <c r="F6" s="103"/>
      <c r="G6" s="103"/>
      <c r="H6" s="103"/>
      <c r="I6" s="103"/>
      <c r="J6" s="136">
        <f>J4*J5</f>
        <v>333</v>
      </c>
      <c r="K6" s="103"/>
    </row>
    <row r="7" spans="1:11" s="137" customFormat="1">
      <c r="A7" s="146"/>
      <c r="B7" s="180" t="s">
        <v>9</v>
      </c>
      <c r="C7" s="136" t="s">
        <v>2</v>
      </c>
      <c r="D7" s="136">
        <v>1.7</v>
      </c>
      <c r="E7" s="136"/>
      <c r="F7" s="136"/>
      <c r="G7" s="136"/>
      <c r="H7" s="136"/>
      <c r="I7" s="136"/>
      <c r="J7" s="136">
        <v>1.7</v>
      </c>
      <c r="K7" s="136"/>
    </row>
    <row r="8" spans="1:11" s="137" customFormat="1">
      <c r="A8" s="146"/>
      <c r="B8" s="201"/>
      <c r="C8" s="136" t="s">
        <v>3</v>
      </c>
      <c r="D8" s="136">
        <f>47.77-2.77</f>
        <v>45</v>
      </c>
      <c r="E8" s="136"/>
      <c r="F8" s="136"/>
      <c r="G8" s="136"/>
      <c r="H8" s="136"/>
      <c r="I8" s="136"/>
      <c r="J8" s="136">
        <f>47.77-2.77</f>
        <v>45</v>
      </c>
      <c r="K8" s="136"/>
    </row>
    <row r="9" spans="1:11" s="137" customFormat="1">
      <c r="A9" s="146"/>
      <c r="B9" s="201"/>
      <c r="C9" s="6" t="s">
        <v>5</v>
      </c>
      <c r="D9" s="136">
        <v>1</v>
      </c>
      <c r="E9" s="136"/>
      <c r="F9" s="136"/>
      <c r="G9" s="136"/>
      <c r="H9" s="136"/>
      <c r="I9" s="136"/>
      <c r="J9" s="136">
        <v>1</v>
      </c>
      <c r="K9" s="136"/>
    </row>
    <row r="10" spans="1:11" s="137" customFormat="1">
      <c r="A10" s="146"/>
      <c r="B10" s="201"/>
      <c r="C10" s="136" t="s">
        <v>4</v>
      </c>
      <c r="D10" s="136">
        <f>D7*D8*D9</f>
        <v>76.5</v>
      </c>
      <c r="E10" s="136"/>
      <c r="F10" s="136"/>
      <c r="G10" s="136"/>
      <c r="H10" s="136"/>
      <c r="I10" s="136"/>
      <c r="J10" s="136">
        <f>J7*J8*J9</f>
        <v>76.5</v>
      </c>
      <c r="K10" s="136"/>
    </row>
    <row r="11" spans="1:11" hidden="1">
      <c r="A11" s="146"/>
      <c r="B11" s="201"/>
      <c r="C11" s="103" t="s">
        <v>2</v>
      </c>
      <c r="D11" s="103"/>
      <c r="E11" s="103"/>
      <c r="F11" s="103"/>
      <c r="G11" s="103"/>
      <c r="H11" s="103"/>
      <c r="I11" s="103"/>
      <c r="J11" s="136"/>
      <c r="K11" s="103"/>
    </row>
    <row r="12" spans="1:11" hidden="1">
      <c r="A12" s="146"/>
      <c r="B12" s="201"/>
      <c r="C12" s="103" t="s">
        <v>3</v>
      </c>
      <c r="D12" s="103"/>
      <c r="E12" s="103"/>
      <c r="F12" s="103"/>
      <c r="G12" s="103"/>
      <c r="H12" s="103"/>
      <c r="I12" s="103"/>
      <c r="J12" s="136"/>
      <c r="K12" s="103"/>
    </row>
    <row r="13" spans="1:11" hidden="1">
      <c r="A13" s="146"/>
      <c r="B13" s="201"/>
      <c r="C13" s="6" t="s">
        <v>5</v>
      </c>
      <c r="D13" s="103"/>
      <c r="E13" s="103"/>
      <c r="F13" s="103"/>
      <c r="G13" s="103"/>
      <c r="H13" s="103"/>
      <c r="I13" s="103"/>
      <c r="J13" s="136"/>
      <c r="K13" s="103"/>
    </row>
    <row r="14" spans="1:11" hidden="1">
      <c r="A14" s="146"/>
      <c r="B14" s="201"/>
      <c r="C14" s="103" t="s">
        <v>4</v>
      </c>
      <c r="D14" s="103"/>
      <c r="E14" s="103"/>
      <c r="F14" s="103"/>
      <c r="G14" s="103"/>
      <c r="H14" s="103"/>
      <c r="I14" s="103"/>
      <c r="J14" s="136"/>
      <c r="K14" s="103"/>
    </row>
    <row r="15" spans="1:11" s="137" customFormat="1">
      <c r="A15" s="146"/>
      <c r="B15" s="181"/>
      <c r="C15" s="136" t="s">
        <v>24</v>
      </c>
      <c r="D15" s="136">
        <f>D10+D14</f>
        <v>76.5</v>
      </c>
      <c r="E15" s="136"/>
      <c r="F15" s="136"/>
      <c r="G15" s="136"/>
      <c r="H15" s="136"/>
      <c r="I15" s="136"/>
      <c r="J15" s="136">
        <f>J10+J14</f>
        <v>76.5</v>
      </c>
      <c r="K15" s="136">
        <f>SUM(D15:J15)</f>
        <v>153</v>
      </c>
    </row>
    <row r="16" spans="1:11" s="3" customFormat="1">
      <c r="A16" s="146"/>
      <c r="B16" s="144" t="s">
        <v>6</v>
      </c>
      <c r="C16" s="144"/>
      <c r="D16" s="104">
        <f>D6-D15</f>
        <v>256.5</v>
      </c>
      <c r="E16" s="134">
        <f t="shared" ref="E16:J16" si="0">E6-E15</f>
        <v>0</v>
      </c>
      <c r="F16" s="134">
        <f t="shared" si="0"/>
        <v>0</v>
      </c>
      <c r="G16" s="134">
        <f t="shared" si="0"/>
        <v>0</v>
      </c>
      <c r="H16" s="134">
        <f t="shared" si="0"/>
        <v>0</v>
      </c>
      <c r="I16" s="134">
        <f t="shared" si="0"/>
        <v>0</v>
      </c>
      <c r="J16" s="134">
        <f t="shared" si="0"/>
        <v>256.5</v>
      </c>
      <c r="K16" s="104">
        <f>SUM(D16:J16)</f>
        <v>513</v>
      </c>
    </row>
    <row r="17" spans="1:11" ht="15" hidden="1" customHeight="1">
      <c r="A17" s="202" t="s">
        <v>175</v>
      </c>
      <c r="B17" s="200" t="s">
        <v>11</v>
      </c>
      <c r="C17" s="103" t="s">
        <v>2</v>
      </c>
      <c r="D17" s="103"/>
      <c r="E17" s="103"/>
      <c r="F17" s="103"/>
      <c r="G17" s="103"/>
      <c r="H17" s="103"/>
      <c r="I17" s="103"/>
      <c r="J17" s="103"/>
      <c r="K17" s="103"/>
    </row>
    <row r="18" spans="1:11" ht="15" hidden="1" customHeight="1">
      <c r="A18" s="203"/>
      <c r="B18" s="200"/>
      <c r="C18" s="103" t="s">
        <v>3</v>
      </c>
      <c r="D18" s="103"/>
      <c r="E18" s="103"/>
      <c r="F18" s="103"/>
      <c r="G18" s="103"/>
      <c r="H18" s="103"/>
      <c r="I18" s="103"/>
      <c r="J18" s="103"/>
      <c r="K18" s="103"/>
    </row>
    <row r="19" spans="1:11" ht="15" hidden="1" customHeight="1">
      <c r="A19" s="203"/>
      <c r="B19" s="200"/>
      <c r="C19" s="6" t="s">
        <v>5</v>
      </c>
      <c r="D19" s="103"/>
      <c r="E19" s="103"/>
      <c r="F19" s="103"/>
      <c r="G19" s="103"/>
      <c r="H19" s="103"/>
      <c r="I19" s="103"/>
      <c r="J19" s="103"/>
      <c r="K19" s="103"/>
    </row>
    <row r="20" spans="1:11" ht="15" hidden="1" customHeight="1">
      <c r="A20" s="203"/>
      <c r="B20" s="200"/>
      <c r="C20" s="103" t="s">
        <v>4</v>
      </c>
      <c r="D20" s="103"/>
      <c r="E20" s="103"/>
      <c r="F20" s="103"/>
      <c r="G20" s="103"/>
      <c r="H20" s="103"/>
      <c r="I20" s="103"/>
      <c r="J20" s="103"/>
      <c r="K20" s="103"/>
    </row>
    <row r="21" spans="1:11" ht="15" hidden="1" customHeight="1">
      <c r="A21" s="203"/>
      <c r="B21" s="200" t="s">
        <v>15</v>
      </c>
      <c r="C21" s="103" t="s">
        <v>2</v>
      </c>
      <c r="D21" s="103"/>
      <c r="E21" s="103"/>
      <c r="F21" s="103"/>
      <c r="G21" s="103"/>
      <c r="H21" s="103"/>
      <c r="I21" s="103"/>
      <c r="J21" s="103"/>
      <c r="K21" s="103"/>
    </row>
    <row r="22" spans="1:11" ht="15" hidden="1" customHeight="1">
      <c r="A22" s="203"/>
      <c r="B22" s="200"/>
      <c r="C22" s="103" t="s">
        <v>3</v>
      </c>
      <c r="D22" s="103"/>
      <c r="E22" s="103"/>
      <c r="F22" s="103"/>
      <c r="G22" s="103"/>
      <c r="H22" s="103"/>
      <c r="I22" s="103"/>
      <c r="J22" s="103"/>
      <c r="K22" s="103"/>
    </row>
    <row r="23" spans="1:11" ht="15" hidden="1" customHeight="1">
      <c r="A23" s="203"/>
      <c r="B23" s="200"/>
      <c r="C23" s="6" t="s">
        <v>5</v>
      </c>
      <c r="D23" s="103"/>
      <c r="E23" s="103"/>
      <c r="F23" s="103"/>
      <c r="G23" s="103"/>
      <c r="H23" s="103"/>
      <c r="I23" s="103"/>
      <c r="J23" s="103"/>
      <c r="K23" s="103"/>
    </row>
    <row r="24" spans="1:11" ht="15" hidden="1" customHeight="1">
      <c r="A24" s="203"/>
      <c r="B24" s="200"/>
      <c r="C24" s="103" t="s">
        <v>4</v>
      </c>
      <c r="D24" s="103"/>
      <c r="E24" s="103"/>
      <c r="F24" s="103"/>
      <c r="G24" s="103"/>
      <c r="H24" s="103"/>
      <c r="I24" s="103"/>
      <c r="J24" s="103"/>
      <c r="K24" s="103"/>
    </row>
    <row r="25" spans="1:11">
      <c r="A25" s="203"/>
      <c r="B25" s="200" t="s">
        <v>1</v>
      </c>
      <c r="C25" s="103" t="s">
        <v>2</v>
      </c>
      <c r="D25" s="103">
        <v>7.4</v>
      </c>
      <c r="E25" s="103">
        <f>0.5+2.8</f>
        <v>3.3</v>
      </c>
      <c r="F25" s="103"/>
      <c r="G25" s="103"/>
      <c r="H25" s="103"/>
      <c r="I25" s="136">
        <f>0.5+2.8</f>
        <v>3.3</v>
      </c>
      <c r="J25" s="103">
        <v>7.4</v>
      </c>
      <c r="K25" s="103"/>
    </row>
    <row r="26" spans="1:11">
      <c r="A26" s="203"/>
      <c r="B26" s="200"/>
      <c r="C26" s="103" t="s">
        <v>3</v>
      </c>
      <c r="D26" s="103">
        <f>50.85-50.07</f>
        <v>0.78000000000000114</v>
      </c>
      <c r="E26" s="103">
        <v>0.78</v>
      </c>
      <c r="F26" s="103"/>
      <c r="G26" s="103"/>
      <c r="H26" s="103"/>
      <c r="I26" s="103">
        <v>0.78</v>
      </c>
      <c r="J26" s="103">
        <f>50.85-50.07</f>
        <v>0.78000000000000114</v>
      </c>
      <c r="K26" s="103"/>
    </row>
    <row r="27" spans="1:11">
      <c r="A27" s="203"/>
      <c r="B27" s="200"/>
      <c r="C27" s="103" t="s">
        <v>4</v>
      </c>
      <c r="D27" s="103">
        <f>D25*D26</f>
        <v>5.7720000000000091</v>
      </c>
      <c r="E27" s="103">
        <f>E25*E26</f>
        <v>2.5739999999999998</v>
      </c>
      <c r="F27" s="103"/>
      <c r="G27" s="103"/>
      <c r="H27" s="103"/>
      <c r="I27" s="103">
        <f>I25*I26</f>
        <v>2.5739999999999998</v>
      </c>
      <c r="J27" s="103">
        <f>J25*J26</f>
        <v>5.7720000000000091</v>
      </c>
      <c r="K27" s="103"/>
    </row>
    <row r="28" spans="1:11" s="3" customFormat="1">
      <c r="A28" s="204"/>
      <c r="B28" s="144" t="s">
        <v>6</v>
      </c>
      <c r="C28" s="144"/>
      <c r="D28" s="104">
        <f>D20+D24+D27</f>
        <v>5.7720000000000091</v>
      </c>
      <c r="E28" s="104">
        <f t="shared" ref="E28:J28" si="1">E20+E24+E27</f>
        <v>2.5739999999999998</v>
      </c>
      <c r="F28" s="104"/>
      <c r="G28" s="104">
        <f t="shared" si="1"/>
        <v>0</v>
      </c>
      <c r="H28" s="104"/>
      <c r="I28" s="104">
        <f t="shared" si="1"/>
        <v>2.5739999999999998</v>
      </c>
      <c r="J28" s="104">
        <f t="shared" si="1"/>
        <v>5.7720000000000091</v>
      </c>
      <c r="K28" s="104">
        <f>SUM(D28:J28)</f>
        <v>16.692000000000018</v>
      </c>
    </row>
    <row r="29" spans="1:11">
      <c r="A29" s="146" t="s">
        <v>12</v>
      </c>
      <c r="B29" s="208" t="s">
        <v>1</v>
      </c>
      <c r="C29" s="136" t="s">
        <v>2</v>
      </c>
      <c r="D29" s="103">
        <v>7.4</v>
      </c>
      <c r="E29" s="136">
        <f>0.5+3</f>
        <v>3.5</v>
      </c>
      <c r="F29" s="103"/>
      <c r="G29" s="103">
        <f>1.57+4.8+1.57</f>
        <v>7.94</v>
      </c>
      <c r="H29" s="103"/>
      <c r="I29" s="136">
        <f>0.5+3</f>
        <v>3.5</v>
      </c>
      <c r="J29" s="103">
        <v>7.4</v>
      </c>
      <c r="K29" s="103"/>
    </row>
    <row r="30" spans="1:11">
      <c r="A30" s="146"/>
      <c r="B30" s="209"/>
      <c r="C30" s="136" t="s">
        <v>3</v>
      </c>
      <c r="D30" s="103">
        <f>50.07-47.77</f>
        <v>2.2999999999999972</v>
      </c>
      <c r="E30" s="136">
        <f>51.65-47.95</f>
        <v>3.6999999999999957</v>
      </c>
      <c r="F30" s="103"/>
      <c r="G30" s="103">
        <f>51.65-47.77</f>
        <v>3.8799999999999955</v>
      </c>
      <c r="H30" s="103"/>
      <c r="I30" s="136">
        <f>51.65-47.95</f>
        <v>3.6999999999999957</v>
      </c>
      <c r="J30" s="103">
        <f>50.07-47.77</f>
        <v>2.2999999999999972</v>
      </c>
      <c r="K30" s="103"/>
    </row>
    <row r="31" spans="1:11">
      <c r="A31" s="146"/>
      <c r="B31" s="209"/>
      <c r="C31" s="136" t="s">
        <v>4</v>
      </c>
      <c r="D31" s="103">
        <f>D29*D30</f>
        <v>17.019999999999978</v>
      </c>
      <c r="E31" s="136">
        <f>E29*E30</f>
        <v>12.949999999999985</v>
      </c>
      <c r="F31" s="103"/>
      <c r="G31" s="103">
        <f>G29*G30</f>
        <v>30.807199999999966</v>
      </c>
      <c r="H31" s="103"/>
      <c r="I31" s="136">
        <f>I29*I30</f>
        <v>12.949999999999985</v>
      </c>
      <c r="J31" s="103">
        <f>J29*J30</f>
        <v>17.019999999999978</v>
      </c>
      <c r="K31" s="103"/>
    </row>
    <row r="32" spans="1:11" s="137" customFormat="1">
      <c r="A32" s="146"/>
      <c r="B32" s="209"/>
      <c r="C32" s="136" t="s">
        <v>2</v>
      </c>
      <c r="D32" s="136"/>
      <c r="E32" s="136">
        <v>3.59</v>
      </c>
      <c r="F32" s="136"/>
      <c r="G32" s="136"/>
      <c r="H32" s="136"/>
      <c r="I32" s="136">
        <v>3.59</v>
      </c>
      <c r="J32" s="136"/>
      <c r="K32" s="136"/>
    </row>
    <row r="33" spans="1:11" s="137" customFormat="1">
      <c r="A33" s="146"/>
      <c r="B33" s="209"/>
      <c r="C33" s="136" t="s">
        <v>3</v>
      </c>
      <c r="D33" s="136"/>
      <c r="E33" s="136">
        <f>0.6+0.8</f>
        <v>1.4</v>
      </c>
      <c r="F33" s="136"/>
      <c r="G33" s="136"/>
      <c r="H33" s="136"/>
      <c r="I33" s="136">
        <f>0.6+0.8</f>
        <v>1.4</v>
      </c>
      <c r="J33" s="136"/>
      <c r="K33" s="136"/>
    </row>
    <row r="34" spans="1:11" s="137" customFormat="1">
      <c r="A34" s="146"/>
      <c r="B34" s="209"/>
      <c r="C34" s="136" t="s">
        <v>4</v>
      </c>
      <c r="D34" s="136"/>
      <c r="E34" s="136">
        <f>E32*E33</f>
        <v>5.0259999999999998</v>
      </c>
      <c r="F34" s="136"/>
      <c r="G34" s="136"/>
      <c r="H34" s="136"/>
      <c r="I34" s="136">
        <f>I32*I33</f>
        <v>5.0259999999999998</v>
      </c>
      <c r="J34" s="136"/>
      <c r="K34" s="136"/>
    </row>
    <row r="35" spans="1:11" s="137" customFormat="1">
      <c r="A35" s="146"/>
      <c r="B35" s="210"/>
      <c r="C35" s="136" t="s">
        <v>24</v>
      </c>
      <c r="D35" s="136">
        <f>D31+D34</f>
        <v>17.019999999999978</v>
      </c>
      <c r="E35" s="136">
        <f t="shared" ref="E35:J35" si="2">E31+E34</f>
        <v>17.975999999999985</v>
      </c>
      <c r="F35" s="136">
        <f t="shared" si="2"/>
        <v>0</v>
      </c>
      <c r="G35" s="136">
        <f t="shared" si="2"/>
        <v>30.807199999999966</v>
      </c>
      <c r="H35" s="136">
        <f t="shared" si="2"/>
        <v>0</v>
      </c>
      <c r="I35" s="136">
        <f t="shared" si="2"/>
        <v>17.975999999999985</v>
      </c>
      <c r="J35" s="136">
        <f t="shared" si="2"/>
        <v>17.019999999999978</v>
      </c>
      <c r="K35" s="136"/>
    </row>
    <row r="36" spans="1:11">
      <c r="A36" s="146"/>
      <c r="B36" s="146" t="s">
        <v>9</v>
      </c>
      <c r="C36" s="103" t="s">
        <v>2</v>
      </c>
      <c r="D36" s="103">
        <v>0.3</v>
      </c>
      <c r="E36" s="103"/>
      <c r="F36" s="103"/>
      <c r="G36" s="103">
        <v>0.3</v>
      </c>
      <c r="H36" s="103"/>
      <c r="I36" s="103"/>
      <c r="J36" s="103">
        <v>0.3</v>
      </c>
      <c r="K36" s="103"/>
    </row>
    <row r="37" spans="1:11">
      <c r="A37" s="146"/>
      <c r="B37" s="146"/>
      <c r="C37" s="103" t="s">
        <v>3</v>
      </c>
      <c r="D37" s="103">
        <v>0.65</v>
      </c>
      <c r="E37" s="103"/>
      <c r="F37" s="103"/>
      <c r="G37" s="103">
        <v>0.65</v>
      </c>
      <c r="H37" s="103"/>
      <c r="I37" s="103"/>
      <c r="J37" s="103">
        <v>0.65</v>
      </c>
      <c r="K37" s="103"/>
    </row>
    <row r="38" spans="1:11">
      <c r="A38" s="146"/>
      <c r="B38" s="146"/>
      <c r="C38" s="6" t="s">
        <v>5</v>
      </c>
      <c r="D38" s="103">
        <v>1</v>
      </c>
      <c r="E38" s="103"/>
      <c r="F38" s="103"/>
      <c r="G38" s="103">
        <v>1</v>
      </c>
      <c r="H38" s="103"/>
      <c r="I38" s="103"/>
      <c r="J38" s="103">
        <v>1</v>
      </c>
      <c r="K38" s="103"/>
    </row>
    <row r="39" spans="1:11">
      <c r="A39" s="146"/>
      <c r="B39" s="146"/>
      <c r="C39" s="103" t="s">
        <v>4</v>
      </c>
      <c r="D39" s="103">
        <f>D36*D37*D38</f>
        <v>0.19500000000000001</v>
      </c>
      <c r="E39" s="103"/>
      <c r="F39" s="103"/>
      <c r="G39" s="103">
        <f>G36*G37*G38</f>
        <v>0.19500000000000001</v>
      </c>
      <c r="H39" s="103"/>
      <c r="I39" s="103"/>
      <c r="J39" s="103">
        <f>J36*J37*J38</f>
        <v>0.19500000000000001</v>
      </c>
      <c r="K39" s="103"/>
    </row>
    <row r="40" spans="1:11" s="3" customFormat="1">
      <c r="A40" s="146"/>
      <c r="B40" s="144" t="s">
        <v>6</v>
      </c>
      <c r="C40" s="144"/>
      <c r="D40" s="134">
        <f>D35-D39</f>
        <v>16.824999999999978</v>
      </c>
      <c r="E40" s="134">
        <f t="shared" ref="E40:J40" si="3">E35-E39</f>
        <v>17.975999999999985</v>
      </c>
      <c r="F40" s="134">
        <f t="shared" si="3"/>
        <v>0</v>
      </c>
      <c r="G40" s="134">
        <f t="shared" si="3"/>
        <v>30.612199999999966</v>
      </c>
      <c r="H40" s="134">
        <f t="shared" si="3"/>
        <v>0</v>
      </c>
      <c r="I40" s="134">
        <f t="shared" si="3"/>
        <v>17.975999999999985</v>
      </c>
      <c r="J40" s="134">
        <f t="shared" si="3"/>
        <v>16.824999999999978</v>
      </c>
      <c r="K40" s="104">
        <f>SUM(D40:J40)</f>
        <v>100.21419999999989</v>
      </c>
    </row>
    <row r="41" spans="1:11">
      <c r="A41" s="180" t="s">
        <v>66</v>
      </c>
      <c r="B41" s="146" t="s">
        <v>9</v>
      </c>
      <c r="C41" s="103" t="s">
        <v>2</v>
      </c>
      <c r="D41" s="103"/>
      <c r="E41" s="103">
        <v>3.75</v>
      </c>
      <c r="F41" s="103"/>
      <c r="G41" s="103">
        <v>4.55</v>
      </c>
      <c r="H41" s="103"/>
      <c r="I41" s="103">
        <v>3.75</v>
      </c>
      <c r="J41" s="103"/>
      <c r="K41" s="103"/>
    </row>
    <row r="42" spans="1:11">
      <c r="A42" s="201"/>
      <c r="B42" s="146"/>
      <c r="C42" s="103" t="s">
        <v>3</v>
      </c>
      <c r="D42" s="103"/>
      <c r="E42" s="103">
        <v>1.59</v>
      </c>
      <c r="F42" s="103"/>
      <c r="G42" s="103">
        <v>1.59</v>
      </c>
      <c r="H42" s="103"/>
      <c r="I42" s="103">
        <v>1.59</v>
      </c>
      <c r="J42" s="103"/>
      <c r="K42" s="103"/>
    </row>
    <row r="43" spans="1:11">
      <c r="A43" s="201"/>
      <c r="B43" s="146"/>
      <c r="C43" s="6" t="s">
        <v>5</v>
      </c>
      <c r="D43" s="103"/>
      <c r="E43" s="103">
        <v>8</v>
      </c>
      <c r="F43" s="103"/>
      <c r="G43" s="103">
        <v>7</v>
      </c>
      <c r="H43" s="103"/>
      <c r="I43" s="103">
        <v>8</v>
      </c>
      <c r="J43" s="103"/>
      <c r="K43" s="103"/>
    </row>
    <row r="44" spans="1:11">
      <c r="A44" s="201"/>
      <c r="B44" s="146"/>
      <c r="C44" s="103" t="s">
        <v>4</v>
      </c>
      <c r="D44" s="103"/>
      <c r="E44" s="103">
        <f>E41*E42*E43</f>
        <v>47.7</v>
      </c>
      <c r="F44" s="103"/>
      <c r="G44" s="103">
        <f>G41*G42*G43</f>
        <v>50.641500000000001</v>
      </c>
      <c r="H44" s="103"/>
      <c r="I44" s="103">
        <f>I41*I42*I43</f>
        <v>47.7</v>
      </c>
      <c r="J44" s="103"/>
      <c r="K44" s="103"/>
    </row>
    <row r="45" spans="1:11" hidden="1">
      <c r="A45" s="201"/>
      <c r="B45" s="146"/>
      <c r="C45" s="103" t="s">
        <v>2</v>
      </c>
      <c r="D45" s="103"/>
      <c r="E45" s="103"/>
      <c r="F45" s="103"/>
      <c r="G45" s="103"/>
      <c r="H45" s="103"/>
      <c r="I45" s="103"/>
      <c r="J45" s="103"/>
      <c r="K45" s="103"/>
    </row>
    <row r="46" spans="1:11" hidden="1">
      <c r="A46" s="201"/>
      <c r="B46" s="146"/>
      <c r="C46" s="103" t="s">
        <v>3</v>
      </c>
      <c r="D46" s="103"/>
      <c r="E46" s="103"/>
      <c r="F46" s="103"/>
      <c r="G46" s="103"/>
      <c r="H46" s="103"/>
      <c r="I46" s="103"/>
      <c r="J46" s="103"/>
      <c r="K46" s="103"/>
    </row>
    <row r="47" spans="1:11" hidden="1">
      <c r="A47" s="201"/>
      <c r="B47" s="146"/>
      <c r="C47" s="6" t="s">
        <v>5</v>
      </c>
      <c r="D47" s="103"/>
      <c r="E47" s="103"/>
      <c r="F47" s="103"/>
      <c r="G47" s="103"/>
      <c r="H47" s="103"/>
      <c r="I47" s="103"/>
      <c r="J47" s="103"/>
      <c r="K47" s="103"/>
    </row>
    <row r="48" spans="1:11" hidden="1">
      <c r="A48" s="201"/>
      <c r="B48" s="146"/>
      <c r="C48" s="103" t="s">
        <v>4</v>
      </c>
      <c r="D48" s="103"/>
      <c r="E48" s="103"/>
      <c r="F48" s="103"/>
      <c r="G48" s="103"/>
      <c r="H48" s="103"/>
      <c r="I48" s="103"/>
      <c r="J48" s="103"/>
      <c r="K48" s="103"/>
    </row>
    <row r="49" spans="1:11">
      <c r="A49" s="201"/>
      <c r="B49" s="146"/>
      <c r="C49" s="103" t="s">
        <v>37</v>
      </c>
      <c r="D49" s="103"/>
      <c r="E49" s="103">
        <f>E44+E48</f>
        <v>47.7</v>
      </c>
      <c r="F49" s="103"/>
      <c r="G49" s="103">
        <f>G44+G48</f>
        <v>50.641500000000001</v>
      </c>
      <c r="H49" s="103"/>
      <c r="I49" s="103">
        <f>I44+I48</f>
        <v>47.7</v>
      </c>
      <c r="J49" s="103"/>
      <c r="K49" s="105">
        <f>SUM(D49:J49)</f>
        <v>146.04149999999998</v>
      </c>
    </row>
    <row r="50" spans="1:11">
      <c r="A50" s="201"/>
      <c r="B50" s="146" t="s">
        <v>64</v>
      </c>
      <c r="C50" s="103" t="s">
        <v>2</v>
      </c>
      <c r="D50" s="103">
        <v>1.7</v>
      </c>
      <c r="E50" s="103"/>
      <c r="F50" s="103"/>
      <c r="G50" s="103"/>
      <c r="H50" s="103"/>
      <c r="I50" s="103"/>
      <c r="J50" s="103">
        <v>1.7</v>
      </c>
      <c r="K50" s="105"/>
    </row>
    <row r="51" spans="1:11">
      <c r="A51" s="201"/>
      <c r="B51" s="146"/>
      <c r="C51" s="103" t="s">
        <v>3</v>
      </c>
      <c r="D51" s="107">
        <f>47.95-2.77</f>
        <v>45.18</v>
      </c>
      <c r="E51" s="103"/>
      <c r="F51" s="103"/>
      <c r="G51" s="103"/>
      <c r="H51" s="103"/>
      <c r="I51" s="103"/>
      <c r="J51" s="107">
        <f>47.95-2.77</f>
        <v>45.18</v>
      </c>
      <c r="K51" s="105"/>
    </row>
    <row r="52" spans="1:11">
      <c r="A52" s="201"/>
      <c r="B52" s="146"/>
      <c r="C52" s="103" t="s">
        <v>4</v>
      </c>
      <c r="D52" s="103">
        <f>D50*D51</f>
        <v>76.805999999999997</v>
      </c>
      <c r="E52" s="103"/>
      <c r="F52" s="103"/>
      <c r="G52" s="103"/>
      <c r="H52" s="103"/>
      <c r="I52" s="103"/>
      <c r="J52" s="103">
        <f>J50*J51</f>
        <v>76.805999999999997</v>
      </c>
      <c r="K52" s="105">
        <f>SUM(D52:J52)</f>
        <v>153.61199999999999</v>
      </c>
    </row>
    <row r="53" spans="1:11">
      <c r="A53" s="201"/>
      <c r="B53" s="146" t="s">
        <v>65</v>
      </c>
      <c r="C53" s="103" t="s">
        <v>2</v>
      </c>
      <c r="D53" s="103"/>
      <c r="E53" s="103">
        <f>1.68+2.14</f>
        <v>3.8200000000000003</v>
      </c>
      <c r="F53" s="103"/>
      <c r="G53" s="103">
        <v>4.5999999999999996</v>
      </c>
      <c r="H53" s="103"/>
      <c r="I53" s="103">
        <f>1.68+2.14</f>
        <v>3.8200000000000003</v>
      </c>
      <c r="J53" s="103"/>
      <c r="K53" s="105"/>
    </row>
    <row r="54" spans="1:11">
      <c r="A54" s="201"/>
      <c r="B54" s="146"/>
      <c r="C54" s="103" t="s">
        <v>3</v>
      </c>
      <c r="D54" s="103"/>
      <c r="E54" s="103">
        <f>47.77-26.77</f>
        <v>21.000000000000004</v>
      </c>
      <c r="F54" s="103"/>
      <c r="G54" s="103">
        <f>26.95-2.77</f>
        <v>24.18</v>
      </c>
      <c r="H54" s="103"/>
      <c r="I54" s="136">
        <f>47.77-26.77</f>
        <v>21.000000000000004</v>
      </c>
      <c r="J54" s="103"/>
      <c r="K54" s="105"/>
    </row>
    <row r="55" spans="1:11">
      <c r="A55" s="201"/>
      <c r="B55" s="146"/>
      <c r="C55" s="103" t="s">
        <v>4</v>
      </c>
      <c r="D55" s="103"/>
      <c r="E55" s="103">
        <f>E53*E54</f>
        <v>80.220000000000013</v>
      </c>
      <c r="F55" s="103"/>
      <c r="G55" s="103">
        <f>G53*G54</f>
        <v>111.22799999999999</v>
      </c>
      <c r="H55" s="103"/>
      <c r="I55" s="103">
        <f>I53*I54</f>
        <v>80.220000000000013</v>
      </c>
      <c r="J55" s="103"/>
      <c r="K55" s="105">
        <f>SUM(D55:J55)</f>
        <v>271.66800000000001</v>
      </c>
    </row>
    <row r="56" spans="1:11" s="3" customFormat="1">
      <c r="A56" s="181"/>
      <c r="B56" s="144" t="s">
        <v>6</v>
      </c>
      <c r="C56" s="144"/>
      <c r="D56" s="104">
        <f>D49+D52+D55</f>
        <v>76.805999999999997</v>
      </c>
      <c r="E56" s="104">
        <f t="shared" ref="E56:J56" si="4">E49+E52+E55</f>
        <v>127.92000000000002</v>
      </c>
      <c r="F56" s="104">
        <f t="shared" si="4"/>
        <v>0</v>
      </c>
      <c r="G56" s="104">
        <f t="shared" si="4"/>
        <v>161.86949999999999</v>
      </c>
      <c r="H56" s="104">
        <f t="shared" si="4"/>
        <v>0</v>
      </c>
      <c r="I56" s="104">
        <f t="shared" si="4"/>
        <v>127.92000000000002</v>
      </c>
      <c r="J56" s="104">
        <f t="shared" si="4"/>
        <v>76.805999999999997</v>
      </c>
      <c r="K56" s="104">
        <f>SUM(D56:J56)</f>
        <v>571.32150000000001</v>
      </c>
    </row>
    <row r="57" spans="1:11">
      <c r="A57" s="200" t="s">
        <v>172</v>
      </c>
      <c r="B57" s="202" t="s">
        <v>11</v>
      </c>
      <c r="C57" s="103" t="s">
        <v>2</v>
      </c>
      <c r="D57" s="103"/>
      <c r="E57" s="103">
        <v>3.85</v>
      </c>
      <c r="F57" s="103">
        <v>0.5</v>
      </c>
      <c r="G57" s="103">
        <v>4.5999999999999996</v>
      </c>
      <c r="H57" s="103">
        <v>0.5</v>
      </c>
      <c r="I57" s="103">
        <v>3.85</v>
      </c>
      <c r="J57" s="103"/>
      <c r="K57" s="103"/>
    </row>
    <row r="58" spans="1:11">
      <c r="A58" s="200"/>
      <c r="B58" s="203"/>
      <c r="C58" s="103" t="s">
        <v>3</v>
      </c>
      <c r="D58" s="103"/>
      <c r="E58" s="103">
        <v>1.45</v>
      </c>
      <c r="F58" s="103">
        <v>45</v>
      </c>
      <c r="G58" s="103">
        <v>1.45</v>
      </c>
      <c r="H58" s="103">
        <v>45</v>
      </c>
      <c r="I58" s="103">
        <v>1.45</v>
      </c>
      <c r="J58" s="103"/>
      <c r="K58" s="103"/>
    </row>
    <row r="59" spans="1:11">
      <c r="A59" s="200"/>
      <c r="B59" s="203"/>
      <c r="C59" s="6" t="s">
        <v>5</v>
      </c>
      <c r="D59" s="103"/>
      <c r="E59" s="103">
        <v>8</v>
      </c>
      <c r="F59" s="103"/>
      <c r="G59" s="103">
        <v>7</v>
      </c>
      <c r="H59" s="103"/>
      <c r="I59" s="103">
        <v>8</v>
      </c>
      <c r="J59" s="103"/>
      <c r="K59" s="103"/>
    </row>
    <row r="60" spans="1:11" s="3" customFormat="1">
      <c r="A60" s="200"/>
      <c r="B60" s="204"/>
      <c r="C60" s="103" t="s">
        <v>4</v>
      </c>
      <c r="D60" s="103"/>
      <c r="E60" s="103">
        <f>E57*E58*E59</f>
        <v>44.66</v>
      </c>
      <c r="F60" s="103">
        <f>F57*F58</f>
        <v>22.5</v>
      </c>
      <c r="G60" s="103">
        <f>G57*G58*G59</f>
        <v>46.689999999999991</v>
      </c>
      <c r="H60" s="103">
        <f>H57*H58</f>
        <v>22.5</v>
      </c>
      <c r="I60" s="103">
        <f>I57*I58*I59</f>
        <v>44.66</v>
      </c>
      <c r="J60" s="103"/>
      <c r="K60" s="103"/>
    </row>
    <row r="61" spans="1:11">
      <c r="A61" s="200"/>
      <c r="B61" s="144" t="s">
        <v>6</v>
      </c>
      <c r="C61" s="144"/>
      <c r="D61" s="104">
        <f>D60</f>
        <v>0</v>
      </c>
      <c r="E61" s="104">
        <f>E60</f>
        <v>44.66</v>
      </c>
      <c r="F61" s="104">
        <f t="shared" ref="F61:J61" si="5">F60</f>
        <v>22.5</v>
      </c>
      <c r="G61" s="104">
        <f t="shared" si="5"/>
        <v>46.689999999999991</v>
      </c>
      <c r="H61" s="104">
        <f t="shared" si="5"/>
        <v>22.5</v>
      </c>
      <c r="I61" s="104">
        <f t="shared" si="5"/>
        <v>44.66</v>
      </c>
      <c r="J61" s="104">
        <f t="shared" si="5"/>
        <v>0</v>
      </c>
      <c r="K61" s="104">
        <f>SUM(D61:J61)</f>
        <v>181.01</v>
      </c>
    </row>
  </sheetData>
  <mergeCells count="23">
    <mergeCell ref="A1:K1"/>
    <mergeCell ref="A17:A28"/>
    <mergeCell ref="B17:B20"/>
    <mergeCell ref="B21:B24"/>
    <mergeCell ref="B25:B27"/>
    <mergeCell ref="B28:C28"/>
    <mergeCell ref="A3:C3"/>
    <mergeCell ref="A4:A16"/>
    <mergeCell ref="B4:B6"/>
    <mergeCell ref="B16:C16"/>
    <mergeCell ref="B7:B15"/>
    <mergeCell ref="B57:B60"/>
    <mergeCell ref="B61:C61"/>
    <mergeCell ref="A57:A61"/>
    <mergeCell ref="A29:A40"/>
    <mergeCell ref="B36:B39"/>
    <mergeCell ref="B40:C40"/>
    <mergeCell ref="A41:A56"/>
    <mergeCell ref="B41:B49"/>
    <mergeCell ref="B50:B52"/>
    <mergeCell ref="B53:B55"/>
    <mergeCell ref="B56:C56"/>
    <mergeCell ref="B29:B35"/>
  </mergeCells>
  <pageMargins left="0.2" right="0.19" top="0.28999999999999998" bottom="0.3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3:K36"/>
  <sheetViews>
    <sheetView topLeftCell="A7" workbookViewId="0">
      <selection activeCell="K11" sqref="K11:K31"/>
    </sheetView>
  </sheetViews>
  <sheetFormatPr defaultRowHeight="15"/>
  <cols>
    <col min="1" max="1" width="14.85546875" customWidth="1"/>
    <col min="2" max="2" width="13.85546875" style="9" customWidth="1"/>
    <col min="3" max="3" width="5.42578125" style="1" bestFit="1" customWidth="1"/>
    <col min="4" max="4" width="9" style="1" bestFit="1" customWidth="1"/>
    <col min="5" max="5" width="7" style="1" bestFit="1" customWidth="1"/>
    <col min="6" max="6" width="7.28515625" style="1" bestFit="1" customWidth="1"/>
    <col min="7" max="7" width="9" style="1" bestFit="1" customWidth="1"/>
    <col min="8" max="8" width="7.28515625" style="1" bestFit="1" customWidth="1"/>
    <col min="9" max="9" width="7" style="1" bestFit="1" customWidth="1"/>
    <col min="10" max="11" width="9" style="1" bestFit="1" customWidth="1"/>
  </cols>
  <sheetData>
    <row r="3" spans="1:11" s="2" customFormat="1" ht="15.75">
      <c r="A3" s="199"/>
      <c r="B3" s="199"/>
      <c r="C3" s="199"/>
      <c r="D3" s="4" t="s">
        <v>18</v>
      </c>
      <c r="E3" s="4" t="s">
        <v>19</v>
      </c>
      <c r="F3" s="8" t="s">
        <v>14</v>
      </c>
      <c r="G3" s="4" t="s">
        <v>20</v>
      </c>
      <c r="H3" s="8" t="s">
        <v>14</v>
      </c>
      <c r="I3" s="4" t="s">
        <v>21</v>
      </c>
      <c r="J3" s="4" t="s">
        <v>22</v>
      </c>
      <c r="K3" s="4" t="s">
        <v>6</v>
      </c>
    </row>
    <row r="4" spans="1:11">
      <c r="A4" s="146" t="s">
        <v>0</v>
      </c>
      <c r="B4" s="214" t="s">
        <v>1</v>
      </c>
      <c r="C4" s="5" t="s">
        <v>2</v>
      </c>
      <c r="D4" s="5">
        <f>0.15+0.9+6.3</f>
        <v>7.35</v>
      </c>
      <c r="E4" s="5"/>
      <c r="F4" s="5"/>
      <c r="G4" s="5"/>
      <c r="H4" s="5"/>
      <c r="I4" s="5"/>
      <c r="J4" s="5">
        <f>0.15+0.9+6.3</f>
        <v>7.35</v>
      </c>
      <c r="K4" s="5"/>
    </row>
    <row r="5" spans="1:11">
      <c r="A5" s="146"/>
      <c r="B5" s="214"/>
      <c r="C5" s="5" t="s">
        <v>3</v>
      </c>
      <c r="D5" s="5">
        <f>47.77-2.77</f>
        <v>45</v>
      </c>
      <c r="E5" s="5"/>
      <c r="F5" s="5"/>
      <c r="G5" s="5"/>
      <c r="H5" s="5"/>
      <c r="I5" s="5"/>
      <c r="J5" s="5">
        <f>47.77-2.77</f>
        <v>45</v>
      </c>
      <c r="K5" s="5"/>
    </row>
    <row r="6" spans="1:11">
      <c r="A6" s="146"/>
      <c r="B6" s="214"/>
      <c r="C6" s="5" t="s">
        <v>4</v>
      </c>
      <c r="D6" s="5">
        <f>D4*D5</f>
        <v>330.75</v>
      </c>
      <c r="E6" s="5"/>
      <c r="F6" s="5"/>
      <c r="G6" s="5"/>
      <c r="H6" s="5"/>
      <c r="I6" s="5"/>
      <c r="J6" s="5">
        <f>J4*J5</f>
        <v>330.75</v>
      </c>
      <c r="K6" s="5"/>
    </row>
    <row r="7" spans="1:11">
      <c r="A7" s="146"/>
      <c r="B7" s="211" t="s">
        <v>9</v>
      </c>
      <c r="C7" s="5" t="s">
        <v>2</v>
      </c>
      <c r="D7" s="5">
        <v>1.62</v>
      </c>
      <c r="E7" s="5"/>
      <c r="F7" s="5"/>
      <c r="G7" s="5"/>
      <c r="H7" s="5"/>
      <c r="I7" s="5"/>
      <c r="J7" s="5">
        <v>1.62</v>
      </c>
      <c r="K7" s="5"/>
    </row>
    <row r="8" spans="1:11">
      <c r="A8" s="146"/>
      <c r="B8" s="212"/>
      <c r="C8" s="5" t="s">
        <v>3</v>
      </c>
      <c r="D8" s="5">
        <v>2.72</v>
      </c>
      <c r="E8" s="5"/>
      <c r="F8" s="5"/>
      <c r="G8" s="5"/>
      <c r="H8" s="5"/>
      <c r="I8" s="5"/>
      <c r="J8" s="5">
        <v>2.72</v>
      </c>
      <c r="K8" s="5"/>
    </row>
    <row r="9" spans="1:11">
      <c r="A9" s="146"/>
      <c r="B9" s="212"/>
      <c r="C9" s="6" t="s">
        <v>5</v>
      </c>
      <c r="D9" s="5">
        <v>14</v>
      </c>
      <c r="E9" s="5"/>
      <c r="F9" s="5"/>
      <c r="G9" s="5"/>
      <c r="H9" s="5"/>
      <c r="I9" s="5"/>
      <c r="J9" s="5">
        <v>14</v>
      </c>
      <c r="K9" s="5"/>
    </row>
    <row r="10" spans="1:11">
      <c r="A10" s="146"/>
      <c r="B10" s="212"/>
      <c r="C10" s="5" t="s">
        <v>4</v>
      </c>
      <c r="D10" s="5">
        <f>D7*D8*D9</f>
        <v>61.689600000000006</v>
      </c>
      <c r="E10" s="5"/>
      <c r="F10" s="5"/>
      <c r="G10" s="5"/>
      <c r="H10" s="5"/>
      <c r="I10" s="5"/>
      <c r="J10" s="5">
        <f>J7*J8*J9</f>
        <v>61.689600000000006</v>
      </c>
      <c r="K10" s="5"/>
    </row>
    <row r="11" spans="1:11">
      <c r="A11" s="146"/>
      <c r="B11" s="212"/>
      <c r="C11" s="5" t="s">
        <v>2</v>
      </c>
      <c r="D11" s="5">
        <v>1.45</v>
      </c>
      <c r="E11" s="5"/>
      <c r="F11" s="5"/>
      <c r="G11" s="5"/>
      <c r="H11" s="5"/>
      <c r="I11" s="5"/>
      <c r="J11" s="5">
        <v>1.45</v>
      </c>
      <c r="K11" s="5"/>
    </row>
    <row r="12" spans="1:11">
      <c r="A12" s="146"/>
      <c r="B12" s="212"/>
      <c r="C12" s="5" t="s">
        <v>3</v>
      </c>
      <c r="D12" s="5">
        <v>1.65</v>
      </c>
      <c r="E12" s="5"/>
      <c r="F12" s="5"/>
      <c r="G12" s="5"/>
      <c r="H12" s="5"/>
      <c r="I12" s="5"/>
      <c r="J12" s="5">
        <v>1.65</v>
      </c>
      <c r="K12" s="5"/>
    </row>
    <row r="13" spans="1:11">
      <c r="A13" s="146"/>
      <c r="B13" s="212"/>
      <c r="C13" s="6" t="s">
        <v>5</v>
      </c>
      <c r="D13" s="5">
        <v>1</v>
      </c>
      <c r="E13" s="5"/>
      <c r="F13" s="5"/>
      <c r="G13" s="5"/>
      <c r="H13" s="5"/>
      <c r="I13" s="5"/>
      <c r="J13" s="5">
        <v>1</v>
      </c>
      <c r="K13" s="5"/>
    </row>
    <row r="14" spans="1:11">
      <c r="A14" s="146"/>
      <c r="B14" s="212"/>
      <c r="C14" s="5" t="s">
        <v>4</v>
      </c>
      <c r="D14" s="5">
        <f>D11*D12*D13</f>
        <v>2.3924999999999996</v>
      </c>
      <c r="E14" s="5"/>
      <c r="F14" s="5"/>
      <c r="G14" s="5"/>
      <c r="H14" s="5"/>
      <c r="I14" s="5"/>
      <c r="J14" s="5">
        <f>J11*J12*J13</f>
        <v>2.3924999999999996</v>
      </c>
      <c r="K14" s="5"/>
    </row>
    <row r="15" spans="1:11">
      <c r="A15" s="146"/>
      <c r="B15" s="213"/>
      <c r="C15" s="5" t="s">
        <v>24</v>
      </c>
      <c r="D15" s="5">
        <f>D10+D14</f>
        <v>64.082100000000011</v>
      </c>
      <c r="E15" s="5"/>
      <c r="F15" s="5"/>
      <c r="G15" s="5"/>
      <c r="H15" s="5"/>
      <c r="I15" s="5"/>
      <c r="J15" s="5">
        <f>J10+J14</f>
        <v>64.082100000000011</v>
      </c>
      <c r="K15" s="5"/>
    </row>
    <row r="16" spans="1:11" s="3" customFormat="1">
      <c r="A16" s="146"/>
      <c r="B16" s="144" t="s">
        <v>6</v>
      </c>
      <c r="C16" s="144"/>
      <c r="D16" s="7">
        <f>D6-D15</f>
        <v>266.66789999999997</v>
      </c>
      <c r="E16" s="7">
        <f>E6-E14</f>
        <v>0</v>
      </c>
      <c r="F16" s="7">
        <f>F6-F14</f>
        <v>0</v>
      </c>
      <c r="G16" s="7">
        <f>G6-G14</f>
        <v>0</v>
      </c>
      <c r="H16" s="7">
        <f>H6-H14</f>
        <v>0</v>
      </c>
      <c r="I16" s="7">
        <f>I6-I14</f>
        <v>0</v>
      </c>
      <c r="J16" s="7">
        <f>J6-J15</f>
        <v>266.66789999999997</v>
      </c>
      <c r="K16" s="7">
        <f>SUM(D16:J16)</f>
        <v>533.33579999999995</v>
      </c>
    </row>
    <row r="17" spans="1:11">
      <c r="A17" s="146" t="s">
        <v>8</v>
      </c>
      <c r="B17" s="215" t="s">
        <v>23</v>
      </c>
      <c r="C17" s="5" t="s">
        <v>2</v>
      </c>
      <c r="D17" s="5"/>
      <c r="E17" s="5">
        <f>1.68+2.14</f>
        <v>3.8200000000000003</v>
      </c>
      <c r="F17" s="5"/>
      <c r="G17" s="5">
        <v>1.92</v>
      </c>
      <c r="H17" s="5"/>
      <c r="I17" s="5">
        <f>1.68+2.14</f>
        <v>3.8200000000000003</v>
      </c>
      <c r="J17" s="5"/>
      <c r="K17" s="5"/>
    </row>
    <row r="18" spans="1:11">
      <c r="A18" s="146"/>
      <c r="B18" s="215"/>
      <c r="C18" s="5" t="s">
        <v>3</v>
      </c>
      <c r="D18" s="5"/>
      <c r="E18" s="5">
        <v>1.25</v>
      </c>
      <c r="F18" s="5"/>
      <c r="G18" s="5">
        <v>2.82</v>
      </c>
      <c r="H18" s="5"/>
      <c r="I18" s="5">
        <v>1.25</v>
      </c>
      <c r="J18" s="5"/>
      <c r="K18" s="5"/>
    </row>
    <row r="19" spans="1:11">
      <c r="A19" s="146"/>
      <c r="B19" s="215"/>
      <c r="C19" s="6" t="s">
        <v>5</v>
      </c>
      <c r="D19" s="5"/>
      <c r="E19" s="5">
        <v>15</v>
      </c>
      <c r="F19" s="5"/>
      <c r="G19" s="5">
        <v>16</v>
      </c>
      <c r="H19" s="5"/>
      <c r="I19" s="5">
        <v>15</v>
      </c>
      <c r="J19" s="5"/>
      <c r="K19" s="5"/>
    </row>
    <row r="20" spans="1:11">
      <c r="A20" s="146"/>
      <c r="B20" s="215"/>
      <c r="C20" s="5" t="s">
        <v>4</v>
      </c>
      <c r="D20" s="5"/>
      <c r="E20" s="5">
        <f>E17*E18*E19</f>
        <v>71.625</v>
      </c>
      <c r="F20" s="5"/>
      <c r="G20" s="5">
        <f>G17*G18*G19</f>
        <v>86.630399999999995</v>
      </c>
      <c r="H20" s="5"/>
      <c r="I20" s="5">
        <f>I17*I18*I19</f>
        <v>71.625</v>
      </c>
      <c r="J20" s="5"/>
      <c r="K20" s="5"/>
    </row>
    <row r="21" spans="1:11">
      <c r="A21" s="146"/>
      <c r="B21" s="215" t="s">
        <v>15</v>
      </c>
      <c r="C21" s="5" t="s">
        <v>2</v>
      </c>
      <c r="D21" s="5"/>
      <c r="E21" s="5">
        <v>3.82</v>
      </c>
      <c r="F21" s="5"/>
      <c r="G21" s="5">
        <v>4.5999999999999996</v>
      </c>
      <c r="H21" s="5"/>
      <c r="I21" s="5">
        <v>3.82</v>
      </c>
      <c r="J21" s="5"/>
      <c r="K21" s="5"/>
    </row>
    <row r="22" spans="1:11">
      <c r="A22" s="146"/>
      <c r="B22" s="215"/>
      <c r="C22" s="5" t="s">
        <v>3</v>
      </c>
      <c r="D22" s="5"/>
      <c r="E22" s="5">
        <v>0.18</v>
      </c>
      <c r="F22" s="5"/>
      <c r="G22" s="5">
        <v>0.18</v>
      </c>
      <c r="H22" s="5"/>
      <c r="I22" s="5">
        <v>0.18</v>
      </c>
      <c r="J22" s="5"/>
      <c r="K22" s="5"/>
    </row>
    <row r="23" spans="1:11">
      <c r="A23" s="146"/>
      <c r="B23" s="215"/>
      <c r="C23" s="6" t="s">
        <v>5</v>
      </c>
      <c r="D23" s="5"/>
      <c r="E23" s="5">
        <v>15</v>
      </c>
      <c r="F23" s="5"/>
      <c r="G23" s="5">
        <v>17</v>
      </c>
      <c r="H23" s="5"/>
      <c r="I23" s="5">
        <v>15</v>
      </c>
      <c r="J23" s="5"/>
      <c r="K23" s="5"/>
    </row>
    <row r="24" spans="1:11">
      <c r="A24" s="146"/>
      <c r="B24" s="215"/>
      <c r="C24" s="5" t="s">
        <v>4</v>
      </c>
      <c r="D24" s="5"/>
      <c r="E24" s="5">
        <f>E21*E22*E23</f>
        <v>10.314</v>
      </c>
      <c r="F24" s="5"/>
      <c r="G24" s="5">
        <f>G21*G22*G23</f>
        <v>14.075999999999999</v>
      </c>
      <c r="H24" s="5"/>
      <c r="I24" s="5">
        <f>I21*I22*I23</f>
        <v>10.314</v>
      </c>
      <c r="J24" s="5"/>
      <c r="K24" s="5"/>
    </row>
    <row r="25" spans="1:11">
      <c r="A25" s="146"/>
      <c r="B25" s="215" t="s">
        <v>1</v>
      </c>
      <c r="C25" s="5" t="s">
        <v>2</v>
      </c>
      <c r="D25" s="5">
        <f>0.15+0.9+6.3</f>
        <v>7.35</v>
      </c>
      <c r="E25" s="5"/>
      <c r="F25" s="5">
        <f>0.3+0.2+0.35</f>
        <v>0.85</v>
      </c>
      <c r="G25" s="5">
        <v>4.8</v>
      </c>
      <c r="H25" s="5">
        <f>0.3+0.2+0.35</f>
        <v>0.85</v>
      </c>
      <c r="I25" s="5">
        <v>3.2</v>
      </c>
      <c r="J25" s="5">
        <f>0.15+0.9+6.3</f>
        <v>7.35</v>
      </c>
      <c r="K25" s="5"/>
    </row>
    <row r="26" spans="1:11">
      <c r="A26" s="146"/>
      <c r="B26" s="215"/>
      <c r="C26" s="5" t="s">
        <v>3</v>
      </c>
      <c r="D26" s="5">
        <f>50.85-50.07</f>
        <v>0.78000000000000114</v>
      </c>
      <c r="E26" s="5"/>
      <c r="F26" s="5">
        <f>50.07-2.77</f>
        <v>47.3</v>
      </c>
      <c r="G26" s="5">
        <f>53.66-50.25</f>
        <v>3.4099999999999966</v>
      </c>
      <c r="H26" s="5">
        <f>50.07-2.77</f>
        <v>47.3</v>
      </c>
      <c r="I26" s="5">
        <v>0.78</v>
      </c>
      <c r="J26" s="5">
        <f>50.85-50.07</f>
        <v>0.78000000000000114</v>
      </c>
      <c r="K26" s="5"/>
    </row>
    <row r="27" spans="1:11">
      <c r="A27" s="146"/>
      <c r="B27" s="215"/>
      <c r="C27" s="5" t="s">
        <v>4</v>
      </c>
      <c r="D27" s="5">
        <f>D25*D26</f>
        <v>5.7330000000000076</v>
      </c>
      <c r="E27" s="5"/>
      <c r="F27" s="5">
        <f>F25*F26</f>
        <v>40.204999999999998</v>
      </c>
      <c r="G27" s="5">
        <f>G25*G26</f>
        <v>16.367999999999984</v>
      </c>
      <c r="H27" s="5">
        <f>H25*H26</f>
        <v>40.204999999999998</v>
      </c>
      <c r="I27" s="5">
        <f>I25*I26</f>
        <v>2.4960000000000004</v>
      </c>
      <c r="J27" s="5">
        <f>J25*J26</f>
        <v>5.7330000000000076</v>
      </c>
      <c r="K27" s="5"/>
    </row>
    <row r="28" spans="1:11" s="3" customFormat="1">
      <c r="A28" s="146"/>
      <c r="B28" s="144" t="s">
        <v>6</v>
      </c>
      <c r="C28" s="144"/>
      <c r="D28" s="7">
        <f>D20+D24+D27</f>
        <v>5.7330000000000076</v>
      </c>
      <c r="E28" s="7">
        <f t="shared" ref="E28:J28" si="0">E20+E24+E27</f>
        <v>81.938999999999993</v>
      </c>
      <c r="F28" s="7">
        <f t="shared" si="0"/>
        <v>40.204999999999998</v>
      </c>
      <c r="G28" s="7">
        <f t="shared" si="0"/>
        <v>117.07439999999997</v>
      </c>
      <c r="H28" s="7">
        <f t="shared" si="0"/>
        <v>40.204999999999998</v>
      </c>
      <c r="I28" s="7">
        <f t="shared" si="0"/>
        <v>84.434999999999988</v>
      </c>
      <c r="J28" s="7">
        <f t="shared" si="0"/>
        <v>5.7330000000000076</v>
      </c>
      <c r="K28" s="7">
        <f>SUM(D28:J28)</f>
        <v>375.32439999999997</v>
      </c>
    </row>
    <row r="29" spans="1:11">
      <c r="A29" s="146" t="s">
        <v>12</v>
      </c>
      <c r="B29" s="215" t="s">
        <v>1</v>
      </c>
      <c r="C29" s="5" t="s">
        <v>2</v>
      </c>
      <c r="D29" s="5">
        <f>0.15+0.9+6.3</f>
        <v>7.35</v>
      </c>
      <c r="E29" s="5">
        <v>3.2</v>
      </c>
      <c r="F29" s="5"/>
      <c r="G29" s="5">
        <v>4.8</v>
      </c>
      <c r="H29" s="5"/>
      <c r="I29" s="5">
        <v>3.2</v>
      </c>
      <c r="J29" s="5">
        <f>0.15+0.9+6.3</f>
        <v>7.35</v>
      </c>
      <c r="K29" s="5"/>
    </row>
    <row r="30" spans="1:11">
      <c r="A30" s="146"/>
      <c r="B30" s="215"/>
      <c r="C30" s="5" t="s">
        <v>3</v>
      </c>
      <c r="D30" s="5">
        <f>50.07-47.77</f>
        <v>2.2999999999999972</v>
      </c>
      <c r="E30" s="5">
        <f>51.65-47.77</f>
        <v>3.8799999999999955</v>
      </c>
      <c r="F30" s="5"/>
      <c r="G30" s="5">
        <f>51.65-47.77</f>
        <v>3.8799999999999955</v>
      </c>
      <c r="H30" s="5"/>
      <c r="I30" s="5">
        <f>51.65-47.77</f>
        <v>3.8799999999999955</v>
      </c>
      <c r="J30" s="5">
        <f>50.07-47.77</f>
        <v>2.2999999999999972</v>
      </c>
      <c r="K30" s="5"/>
    </row>
    <row r="31" spans="1:11">
      <c r="A31" s="146"/>
      <c r="B31" s="215"/>
      <c r="C31" s="5" t="s">
        <v>4</v>
      </c>
      <c r="D31" s="5">
        <f>D29*D30</f>
        <v>16.90499999999998</v>
      </c>
      <c r="E31" s="5">
        <f>E29*E30</f>
        <v>12.415999999999986</v>
      </c>
      <c r="F31" s="5"/>
      <c r="G31" s="5">
        <f>G29*G30</f>
        <v>18.623999999999977</v>
      </c>
      <c r="H31" s="5"/>
      <c r="I31" s="5">
        <f>I29*I30</f>
        <v>12.415999999999986</v>
      </c>
      <c r="J31" s="5">
        <f>J29*J30</f>
        <v>16.90499999999998</v>
      </c>
      <c r="K31" s="5"/>
    </row>
    <row r="32" spans="1:11">
      <c r="A32" s="146"/>
      <c r="B32" s="214" t="s">
        <v>9</v>
      </c>
      <c r="C32" s="5" t="s">
        <v>2</v>
      </c>
      <c r="D32" s="5">
        <v>0.3</v>
      </c>
      <c r="E32" s="5"/>
      <c r="F32" s="5"/>
      <c r="G32" s="5">
        <v>0.3</v>
      </c>
      <c r="H32" s="5"/>
      <c r="I32" s="5"/>
      <c r="J32" s="5">
        <v>0.3</v>
      </c>
      <c r="K32" s="5"/>
    </row>
    <row r="33" spans="1:11">
      <c r="A33" s="146"/>
      <c r="B33" s="214"/>
      <c r="C33" s="5" t="s">
        <v>3</v>
      </c>
      <c r="D33" s="5">
        <v>0.65</v>
      </c>
      <c r="E33" s="5"/>
      <c r="F33" s="5"/>
      <c r="G33" s="5">
        <v>0.65</v>
      </c>
      <c r="H33" s="5"/>
      <c r="I33" s="5"/>
      <c r="J33" s="5">
        <v>0.65</v>
      </c>
      <c r="K33" s="5"/>
    </row>
    <row r="34" spans="1:11">
      <c r="A34" s="146"/>
      <c r="B34" s="214"/>
      <c r="C34" s="6" t="s">
        <v>5</v>
      </c>
      <c r="D34" s="5">
        <v>1</v>
      </c>
      <c r="E34" s="5"/>
      <c r="F34" s="5"/>
      <c r="G34" s="5">
        <v>1</v>
      </c>
      <c r="H34" s="5"/>
      <c r="I34" s="5"/>
      <c r="J34" s="5">
        <v>1</v>
      </c>
      <c r="K34" s="5"/>
    </row>
    <row r="35" spans="1:11">
      <c r="A35" s="146"/>
      <c r="B35" s="214"/>
      <c r="C35" s="5" t="s">
        <v>4</v>
      </c>
      <c r="D35" s="5">
        <f>D32*D33*D34</f>
        <v>0.19500000000000001</v>
      </c>
      <c r="E35" s="5"/>
      <c r="F35" s="5"/>
      <c r="G35" s="5">
        <f>G32*G33*G34</f>
        <v>0.19500000000000001</v>
      </c>
      <c r="H35" s="5"/>
      <c r="I35" s="5"/>
      <c r="J35" s="5">
        <f>J32*J33*J34</f>
        <v>0.19500000000000001</v>
      </c>
      <c r="K35" s="5"/>
    </row>
    <row r="36" spans="1:11" s="3" customFormat="1">
      <c r="A36" s="146"/>
      <c r="B36" s="144" t="s">
        <v>6</v>
      </c>
      <c r="C36" s="144"/>
      <c r="D36" s="7">
        <f>D31-D35</f>
        <v>16.70999999999998</v>
      </c>
      <c r="E36" s="7">
        <f t="shared" ref="E36:I36" si="1">E31-E35</f>
        <v>12.415999999999986</v>
      </c>
      <c r="F36" s="7">
        <f t="shared" si="1"/>
        <v>0</v>
      </c>
      <c r="G36" s="7">
        <f t="shared" si="1"/>
        <v>18.428999999999977</v>
      </c>
      <c r="H36" s="7">
        <f t="shared" si="1"/>
        <v>0</v>
      </c>
      <c r="I36" s="7">
        <f t="shared" si="1"/>
        <v>12.415999999999986</v>
      </c>
      <c r="J36" s="7">
        <f>J31-J35</f>
        <v>16.70999999999998</v>
      </c>
      <c r="K36" s="7">
        <f>SUM(D36:J36)</f>
        <v>76.680999999999912</v>
      </c>
    </row>
  </sheetData>
  <mergeCells count="14">
    <mergeCell ref="B28:C28"/>
    <mergeCell ref="A29:A36"/>
    <mergeCell ref="B29:B31"/>
    <mergeCell ref="B32:B35"/>
    <mergeCell ref="B36:C36"/>
    <mergeCell ref="A17:A28"/>
    <mergeCell ref="B17:B20"/>
    <mergeCell ref="B21:B24"/>
    <mergeCell ref="B25:B27"/>
    <mergeCell ref="B7:B15"/>
    <mergeCell ref="A3:C3"/>
    <mergeCell ref="A4:A16"/>
    <mergeCell ref="B4:B6"/>
    <mergeCell ref="B16:C16"/>
  </mergeCells>
  <pageMargins left="0.41" right="0.19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3:K60"/>
  <sheetViews>
    <sheetView topLeftCell="A28" workbookViewId="0">
      <selection activeCell="N54" sqref="N54"/>
    </sheetView>
  </sheetViews>
  <sheetFormatPr defaultRowHeight="15"/>
  <cols>
    <col min="1" max="1" width="14.85546875" customWidth="1"/>
    <col min="2" max="2" width="13.85546875" style="9" customWidth="1"/>
    <col min="3" max="3" width="5.42578125" style="1" bestFit="1" customWidth="1"/>
    <col min="4" max="4" width="9" style="1" bestFit="1" customWidth="1"/>
    <col min="5" max="5" width="7" style="1" bestFit="1" customWidth="1"/>
    <col min="6" max="6" width="7.28515625" style="1" bestFit="1" customWidth="1"/>
    <col min="7" max="7" width="9" style="1" bestFit="1" customWidth="1"/>
    <col min="8" max="8" width="7.28515625" style="1" bestFit="1" customWidth="1"/>
    <col min="9" max="9" width="7" style="1" bestFit="1" customWidth="1"/>
    <col min="10" max="11" width="9" style="1" bestFit="1" customWidth="1"/>
  </cols>
  <sheetData>
    <row r="3" spans="1:11" s="2" customFormat="1" ht="15.75">
      <c r="A3" s="199"/>
      <c r="B3" s="199"/>
      <c r="C3" s="199"/>
      <c r="D3" s="4" t="s">
        <v>18</v>
      </c>
      <c r="E3" s="4" t="s">
        <v>19</v>
      </c>
      <c r="F3" s="12" t="s">
        <v>14</v>
      </c>
      <c r="G3" s="4" t="s">
        <v>20</v>
      </c>
      <c r="H3" s="12" t="s">
        <v>14</v>
      </c>
      <c r="I3" s="4" t="s">
        <v>21</v>
      </c>
      <c r="J3" s="4" t="s">
        <v>22</v>
      </c>
      <c r="K3" s="4" t="s">
        <v>6</v>
      </c>
    </row>
    <row r="4" spans="1:11">
      <c r="A4" s="146" t="s">
        <v>0</v>
      </c>
      <c r="B4" s="214" t="s">
        <v>1</v>
      </c>
      <c r="C4" s="10" t="s">
        <v>2</v>
      </c>
      <c r="D4" s="10">
        <f>0.15+0.9+6.3</f>
        <v>7.35</v>
      </c>
      <c r="E4" s="24">
        <v>3.2</v>
      </c>
      <c r="F4" s="10"/>
      <c r="G4" s="10"/>
      <c r="H4" s="24"/>
      <c r="I4" s="24">
        <v>3.2</v>
      </c>
      <c r="J4" s="24">
        <f>0.15+0.9+6.3</f>
        <v>7.35</v>
      </c>
      <c r="K4" s="10"/>
    </row>
    <row r="5" spans="1:11">
      <c r="A5" s="146"/>
      <c r="B5" s="214"/>
      <c r="C5" s="10" t="s">
        <v>3</v>
      </c>
      <c r="D5" s="10">
        <f>50.07-2.77</f>
        <v>47.3</v>
      </c>
      <c r="E5" s="24">
        <f>50.85-47.77</f>
        <v>3.0799999999999983</v>
      </c>
      <c r="F5" s="10"/>
      <c r="G5" s="10"/>
      <c r="H5" s="24"/>
      <c r="I5" s="24">
        <f>50.85-47.77</f>
        <v>3.0799999999999983</v>
      </c>
      <c r="J5" s="24">
        <f>50.07-2.77</f>
        <v>47.3</v>
      </c>
      <c r="K5" s="10"/>
    </row>
    <row r="6" spans="1:11">
      <c r="A6" s="146"/>
      <c r="B6" s="214"/>
      <c r="C6" s="10" t="s">
        <v>4</v>
      </c>
      <c r="D6" s="10">
        <f>D4*D5</f>
        <v>347.65499999999997</v>
      </c>
      <c r="E6" s="24">
        <f>E4*E5</f>
        <v>9.8559999999999945</v>
      </c>
      <c r="F6" s="10"/>
      <c r="G6" s="10"/>
      <c r="H6" s="24"/>
      <c r="I6" s="24">
        <f>I4*I5</f>
        <v>9.8559999999999945</v>
      </c>
      <c r="J6" s="24">
        <f>J4*J5</f>
        <v>347.65499999999997</v>
      </c>
      <c r="K6" s="10"/>
    </row>
    <row r="7" spans="1:11">
      <c r="A7" s="146"/>
      <c r="B7" s="211" t="s">
        <v>9</v>
      </c>
      <c r="C7" s="10" t="s">
        <v>2</v>
      </c>
      <c r="D7" s="10">
        <v>1.7</v>
      </c>
      <c r="E7" s="10"/>
      <c r="F7" s="10"/>
      <c r="G7" s="10"/>
      <c r="H7" s="10"/>
      <c r="I7" s="10"/>
      <c r="J7" s="24">
        <v>1.7</v>
      </c>
      <c r="K7" s="10"/>
    </row>
    <row r="8" spans="1:11">
      <c r="A8" s="146"/>
      <c r="B8" s="212"/>
      <c r="C8" s="10" t="s">
        <v>3</v>
      </c>
      <c r="D8" s="10">
        <f>47.77-5.77</f>
        <v>42</v>
      </c>
      <c r="E8" s="10"/>
      <c r="F8" s="10"/>
      <c r="G8" s="10"/>
      <c r="H8" s="10"/>
      <c r="I8" s="10"/>
      <c r="J8" s="24">
        <f>47.77-5.77</f>
        <v>42</v>
      </c>
      <c r="K8" s="10"/>
    </row>
    <row r="9" spans="1:11">
      <c r="A9" s="146"/>
      <c r="B9" s="212"/>
      <c r="C9" s="6" t="s">
        <v>5</v>
      </c>
      <c r="D9" s="10">
        <v>1</v>
      </c>
      <c r="E9" s="10"/>
      <c r="F9" s="10"/>
      <c r="G9" s="10"/>
      <c r="H9" s="10"/>
      <c r="I9" s="10"/>
      <c r="J9" s="24">
        <v>1</v>
      </c>
      <c r="K9" s="10"/>
    </row>
    <row r="10" spans="1:11">
      <c r="A10" s="146"/>
      <c r="B10" s="212"/>
      <c r="C10" s="10" t="s">
        <v>4</v>
      </c>
      <c r="D10" s="10">
        <f>D7*D8*D9</f>
        <v>71.399999999999991</v>
      </c>
      <c r="E10" s="10"/>
      <c r="F10" s="10"/>
      <c r="G10" s="10"/>
      <c r="H10" s="10"/>
      <c r="I10" s="10"/>
      <c r="J10" s="24">
        <f>J7*J8*J9</f>
        <v>71.399999999999991</v>
      </c>
      <c r="K10" s="10"/>
    </row>
    <row r="11" spans="1:11">
      <c r="A11" s="146"/>
      <c r="B11" s="212"/>
      <c r="C11" s="24" t="s">
        <v>2</v>
      </c>
      <c r="D11" s="24">
        <v>0.3</v>
      </c>
      <c r="E11" s="24"/>
      <c r="F11" s="24"/>
      <c r="G11" s="24"/>
      <c r="H11" s="24"/>
      <c r="I11" s="24"/>
      <c r="J11" s="24">
        <v>0.3</v>
      </c>
      <c r="K11" s="24"/>
    </row>
    <row r="12" spans="1:11">
      <c r="A12" s="146"/>
      <c r="B12" s="212"/>
      <c r="C12" s="24" t="s">
        <v>3</v>
      </c>
      <c r="D12" s="24">
        <v>0.65</v>
      </c>
      <c r="E12" s="24"/>
      <c r="F12" s="24"/>
      <c r="G12" s="24"/>
      <c r="H12" s="24"/>
      <c r="I12" s="24"/>
      <c r="J12" s="24">
        <v>0.65</v>
      </c>
      <c r="K12" s="24"/>
    </row>
    <row r="13" spans="1:11">
      <c r="A13" s="146"/>
      <c r="B13" s="212"/>
      <c r="C13" s="6" t="s">
        <v>5</v>
      </c>
      <c r="D13" s="24">
        <v>1</v>
      </c>
      <c r="E13" s="24"/>
      <c r="F13" s="24"/>
      <c r="G13" s="24"/>
      <c r="H13" s="24"/>
      <c r="I13" s="24"/>
      <c r="J13" s="24">
        <v>1</v>
      </c>
      <c r="K13" s="24"/>
    </row>
    <row r="14" spans="1:11">
      <c r="A14" s="146"/>
      <c r="B14" s="212"/>
      <c r="C14" s="24" t="s">
        <v>4</v>
      </c>
      <c r="D14" s="24">
        <f>D11*D12*D13</f>
        <v>0.19500000000000001</v>
      </c>
      <c r="E14" s="24"/>
      <c r="F14" s="24"/>
      <c r="G14" s="24"/>
      <c r="H14" s="24"/>
      <c r="I14" s="24"/>
      <c r="J14" s="24">
        <f>J11*J12*J13</f>
        <v>0.19500000000000001</v>
      </c>
      <c r="K14" s="24"/>
    </row>
    <row r="15" spans="1:11">
      <c r="A15" s="146"/>
      <c r="B15" s="212"/>
      <c r="C15" s="10" t="s">
        <v>2</v>
      </c>
      <c r="D15" s="10">
        <v>1.45</v>
      </c>
      <c r="E15" s="10"/>
      <c r="F15" s="10"/>
      <c r="G15" s="10"/>
      <c r="H15" s="10"/>
      <c r="I15" s="10"/>
      <c r="J15" s="24">
        <v>1.45</v>
      </c>
      <c r="K15" s="10"/>
    </row>
    <row r="16" spans="1:11">
      <c r="A16" s="146"/>
      <c r="B16" s="212"/>
      <c r="C16" s="10" t="s">
        <v>3</v>
      </c>
      <c r="D16" s="10">
        <v>1.65</v>
      </c>
      <c r="E16" s="10"/>
      <c r="F16" s="10"/>
      <c r="G16" s="10"/>
      <c r="H16" s="10"/>
      <c r="I16" s="10"/>
      <c r="J16" s="24">
        <v>1.65</v>
      </c>
      <c r="K16" s="10"/>
    </row>
    <row r="17" spans="1:11">
      <c r="A17" s="146"/>
      <c r="B17" s="212"/>
      <c r="C17" s="6" t="s">
        <v>5</v>
      </c>
      <c r="D17" s="10">
        <v>1</v>
      </c>
      <c r="E17" s="10"/>
      <c r="F17" s="10"/>
      <c r="G17" s="10"/>
      <c r="H17" s="10"/>
      <c r="I17" s="10"/>
      <c r="J17" s="24">
        <v>1</v>
      </c>
      <c r="K17" s="10"/>
    </row>
    <row r="18" spans="1:11">
      <c r="A18" s="146"/>
      <c r="B18" s="212"/>
      <c r="C18" s="10" t="s">
        <v>4</v>
      </c>
      <c r="D18" s="10">
        <f>D15*D16*D17</f>
        <v>2.3924999999999996</v>
      </c>
      <c r="E18" s="10"/>
      <c r="F18" s="10"/>
      <c r="G18" s="10"/>
      <c r="H18" s="10"/>
      <c r="I18" s="10"/>
      <c r="J18" s="24">
        <f>J15*J16*J17</f>
        <v>2.3924999999999996</v>
      </c>
      <c r="K18" s="10"/>
    </row>
    <row r="19" spans="1:11">
      <c r="A19" s="146"/>
      <c r="B19" s="213"/>
      <c r="C19" s="10" t="s">
        <v>24</v>
      </c>
      <c r="D19" s="10">
        <f>D10+D14+D18</f>
        <v>73.987499999999983</v>
      </c>
      <c r="E19" s="10"/>
      <c r="F19" s="10"/>
      <c r="G19" s="10"/>
      <c r="H19" s="10"/>
      <c r="I19" s="10"/>
      <c r="J19" s="24">
        <f>J10+J14+J18</f>
        <v>73.987499999999983</v>
      </c>
      <c r="K19" s="10"/>
    </row>
    <row r="20" spans="1:11" s="3" customFormat="1">
      <c r="A20" s="146"/>
      <c r="B20" s="144" t="s">
        <v>6</v>
      </c>
      <c r="C20" s="144"/>
      <c r="D20" s="11">
        <f>D6-D19</f>
        <v>273.66750000000002</v>
      </c>
      <c r="E20" s="11">
        <f>E6-E18</f>
        <v>9.8559999999999945</v>
      </c>
      <c r="F20" s="11">
        <f>F6-F18</f>
        <v>0</v>
      </c>
      <c r="G20" s="11">
        <f>G6-G18</f>
        <v>0</v>
      </c>
      <c r="H20" s="11">
        <f>H6-H18</f>
        <v>0</v>
      </c>
      <c r="I20" s="11">
        <f>I6-I18</f>
        <v>9.8559999999999945</v>
      </c>
      <c r="J20" s="11">
        <f>J6-J19</f>
        <v>273.66750000000002</v>
      </c>
      <c r="K20" s="11">
        <f>SUM(D20:J20)</f>
        <v>567.04700000000003</v>
      </c>
    </row>
    <row r="21" spans="1:11">
      <c r="A21" s="146" t="s">
        <v>8</v>
      </c>
      <c r="B21" s="215" t="s">
        <v>23</v>
      </c>
      <c r="C21" s="10" t="s">
        <v>2</v>
      </c>
      <c r="D21" s="10"/>
      <c r="E21" s="10">
        <f>1.68+2.14</f>
        <v>3.8200000000000003</v>
      </c>
      <c r="F21" s="10"/>
      <c r="G21" s="24">
        <v>1.92</v>
      </c>
      <c r="H21" s="10"/>
      <c r="I21" s="10">
        <f>1.68+2.14</f>
        <v>3.8200000000000003</v>
      </c>
      <c r="J21" s="10"/>
      <c r="K21" s="10"/>
    </row>
    <row r="22" spans="1:11">
      <c r="A22" s="146"/>
      <c r="B22" s="215"/>
      <c r="C22" s="10" t="s">
        <v>3</v>
      </c>
      <c r="D22" s="10"/>
      <c r="E22" s="10">
        <v>1.25</v>
      </c>
      <c r="F22" s="10"/>
      <c r="G22" s="24">
        <v>2.82</v>
      </c>
      <c r="H22" s="10"/>
      <c r="I22" s="10">
        <v>1.25</v>
      </c>
      <c r="J22" s="10"/>
      <c r="K22" s="10"/>
    </row>
    <row r="23" spans="1:11">
      <c r="A23" s="146"/>
      <c r="B23" s="215"/>
      <c r="C23" s="6" t="s">
        <v>5</v>
      </c>
      <c r="D23" s="10"/>
      <c r="E23" s="10">
        <v>15</v>
      </c>
      <c r="F23" s="10"/>
      <c r="G23" s="24">
        <v>16</v>
      </c>
      <c r="H23" s="10"/>
      <c r="I23" s="10">
        <v>15</v>
      </c>
      <c r="J23" s="10"/>
      <c r="K23" s="10"/>
    </row>
    <row r="24" spans="1:11">
      <c r="A24" s="146"/>
      <c r="B24" s="215"/>
      <c r="C24" s="10" t="s">
        <v>4</v>
      </c>
      <c r="D24" s="10"/>
      <c r="E24" s="10">
        <f>E21*E22*E23</f>
        <v>71.625</v>
      </c>
      <c r="F24" s="10"/>
      <c r="G24" s="24">
        <f>G21*G22*G23</f>
        <v>86.630399999999995</v>
      </c>
      <c r="H24" s="10"/>
      <c r="I24" s="10">
        <f>I21*I22*I23</f>
        <v>71.625</v>
      </c>
      <c r="J24" s="10"/>
      <c r="K24" s="10"/>
    </row>
    <row r="25" spans="1:11">
      <c r="A25" s="146"/>
      <c r="B25" s="215" t="s">
        <v>15</v>
      </c>
      <c r="C25" s="10" t="s">
        <v>2</v>
      </c>
      <c r="D25" s="10"/>
      <c r="E25" s="10">
        <v>3.82</v>
      </c>
      <c r="F25" s="10"/>
      <c r="G25" s="24">
        <v>4.5999999999999996</v>
      </c>
      <c r="H25" s="10"/>
      <c r="I25" s="10">
        <v>3.82</v>
      </c>
      <c r="J25" s="10"/>
      <c r="K25" s="10"/>
    </row>
    <row r="26" spans="1:11">
      <c r="A26" s="146"/>
      <c r="B26" s="215"/>
      <c r="C26" s="10" t="s">
        <v>3</v>
      </c>
      <c r="D26" s="10"/>
      <c r="E26" s="10">
        <v>0.18</v>
      </c>
      <c r="F26" s="10"/>
      <c r="G26" s="24">
        <v>0.18</v>
      </c>
      <c r="H26" s="10"/>
      <c r="I26" s="10">
        <v>0.18</v>
      </c>
      <c r="J26" s="10"/>
      <c r="K26" s="10"/>
    </row>
    <row r="27" spans="1:11">
      <c r="A27" s="146"/>
      <c r="B27" s="215"/>
      <c r="C27" s="6" t="s">
        <v>5</v>
      </c>
      <c r="D27" s="10"/>
      <c r="E27" s="10">
        <v>15</v>
      </c>
      <c r="F27" s="10"/>
      <c r="G27" s="24">
        <v>17</v>
      </c>
      <c r="H27" s="10"/>
      <c r="I27" s="10">
        <v>15</v>
      </c>
      <c r="J27" s="10"/>
      <c r="K27" s="10"/>
    </row>
    <row r="28" spans="1:11">
      <c r="A28" s="146"/>
      <c r="B28" s="215"/>
      <c r="C28" s="10" t="s">
        <v>4</v>
      </c>
      <c r="D28" s="10"/>
      <c r="E28" s="10">
        <f>E25*E26*E27</f>
        <v>10.314</v>
      </c>
      <c r="F28" s="10"/>
      <c r="G28" s="24">
        <f>G25*G26*G27</f>
        <v>14.075999999999999</v>
      </c>
      <c r="H28" s="10"/>
      <c r="I28" s="10">
        <f>I25*I26*I27</f>
        <v>10.314</v>
      </c>
      <c r="J28" s="10"/>
      <c r="K28" s="10"/>
    </row>
    <row r="29" spans="1:11">
      <c r="A29" s="146"/>
      <c r="B29" s="215" t="s">
        <v>1</v>
      </c>
      <c r="C29" s="10" t="s">
        <v>2</v>
      </c>
      <c r="D29" s="10">
        <f>0.15+0.9+6.3</f>
        <v>7.35</v>
      </c>
      <c r="E29" s="10"/>
      <c r="F29" s="10">
        <f>0.35</f>
        <v>0.35</v>
      </c>
      <c r="G29" s="24">
        <v>4.8</v>
      </c>
      <c r="H29" s="10">
        <f>0.35</f>
        <v>0.35</v>
      </c>
      <c r="I29" s="10"/>
      <c r="J29" s="10">
        <f>0.15+0.9+6.3</f>
        <v>7.35</v>
      </c>
      <c r="K29" s="10"/>
    </row>
    <row r="30" spans="1:11">
      <c r="A30" s="146"/>
      <c r="B30" s="215"/>
      <c r="C30" s="10" t="s">
        <v>3</v>
      </c>
      <c r="D30" s="10">
        <f>50.85-50.07</f>
        <v>0.78000000000000114</v>
      </c>
      <c r="E30" s="10"/>
      <c r="F30" s="10">
        <f>50.07-2.77</f>
        <v>47.3</v>
      </c>
      <c r="G30" s="24">
        <f>53.66-50.25</f>
        <v>3.4099999999999966</v>
      </c>
      <c r="H30" s="10">
        <f>50.07-2.77</f>
        <v>47.3</v>
      </c>
      <c r="I30" s="10"/>
      <c r="J30" s="10">
        <f>50.85-50.07</f>
        <v>0.78000000000000114</v>
      </c>
      <c r="K30" s="10"/>
    </row>
    <row r="31" spans="1:11">
      <c r="A31" s="146"/>
      <c r="B31" s="215"/>
      <c r="C31" s="10" t="s">
        <v>4</v>
      </c>
      <c r="D31" s="10">
        <f>D29*D30</f>
        <v>5.7330000000000076</v>
      </c>
      <c r="E31" s="10"/>
      <c r="F31" s="10">
        <f>F29*F30</f>
        <v>16.555</v>
      </c>
      <c r="G31" s="24">
        <f>G29*G30</f>
        <v>16.367999999999984</v>
      </c>
      <c r="H31" s="10">
        <f>H29*H30</f>
        <v>16.555</v>
      </c>
      <c r="I31" s="10"/>
      <c r="J31" s="10">
        <f>J29*J30</f>
        <v>5.7330000000000076</v>
      </c>
      <c r="K31" s="10"/>
    </row>
    <row r="32" spans="1:11" s="3" customFormat="1">
      <c r="A32" s="146"/>
      <c r="B32" s="144" t="s">
        <v>6</v>
      </c>
      <c r="C32" s="144"/>
      <c r="D32" s="11">
        <f>D24+D28+D31</f>
        <v>5.7330000000000076</v>
      </c>
      <c r="E32" s="11">
        <f t="shared" ref="E32:J32" si="0">E24+E28+E31</f>
        <v>81.938999999999993</v>
      </c>
      <c r="F32" s="11">
        <f t="shared" si="0"/>
        <v>16.555</v>
      </c>
      <c r="G32" s="23">
        <f t="shared" si="0"/>
        <v>117.07439999999997</v>
      </c>
      <c r="H32" s="11">
        <f t="shared" si="0"/>
        <v>16.555</v>
      </c>
      <c r="I32" s="11">
        <f t="shared" si="0"/>
        <v>81.938999999999993</v>
      </c>
      <c r="J32" s="11">
        <f t="shared" si="0"/>
        <v>5.7330000000000076</v>
      </c>
      <c r="K32" s="11">
        <f>SUM(D32:J32)</f>
        <v>325.52839999999998</v>
      </c>
    </row>
    <row r="33" spans="1:11">
      <c r="A33" s="146" t="s">
        <v>12</v>
      </c>
      <c r="B33" s="215" t="s">
        <v>1</v>
      </c>
      <c r="C33" s="10" t="s">
        <v>2</v>
      </c>
      <c r="D33" s="10"/>
      <c r="E33" s="10">
        <v>3.2</v>
      </c>
      <c r="F33" s="10"/>
      <c r="G33" s="24">
        <v>4.8</v>
      </c>
      <c r="H33" s="10"/>
      <c r="I33" s="24">
        <v>3.2</v>
      </c>
      <c r="J33" s="10"/>
      <c r="K33" s="10"/>
    </row>
    <row r="34" spans="1:11">
      <c r="A34" s="146"/>
      <c r="B34" s="215"/>
      <c r="C34" s="10" t="s">
        <v>3</v>
      </c>
      <c r="D34" s="10"/>
      <c r="E34" s="10">
        <f>51.65-50.85</f>
        <v>0.79999999999999716</v>
      </c>
      <c r="F34" s="10"/>
      <c r="G34" s="24">
        <f>51.65-47.77</f>
        <v>3.8799999999999955</v>
      </c>
      <c r="H34" s="10"/>
      <c r="I34" s="24">
        <f>51.65-50.85</f>
        <v>0.79999999999999716</v>
      </c>
      <c r="J34" s="10"/>
      <c r="K34" s="10"/>
    </row>
    <row r="35" spans="1:11">
      <c r="A35" s="146"/>
      <c r="B35" s="215"/>
      <c r="C35" s="10" t="s">
        <v>4</v>
      </c>
      <c r="D35" s="10"/>
      <c r="E35" s="10">
        <f>E33*E34</f>
        <v>2.5599999999999912</v>
      </c>
      <c r="F35" s="10"/>
      <c r="G35" s="24">
        <f>G33*G34</f>
        <v>18.623999999999977</v>
      </c>
      <c r="H35" s="10"/>
      <c r="I35" s="24">
        <f>I33*I34</f>
        <v>2.5599999999999912</v>
      </c>
      <c r="J35" s="10"/>
      <c r="K35" s="10"/>
    </row>
    <row r="36" spans="1:11">
      <c r="A36" s="146"/>
      <c r="B36" s="214" t="s">
        <v>9</v>
      </c>
      <c r="C36" s="10" t="s">
        <v>2</v>
      </c>
      <c r="D36" s="10"/>
      <c r="E36" s="10"/>
      <c r="F36" s="10"/>
      <c r="G36" s="24">
        <v>0.3</v>
      </c>
      <c r="H36" s="10"/>
      <c r="I36" s="10"/>
      <c r="J36" s="10"/>
      <c r="K36" s="10"/>
    </row>
    <row r="37" spans="1:11">
      <c r="A37" s="146"/>
      <c r="B37" s="214"/>
      <c r="C37" s="10" t="s">
        <v>3</v>
      </c>
      <c r="D37" s="10"/>
      <c r="E37" s="10"/>
      <c r="F37" s="10"/>
      <c r="G37" s="24">
        <v>0.65</v>
      </c>
      <c r="H37" s="10"/>
      <c r="I37" s="10"/>
      <c r="J37" s="10"/>
      <c r="K37" s="10"/>
    </row>
    <row r="38" spans="1:11">
      <c r="A38" s="146"/>
      <c r="B38" s="214"/>
      <c r="C38" s="6" t="s">
        <v>5</v>
      </c>
      <c r="D38" s="10"/>
      <c r="E38" s="10"/>
      <c r="F38" s="10"/>
      <c r="G38" s="24">
        <v>1</v>
      </c>
      <c r="H38" s="10"/>
      <c r="I38" s="10"/>
      <c r="J38" s="10"/>
      <c r="K38" s="10"/>
    </row>
    <row r="39" spans="1:11">
      <c r="A39" s="146"/>
      <c r="B39" s="214"/>
      <c r="C39" s="10" t="s">
        <v>4</v>
      </c>
      <c r="D39" s="10"/>
      <c r="E39" s="10"/>
      <c r="F39" s="10"/>
      <c r="G39" s="24">
        <f>G36*G37*G38</f>
        <v>0.19500000000000001</v>
      </c>
      <c r="H39" s="10"/>
      <c r="I39" s="10"/>
      <c r="J39" s="10"/>
      <c r="K39" s="10"/>
    </row>
    <row r="40" spans="1:11" s="3" customFormat="1">
      <c r="A40" s="146"/>
      <c r="B40" s="144" t="s">
        <v>6</v>
      </c>
      <c r="C40" s="144"/>
      <c r="D40" s="11">
        <f>D35-D39</f>
        <v>0</v>
      </c>
      <c r="E40" s="11">
        <f t="shared" ref="E40:I40" si="1">E35-E39</f>
        <v>2.5599999999999912</v>
      </c>
      <c r="F40" s="11">
        <f t="shared" si="1"/>
        <v>0</v>
      </c>
      <c r="G40" s="11">
        <f t="shared" si="1"/>
        <v>18.428999999999977</v>
      </c>
      <c r="H40" s="11">
        <f t="shared" si="1"/>
        <v>0</v>
      </c>
      <c r="I40" s="11">
        <f t="shared" si="1"/>
        <v>2.5599999999999912</v>
      </c>
      <c r="J40" s="11">
        <f>J35-J39</f>
        <v>0</v>
      </c>
      <c r="K40" s="11">
        <f>SUM(D40:J40)</f>
        <v>23.54899999999996</v>
      </c>
    </row>
    <row r="41" spans="1:11">
      <c r="A41" s="180" t="s">
        <v>66</v>
      </c>
      <c r="B41" s="146" t="s">
        <v>9</v>
      </c>
      <c r="C41" s="24" t="s">
        <v>2</v>
      </c>
      <c r="D41" s="24"/>
      <c r="E41" s="24">
        <v>3.75</v>
      </c>
      <c r="F41" s="24"/>
      <c r="G41" s="24">
        <v>4.55</v>
      </c>
      <c r="H41" s="24"/>
      <c r="I41" s="24">
        <v>3.75</v>
      </c>
      <c r="J41" s="24"/>
      <c r="K41" s="24"/>
    </row>
    <row r="42" spans="1:11">
      <c r="A42" s="201"/>
      <c r="B42" s="146"/>
      <c r="C42" s="24" t="s">
        <v>3</v>
      </c>
      <c r="D42" s="24"/>
      <c r="E42" s="24">
        <v>1.59</v>
      </c>
      <c r="F42" s="24"/>
      <c r="G42" s="24">
        <v>1.59</v>
      </c>
      <c r="H42" s="24"/>
      <c r="I42" s="24">
        <v>1.59</v>
      </c>
      <c r="J42" s="24"/>
      <c r="K42" s="24"/>
    </row>
    <row r="43" spans="1:11">
      <c r="A43" s="201"/>
      <c r="B43" s="146"/>
      <c r="C43" s="6" t="s">
        <v>5</v>
      </c>
      <c r="D43" s="24"/>
      <c r="E43" s="24">
        <v>15</v>
      </c>
      <c r="F43" s="24"/>
      <c r="G43" s="24">
        <v>7</v>
      </c>
      <c r="H43" s="24"/>
      <c r="I43" s="24">
        <v>15</v>
      </c>
      <c r="J43" s="24"/>
      <c r="K43" s="24"/>
    </row>
    <row r="44" spans="1:11">
      <c r="A44" s="201"/>
      <c r="B44" s="146"/>
      <c r="C44" s="24" t="s">
        <v>4</v>
      </c>
      <c r="D44" s="24"/>
      <c r="E44" s="24">
        <f>E41*E42*E43</f>
        <v>89.4375</v>
      </c>
      <c r="F44" s="24"/>
      <c r="G44" s="24">
        <f>G41*G42*G43</f>
        <v>50.641500000000001</v>
      </c>
      <c r="H44" s="24"/>
      <c r="I44" s="24">
        <f>I41*I42*I43</f>
        <v>89.4375</v>
      </c>
      <c r="J44" s="24"/>
      <c r="K44" s="24"/>
    </row>
    <row r="45" spans="1:11">
      <c r="A45" s="201"/>
      <c r="B45" s="146"/>
      <c r="C45" s="24" t="s">
        <v>2</v>
      </c>
      <c r="D45" s="24"/>
      <c r="E45" s="24"/>
      <c r="F45" s="24"/>
      <c r="G45" s="24"/>
      <c r="H45" s="24"/>
      <c r="I45" s="24"/>
      <c r="J45" s="24"/>
      <c r="K45" s="24"/>
    </row>
    <row r="46" spans="1:11">
      <c r="A46" s="201"/>
      <c r="B46" s="146"/>
      <c r="C46" s="24" t="s">
        <v>3</v>
      </c>
      <c r="D46" s="24"/>
      <c r="E46" s="24"/>
      <c r="F46" s="24"/>
      <c r="G46" s="24"/>
      <c r="H46" s="24"/>
      <c r="I46" s="24"/>
      <c r="J46" s="24"/>
      <c r="K46" s="24"/>
    </row>
    <row r="47" spans="1:11">
      <c r="A47" s="201"/>
      <c r="B47" s="146"/>
      <c r="C47" s="6" t="s">
        <v>5</v>
      </c>
      <c r="D47" s="24"/>
      <c r="E47" s="24"/>
      <c r="F47" s="24"/>
      <c r="G47" s="24"/>
      <c r="H47" s="24"/>
      <c r="I47" s="24"/>
      <c r="J47" s="24"/>
      <c r="K47" s="24"/>
    </row>
    <row r="48" spans="1:11">
      <c r="A48" s="201"/>
      <c r="B48" s="146"/>
      <c r="C48" s="24" t="s">
        <v>4</v>
      </c>
      <c r="D48" s="24"/>
      <c r="E48" s="24"/>
      <c r="F48" s="24"/>
      <c r="G48" s="24"/>
      <c r="H48" s="24"/>
      <c r="I48" s="24"/>
      <c r="J48" s="24"/>
      <c r="K48" s="24"/>
    </row>
    <row r="49" spans="1:11">
      <c r="A49" s="201"/>
      <c r="B49" s="146"/>
      <c r="C49" s="24" t="s">
        <v>37</v>
      </c>
      <c r="D49" s="24"/>
      <c r="E49" s="24">
        <f>E44+E48</f>
        <v>89.4375</v>
      </c>
      <c r="F49" s="24"/>
      <c r="G49" s="24">
        <f>G44+G48</f>
        <v>50.641500000000001</v>
      </c>
      <c r="H49" s="24"/>
      <c r="I49" s="24">
        <f>I44+I48</f>
        <v>89.4375</v>
      </c>
      <c r="J49" s="24"/>
      <c r="K49" s="26">
        <f>SUM(D49:J49)</f>
        <v>229.51650000000001</v>
      </c>
    </row>
    <row r="50" spans="1:11">
      <c r="A50" s="201"/>
      <c r="B50" s="146" t="s">
        <v>64</v>
      </c>
      <c r="C50" s="24" t="s">
        <v>2</v>
      </c>
      <c r="D50" s="24">
        <v>1.7</v>
      </c>
      <c r="E50" s="24"/>
      <c r="F50" s="24"/>
      <c r="G50" s="24"/>
      <c r="H50" s="24"/>
      <c r="I50" s="24"/>
      <c r="J50" s="24">
        <v>1.7</v>
      </c>
      <c r="K50" s="26"/>
    </row>
    <row r="51" spans="1:11">
      <c r="A51" s="201"/>
      <c r="B51" s="146"/>
      <c r="C51" s="24" t="s">
        <v>3</v>
      </c>
      <c r="D51" s="24">
        <f>47.77-5.77</f>
        <v>42</v>
      </c>
      <c r="E51" s="24"/>
      <c r="F51" s="24"/>
      <c r="G51" s="24"/>
      <c r="H51" s="24"/>
      <c r="I51" s="24"/>
      <c r="J51" s="24">
        <f>47.77-5.77</f>
        <v>42</v>
      </c>
      <c r="K51" s="26"/>
    </row>
    <row r="52" spans="1:11">
      <c r="A52" s="201"/>
      <c r="B52" s="146"/>
      <c r="C52" s="24" t="s">
        <v>4</v>
      </c>
      <c r="D52" s="24">
        <f>D50*D51</f>
        <v>71.399999999999991</v>
      </c>
      <c r="E52" s="24"/>
      <c r="F52" s="24"/>
      <c r="G52" s="24"/>
      <c r="H52" s="24"/>
      <c r="I52" s="24"/>
      <c r="J52" s="24">
        <f>J50*J51</f>
        <v>71.399999999999991</v>
      </c>
      <c r="K52" s="26">
        <f>SUM(D52:J52)</f>
        <v>142.79999999999998</v>
      </c>
    </row>
    <row r="53" spans="1:11">
      <c r="A53" s="201"/>
      <c r="B53" s="146" t="s">
        <v>65</v>
      </c>
      <c r="C53" s="24" t="s">
        <v>2</v>
      </c>
      <c r="D53" s="24"/>
      <c r="E53" s="24"/>
      <c r="F53" s="24"/>
      <c r="G53" s="24"/>
      <c r="H53" s="24"/>
      <c r="I53" s="24"/>
      <c r="J53" s="24"/>
      <c r="K53" s="26"/>
    </row>
    <row r="54" spans="1:11">
      <c r="A54" s="201"/>
      <c r="B54" s="146"/>
      <c r="C54" s="24" t="s">
        <v>3</v>
      </c>
      <c r="D54" s="24"/>
      <c r="E54" s="24"/>
      <c r="F54" s="24"/>
      <c r="G54" s="24"/>
      <c r="H54" s="24"/>
      <c r="I54" s="24"/>
      <c r="J54" s="24"/>
      <c r="K54" s="26"/>
    </row>
    <row r="55" spans="1:11">
      <c r="A55" s="201"/>
      <c r="B55" s="146"/>
      <c r="C55" s="24" t="s">
        <v>4</v>
      </c>
      <c r="D55" s="24"/>
      <c r="E55" s="24"/>
      <c r="F55" s="24"/>
      <c r="G55" s="24"/>
      <c r="H55" s="24"/>
      <c r="I55" s="24"/>
      <c r="J55" s="24"/>
      <c r="K55" s="26">
        <f>SUM(D55:J55)</f>
        <v>0</v>
      </c>
    </row>
    <row r="56" spans="1:11" s="3" customFormat="1">
      <c r="A56" s="181"/>
      <c r="B56" s="144" t="s">
        <v>6</v>
      </c>
      <c r="C56" s="144"/>
      <c r="D56" s="23">
        <f>D49+D52+D55</f>
        <v>71.399999999999991</v>
      </c>
      <c r="E56" s="23">
        <f t="shared" ref="E56:J56" si="2">E49+E52+E55</f>
        <v>89.4375</v>
      </c>
      <c r="F56" s="23">
        <f t="shared" si="2"/>
        <v>0</v>
      </c>
      <c r="G56" s="23">
        <f t="shared" si="2"/>
        <v>50.641500000000001</v>
      </c>
      <c r="H56" s="23">
        <f t="shared" si="2"/>
        <v>0</v>
      </c>
      <c r="I56" s="23">
        <f t="shared" si="2"/>
        <v>89.4375</v>
      </c>
      <c r="J56" s="23">
        <f t="shared" si="2"/>
        <v>71.399999999999991</v>
      </c>
      <c r="K56" s="23">
        <f>SUM(D56:J56)</f>
        <v>372.31649999999996</v>
      </c>
    </row>
    <row r="57" spans="1:11">
      <c r="A57" s="146" t="s">
        <v>67</v>
      </c>
      <c r="B57" s="200" t="s">
        <v>1</v>
      </c>
      <c r="C57" s="24" t="s">
        <v>2</v>
      </c>
      <c r="D57" s="24"/>
      <c r="E57" s="24"/>
      <c r="F57" s="24">
        <f>0.3+0.2</f>
        <v>0.5</v>
      </c>
      <c r="G57" s="23"/>
      <c r="H57" s="24">
        <f>0.3+0.2</f>
        <v>0.5</v>
      </c>
      <c r="I57" s="24"/>
      <c r="J57" s="24"/>
      <c r="K57" s="24"/>
    </row>
    <row r="58" spans="1:11">
      <c r="A58" s="146"/>
      <c r="B58" s="200"/>
      <c r="C58" s="24" t="s">
        <v>3</v>
      </c>
      <c r="D58" s="24"/>
      <c r="E58" s="24"/>
      <c r="F58" s="24">
        <f>50.25-2.77</f>
        <v>47.48</v>
      </c>
      <c r="G58" s="24"/>
      <c r="H58" s="24">
        <f>50.25-2.77</f>
        <v>47.48</v>
      </c>
      <c r="I58" s="24"/>
      <c r="J58" s="24"/>
      <c r="K58" s="24"/>
    </row>
    <row r="59" spans="1:11">
      <c r="A59" s="146"/>
      <c r="B59" s="200"/>
      <c r="C59" s="24" t="s">
        <v>4</v>
      </c>
      <c r="D59" s="24"/>
      <c r="E59" s="24"/>
      <c r="F59" s="24">
        <f>F57*F58</f>
        <v>23.74</v>
      </c>
      <c r="G59" s="24"/>
      <c r="H59" s="24">
        <f>H57*H58</f>
        <v>23.74</v>
      </c>
      <c r="I59" s="24"/>
      <c r="J59" s="24"/>
      <c r="K59" s="24"/>
    </row>
    <row r="60" spans="1:11" s="3" customFormat="1">
      <c r="A60" s="146"/>
      <c r="B60" s="144" t="s">
        <v>6</v>
      </c>
      <c r="C60" s="144"/>
      <c r="D60" s="23"/>
      <c r="E60" s="23"/>
      <c r="F60" s="23">
        <f>F52+F56+F59</f>
        <v>23.74</v>
      </c>
      <c r="G60" s="24"/>
      <c r="H60" s="23">
        <f>H52+H56+H59</f>
        <v>23.74</v>
      </c>
      <c r="I60" s="23"/>
      <c r="J60" s="23"/>
      <c r="K60" s="23">
        <f>SUM(D60:J60)</f>
        <v>47.48</v>
      </c>
    </row>
  </sheetData>
  <mergeCells count="22">
    <mergeCell ref="A57:A60"/>
    <mergeCell ref="B57:B59"/>
    <mergeCell ref="B60:C60"/>
    <mergeCell ref="A41:A56"/>
    <mergeCell ref="B41:B49"/>
    <mergeCell ref="B50:B52"/>
    <mergeCell ref="B53:B55"/>
    <mergeCell ref="B56:C56"/>
    <mergeCell ref="A33:A40"/>
    <mergeCell ref="B33:B35"/>
    <mergeCell ref="B36:B39"/>
    <mergeCell ref="B40:C40"/>
    <mergeCell ref="A3:C3"/>
    <mergeCell ref="A4:A20"/>
    <mergeCell ref="B4:B6"/>
    <mergeCell ref="B7:B19"/>
    <mergeCell ref="B20:C20"/>
    <mergeCell ref="A21:A32"/>
    <mergeCell ref="B21:B24"/>
    <mergeCell ref="B25:B28"/>
    <mergeCell ref="B29:B31"/>
    <mergeCell ref="B32:C32"/>
  </mergeCells>
  <pageMargins left="0.41" right="0.19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K65"/>
  <sheetViews>
    <sheetView view="pageBreakPreview" topLeftCell="A3" zoomScale="85" zoomScaleSheetLayoutView="85" workbookViewId="0">
      <pane ySplit="585" activePane="bottomLeft"/>
      <selection activeCell="A3" sqref="A3"/>
      <selection pane="bottomLeft" sqref="A1:K1"/>
    </sheetView>
  </sheetViews>
  <sheetFormatPr defaultRowHeight="15"/>
  <cols>
    <col min="1" max="1" width="14.85546875" style="111" customWidth="1"/>
    <col min="2" max="2" width="13.85546875" style="9" customWidth="1"/>
    <col min="3" max="3" width="5.42578125" style="36" bestFit="1" customWidth="1"/>
    <col min="4" max="4" width="9" style="36" bestFit="1" customWidth="1"/>
    <col min="5" max="5" width="7" style="36" bestFit="1" customWidth="1"/>
    <col min="6" max="6" width="7.28515625" style="36" bestFit="1" customWidth="1"/>
    <col min="7" max="7" width="9" style="36" bestFit="1" customWidth="1"/>
    <col min="8" max="8" width="7.28515625" style="36" bestFit="1" customWidth="1"/>
    <col min="9" max="9" width="7" style="36" bestFit="1" customWidth="1"/>
    <col min="10" max="11" width="9" style="36" bestFit="1" customWidth="1"/>
    <col min="12" max="16384" width="9.140625" style="111"/>
  </cols>
  <sheetData>
    <row r="1" spans="1:11">
      <c r="A1" s="235" t="s">
        <v>189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3" spans="1:11" s="2" customFormat="1" ht="15.75">
      <c r="A3" s="199"/>
      <c r="B3" s="199"/>
      <c r="C3" s="199"/>
      <c r="D3" s="4" t="s">
        <v>18</v>
      </c>
      <c r="E3" s="4" t="s">
        <v>19</v>
      </c>
      <c r="F3" s="112" t="s">
        <v>14</v>
      </c>
      <c r="G3" s="4" t="s">
        <v>20</v>
      </c>
      <c r="H3" s="112" t="s">
        <v>14</v>
      </c>
      <c r="I3" s="4" t="s">
        <v>21</v>
      </c>
      <c r="J3" s="4" t="s">
        <v>22</v>
      </c>
      <c r="K3" s="4" t="s">
        <v>6</v>
      </c>
    </row>
    <row r="4" spans="1:11">
      <c r="A4" s="146" t="s">
        <v>0</v>
      </c>
      <c r="B4" s="214" t="s">
        <v>1</v>
      </c>
      <c r="C4" s="107" t="s">
        <v>2</v>
      </c>
      <c r="D4" s="107">
        <v>7.4</v>
      </c>
      <c r="E4" s="107"/>
      <c r="F4" s="107"/>
      <c r="G4" s="107"/>
      <c r="H4" s="107"/>
      <c r="I4" s="107"/>
      <c r="J4" s="107">
        <v>7.4</v>
      </c>
      <c r="K4" s="107"/>
    </row>
    <row r="5" spans="1:11">
      <c r="A5" s="146"/>
      <c r="B5" s="214"/>
      <c r="C5" s="107" t="s">
        <v>3</v>
      </c>
      <c r="D5" s="107">
        <f>47.77-2.77</f>
        <v>45</v>
      </c>
      <c r="E5" s="107"/>
      <c r="F5" s="107"/>
      <c r="G5" s="107"/>
      <c r="H5" s="107"/>
      <c r="I5" s="107"/>
      <c r="J5" s="107">
        <f>47.77-2.77</f>
        <v>45</v>
      </c>
      <c r="K5" s="107"/>
    </row>
    <row r="6" spans="1:11">
      <c r="A6" s="146"/>
      <c r="B6" s="214"/>
      <c r="C6" s="107" t="s">
        <v>4</v>
      </c>
      <c r="D6" s="107">
        <f>D4*D5</f>
        <v>333</v>
      </c>
      <c r="E6" s="107"/>
      <c r="F6" s="107"/>
      <c r="G6" s="107"/>
      <c r="H6" s="107"/>
      <c r="I6" s="107"/>
      <c r="J6" s="107">
        <f>J4*J5</f>
        <v>333</v>
      </c>
      <c r="K6" s="107"/>
    </row>
    <row r="7" spans="1:11">
      <c r="A7" s="146"/>
      <c r="B7" s="211" t="s">
        <v>9</v>
      </c>
      <c r="C7" s="107" t="s">
        <v>2</v>
      </c>
      <c r="D7" s="107">
        <v>1.7</v>
      </c>
      <c r="E7" s="107"/>
      <c r="F7" s="107"/>
      <c r="G7" s="107"/>
      <c r="H7" s="107"/>
      <c r="I7" s="107"/>
      <c r="J7" s="107">
        <v>1.7</v>
      </c>
      <c r="K7" s="107"/>
    </row>
    <row r="8" spans="1:11">
      <c r="A8" s="146"/>
      <c r="B8" s="212"/>
      <c r="C8" s="107" t="s">
        <v>3</v>
      </c>
      <c r="D8" s="136">
        <f>47.77-5.77</f>
        <v>42</v>
      </c>
      <c r="E8" s="107"/>
      <c r="F8" s="107"/>
      <c r="G8" s="107"/>
      <c r="H8" s="107"/>
      <c r="I8" s="107"/>
      <c r="J8" s="136">
        <f>47.77-5.77</f>
        <v>42</v>
      </c>
      <c r="K8" s="107"/>
    </row>
    <row r="9" spans="1:11">
      <c r="A9" s="146"/>
      <c r="B9" s="212"/>
      <c r="C9" s="6" t="s">
        <v>5</v>
      </c>
      <c r="D9" s="107">
        <v>1</v>
      </c>
      <c r="E9" s="107"/>
      <c r="F9" s="107"/>
      <c r="G9" s="107"/>
      <c r="H9" s="107"/>
      <c r="I9" s="107"/>
      <c r="J9" s="107">
        <v>1</v>
      </c>
      <c r="K9" s="107"/>
    </row>
    <row r="10" spans="1:11">
      <c r="A10" s="146"/>
      <c r="B10" s="212"/>
      <c r="C10" s="107" t="s">
        <v>4</v>
      </c>
      <c r="D10" s="107">
        <f>D7*D8*D9</f>
        <v>71.399999999999991</v>
      </c>
      <c r="E10" s="107"/>
      <c r="F10" s="107"/>
      <c r="G10" s="107"/>
      <c r="H10" s="107"/>
      <c r="I10" s="107"/>
      <c r="J10" s="107">
        <f>J7*J8*J9</f>
        <v>71.399999999999991</v>
      </c>
      <c r="K10" s="107"/>
    </row>
    <row r="11" spans="1:11" hidden="1">
      <c r="A11" s="146"/>
      <c r="B11" s="212"/>
      <c r="C11" s="107" t="s">
        <v>2</v>
      </c>
      <c r="D11" s="107"/>
      <c r="E11" s="107"/>
      <c r="F11" s="107"/>
      <c r="G11" s="107"/>
      <c r="H11" s="107"/>
      <c r="I11" s="107"/>
      <c r="J11" s="107"/>
      <c r="K11" s="107"/>
    </row>
    <row r="12" spans="1:11" hidden="1">
      <c r="A12" s="146"/>
      <c r="B12" s="212"/>
      <c r="C12" s="107" t="s">
        <v>3</v>
      </c>
      <c r="D12" s="107"/>
      <c r="E12" s="107"/>
      <c r="F12" s="107"/>
      <c r="G12" s="107"/>
      <c r="H12" s="107"/>
      <c r="I12" s="107"/>
      <c r="J12" s="107"/>
      <c r="K12" s="107"/>
    </row>
    <row r="13" spans="1:11" hidden="1">
      <c r="A13" s="146"/>
      <c r="B13" s="212"/>
      <c r="C13" s="6" t="s">
        <v>5</v>
      </c>
      <c r="D13" s="107"/>
      <c r="E13" s="107"/>
      <c r="F13" s="107"/>
      <c r="G13" s="107"/>
      <c r="H13" s="107"/>
      <c r="I13" s="107"/>
      <c r="J13" s="107"/>
      <c r="K13" s="107"/>
    </row>
    <row r="14" spans="1:11" hidden="1">
      <c r="A14" s="146"/>
      <c r="B14" s="212"/>
      <c r="C14" s="107" t="s">
        <v>4</v>
      </c>
      <c r="D14" s="107">
        <f>D11*D12*D13</f>
        <v>0</v>
      </c>
      <c r="E14" s="107"/>
      <c r="F14" s="107"/>
      <c r="G14" s="107"/>
      <c r="H14" s="107"/>
      <c r="I14" s="107"/>
      <c r="J14" s="107">
        <f>J11*J12*J13</f>
        <v>0</v>
      </c>
      <c r="K14" s="107"/>
    </row>
    <row r="15" spans="1:11">
      <c r="A15" s="146"/>
      <c r="B15" s="212"/>
      <c r="C15" s="107" t="s">
        <v>2</v>
      </c>
      <c r="D15" s="107">
        <v>1.45</v>
      </c>
      <c r="E15" s="107"/>
      <c r="F15" s="107"/>
      <c r="G15" s="107"/>
      <c r="H15" s="107"/>
      <c r="I15" s="107"/>
      <c r="J15" s="107">
        <v>1.45</v>
      </c>
      <c r="K15" s="107"/>
    </row>
    <row r="16" spans="1:11">
      <c r="A16" s="146"/>
      <c r="B16" s="212"/>
      <c r="C16" s="107" t="s">
        <v>3</v>
      </c>
      <c r="D16" s="107">
        <v>1.65</v>
      </c>
      <c r="E16" s="107"/>
      <c r="F16" s="107"/>
      <c r="G16" s="107"/>
      <c r="H16" s="107"/>
      <c r="I16" s="107"/>
      <c r="J16" s="107">
        <v>1.65</v>
      </c>
      <c r="K16" s="107"/>
    </row>
    <row r="17" spans="1:11">
      <c r="A17" s="146"/>
      <c r="B17" s="212"/>
      <c r="C17" s="6" t="s">
        <v>5</v>
      </c>
      <c r="D17" s="107">
        <v>1</v>
      </c>
      <c r="E17" s="107"/>
      <c r="F17" s="107"/>
      <c r="G17" s="107"/>
      <c r="H17" s="107"/>
      <c r="I17" s="107"/>
      <c r="J17" s="107">
        <v>1</v>
      </c>
      <c r="K17" s="107"/>
    </row>
    <row r="18" spans="1:11">
      <c r="A18" s="146"/>
      <c r="B18" s="212"/>
      <c r="C18" s="107" t="s">
        <v>4</v>
      </c>
      <c r="D18" s="107">
        <f>D15*D16*D17</f>
        <v>2.3924999999999996</v>
      </c>
      <c r="E18" s="107"/>
      <c r="F18" s="107"/>
      <c r="G18" s="107"/>
      <c r="H18" s="107"/>
      <c r="I18" s="107"/>
      <c r="J18" s="107">
        <f>J15*J16*J17</f>
        <v>2.3924999999999996</v>
      </c>
      <c r="K18" s="107"/>
    </row>
    <row r="19" spans="1:11">
      <c r="A19" s="146"/>
      <c r="B19" s="213"/>
      <c r="C19" s="107" t="s">
        <v>24</v>
      </c>
      <c r="D19" s="107">
        <f>D10+D14+D18</f>
        <v>73.79249999999999</v>
      </c>
      <c r="E19" s="107"/>
      <c r="F19" s="107"/>
      <c r="G19" s="107"/>
      <c r="H19" s="107"/>
      <c r="I19" s="107"/>
      <c r="J19" s="107">
        <f>J10+J14+J18</f>
        <v>73.79249999999999</v>
      </c>
      <c r="K19" s="107">
        <f>SUM(D19:J19)</f>
        <v>147.58499999999998</v>
      </c>
    </row>
    <row r="20" spans="1:11" s="3" customFormat="1">
      <c r="A20" s="146"/>
      <c r="B20" s="144" t="s">
        <v>6</v>
      </c>
      <c r="C20" s="144"/>
      <c r="D20" s="108">
        <f>D6-D19</f>
        <v>259.20749999999998</v>
      </c>
      <c r="E20" s="108">
        <f>E6-E18</f>
        <v>0</v>
      </c>
      <c r="F20" s="108">
        <f>F6-F18</f>
        <v>0</v>
      </c>
      <c r="G20" s="108">
        <f>G6-G18</f>
        <v>0</v>
      </c>
      <c r="H20" s="108">
        <f>H6-H18</f>
        <v>0</v>
      </c>
      <c r="I20" s="108">
        <f>I6-I18</f>
        <v>0</v>
      </c>
      <c r="J20" s="108">
        <f>J6-J19</f>
        <v>259.20749999999998</v>
      </c>
      <c r="K20" s="108">
        <f>SUM(D20:J20)</f>
        <v>518.41499999999996</v>
      </c>
    </row>
    <row r="21" spans="1:11">
      <c r="A21" s="202" t="s">
        <v>175</v>
      </c>
      <c r="B21" s="215" t="s">
        <v>181</v>
      </c>
      <c r="C21" s="107" t="s">
        <v>2</v>
      </c>
      <c r="D21" s="107"/>
      <c r="E21" s="107"/>
      <c r="F21" s="107"/>
      <c r="G21" s="107">
        <v>1.92</v>
      </c>
      <c r="H21" s="107"/>
      <c r="I21" s="107"/>
      <c r="J21" s="107"/>
      <c r="K21" s="107"/>
    </row>
    <row r="22" spans="1:11">
      <c r="A22" s="203"/>
      <c r="B22" s="215"/>
      <c r="C22" s="107" t="s">
        <v>3</v>
      </c>
      <c r="D22" s="107"/>
      <c r="E22" s="107"/>
      <c r="F22" s="107"/>
      <c r="G22" s="107">
        <v>2.82</v>
      </c>
      <c r="H22" s="107"/>
      <c r="I22" s="107"/>
      <c r="J22" s="107"/>
      <c r="K22" s="107"/>
    </row>
    <row r="23" spans="1:11">
      <c r="A23" s="203"/>
      <c r="B23" s="215"/>
      <c r="C23" s="6" t="s">
        <v>5</v>
      </c>
      <c r="D23" s="107"/>
      <c r="E23" s="107"/>
      <c r="F23" s="107"/>
      <c r="G23" s="107">
        <v>16</v>
      </c>
      <c r="H23" s="107"/>
      <c r="I23" s="107"/>
      <c r="J23" s="107"/>
      <c r="K23" s="107"/>
    </row>
    <row r="24" spans="1:11">
      <c r="A24" s="203"/>
      <c r="B24" s="215"/>
      <c r="C24" s="107" t="s">
        <v>4</v>
      </c>
      <c r="D24" s="107"/>
      <c r="E24" s="107"/>
      <c r="F24" s="107"/>
      <c r="G24" s="107">
        <f>G21*G22*G23</f>
        <v>86.630399999999995</v>
      </c>
      <c r="H24" s="107"/>
      <c r="I24" s="107"/>
      <c r="J24" s="107"/>
      <c r="K24" s="107"/>
    </row>
    <row r="25" spans="1:11">
      <c r="A25" s="203"/>
      <c r="B25" s="215" t="s">
        <v>15</v>
      </c>
      <c r="C25" s="107" t="s">
        <v>2</v>
      </c>
      <c r="D25" s="107"/>
      <c r="E25" s="107"/>
      <c r="F25" s="107"/>
      <c r="G25" s="107">
        <v>7.2</v>
      </c>
      <c r="H25" s="107"/>
      <c r="I25" s="107"/>
      <c r="J25" s="107"/>
      <c r="K25" s="107"/>
    </row>
    <row r="26" spans="1:11">
      <c r="A26" s="203"/>
      <c r="B26" s="215"/>
      <c r="C26" s="107" t="s">
        <v>3</v>
      </c>
      <c r="D26" s="107"/>
      <c r="E26" s="107"/>
      <c r="F26" s="107"/>
      <c r="G26" s="107">
        <v>0.18</v>
      </c>
      <c r="H26" s="107"/>
      <c r="I26" s="107"/>
      <c r="J26" s="107"/>
      <c r="K26" s="107"/>
    </row>
    <row r="27" spans="1:11">
      <c r="A27" s="203"/>
      <c r="B27" s="215"/>
      <c r="C27" s="6" t="s">
        <v>5</v>
      </c>
      <c r="D27" s="107"/>
      <c r="E27" s="107"/>
      <c r="F27" s="107"/>
      <c r="G27" s="107">
        <v>17</v>
      </c>
      <c r="H27" s="107"/>
      <c r="I27" s="107"/>
      <c r="J27" s="107"/>
      <c r="K27" s="107"/>
    </row>
    <row r="28" spans="1:11">
      <c r="A28" s="203"/>
      <c r="B28" s="215"/>
      <c r="C28" s="107" t="s">
        <v>4</v>
      </c>
      <c r="D28" s="107"/>
      <c r="E28" s="107"/>
      <c r="F28" s="107"/>
      <c r="G28" s="107">
        <f>G25*G26*G27</f>
        <v>22.032</v>
      </c>
      <c r="H28" s="107"/>
      <c r="I28" s="107"/>
      <c r="J28" s="107"/>
      <c r="K28" s="107"/>
    </row>
    <row r="29" spans="1:11">
      <c r="A29" s="203"/>
      <c r="B29" s="215" t="s">
        <v>1</v>
      </c>
      <c r="C29" s="107" t="s">
        <v>2</v>
      </c>
      <c r="D29" s="107">
        <v>7.4</v>
      </c>
      <c r="E29" s="107"/>
      <c r="F29" s="107">
        <v>0.75</v>
      </c>
      <c r="G29" s="107">
        <v>4.8</v>
      </c>
      <c r="H29" s="107">
        <v>0.75</v>
      </c>
      <c r="I29" s="107"/>
      <c r="J29" s="107">
        <v>7.4</v>
      </c>
      <c r="K29" s="107"/>
    </row>
    <row r="30" spans="1:11">
      <c r="A30" s="203"/>
      <c r="B30" s="215"/>
      <c r="C30" s="107" t="s">
        <v>3</v>
      </c>
      <c r="D30" s="107">
        <f>50.85-50.07</f>
        <v>0.78000000000000114</v>
      </c>
      <c r="E30" s="107"/>
      <c r="F30" s="107">
        <f>50.25-2.77</f>
        <v>47.48</v>
      </c>
      <c r="G30" s="107">
        <f>53.66-50.25</f>
        <v>3.4099999999999966</v>
      </c>
      <c r="H30" s="107">
        <f>50.25-2.77</f>
        <v>47.48</v>
      </c>
      <c r="I30" s="107"/>
      <c r="J30" s="107">
        <f>50.85-50.07</f>
        <v>0.78000000000000114</v>
      </c>
      <c r="K30" s="107"/>
    </row>
    <row r="31" spans="1:11">
      <c r="A31" s="203"/>
      <c r="B31" s="215"/>
      <c r="C31" s="107" t="s">
        <v>4</v>
      </c>
      <c r="D31" s="107">
        <f>D29*D30</f>
        <v>5.7720000000000091</v>
      </c>
      <c r="E31" s="107"/>
      <c r="F31" s="107">
        <f>F29*F30</f>
        <v>35.61</v>
      </c>
      <c r="G31" s="107">
        <f>G29*G30</f>
        <v>16.367999999999984</v>
      </c>
      <c r="H31" s="107">
        <f>H29*H30</f>
        <v>35.61</v>
      </c>
      <c r="I31" s="107"/>
      <c r="J31" s="107">
        <f>J29*J30</f>
        <v>5.7720000000000091</v>
      </c>
      <c r="K31" s="107"/>
    </row>
    <row r="32" spans="1:11" s="3" customFormat="1">
      <c r="A32" s="204"/>
      <c r="B32" s="144" t="s">
        <v>6</v>
      </c>
      <c r="C32" s="144"/>
      <c r="D32" s="108">
        <f>D24+D28+D31</f>
        <v>5.7720000000000091</v>
      </c>
      <c r="E32" s="108">
        <f t="shared" ref="E32:J32" si="0">E24+E28+E31</f>
        <v>0</v>
      </c>
      <c r="F32" s="108">
        <f t="shared" si="0"/>
        <v>35.61</v>
      </c>
      <c r="G32" s="108">
        <f t="shared" si="0"/>
        <v>125.03039999999997</v>
      </c>
      <c r="H32" s="108">
        <f t="shared" si="0"/>
        <v>35.61</v>
      </c>
      <c r="I32" s="108">
        <f t="shared" si="0"/>
        <v>0</v>
      </c>
      <c r="J32" s="108">
        <f t="shared" si="0"/>
        <v>5.7720000000000091</v>
      </c>
      <c r="K32" s="108">
        <f>SUM(D32:J32)</f>
        <v>207.79440000000002</v>
      </c>
    </row>
    <row r="33" spans="1:11">
      <c r="A33" s="146" t="s">
        <v>12</v>
      </c>
      <c r="B33" s="208" t="s">
        <v>1</v>
      </c>
      <c r="C33" s="107" t="s">
        <v>2</v>
      </c>
      <c r="D33" s="107">
        <v>7.4</v>
      </c>
      <c r="E33" s="107">
        <f>0.5+3</f>
        <v>3.5</v>
      </c>
      <c r="F33" s="107"/>
      <c r="G33" s="136">
        <f>5.46</f>
        <v>5.46</v>
      </c>
      <c r="H33" s="107"/>
      <c r="I33" s="136">
        <f>0.5+3</f>
        <v>3.5</v>
      </c>
      <c r="J33" s="107">
        <v>7.4</v>
      </c>
      <c r="K33" s="107"/>
    </row>
    <row r="34" spans="1:11">
      <c r="A34" s="146"/>
      <c r="B34" s="209"/>
      <c r="C34" s="107" t="s">
        <v>3</v>
      </c>
      <c r="D34" s="107">
        <f>50.07-47.77</f>
        <v>2.2999999999999972</v>
      </c>
      <c r="E34" s="107">
        <f>51.65-47.95</f>
        <v>3.6999999999999957</v>
      </c>
      <c r="F34" s="107"/>
      <c r="G34" s="107">
        <f>53.46-50.25</f>
        <v>3.2100000000000009</v>
      </c>
      <c r="H34" s="107"/>
      <c r="I34" s="136">
        <f>51.65-47.95</f>
        <v>3.6999999999999957</v>
      </c>
      <c r="J34" s="107">
        <f>50.07-47.77</f>
        <v>2.2999999999999972</v>
      </c>
      <c r="K34" s="107"/>
    </row>
    <row r="35" spans="1:11">
      <c r="A35" s="146"/>
      <c r="B35" s="209"/>
      <c r="C35" s="107" t="s">
        <v>4</v>
      </c>
      <c r="D35" s="107">
        <f>D33*D34</f>
        <v>17.019999999999978</v>
      </c>
      <c r="E35" s="107">
        <f>E33*E34</f>
        <v>12.949999999999985</v>
      </c>
      <c r="F35" s="107"/>
      <c r="G35" s="107">
        <f>G33*G34</f>
        <v>17.526600000000006</v>
      </c>
      <c r="H35" s="107"/>
      <c r="I35" s="136">
        <f>I33*I34</f>
        <v>12.949999999999985</v>
      </c>
      <c r="J35" s="107">
        <f>J33*J34</f>
        <v>17.019999999999978</v>
      </c>
      <c r="K35" s="107"/>
    </row>
    <row r="36" spans="1:11" s="137" customFormat="1">
      <c r="A36" s="146"/>
      <c r="B36" s="209"/>
      <c r="C36" s="136" t="s">
        <v>2</v>
      </c>
      <c r="D36" s="136"/>
      <c r="E36" s="136">
        <v>3.59</v>
      </c>
      <c r="F36" s="136"/>
      <c r="G36" s="136">
        <f>1.57*2</f>
        <v>3.14</v>
      </c>
      <c r="H36" s="136"/>
      <c r="I36" s="136">
        <v>3.59</v>
      </c>
      <c r="J36" s="136"/>
      <c r="K36" s="136"/>
    </row>
    <row r="37" spans="1:11" s="137" customFormat="1">
      <c r="A37" s="146"/>
      <c r="B37" s="209"/>
      <c r="C37" s="136" t="s">
        <v>3</v>
      </c>
      <c r="D37" s="136"/>
      <c r="E37" s="136">
        <f>0.6+0.8</f>
        <v>1.4</v>
      </c>
      <c r="F37" s="136"/>
      <c r="G37" s="136">
        <f>50.25-47.95</f>
        <v>2.2999999999999972</v>
      </c>
      <c r="H37" s="136"/>
      <c r="I37" s="136">
        <f>0.6+0.8</f>
        <v>1.4</v>
      </c>
      <c r="J37" s="136"/>
      <c r="K37" s="136"/>
    </row>
    <row r="38" spans="1:11" s="137" customFormat="1">
      <c r="A38" s="146"/>
      <c r="B38" s="209"/>
      <c r="C38" s="136" t="s">
        <v>4</v>
      </c>
      <c r="D38" s="136"/>
      <c r="E38" s="136">
        <f>E36*E37</f>
        <v>5.0259999999999998</v>
      </c>
      <c r="F38" s="136"/>
      <c r="G38" s="136">
        <f>G36*G37</f>
        <v>7.2219999999999915</v>
      </c>
      <c r="H38" s="136"/>
      <c r="I38" s="136">
        <f>I36*I37</f>
        <v>5.0259999999999998</v>
      </c>
      <c r="J38" s="136"/>
      <c r="K38" s="136"/>
    </row>
    <row r="39" spans="1:11" s="137" customFormat="1">
      <c r="A39" s="146"/>
      <c r="B39" s="210"/>
      <c r="C39" s="136" t="s">
        <v>24</v>
      </c>
      <c r="D39" s="136">
        <f>D35+D38</f>
        <v>17.019999999999978</v>
      </c>
      <c r="E39" s="136">
        <f t="shared" ref="E39:J39" si="1">E35+E38</f>
        <v>17.975999999999985</v>
      </c>
      <c r="F39" s="136">
        <f t="shared" si="1"/>
        <v>0</v>
      </c>
      <c r="G39" s="136">
        <f t="shared" si="1"/>
        <v>24.748599999999996</v>
      </c>
      <c r="H39" s="136">
        <f t="shared" si="1"/>
        <v>0</v>
      </c>
      <c r="I39" s="136">
        <f t="shared" si="1"/>
        <v>17.975999999999985</v>
      </c>
      <c r="J39" s="136">
        <f t="shared" si="1"/>
        <v>17.019999999999978</v>
      </c>
      <c r="K39" s="136"/>
    </row>
    <row r="40" spans="1:11">
      <c r="A40" s="146"/>
      <c r="B40" s="214" t="s">
        <v>9</v>
      </c>
      <c r="C40" s="107" t="s">
        <v>2</v>
      </c>
      <c r="D40" s="107">
        <v>0.3</v>
      </c>
      <c r="E40" s="107"/>
      <c r="F40" s="107"/>
      <c r="G40" s="107"/>
      <c r="H40" s="107"/>
      <c r="I40" s="107"/>
      <c r="J40" s="107">
        <v>0.3</v>
      </c>
      <c r="K40" s="107"/>
    </row>
    <row r="41" spans="1:11">
      <c r="A41" s="146"/>
      <c r="B41" s="214"/>
      <c r="C41" s="107" t="s">
        <v>3</v>
      </c>
      <c r="D41" s="107">
        <v>0.65</v>
      </c>
      <c r="E41" s="107"/>
      <c r="F41" s="107"/>
      <c r="G41" s="107"/>
      <c r="H41" s="107"/>
      <c r="I41" s="107"/>
      <c r="J41" s="107">
        <v>0.65</v>
      </c>
      <c r="K41" s="107"/>
    </row>
    <row r="42" spans="1:11">
      <c r="A42" s="146"/>
      <c r="B42" s="214"/>
      <c r="C42" s="6" t="s">
        <v>5</v>
      </c>
      <c r="D42" s="107">
        <v>1</v>
      </c>
      <c r="E42" s="107"/>
      <c r="F42" s="107"/>
      <c r="G42" s="107"/>
      <c r="H42" s="107"/>
      <c r="I42" s="107"/>
      <c r="J42" s="107">
        <v>1</v>
      </c>
      <c r="K42" s="107"/>
    </row>
    <row r="43" spans="1:11">
      <c r="A43" s="146"/>
      <c r="B43" s="214"/>
      <c r="C43" s="107" t="s">
        <v>4</v>
      </c>
      <c r="D43" s="107">
        <f>D40*D41*D42</f>
        <v>0.19500000000000001</v>
      </c>
      <c r="E43" s="107"/>
      <c r="F43" s="107"/>
      <c r="G43" s="107"/>
      <c r="H43" s="107"/>
      <c r="I43" s="107"/>
      <c r="J43" s="107">
        <f>J40*J41*J42</f>
        <v>0.19500000000000001</v>
      </c>
      <c r="K43" s="107"/>
    </row>
    <row r="44" spans="1:11" s="3" customFormat="1">
      <c r="A44" s="146"/>
      <c r="B44" s="144" t="s">
        <v>6</v>
      </c>
      <c r="C44" s="144"/>
      <c r="D44" s="108">
        <f>D39-D43</f>
        <v>16.824999999999978</v>
      </c>
      <c r="E44" s="134">
        <f t="shared" ref="E44:J44" si="2">E39-E43</f>
        <v>17.975999999999985</v>
      </c>
      <c r="F44" s="134">
        <f t="shared" si="2"/>
        <v>0</v>
      </c>
      <c r="G44" s="134">
        <f t="shared" si="2"/>
        <v>24.748599999999996</v>
      </c>
      <c r="H44" s="134">
        <f t="shared" si="2"/>
        <v>0</v>
      </c>
      <c r="I44" s="134">
        <f t="shared" si="2"/>
        <v>17.975999999999985</v>
      </c>
      <c r="J44" s="134">
        <f t="shared" si="2"/>
        <v>16.824999999999978</v>
      </c>
      <c r="K44" s="134">
        <f>SUM(D44:J44)</f>
        <v>94.350599999999915</v>
      </c>
    </row>
    <row r="45" spans="1:11">
      <c r="A45" s="180" t="s">
        <v>66</v>
      </c>
      <c r="B45" s="146" t="s">
        <v>9</v>
      </c>
      <c r="C45" s="107" t="s">
        <v>2</v>
      </c>
      <c r="D45" s="107"/>
      <c r="E45" s="107">
        <v>3.75</v>
      </c>
      <c r="F45" s="107"/>
      <c r="G45" s="107"/>
      <c r="H45" s="107"/>
      <c r="I45" s="107">
        <v>3.75</v>
      </c>
      <c r="J45" s="107"/>
      <c r="K45" s="107"/>
    </row>
    <row r="46" spans="1:11">
      <c r="A46" s="201"/>
      <c r="B46" s="146"/>
      <c r="C46" s="107" t="s">
        <v>3</v>
      </c>
      <c r="D46" s="107"/>
      <c r="E46" s="107">
        <v>1.59</v>
      </c>
      <c r="F46" s="107"/>
      <c r="G46" s="107"/>
      <c r="H46" s="107"/>
      <c r="I46" s="107">
        <v>1.59</v>
      </c>
      <c r="J46" s="107"/>
      <c r="K46" s="107"/>
    </row>
    <row r="47" spans="1:11">
      <c r="A47" s="201"/>
      <c r="B47" s="146"/>
      <c r="C47" s="6" t="s">
        <v>5</v>
      </c>
      <c r="D47" s="107"/>
      <c r="E47" s="107">
        <v>15</v>
      </c>
      <c r="F47" s="107"/>
      <c r="G47" s="107"/>
      <c r="H47" s="107"/>
      <c r="I47" s="107">
        <v>15</v>
      </c>
      <c r="J47" s="107"/>
      <c r="K47" s="107"/>
    </row>
    <row r="48" spans="1:11">
      <c r="A48" s="201"/>
      <c r="B48" s="146"/>
      <c r="C48" s="107" t="s">
        <v>4</v>
      </c>
      <c r="D48" s="107"/>
      <c r="E48" s="107">
        <f>E45*E46*E47</f>
        <v>89.4375</v>
      </c>
      <c r="F48" s="107"/>
      <c r="G48" s="107"/>
      <c r="H48" s="107"/>
      <c r="I48" s="107">
        <f>I45*I46*I47</f>
        <v>89.4375</v>
      </c>
      <c r="J48" s="107"/>
      <c r="K48" s="107"/>
    </row>
    <row r="49" spans="1:11" hidden="1">
      <c r="A49" s="201"/>
      <c r="B49" s="146"/>
      <c r="C49" s="107" t="s">
        <v>2</v>
      </c>
      <c r="D49" s="107"/>
      <c r="E49" s="107"/>
      <c r="F49" s="107"/>
      <c r="G49" s="107"/>
      <c r="H49" s="107"/>
      <c r="I49" s="107"/>
      <c r="J49" s="107"/>
      <c r="K49" s="107"/>
    </row>
    <row r="50" spans="1:11" hidden="1">
      <c r="A50" s="201"/>
      <c r="B50" s="146"/>
      <c r="C50" s="107" t="s">
        <v>3</v>
      </c>
      <c r="D50" s="107"/>
      <c r="E50" s="107"/>
      <c r="F50" s="107"/>
      <c r="G50" s="107"/>
      <c r="H50" s="107"/>
      <c r="I50" s="107"/>
      <c r="J50" s="107"/>
      <c r="K50" s="107"/>
    </row>
    <row r="51" spans="1:11" hidden="1">
      <c r="A51" s="201"/>
      <c r="B51" s="146"/>
      <c r="C51" s="6" t="s">
        <v>5</v>
      </c>
      <c r="D51" s="107"/>
      <c r="E51" s="107"/>
      <c r="F51" s="107"/>
      <c r="G51" s="107"/>
      <c r="H51" s="107"/>
      <c r="I51" s="107"/>
      <c r="J51" s="107"/>
      <c r="K51" s="107"/>
    </row>
    <row r="52" spans="1:11" hidden="1">
      <c r="A52" s="201"/>
      <c r="B52" s="146"/>
      <c r="C52" s="107" t="s">
        <v>4</v>
      </c>
      <c r="D52" s="107"/>
      <c r="E52" s="107"/>
      <c r="F52" s="107"/>
      <c r="G52" s="107"/>
      <c r="H52" s="107"/>
      <c r="I52" s="107"/>
      <c r="J52" s="107"/>
      <c r="K52" s="107"/>
    </row>
    <row r="53" spans="1:11">
      <c r="A53" s="201"/>
      <c r="B53" s="146"/>
      <c r="C53" s="107" t="s">
        <v>37</v>
      </c>
      <c r="D53" s="107"/>
      <c r="E53" s="107">
        <f>E48+E52</f>
        <v>89.4375</v>
      </c>
      <c r="F53" s="107"/>
      <c r="G53" s="107">
        <f>G48+G52</f>
        <v>0</v>
      </c>
      <c r="H53" s="107"/>
      <c r="I53" s="107">
        <f>I48+I52</f>
        <v>89.4375</v>
      </c>
      <c r="J53" s="107"/>
      <c r="K53" s="109">
        <f>SUM(D53:J53)</f>
        <v>178.875</v>
      </c>
    </row>
    <row r="54" spans="1:11">
      <c r="A54" s="201"/>
      <c r="B54" s="146" t="s">
        <v>64</v>
      </c>
      <c r="C54" s="107" t="s">
        <v>2</v>
      </c>
      <c r="D54" s="107">
        <v>1.7</v>
      </c>
      <c r="E54" s="107"/>
      <c r="F54" s="107"/>
      <c r="G54" s="107"/>
      <c r="H54" s="107"/>
      <c r="I54" s="107"/>
      <c r="J54" s="107">
        <v>1.7</v>
      </c>
      <c r="K54" s="109"/>
    </row>
    <row r="55" spans="1:11">
      <c r="A55" s="201"/>
      <c r="B55" s="146"/>
      <c r="C55" s="107" t="s">
        <v>3</v>
      </c>
      <c r="D55" s="107">
        <f>47.77-5.77</f>
        <v>42</v>
      </c>
      <c r="E55" s="107"/>
      <c r="F55" s="107"/>
      <c r="G55" s="107"/>
      <c r="H55" s="107"/>
      <c r="I55" s="107"/>
      <c r="J55" s="107">
        <f>47.95-5.77</f>
        <v>42.180000000000007</v>
      </c>
      <c r="K55" s="109"/>
    </row>
    <row r="56" spans="1:11">
      <c r="A56" s="201"/>
      <c r="B56" s="146"/>
      <c r="C56" s="107" t="s">
        <v>4</v>
      </c>
      <c r="D56" s="107">
        <f>D54*D55</f>
        <v>71.399999999999991</v>
      </c>
      <c r="E56" s="107"/>
      <c r="F56" s="107"/>
      <c r="G56" s="107"/>
      <c r="H56" s="107"/>
      <c r="I56" s="107"/>
      <c r="J56" s="107">
        <f>J54*J55</f>
        <v>71.706000000000003</v>
      </c>
      <c r="K56" s="109">
        <f>SUM(D56:J56)</f>
        <v>143.10599999999999</v>
      </c>
    </row>
    <row r="57" spans="1:11" hidden="1">
      <c r="A57" s="201"/>
      <c r="B57" s="146" t="s">
        <v>65</v>
      </c>
      <c r="C57" s="107" t="s">
        <v>2</v>
      </c>
      <c r="D57" s="107"/>
      <c r="E57" s="107"/>
      <c r="F57" s="107"/>
      <c r="G57" s="107"/>
      <c r="H57" s="107"/>
      <c r="I57" s="107"/>
      <c r="J57" s="107"/>
      <c r="K57" s="109"/>
    </row>
    <row r="58" spans="1:11" hidden="1">
      <c r="A58" s="201"/>
      <c r="B58" s="146"/>
      <c r="C58" s="107" t="s">
        <v>3</v>
      </c>
      <c r="D58" s="107"/>
      <c r="E58" s="107"/>
      <c r="F58" s="107"/>
      <c r="G58" s="107"/>
      <c r="H58" s="107"/>
      <c r="I58" s="107"/>
      <c r="J58" s="107"/>
      <c r="K58" s="109"/>
    </row>
    <row r="59" spans="1:11" hidden="1">
      <c r="A59" s="201"/>
      <c r="B59" s="146"/>
      <c r="C59" s="107" t="s">
        <v>4</v>
      </c>
      <c r="D59" s="107"/>
      <c r="E59" s="107"/>
      <c r="F59" s="107"/>
      <c r="G59" s="107"/>
      <c r="H59" s="107"/>
      <c r="I59" s="107"/>
      <c r="J59" s="107"/>
      <c r="K59" s="109">
        <f>SUM(D59:J59)</f>
        <v>0</v>
      </c>
    </row>
    <row r="60" spans="1:11" s="3" customFormat="1">
      <c r="A60" s="181"/>
      <c r="B60" s="144" t="s">
        <v>6</v>
      </c>
      <c r="C60" s="144"/>
      <c r="D60" s="108">
        <f>D53+D56+D59</f>
        <v>71.399999999999991</v>
      </c>
      <c r="E60" s="108">
        <f t="shared" ref="E60:J60" si="3">E53+E56+E59</f>
        <v>89.4375</v>
      </c>
      <c r="F60" s="108">
        <f t="shared" si="3"/>
        <v>0</v>
      </c>
      <c r="G60" s="108">
        <f t="shared" si="3"/>
        <v>0</v>
      </c>
      <c r="H60" s="108">
        <f t="shared" si="3"/>
        <v>0</v>
      </c>
      <c r="I60" s="108">
        <f t="shared" si="3"/>
        <v>89.4375</v>
      </c>
      <c r="J60" s="108">
        <f t="shared" si="3"/>
        <v>71.706000000000003</v>
      </c>
      <c r="K60" s="108">
        <f>SUM(D60:J60)</f>
        <v>321.98099999999999</v>
      </c>
    </row>
    <row r="61" spans="1:11">
      <c r="A61" s="205" t="s">
        <v>172</v>
      </c>
      <c r="B61" s="202" t="s">
        <v>11</v>
      </c>
      <c r="C61" s="107" t="s">
        <v>2</v>
      </c>
      <c r="D61" s="107"/>
      <c r="E61" s="107">
        <v>3.85</v>
      </c>
      <c r="F61" s="107"/>
      <c r="G61" s="107"/>
      <c r="H61" s="107"/>
      <c r="I61" s="107">
        <f>1.68+2.14</f>
        <v>3.8200000000000003</v>
      </c>
      <c r="J61" s="107"/>
      <c r="K61" s="107"/>
    </row>
    <row r="62" spans="1:11">
      <c r="A62" s="206"/>
      <c r="B62" s="203"/>
      <c r="C62" s="107" t="s">
        <v>3</v>
      </c>
      <c r="D62" s="107"/>
      <c r="E62" s="107">
        <v>1.45</v>
      </c>
      <c r="F62" s="107"/>
      <c r="G62" s="107"/>
      <c r="H62" s="107"/>
      <c r="I62" s="107">
        <v>1.45</v>
      </c>
      <c r="J62" s="107"/>
      <c r="K62" s="107"/>
    </row>
    <row r="63" spans="1:11">
      <c r="A63" s="206"/>
      <c r="B63" s="203"/>
      <c r="C63" s="6" t="s">
        <v>5</v>
      </c>
      <c r="D63" s="107"/>
      <c r="E63" s="107">
        <v>15</v>
      </c>
      <c r="F63" s="107"/>
      <c r="G63" s="107"/>
      <c r="H63" s="107"/>
      <c r="I63" s="107">
        <v>15</v>
      </c>
      <c r="J63" s="107"/>
      <c r="K63" s="107"/>
    </row>
    <row r="64" spans="1:11" s="3" customFormat="1">
      <c r="A64" s="206"/>
      <c r="B64" s="204"/>
      <c r="C64" s="107" t="s">
        <v>4</v>
      </c>
      <c r="D64" s="107"/>
      <c r="E64" s="107">
        <f>E61*E62*E63</f>
        <v>83.737499999999997</v>
      </c>
      <c r="F64" s="107">
        <f>F61*F62</f>
        <v>0</v>
      </c>
      <c r="G64" s="107">
        <f>G61*G62*G63</f>
        <v>0</v>
      </c>
      <c r="H64" s="107">
        <f>H61*H62</f>
        <v>0</v>
      </c>
      <c r="I64" s="107">
        <f>I61*I62*I63</f>
        <v>83.085000000000008</v>
      </c>
      <c r="J64" s="107"/>
      <c r="K64" s="107"/>
    </row>
    <row r="65" spans="1:11">
      <c r="A65" s="207"/>
      <c r="B65" s="144" t="s">
        <v>6</v>
      </c>
      <c r="C65" s="144"/>
      <c r="D65" s="108">
        <f>D64</f>
        <v>0</v>
      </c>
      <c r="E65" s="108">
        <f>E64</f>
        <v>83.737499999999997</v>
      </c>
      <c r="F65" s="108">
        <f t="shared" ref="F65:J65" si="4">F64</f>
        <v>0</v>
      </c>
      <c r="G65" s="108">
        <f t="shared" si="4"/>
        <v>0</v>
      </c>
      <c r="H65" s="108">
        <f t="shared" si="4"/>
        <v>0</v>
      </c>
      <c r="I65" s="108">
        <f t="shared" si="4"/>
        <v>83.085000000000008</v>
      </c>
      <c r="J65" s="108">
        <f t="shared" si="4"/>
        <v>0</v>
      </c>
      <c r="K65" s="108">
        <f>SUM(D65:J65)</f>
        <v>166.82249999999999</v>
      </c>
    </row>
  </sheetData>
  <mergeCells count="23">
    <mergeCell ref="A1:K1"/>
    <mergeCell ref="A61:A65"/>
    <mergeCell ref="B61:B64"/>
    <mergeCell ref="B65:C65"/>
    <mergeCell ref="A33:A44"/>
    <mergeCell ref="B40:B43"/>
    <mergeCell ref="B44:C44"/>
    <mergeCell ref="A45:A60"/>
    <mergeCell ref="B45:B53"/>
    <mergeCell ref="B54:B56"/>
    <mergeCell ref="B57:B59"/>
    <mergeCell ref="B60:C60"/>
    <mergeCell ref="B33:B39"/>
    <mergeCell ref="A3:C3"/>
    <mergeCell ref="A4:A20"/>
    <mergeCell ref="B4:B6"/>
    <mergeCell ref="B7:B19"/>
    <mergeCell ref="B20:C20"/>
    <mergeCell ref="A21:A32"/>
    <mergeCell ref="B21:B24"/>
    <mergeCell ref="B25:B28"/>
    <mergeCell ref="B29:B31"/>
    <mergeCell ref="B32:C32"/>
  </mergeCells>
  <pageMargins left="0.41" right="0.19" top="0.36" bottom="0.37" header="0.31496062992125984" footer="0.31496062992125984"/>
  <pageSetup paperSize="9" scale="98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3:M36"/>
  <sheetViews>
    <sheetView workbookViewId="0">
      <selection activeCell="K11" sqref="K11:K31"/>
    </sheetView>
  </sheetViews>
  <sheetFormatPr defaultRowHeight="15"/>
  <cols>
    <col min="1" max="1" width="14.85546875" customWidth="1"/>
    <col min="2" max="2" width="13.85546875" style="9" customWidth="1"/>
    <col min="3" max="3" width="5.42578125" style="1" bestFit="1" customWidth="1"/>
    <col min="4" max="4" width="9" style="1" bestFit="1" customWidth="1"/>
    <col min="5" max="5" width="7.28515625" style="1" bestFit="1" customWidth="1"/>
    <col min="6" max="6" width="7" style="1" bestFit="1" customWidth="1"/>
    <col min="7" max="7" width="7.28515625" style="1" bestFit="1" customWidth="1"/>
    <col min="8" max="8" width="9" style="1" bestFit="1" customWidth="1"/>
    <col min="9" max="9" width="7.28515625" style="1" bestFit="1" customWidth="1"/>
    <col min="10" max="10" width="7" style="1" bestFit="1" customWidth="1"/>
    <col min="11" max="11" width="7.28515625" style="1" bestFit="1" customWidth="1"/>
    <col min="12" max="13" width="9" style="1" bestFit="1" customWidth="1"/>
  </cols>
  <sheetData>
    <row r="3" spans="1:13" s="2" customFormat="1" ht="15.75">
      <c r="A3" s="199"/>
      <c r="B3" s="199"/>
      <c r="C3" s="199"/>
      <c r="D3" s="4" t="s">
        <v>25</v>
      </c>
      <c r="E3" s="8" t="s">
        <v>14</v>
      </c>
      <c r="F3" s="4" t="s">
        <v>26</v>
      </c>
      <c r="G3" s="8" t="s">
        <v>14</v>
      </c>
      <c r="H3" s="4" t="s">
        <v>27</v>
      </c>
      <c r="I3" s="8" t="s">
        <v>14</v>
      </c>
      <c r="J3" s="4" t="s">
        <v>28</v>
      </c>
      <c r="K3" s="8" t="s">
        <v>14</v>
      </c>
      <c r="L3" s="4" t="s">
        <v>29</v>
      </c>
      <c r="M3" s="4" t="s">
        <v>6</v>
      </c>
    </row>
    <row r="4" spans="1:13">
      <c r="A4" s="146" t="s">
        <v>0</v>
      </c>
      <c r="B4" s="214" t="s">
        <v>1</v>
      </c>
      <c r="C4" s="5" t="s">
        <v>2</v>
      </c>
      <c r="D4" s="5">
        <f>0.15+0.5+5.4</f>
        <v>6.0500000000000007</v>
      </c>
      <c r="E4" s="5"/>
      <c r="F4" s="5"/>
      <c r="G4" s="5"/>
      <c r="H4" s="5"/>
      <c r="I4" s="5"/>
      <c r="J4" s="5"/>
      <c r="K4" s="5"/>
      <c r="L4" s="5">
        <f>0.15+0.5+5.4</f>
        <v>6.0500000000000007</v>
      </c>
      <c r="M4" s="5"/>
    </row>
    <row r="5" spans="1:13">
      <c r="A5" s="146"/>
      <c r="B5" s="214"/>
      <c r="C5" s="5" t="s">
        <v>3</v>
      </c>
      <c r="D5" s="5">
        <f>47.77-2.77</f>
        <v>45</v>
      </c>
      <c r="E5" s="5"/>
      <c r="F5" s="5"/>
      <c r="G5" s="5"/>
      <c r="H5" s="5"/>
      <c r="I5" s="5"/>
      <c r="J5" s="5"/>
      <c r="K5" s="5"/>
      <c r="L5" s="5">
        <f>47.77-2.77</f>
        <v>45</v>
      </c>
      <c r="M5" s="5"/>
    </row>
    <row r="6" spans="1:13">
      <c r="A6" s="146"/>
      <c r="B6" s="214"/>
      <c r="C6" s="5" t="s">
        <v>4</v>
      </c>
      <c r="D6" s="5">
        <f>D4*D5</f>
        <v>272.25000000000006</v>
      </c>
      <c r="E6" s="5"/>
      <c r="F6" s="5"/>
      <c r="G6" s="5"/>
      <c r="H6" s="5"/>
      <c r="I6" s="5"/>
      <c r="J6" s="5"/>
      <c r="K6" s="5"/>
      <c r="L6" s="5">
        <f>L4*L5</f>
        <v>272.25000000000006</v>
      </c>
      <c r="M6" s="5"/>
    </row>
    <row r="7" spans="1:13">
      <c r="A7" s="146"/>
      <c r="B7" s="211" t="s">
        <v>9</v>
      </c>
      <c r="C7" s="5" t="s">
        <v>2</v>
      </c>
      <c r="D7" s="5">
        <v>3</v>
      </c>
      <c r="E7" s="5"/>
      <c r="F7" s="5"/>
      <c r="G7" s="5"/>
      <c r="H7" s="5"/>
      <c r="I7" s="5"/>
      <c r="J7" s="5"/>
      <c r="K7" s="5"/>
      <c r="L7" s="5">
        <v>3</v>
      </c>
      <c r="M7" s="5"/>
    </row>
    <row r="8" spans="1:13">
      <c r="A8" s="146"/>
      <c r="B8" s="212"/>
      <c r="C8" s="5" t="s">
        <v>3</v>
      </c>
      <c r="D8" s="5">
        <v>2.82</v>
      </c>
      <c r="E8" s="5"/>
      <c r="F8" s="5"/>
      <c r="G8" s="5"/>
      <c r="H8" s="5"/>
      <c r="I8" s="5"/>
      <c r="J8" s="5"/>
      <c r="K8" s="5"/>
      <c r="L8" s="5">
        <v>2.82</v>
      </c>
      <c r="M8" s="5"/>
    </row>
    <row r="9" spans="1:13">
      <c r="A9" s="146"/>
      <c r="B9" s="212"/>
      <c r="C9" s="6" t="s">
        <v>5</v>
      </c>
      <c r="D9" s="5">
        <v>14</v>
      </c>
      <c r="E9" s="5"/>
      <c r="F9" s="5"/>
      <c r="G9" s="5"/>
      <c r="H9" s="5"/>
      <c r="I9" s="5"/>
      <c r="J9" s="5"/>
      <c r="K9" s="5"/>
      <c r="L9" s="5">
        <v>14</v>
      </c>
      <c r="M9" s="5"/>
    </row>
    <row r="10" spans="1:13">
      <c r="A10" s="146"/>
      <c r="B10" s="212"/>
      <c r="C10" s="5" t="s">
        <v>4</v>
      </c>
      <c r="D10" s="5">
        <f>D7*D8*D9</f>
        <v>118.43999999999998</v>
      </c>
      <c r="E10" s="5"/>
      <c r="F10" s="5"/>
      <c r="G10" s="5"/>
      <c r="H10" s="5"/>
      <c r="I10" s="5"/>
      <c r="J10" s="5"/>
      <c r="K10" s="5"/>
      <c r="L10" s="5">
        <f>L7*L8*L9</f>
        <v>118.43999999999998</v>
      </c>
      <c r="M10" s="5"/>
    </row>
    <row r="11" spans="1:13">
      <c r="A11" s="146"/>
      <c r="B11" s="212"/>
      <c r="C11" s="5" t="s">
        <v>2</v>
      </c>
      <c r="D11" s="5">
        <v>2.95</v>
      </c>
      <c r="E11" s="5"/>
      <c r="F11" s="5"/>
      <c r="G11" s="5"/>
      <c r="H11" s="5"/>
      <c r="I11" s="5"/>
      <c r="J11" s="5"/>
      <c r="K11" s="5"/>
      <c r="L11" s="5">
        <v>2.95</v>
      </c>
      <c r="M11" s="5"/>
    </row>
    <row r="12" spans="1:13">
      <c r="A12" s="146"/>
      <c r="B12" s="212"/>
      <c r="C12" s="5" t="s">
        <v>3</v>
      </c>
      <c r="D12" s="5">
        <v>1.57</v>
      </c>
      <c r="E12" s="5"/>
      <c r="F12" s="5"/>
      <c r="G12" s="5"/>
      <c r="H12" s="5"/>
      <c r="I12" s="5"/>
      <c r="J12" s="5"/>
      <c r="K12" s="5"/>
      <c r="L12" s="5">
        <v>1.57</v>
      </c>
      <c r="M12" s="5"/>
    </row>
    <row r="13" spans="1:13">
      <c r="A13" s="146"/>
      <c r="B13" s="212"/>
      <c r="C13" s="6" t="s">
        <v>5</v>
      </c>
      <c r="D13" s="5">
        <v>1</v>
      </c>
      <c r="E13" s="5"/>
      <c r="F13" s="5"/>
      <c r="G13" s="5"/>
      <c r="H13" s="5"/>
      <c r="I13" s="5"/>
      <c r="J13" s="5"/>
      <c r="K13" s="5"/>
      <c r="L13" s="5">
        <v>1</v>
      </c>
      <c r="M13" s="5"/>
    </row>
    <row r="14" spans="1:13">
      <c r="A14" s="146"/>
      <c r="B14" s="212"/>
      <c r="C14" s="5" t="s">
        <v>4</v>
      </c>
      <c r="D14" s="5">
        <f>D11*D12*D13</f>
        <v>4.6315000000000008</v>
      </c>
      <c r="E14" s="5"/>
      <c r="F14" s="5"/>
      <c r="G14" s="5"/>
      <c r="H14" s="5"/>
      <c r="I14" s="5"/>
      <c r="J14" s="5"/>
      <c r="K14" s="5"/>
      <c r="L14" s="5">
        <f>L11*L12*L13</f>
        <v>4.6315000000000008</v>
      </c>
      <c r="M14" s="5"/>
    </row>
    <row r="15" spans="1:13">
      <c r="A15" s="146"/>
      <c r="B15" s="213"/>
      <c r="C15" s="5" t="s">
        <v>24</v>
      </c>
      <c r="D15" s="5">
        <f>D10+D14</f>
        <v>123.07149999999999</v>
      </c>
      <c r="E15" s="5"/>
      <c r="F15" s="5"/>
      <c r="G15" s="5"/>
      <c r="H15" s="5"/>
      <c r="I15" s="5"/>
      <c r="J15" s="5"/>
      <c r="K15" s="5"/>
      <c r="L15" s="5">
        <f>L10+L14</f>
        <v>123.07149999999999</v>
      </c>
      <c r="M15" s="5"/>
    </row>
    <row r="16" spans="1:13" s="3" customFormat="1">
      <c r="A16" s="146"/>
      <c r="B16" s="144" t="s">
        <v>6</v>
      </c>
      <c r="C16" s="144"/>
      <c r="D16" s="7">
        <f>D6-D15</f>
        <v>149.17850000000007</v>
      </c>
      <c r="E16" s="7">
        <f t="shared" ref="E16:K16" si="0">E6-E14</f>
        <v>0</v>
      </c>
      <c r="F16" s="7">
        <f t="shared" si="0"/>
        <v>0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0</v>
      </c>
      <c r="L16" s="7">
        <f>L6-L15</f>
        <v>149.17850000000007</v>
      </c>
      <c r="M16" s="7">
        <f>SUM(D16:L16)</f>
        <v>298.35700000000014</v>
      </c>
    </row>
    <row r="17" spans="1:13">
      <c r="A17" s="146" t="s">
        <v>8</v>
      </c>
      <c r="B17" s="215" t="s">
        <v>11</v>
      </c>
      <c r="C17" s="5" t="s">
        <v>2</v>
      </c>
      <c r="D17" s="5">
        <v>3.9</v>
      </c>
      <c r="E17" s="5"/>
      <c r="F17" s="5">
        <v>3</v>
      </c>
      <c r="G17" s="5"/>
      <c r="H17" s="5">
        <v>6.11</v>
      </c>
      <c r="I17" s="5"/>
      <c r="J17" s="5">
        <v>3</v>
      </c>
      <c r="K17" s="5"/>
      <c r="L17" s="5">
        <v>3.9</v>
      </c>
      <c r="M17" s="5"/>
    </row>
    <row r="18" spans="1:13">
      <c r="A18" s="146"/>
      <c r="B18" s="215"/>
      <c r="C18" s="5" t="s">
        <v>3</v>
      </c>
      <c r="D18" s="5">
        <v>1.25</v>
      </c>
      <c r="E18" s="5"/>
      <c r="F18" s="5">
        <v>1.25</v>
      </c>
      <c r="G18" s="5"/>
      <c r="H18" s="5">
        <v>1.25</v>
      </c>
      <c r="I18" s="5"/>
      <c r="J18" s="5">
        <v>1.25</v>
      </c>
      <c r="K18" s="5"/>
      <c r="L18" s="5">
        <v>1.25</v>
      </c>
      <c r="M18" s="5"/>
    </row>
    <row r="19" spans="1:13">
      <c r="A19" s="146"/>
      <c r="B19" s="215"/>
      <c r="C19" s="6" t="s">
        <v>5</v>
      </c>
      <c r="D19" s="5">
        <v>4</v>
      </c>
      <c r="E19" s="5"/>
      <c r="F19" s="5">
        <v>4</v>
      </c>
      <c r="G19" s="5"/>
      <c r="H19" s="5">
        <v>8</v>
      </c>
      <c r="I19" s="5"/>
      <c r="J19" s="5">
        <v>4</v>
      </c>
      <c r="K19" s="5"/>
      <c r="L19" s="5">
        <v>4</v>
      </c>
      <c r="M19" s="5"/>
    </row>
    <row r="20" spans="1:13">
      <c r="A20" s="146"/>
      <c r="B20" s="215"/>
      <c r="C20" s="5" t="s">
        <v>4</v>
      </c>
      <c r="D20" s="5">
        <f>D17*D18*D19</f>
        <v>19.5</v>
      </c>
      <c r="E20" s="5"/>
      <c r="F20" s="5">
        <f>F17*F18*F19</f>
        <v>15</v>
      </c>
      <c r="G20" s="5"/>
      <c r="H20" s="5">
        <f>H17*H18*H19</f>
        <v>61.1</v>
      </c>
      <c r="I20" s="5"/>
      <c r="J20" s="5">
        <f>J17*J18*J19</f>
        <v>15</v>
      </c>
      <c r="K20" s="5"/>
      <c r="L20" s="5">
        <f>L17*L18*L19</f>
        <v>19.5</v>
      </c>
      <c r="M20" s="5"/>
    </row>
    <row r="21" spans="1:13">
      <c r="A21" s="146"/>
      <c r="B21" s="215" t="s">
        <v>15</v>
      </c>
      <c r="C21" s="5" t="s">
        <v>2</v>
      </c>
      <c r="D21" s="5">
        <v>3.9</v>
      </c>
      <c r="E21" s="5"/>
      <c r="F21" s="5">
        <v>3</v>
      </c>
      <c r="G21" s="5"/>
      <c r="H21" s="5">
        <v>6.11</v>
      </c>
      <c r="I21" s="5"/>
      <c r="J21" s="5">
        <v>3</v>
      </c>
      <c r="K21" s="5"/>
      <c r="L21" s="5">
        <v>3.9</v>
      </c>
      <c r="M21" s="5"/>
    </row>
    <row r="22" spans="1:13">
      <c r="A22" s="146"/>
      <c r="B22" s="215"/>
      <c r="C22" s="5" t="s">
        <v>3</v>
      </c>
      <c r="D22" s="5">
        <v>0.18</v>
      </c>
      <c r="E22" s="5"/>
      <c r="F22" s="5">
        <v>0.18</v>
      </c>
      <c r="G22" s="5"/>
      <c r="H22" s="5">
        <v>0.18</v>
      </c>
      <c r="I22" s="5"/>
      <c r="J22" s="5">
        <v>0.18</v>
      </c>
      <c r="K22" s="5"/>
      <c r="L22" s="5">
        <v>0.18</v>
      </c>
      <c r="M22" s="5"/>
    </row>
    <row r="23" spans="1:13">
      <c r="A23" s="146"/>
      <c r="B23" s="215"/>
      <c r="C23" s="6" t="s">
        <v>5</v>
      </c>
      <c r="D23" s="5">
        <v>15</v>
      </c>
      <c r="E23" s="5"/>
      <c r="F23" s="5">
        <v>15</v>
      </c>
      <c r="G23" s="5"/>
      <c r="H23" s="5">
        <v>15</v>
      </c>
      <c r="I23" s="5"/>
      <c r="J23" s="5">
        <v>15</v>
      </c>
      <c r="K23" s="5"/>
      <c r="L23" s="5">
        <v>15</v>
      </c>
      <c r="M23" s="5"/>
    </row>
    <row r="24" spans="1:13">
      <c r="A24" s="146"/>
      <c r="B24" s="215"/>
      <c r="C24" s="5" t="s">
        <v>4</v>
      </c>
      <c r="D24" s="5">
        <f>D21*D22*D23</f>
        <v>10.53</v>
      </c>
      <c r="E24" s="5"/>
      <c r="F24" s="5">
        <f>F21*F22*F23</f>
        <v>8.1000000000000014</v>
      </c>
      <c r="G24" s="5"/>
      <c r="H24" s="5">
        <f>H21*H22*H23</f>
        <v>16.497</v>
      </c>
      <c r="I24" s="5"/>
      <c r="J24" s="5">
        <f>J21*J22*J23</f>
        <v>8.1000000000000014</v>
      </c>
      <c r="K24" s="5"/>
      <c r="L24" s="5">
        <f>L21*L22*L23</f>
        <v>10.53</v>
      </c>
      <c r="M24" s="5"/>
    </row>
    <row r="25" spans="1:13">
      <c r="A25" s="146"/>
      <c r="B25" s="215" t="s">
        <v>1</v>
      </c>
      <c r="C25" s="5" t="s">
        <v>2</v>
      </c>
      <c r="D25" s="5">
        <v>7.65</v>
      </c>
      <c r="E25" s="5">
        <v>0.2</v>
      </c>
      <c r="F25" s="5"/>
      <c r="G25" s="5">
        <f>0.2+0.3</f>
        <v>0.5</v>
      </c>
      <c r="H25" s="5"/>
      <c r="I25" s="5">
        <f>0.2+0.3</f>
        <v>0.5</v>
      </c>
      <c r="J25" s="5"/>
      <c r="K25" s="5">
        <v>0.2</v>
      </c>
      <c r="L25" s="5">
        <v>7.65</v>
      </c>
      <c r="M25" s="5"/>
    </row>
    <row r="26" spans="1:13">
      <c r="A26" s="146"/>
      <c r="B26" s="215"/>
      <c r="C26" s="5" t="s">
        <v>3</v>
      </c>
      <c r="D26" s="5">
        <f>50.85-50.07</f>
        <v>0.78000000000000114</v>
      </c>
      <c r="E26" s="5">
        <f>35.295-2.77</f>
        <v>32.524999999999999</v>
      </c>
      <c r="F26" s="5"/>
      <c r="G26" s="5">
        <f>57.77-2.77</f>
        <v>55</v>
      </c>
      <c r="H26" s="5"/>
      <c r="I26" s="5">
        <f>57.77-2.77</f>
        <v>55</v>
      </c>
      <c r="J26" s="5"/>
      <c r="K26" s="5">
        <f>35.295-2.77</f>
        <v>32.524999999999999</v>
      </c>
      <c r="L26" s="5">
        <f>50.85-50.07</f>
        <v>0.78000000000000114</v>
      </c>
      <c r="M26" s="5"/>
    </row>
    <row r="27" spans="1:13">
      <c r="A27" s="146"/>
      <c r="B27" s="215"/>
      <c r="C27" s="5" t="s">
        <v>4</v>
      </c>
      <c r="D27" s="5">
        <f>D25*D26</f>
        <v>5.9670000000000094</v>
      </c>
      <c r="E27" s="5">
        <f>E25*E26</f>
        <v>6.5049999999999999</v>
      </c>
      <c r="F27" s="5"/>
      <c r="G27" s="5">
        <f>G25*G26</f>
        <v>27.5</v>
      </c>
      <c r="H27" s="5"/>
      <c r="I27" s="5">
        <f>I25*I26</f>
        <v>27.5</v>
      </c>
      <c r="J27" s="5"/>
      <c r="K27" s="5">
        <f>K25*K26</f>
        <v>6.5049999999999999</v>
      </c>
      <c r="L27" s="5">
        <f>L25*L26</f>
        <v>5.9670000000000094</v>
      </c>
      <c r="M27" s="5"/>
    </row>
    <row r="28" spans="1:13" s="3" customFormat="1">
      <c r="A28" s="146"/>
      <c r="B28" s="144" t="s">
        <v>6</v>
      </c>
      <c r="C28" s="144"/>
      <c r="D28" s="7">
        <f>D20+D24+D27</f>
        <v>35.997000000000014</v>
      </c>
      <c r="E28" s="7">
        <f t="shared" ref="E28:K28" si="1">E20+E24+E27</f>
        <v>6.5049999999999999</v>
      </c>
      <c r="F28" s="7">
        <f t="shared" si="1"/>
        <v>23.1</v>
      </c>
      <c r="G28" s="7">
        <f t="shared" si="1"/>
        <v>27.5</v>
      </c>
      <c r="H28" s="7">
        <f t="shared" si="1"/>
        <v>77.597000000000008</v>
      </c>
      <c r="I28" s="7">
        <f t="shared" si="1"/>
        <v>27.5</v>
      </c>
      <c r="J28" s="7">
        <f t="shared" si="1"/>
        <v>23.1</v>
      </c>
      <c r="K28" s="7">
        <f t="shared" si="1"/>
        <v>6.5049999999999999</v>
      </c>
      <c r="L28" s="7">
        <f>L20+L24+L27</f>
        <v>35.997000000000014</v>
      </c>
      <c r="M28" s="7">
        <f>SUM(D28:L28)</f>
        <v>263.80100000000004</v>
      </c>
    </row>
    <row r="29" spans="1:13">
      <c r="A29" s="146" t="s">
        <v>12</v>
      </c>
      <c r="B29" s="215" t="s">
        <v>1</v>
      </c>
      <c r="C29" s="5" t="s">
        <v>2</v>
      </c>
      <c r="D29" s="5">
        <f>0.15+0.5+5.4</f>
        <v>6.0500000000000007</v>
      </c>
      <c r="E29" s="5">
        <v>0.59</v>
      </c>
      <c r="F29" s="5">
        <v>3.31</v>
      </c>
      <c r="G29" s="5"/>
      <c r="H29" s="5">
        <v>6.35</v>
      </c>
      <c r="I29" s="5"/>
      <c r="J29" s="5">
        <v>3.31</v>
      </c>
      <c r="K29" s="5">
        <v>0.59</v>
      </c>
      <c r="L29" s="5">
        <f>0.15+0.5+5.4</f>
        <v>6.0500000000000007</v>
      </c>
      <c r="M29" s="5"/>
    </row>
    <row r="30" spans="1:13">
      <c r="A30" s="146"/>
      <c r="B30" s="215"/>
      <c r="C30" s="5" t="s">
        <v>3</v>
      </c>
      <c r="D30" s="5">
        <f>50.07-47.77</f>
        <v>2.2999999999999972</v>
      </c>
      <c r="E30" s="5">
        <f>35.295-2.77</f>
        <v>32.524999999999999</v>
      </c>
      <c r="F30" s="5">
        <f>51.65-47.77</f>
        <v>3.8799999999999955</v>
      </c>
      <c r="G30" s="5"/>
      <c r="H30" s="5">
        <f>51.65-47.77</f>
        <v>3.8799999999999955</v>
      </c>
      <c r="I30" s="5"/>
      <c r="J30" s="5">
        <f>51.65-47.77</f>
        <v>3.8799999999999955</v>
      </c>
      <c r="K30" s="5">
        <f>35.295-2.77</f>
        <v>32.524999999999999</v>
      </c>
      <c r="L30" s="5">
        <f>50.07-47.77</f>
        <v>2.2999999999999972</v>
      </c>
      <c r="M30" s="5"/>
    </row>
    <row r="31" spans="1:13">
      <c r="A31" s="146"/>
      <c r="B31" s="215"/>
      <c r="C31" s="5" t="s">
        <v>4</v>
      </c>
      <c r="D31" s="5">
        <f>D29*D30</f>
        <v>13.914999999999985</v>
      </c>
      <c r="E31" s="5">
        <f>E29*E30</f>
        <v>19.189749999999997</v>
      </c>
      <c r="F31" s="5">
        <f>F29*F30</f>
        <v>12.842799999999984</v>
      </c>
      <c r="G31" s="5"/>
      <c r="H31" s="5">
        <f>H29*H30</f>
        <v>24.63799999999997</v>
      </c>
      <c r="I31" s="5"/>
      <c r="J31" s="5">
        <f>J29*J30</f>
        <v>12.842799999999984</v>
      </c>
      <c r="K31" s="5">
        <f>K29*K30</f>
        <v>19.189749999999997</v>
      </c>
      <c r="L31" s="5">
        <f>L29*L30</f>
        <v>13.914999999999985</v>
      </c>
      <c r="M31" s="5"/>
    </row>
    <row r="32" spans="1:13">
      <c r="A32" s="146"/>
      <c r="B32" s="214" t="s">
        <v>9</v>
      </c>
      <c r="C32" s="5" t="s">
        <v>2</v>
      </c>
      <c r="D32" s="5">
        <v>0.3</v>
      </c>
      <c r="E32" s="5"/>
      <c r="F32" s="5"/>
      <c r="G32" s="5"/>
      <c r="H32" s="5">
        <v>0.3</v>
      </c>
      <c r="I32" s="5"/>
      <c r="J32" s="5"/>
      <c r="K32" s="5"/>
      <c r="L32" s="5">
        <v>0.3</v>
      </c>
      <c r="M32" s="5"/>
    </row>
    <row r="33" spans="1:13">
      <c r="A33" s="146"/>
      <c r="B33" s="214"/>
      <c r="C33" s="5" t="s">
        <v>3</v>
      </c>
      <c r="D33" s="5">
        <v>0.65</v>
      </c>
      <c r="E33" s="5"/>
      <c r="F33" s="5"/>
      <c r="G33" s="5"/>
      <c r="H33" s="5">
        <v>0.65</v>
      </c>
      <c r="I33" s="5"/>
      <c r="J33" s="5"/>
      <c r="K33" s="5"/>
      <c r="L33" s="5">
        <v>0.65</v>
      </c>
      <c r="M33" s="5"/>
    </row>
    <row r="34" spans="1:13">
      <c r="A34" s="146"/>
      <c r="B34" s="214"/>
      <c r="C34" s="6" t="s">
        <v>5</v>
      </c>
      <c r="D34" s="5">
        <v>1</v>
      </c>
      <c r="E34" s="5"/>
      <c r="F34" s="5"/>
      <c r="G34" s="5"/>
      <c r="H34" s="5">
        <v>1</v>
      </c>
      <c r="I34" s="5"/>
      <c r="J34" s="5"/>
      <c r="K34" s="5"/>
      <c r="L34" s="5">
        <v>1</v>
      </c>
      <c r="M34" s="5"/>
    </row>
    <row r="35" spans="1:13">
      <c r="A35" s="146"/>
      <c r="B35" s="214"/>
      <c r="C35" s="5" t="s">
        <v>4</v>
      </c>
      <c r="D35" s="5">
        <f>D32*D33*D34</f>
        <v>0.19500000000000001</v>
      </c>
      <c r="E35" s="5"/>
      <c r="F35" s="5"/>
      <c r="G35" s="5"/>
      <c r="H35" s="5">
        <f>H32*H33*H34</f>
        <v>0.19500000000000001</v>
      </c>
      <c r="I35" s="5"/>
      <c r="J35" s="5"/>
      <c r="K35" s="5"/>
      <c r="L35" s="5">
        <f>L32*L33*L34</f>
        <v>0.19500000000000001</v>
      </c>
      <c r="M35" s="5"/>
    </row>
    <row r="36" spans="1:13" s="3" customFormat="1">
      <c r="A36" s="146"/>
      <c r="B36" s="144" t="s">
        <v>6</v>
      </c>
      <c r="C36" s="144"/>
      <c r="D36" s="7">
        <f>D31-D35</f>
        <v>13.719999999999985</v>
      </c>
      <c r="E36" s="7">
        <f t="shared" ref="E36:K36" si="2">E31-E35</f>
        <v>19.189749999999997</v>
      </c>
      <c r="F36" s="7">
        <f t="shared" si="2"/>
        <v>12.842799999999984</v>
      </c>
      <c r="G36" s="7">
        <f t="shared" si="2"/>
        <v>0</v>
      </c>
      <c r="H36" s="7">
        <f t="shared" si="2"/>
        <v>24.442999999999969</v>
      </c>
      <c r="I36" s="7">
        <f t="shared" si="2"/>
        <v>0</v>
      </c>
      <c r="J36" s="7">
        <f t="shared" si="2"/>
        <v>12.842799999999984</v>
      </c>
      <c r="K36" s="7">
        <f t="shared" si="2"/>
        <v>19.189749999999997</v>
      </c>
      <c r="L36" s="7">
        <f>L31-L35</f>
        <v>13.719999999999985</v>
      </c>
      <c r="M36" s="7">
        <f>SUM(D36:L36)</f>
        <v>115.94809999999991</v>
      </c>
    </row>
  </sheetData>
  <mergeCells count="14">
    <mergeCell ref="B28:C28"/>
    <mergeCell ref="A29:A36"/>
    <mergeCell ref="B29:B31"/>
    <mergeCell ref="B32:B35"/>
    <mergeCell ref="B36:C36"/>
    <mergeCell ref="A17:A28"/>
    <mergeCell ref="B17:B20"/>
    <mergeCell ref="B21:B24"/>
    <mergeCell ref="B25:B27"/>
    <mergeCell ref="A3:C3"/>
    <mergeCell ref="A4:A16"/>
    <mergeCell ref="B4:B6"/>
    <mergeCell ref="B7:B15"/>
    <mergeCell ref="B16:C16"/>
  </mergeCells>
  <pageMargins left="0.41" right="0.19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A3:M60"/>
  <sheetViews>
    <sheetView topLeftCell="A34" workbookViewId="0">
      <selection activeCell="N54" sqref="N54"/>
    </sheetView>
  </sheetViews>
  <sheetFormatPr defaultRowHeight="15"/>
  <cols>
    <col min="1" max="1" width="14.85546875" customWidth="1"/>
    <col min="2" max="2" width="13.85546875" style="9" customWidth="1"/>
    <col min="3" max="3" width="5.42578125" style="1" bestFit="1" customWidth="1"/>
    <col min="4" max="4" width="9" style="1" bestFit="1" customWidth="1"/>
    <col min="5" max="5" width="7.28515625" style="1" bestFit="1" customWidth="1"/>
    <col min="6" max="6" width="7" style="1" bestFit="1" customWidth="1"/>
    <col min="7" max="7" width="7.28515625" style="1" bestFit="1" customWidth="1"/>
    <col min="8" max="8" width="9" style="1" bestFit="1" customWidth="1"/>
    <col min="9" max="9" width="7.28515625" style="1" bestFit="1" customWidth="1"/>
    <col min="10" max="10" width="7" style="1" bestFit="1" customWidth="1"/>
    <col min="11" max="11" width="7.28515625" style="1" bestFit="1" customWidth="1"/>
    <col min="12" max="13" width="9" style="1" bestFit="1" customWidth="1"/>
  </cols>
  <sheetData>
    <row r="3" spans="1:13" s="2" customFormat="1" ht="15.75">
      <c r="A3" s="199"/>
      <c r="B3" s="199"/>
      <c r="C3" s="199"/>
      <c r="D3" s="4" t="s">
        <v>25</v>
      </c>
      <c r="E3" s="25" t="s">
        <v>14</v>
      </c>
      <c r="F3" s="4" t="s">
        <v>26</v>
      </c>
      <c r="G3" s="25" t="s">
        <v>14</v>
      </c>
      <c r="H3" s="4" t="s">
        <v>27</v>
      </c>
      <c r="I3" s="25" t="s">
        <v>14</v>
      </c>
      <c r="J3" s="4" t="s">
        <v>28</v>
      </c>
      <c r="K3" s="25" t="s">
        <v>14</v>
      </c>
      <c r="L3" s="4" t="s">
        <v>29</v>
      </c>
      <c r="M3" s="4" t="s">
        <v>6</v>
      </c>
    </row>
    <row r="4" spans="1:13">
      <c r="A4" s="146" t="s">
        <v>0</v>
      </c>
      <c r="B4" s="214" t="s">
        <v>1</v>
      </c>
      <c r="C4" s="24" t="s">
        <v>2</v>
      </c>
      <c r="D4" s="24">
        <f>0.15+0.5+5.4</f>
        <v>6.0500000000000007</v>
      </c>
      <c r="E4" s="24">
        <v>0.59</v>
      </c>
      <c r="F4" s="24"/>
      <c r="G4" s="24"/>
      <c r="H4" s="24"/>
      <c r="I4" s="24"/>
      <c r="J4" s="24"/>
      <c r="K4" s="24">
        <v>0.59</v>
      </c>
      <c r="L4" s="24">
        <f>0.15+0.5+5.4</f>
        <v>6.0500000000000007</v>
      </c>
      <c r="M4" s="24"/>
    </row>
    <row r="5" spans="1:13">
      <c r="A5" s="146"/>
      <c r="B5" s="214"/>
      <c r="C5" s="24" t="s">
        <v>3</v>
      </c>
      <c r="D5" s="24">
        <f>50.07-2.77</f>
        <v>47.3</v>
      </c>
      <c r="E5" s="24">
        <f>35.295-2.77</f>
        <v>32.524999999999999</v>
      </c>
      <c r="F5" s="24"/>
      <c r="G5" s="24"/>
      <c r="H5" s="24"/>
      <c r="I5" s="24"/>
      <c r="J5" s="24"/>
      <c r="K5" s="24">
        <f>35.295-2.77</f>
        <v>32.524999999999999</v>
      </c>
      <c r="L5" s="24">
        <f>50.07-2.77</f>
        <v>47.3</v>
      </c>
      <c r="M5" s="24"/>
    </row>
    <row r="6" spans="1:13">
      <c r="A6" s="146"/>
      <c r="B6" s="214"/>
      <c r="C6" s="24" t="s">
        <v>4</v>
      </c>
      <c r="D6" s="24">
        <f>D4*D5</f>
        <v>286.16500000000002</v>
      </c>
      <c r="E6" s="24">
        <f>E4*E5</f>
        <v>19.189749999999997</v>
      </c>
      <c r="F6" s="24"/>
      <c r="G6" s="24"/>
      <c r="H6" s="24"/>
      <c r="I6" s="24"/>
      <c r="J6" s="24"/>
      <c r="K6" s="24">
        <f>K4*K5</f>
        <v>19.189749999999997</v>
      </c>
      <c r="L6" s="24">
        <f>L4*L5</f>
        <v>286.16500000000002</v>
      </c>
      <c r="M6" s="24"/>
    </row>
    <row r="7" spans="1:13">
      <c r="A7" s="146"/>
      <c r="B7" s="211" t="s">
        <v>9</v>
      </c>
      <c r="C7" s="24" t="s">
        <v>2</v>
      </c>
      <c r="D7" s="24">
        <v>3</v>
      </c>
      <c r="E7" s="24"/>
      <c r="F7" s="24"/>
      <c r="G7" s="24"/>
      <c r="H7" s="24"/>
      <c r="I7" s="24"/>
      <c r="J7" s="24"/>
      <c r="K7" s="24"/>
      <c r="L7" s="24">
        <v>3</v>
      </c>
      <c r="M7" s="24"/>
    </row>
    <row r="8" spans="1:13">
      <c r="A8" s="146"/>
      <c r="B8" s="212"/>
      <c r="C8" s="24" t="s">
        <v>3</v>
      </c>
      <c r="D8" s="24">
        <f>47.95-5.77</f>
        <v>42.180000000000007</v>
      </c>
      <c r="E8" s="24"/>
      <c r="F8" s="24"/>
      <c r="G8" s="24"/>
      <c r="H8" s="24"/>
      <c r="I8" s="24"/>
      <c r="J8" s="24"/>
      <c r="K8" s="24"/>
      <c r="L8" s="24">
        <f>47.95-5.77</f>
        <v>42.180000000000007</v>
      </c>
      <c r="M8" s="24"/>
    </row>
    <row r="9" spans="1:13">
      <c r="A9" s="146"/>
      <c r="B9" s="212"/>
      <c r="C9" s="6" t="s">
        <v>5</v>
      </c>
      <c r="D9" s="24">
        <v>1</v>
      </c>
      <c r="E9" s="24"/>
      <c r="F9" s="24"/>
      <c r="G9" s="24"/>
      <c r="H9" s="24"/>
      <c r="I9" s="24"/>
      <c r="J9" s="24"/>
      <c r="K9" s="24"/>
      <c r="L9" s="24">
        <v>1</v>
      </c>
      <c r="M9" s="24"/>
    </row>
    <row r="10" spans="1:13">
      <c r="A10" s="146"/>
      <c r="B10" s="212"/>
      <c r="C10" s="24" t="s">
        <v>4</v>
      </c>
      <c r="D10" s="24">
        <f>D7*D8*D9</f>
        <v>126.54000000000002</v>
      </c>
      <c r="E10" s="24"/>
      <c r="F10" s="24"/>
      <c r="G10" s="24"/>
      <c r="H10" s="24"/>
      <c r="I10" s="24"/>
      <c r="J10" s="24"/>
      <c r="K10" s="24"/>
      <c r="L10" s="24">
        <f>L7*L8*L9</f>
        <v>126.54000000000002</v>
      </c>
      <c r="M10" s="24"/>
    </row>
    <row r="11" spans="1:13">
      <c r="A11" s="146"/>
      <c r="B11" s="212"/>
      <c r="C11" s="24" t="s">
        <v>2</v>
      </c>
      <c r="D11" s="24">
        <v>0.3</v>
      </c>
      <c r="E11" s="24"/>
      <c r="F11" s="24"/>
      <c r="G11" s="24"/>
      <c r="H11" s="24"/>
      <c r="I11" s="24"/>
      <c r="J11" s="24"/>
      <c r="K11" s="24"/>
      <c r="L11" s="24">
        <v>0.3</v>
      </c>
      <c r="M11" s="24"/>
    </row>
    <row r="12" spans="1:13">
      <c r="A12" s="146"/>
      <c r="B12" s="212"/>
      <c r="C12" s="24" t="s">
        <v>3</v>
      </c>
      <c r="D12" s="24">
        <v>0.65</v>
      </c>
      <c r="E12" s="24"/>
      <c r="F12" s="24"/>
      <c r="G12" s="24"/>
      <c r="H12" s="24"/>
      <c r="I12" s="24"/>
      <c r="J12" s="24"/>
      <c r="K12" s="24"/>
      <c r="L12" s="24">
        <v>0.65</v>
      </c>
      <c r="M12" s="24"/>
    </row>
    <row r="13" spans="1:13">
      <c r="A13" s="146"/>
      <c r="B13" s="212"/>
      <c r="C13" s="6" t="s">
        <v>5</v>
      </c>
      <c r="D13" s="24">
        <v>1</v>
      </c>
      <c r="E13" s="24"/>
      <c r="F13" s="24"/>
      <c r="G13" s="24"/>
      <c r="H13" s="24"/>
      <c r="I13" s="24"/>
      <c r="J13" s="24"/>
      <c r="K13" s="24"/>
      <c r="L13" s="24">
        <v>1</v>
      </c>
      <c r="M13" s="24"/>
    </row>
    <row r="14" spans="1:13">
      <c r="A14" s="146"/>
      <c r="B14" s="212"/>
      <c r="C14" s="24" t="s">
        <v>4</v>
      </c>
      <c r="D14" s="24">
        <f>D11*D12*D13</f>
        <v>0.19500000000000001</v>
      </c>
      <c r="E14" s="24"/>
      <c r="F14" s="24"/>
      <c r="G14" s="24"/>
      <c r="H14" s="24"/>
      <c r="I14" s="24"/>
      <c r="J14" s="24"/>
      <c r="K14" s="24"/>
      <c r="L14" s="24">
        <f>L11*L12*L13</f>
        <v>0.19500000000000001</v>
      </c>
      <c r="M14" s="24"/>
    </row>
    <row r="15" spans="1:13">
      <c r="A15" s="146"/>
      <c r="B15" s="212"/>
      <c r="C15" s="24" t="s">
        <v>2</v>
      </c>
      <c r="D15" s="24">
        <v>2.95</v>
      </c>
      <c r="E15" s="24"/>
      <c r="F15" s="24"/>
      <c r="G15" s="24"/>
      <c r="H15" s="24"/>
      <c r="I15" s="24"/>
      <c r="J15" s="24"/>
      <c r="K15" s="24"/>
      <c r="L15" s="24">
        <v>2.95</v>
      </c>
      <c r="M15" s="24"/>
    </row>
    <row r="16" spans="1:13">
      <c r="A16" s="146"/>
      <c r="B16" s="212"/>
      <c r="C16" s="24" t="s">
        <v>3</v>
      </c>
      <c r="D16" s="24">
        <v>1.57</v>
      </c>
      <c r="E16" s="24"/>
      <c r="F16" s="24"/>
      <c r="G16" s="24"/>
      <c r="H16" s="24"/>
      <c r="I16" s="24"/>
      <c r="J16" s="24"/>
      <c r="K16" s="24"/>
      <c r="L16" s="24">
        <v>1.57</v>
      </c>
      <c r="M16" s="24"/>
    </row>
    <row r="17" spans="1:13">
      <c r="A17" s="146"/>
      <c r="B17" s="212"/>
      <c r="C17" s="6" t="s">
        <v>5</v>
      </c>
      <c r="D17" s="24">
        <v>1</v>
      </c>
      <c r="E17" s="24"/>
      <c r="F17" s="24"/>
      <c r="G17" s="24"/>
      <c r="H17" s="24"/>
      <c r="I17" s="24"/>
      <c r="J17" s="24"/>
      <c r="K17" s="24"/>
      <c r="L17" s="24">
        <v>1</v>
      </c>
      <c r="M17" s="24"/>
    </row>
    <row r="18" spans="1:13">
      <c r="A18" s="146"/>
      <c r="B18" s="212"/>
      <c r="C18" s="24" t="s">
        <v>4</v>
      </c>
      <c r="D18" s="24">
        <f>D15*D16*D17</f>
        <v>4.6315000000000008</v>
      </c>
      <c r="E18" s="24"/>
      <c r="F18" s="24"/>
      <c r="G18" s="24"/>
      <c r="H18" s="24"/>
      <c r="I18" s="24"/>
      <c r="J18" s="24"/>
      <c r="K18" s="24"/>
      <c r="L18" s="24">
        <f>L15*L16*L17</f>
        <v>4.6315000000000008</v>
      </c>
      <c r="M18" s="24"/>
    </row>
    <row r="19" spans="1:13">
      <c r="A19" s="146"/>
      <c r="B19" s="213"/>
      <c r="C19" s="24" t="s">
        <v>24</v>
      </c>
      <c r="D19" s="24">
        <f>D10+D14+D18</f>
        <v>131.3665</v>
      </c>
      <c r="E19" s="24"/>
      <c r="F19" s="24"/>
      <c r="G19" s="24"/>
      <c r="H19" s="24"/>
      <c r="I19" s="24"/>
      <c r="J19" s="24"/>
      <c r="K19" s="24"/>
      <c r="L19" s="24">
        <f>L10+L14+L18</f>
        <v>131.3665</v>
      </c>
      <c r="M19" s="24"/>
    </row>
    <row r="20" spans="1:13" s="3" customFormat="1">
      <c r="A20" s="146"/>
      <c r="B20" s="144" t="s">
        <v>6</v>
      </c>
      <c r="C20" s="144"/>
      <c r="D20" s="23">
        <f>D6-D19</f>
        <v>154.79850000000002</v>
      </c>
      <c r="E20" s="23">
        <f t="shared" ref="E20:K20" si="0">E6-E18</f>
        <v>19.189749999999997</v>
      </c>
      <c r="F20" s="23">
        <f t="shared" si="0"/>
        <v>0</v>
      </c>
      <c r="G20" s="23">
        <f t="shared" si="0"/>
        <v>0</v>
      </c>
      <c r="H20" s="23">
        <f t="shared" si="0"/>
        <v>0</v>
      </c>
      <c r="I20" s="23">
        <f t="shared" si="0"/>
        <v>0</v>
      </c>
      <c r="J20" s="23">
        <f t="shared" si="0"/>
        <v>0</v>
      </c>
      <c r="K20" s="23">
        <f t="shared" si="0"/>
        <v>19.189749999999997</v>
      </c>
      <c r="L20" s="23">
        <f>L6-L19</f>
        <v>154.79850000000002</v>
      </c>
      <c r="M20" s="23">
        <f>SUM(D20:L20)</f>
        <v>347.97650000000004</v>
      </c>
    </row>
    <row r="21" spans="1:13">
      <c r="A21" s="146" t="s">
        <v>8</v>
      </c>
      <c r="B21" s="215" t="s">
        <v>11</v>
      </c>
      <c r="C21" s="24" t="s">
        <v>2</v>
      </c>
      <c r="D21" s="24"/>
      <c r="E21" s="24"/>
      <c r="F21" s="24">
        <v>3</v>
      </c>
      <c r="G21" s="24"/>
      <c r="H21" s="24">
        <v>6.11</v>
      </c>
      <c r="I21" s="24"/>
      <c r="J21" s="24">
        <v>3</v>
      </c>
      <c r="K21" s="24"/>
      <c r="L21" s="24"/>
      <c r="M21" s="24"/>
    </row>
    <row r="22" spans="1:13">
      <c r="A22" s="146"/>
      <c r="B22" s="215"/>
      <c r="C22" s="24" t="s">
        <v>3</v>
      </c>
      <c r="D22" s="24"/>
      <c r="E22" s="24"/>
      <c r="F22" s="24">
        <v>1.25</v>
      </c>
      <c r="G22" s="24"/>
      <c r="H22" s="24">
        <v>1.25</v>
      </c>
      <c r="I22" s="24"/>
      <c r="J22" s="24">
        <v>1.25</v>
      </c>
      <c r="K22" s="24"/>
      <c r="L22" s="24"/>
      <c r="M22" s="24"/>
    </row>
    <row r="23" spans="1:13">
      <c r="A23" s="146"/>
      <c r="B23" s="215"/>
      <c r="C23" s="6" t="s">
        <v>5</v>
      </c>
      <c r="D23" s="24"/>
      <c r="E23" s="24"/>
      <c r="F23" s="24">
        <v>4</v>
      </c>
      <c r="G23" s="24"/>
      <c r="H23" s="24">
        <v>8</v>
      </c>
      <c r="I23" s="24"/>
      <c r="J23" s="24">
        <v>4</v>
      </c>
      <c r="K23" s="24"/>
      <c r="L23" s="24"/>
      <c r="M23" s="24"/>
    </row>
    <row r="24" spans="1:13">
      <c r="A24" s="146"/>
      <c r="B24" s="215"/>
      <c r="C24" s="24" t="s">
        <v>4</v>
      </c>
      <c r="D24" s="24"/>
      <c r="E24" s="24"/>
      <c r="F24" s="24">
        <f>F21*F22*F23</f>
        <v>15</v>
      </c>
      <c r="G24" s="24"/>
      <c r="H24" s="24">
        <f>H21*H22*H23</f>
        <v>61.1</v>
      </c>
      <c r="I24" s="24"/>
      <c r="J24" s="24">
        <f>J21*J22*J23</f>
        <v>15</v>
      </c>
      <c r="K24" s="24"/>
      <c r="L24" s="24"/>
      <c r="M24" s="24"/>
    </row>
    <row r="25" spans="1:13">
      <c r="A25" s="146"/>
      <c r="B25" s="215" t="s">
        <v>15</v>
      </c>
      <c r="C25" s="24" t="s">
        <v>2</v>
      </c>
      <c r="D25" s="24"/>
      <c r="E25" s="24"/>
      <c r="F25" s="24">
        <v>3</v>
      </c>
      <c r="G25" s="24"/>
      <c r="H25" s="24">
        <v>6.11</v>
      </c>
      <c r="I25" s="24"/>
      <c r="J25" s="24">
        <v>3</v>
      </c>
      <c r="K25" s="24"/>
      <c r="L25" s="24"/>
      <c r="M25" s="24"/>
    </row>
    <row r="26" spans="1:13">
      <c r="A26" s="146"/>
      <c r="B26" s="215"/>
      <c r="C26" s="24" t="s">
        <v>3</v>
      </c>
      <c r="D26" s="24"/>
      <c r="E26" s="24"/>
      <c r="F26" s="24">
        <v>0.18</v>
      </c>
      <c r="G26" s="24"/>
      <c r="H26" s="24">
        <v>0.18</v>
      </c>
      <c r="I26" s="24"/>
      <c r="J26" s="24">
        <v>0.18</v>
      </c>
      <c r="K26" s="24"/>
      <c r="L26" s="24"/>
      <c r="M26" s="24"/>
    </row>
    <row r="27" spans="1:13">
      <c r="A27" s="146"/>
      <c r="B27" s="215"/>
      <c r="C27" s="6" t="s">
        <v>5</v>
      </c>
      <c r="D27" s="24"/>
      <c r="E27" s="24"/>
      <c r="F27" s="24">
        <v>3</v>
      </c>
      <c r="G27" s="24"/>
      <c r="H27" s="24">
        <v>8</v>
      </c>
      <c r="I27" s="24"/>
      <c r="J27" s="24">
        <v>3</v>
      </c>
      <c r="K27" s="24"/>
      <c r="L27" s="24"/>
      <c r="M27" s="24"/>
    </row>
    <row r="28" spans="1:13">
      <c r="A28" s="146"/>
      <c r="B28" s="215"/>
      <c r="C28" s="24" t="s">
        <v>4</v>
      </c>
      <c r="D28" s="24"/>
      <c r="E28" s="24"/>
      <c r="F28" s="24">
        <f>F25*F26*F27</f>
        <v>1.62</v>
      </c>
      <c r="G28" s="24"/>
      <c r="H28" s="24">
        <f>H25*H26*H27</f>
        <v>8.7984000000000009</v>
      </c>
      <c r="I28" s="24"/>
      <c r="J28" s="24">
        <f>J25*J26*J27</f>
        <v>1.62</v>
      </c>
      <c r="K28" s="24"/>
      <c r="L28" s="24"/>
      <c r="M28" s="24"/>
    </row>
    <row r="29" spans="1:13">
      <c r="A29" s="146"/>
      <c r="B29" s="215" t="s">
        <v>1</v>
      </c>
      <c r="C29" s="24" t="s">
        <v>2</v>
      </c>
      <c r="D29" s="24">
        <v>7.65</v>
      </c>
      <c r="E29" s="24"/>
      <c r="F29" s="24"/>
      <c r="G29" s="24"/>
      <c r="H29" s="24"/>
      <c r="I29" s="24"/>
      <c r="J29" s="24"/>
      <c r="K29" s="24"/>
      <c r="L29" s="24">
        <v>7.65</v>
      </c>
      <c r="M29" s="24"/>
    </row>
    <row r="30" spans="1:13">
      <c r="A30" s="146"/>
      <c r="B30" s="215"/>
      <c r="C30" s="24" t="s">
        <v>3</v>
      </c>
      <c r="D30" s="24">
        <f>50.85-50.07</f>
        <v>0.78000000000000114</v>
      </c>
      <c r="E30" s="24"/>
      <c r="F30" s="24"/>
      <c r="G30" s="24"/>
      <c r="H30" s="24"/>
      <c r="I30" s="24"/>
      <c r="J30" s="24"/>
      <c r="K30" s="24"/>
      <c r="L30" s="24">
        <f>50.85-50.07</f>
        <v>0.78000000000000114</v>
      </c>
      <c r="M30" s="24"/>
    </row>
    <row r="31" spans="1:13">
      <c r="A31" s="146"/>
      <c r="B31" s="215"/>
      <c r="C31" s="24" t="s">
        <v>4</v>
      </c>
      <c r="D31" s="24">
        <f>D29*D30</f>
        <v>5.9670000000000094</v>
      </c>
      <c r="E31" s="24"/>
      <c r="F31" s="24"/>
      <c r="G31" s="24"/>
      <c r="H31" s="24"/>
      <c r="I31" s="24"/>
      <c r="J31" s="24"/>
      <c r="K31" s="24"/>
      <c r="L31" s="24">
        <f>L29*L30</f>
        <v>5.9670000000000094</v>
      </c>
      <c r="M31" s="24"/>
    </row>
    <row r="32" spans="1:13" s="3" customFormat="1">
      <c r="A32" s="146"/>
      <c r="B32" s="144" t="s">
        <v>6</v>
      </c>
      <c r="C32" s="144"/>
      <c r="D32" s="23">
        <f>D24+D28+D31</f>
        <v>5.9670000000000094</v>
      </c>
      <c r="E32" s="23">
        <f t="shared" ref="E32:K32" si="1">E24+E28+E31</f>
        <v>0</v>
      </c>
      <c r="F32" s="23">
        <f t="shared" si="1"/>
        <v>16.62</v>
      </c>
      <c r="G32" s="23">
        <f t="shared" si="1"/>
        <v>0</v>
      </c>
      <c r="H32" s="23">
        <f t="shared" si="1"/>
        <v>69.898400000000009</v>
      </c>
      <c r="I32" s="23">
        <f t="shared" si="1"/>
        <v>0</v>
      </c>
      <c r="J32" s="23">
        <f t="shared" si="1"/>
        <v>16.62</v>
      </c>
      <c r="K32" s="23">
        <f t="shared" si="1"/>
        <v>0</v>
      </c>
      <c r="L32" s="23">
        <f>L24+L28+L31</f>
        <v>5.9670000000000094</v>
      </c>
      <c r="M32" s="23">
        <f>SUM(D32:L32)</f>
        <v>115.07240000000004</v>
      </c>
    </row>
    <row r="33" spans="1:13">
      <c r="A33" s="146" t="s">
        <v>12</v>
      </c>
      <c r="B33" s="215" t="s">
        <v>1</v>
      </c>
      <c r="C33" s="24" t="s">
        <v>2</v>
      </c>
      <c r="D33" s="24"/>
      <c r="E33" s="24"/>
      <c r="F33" s="24">
        <v>3.31</v>
      </c>
      <c r="G33" s="24"/>
      <c r="H33" s="24">
        <v>6.35</v>
      </c>
      <c r="I33" s="24"/>
      <c r="J33" s="24">
        <v>3.31</v>
      </c>
      <c r="K33" s="24"/>
      <c r="L33" s="24"/>
      <c r="M33" s="24"/>
    </row>
    <row r="34" spans="1:13">
      <c r="A34" s="146"/>
      <c r="B34" s="215"/>
      <c r="C34" s="24" t="s">
        <v>3</v>
      </c>
      <c r="D34" s="24"/>
      <c r="E34" s="24"/>
      <c r="F34" s="24">
        <f>51.65-47.77</f>
        <v>3.8799999999999955</v>
      </c>
      <c r="G34" s="24"/>
      <c r="H34" s="24">
        <f>51.65-47.77</f>
        <v>3.8799999999999955</v>
      </c>
      <c r="I34" s="24"/>
      <c r="J34" s="24">
        <f>51.65-47.77</f>
        <v>3.8799999999999955</v>
      </c>
      <c r="K34" s="24"/>
      <c r="L34" s="24"/>
      <c r="M34" s="24"/>
    </row>
    <row r="35" spans="1:13">
      <c r="A35" s="146"/>
      <c r="B35" s="215"/>
      <c r="C35" s="24" t="s">
        <v>4</v>
      </c>
      <c r="D35" s="24"/>
      <c r="E35" s="24"/>
      <c r="F35" s="24">
        <f>F33*F34</f>
        <v>12.842799999999984</v>
      </c>
      <c r="G35" s="24"/>
      <c r="H35" s="24">
        <f>H33*H34</f>
        <v>24.63799999999997</v>
      </c>
      <c r="I35" s="24"/>
      <c r="J35" s="24">
        <f>J33*J34</f>
        <v>12.842799999999984</v>
      </c>
      <c r="K35" s="24"/>
      <c r="L35" s="24"/>
      <c r="M35" s="24"/>
    </row>
    <row r="36" spans="1:13">
      <c r="A36" s="146"/>
      <c r="B36" s="214" t="s">
        <v>9</v>
      </c>
      <c r="C36" s="24" t="s">
        <v>2</v>
      </c>
      <c r="D36" s="24"/>
      <c r="E36" s="24"/>
      <c r="F36" s="24"/>
      <c r="G36" s="24"/>
      <c r="H36" s="24">
        <v>0.3</v>
      </c>
      <c r="I36" s="24"/>
      <c r="J36" s="24"/>
      <c r="K36" s="24"/>
      <c r="L36" s="24"/>
      <c r="M36" s="24"/>
    </row>
    <row r="37" spans="1:13">
      <c r="A37" s="146"/>
      <c r="B37" s="214"/>
      <c r="C37" s="24" t="s">
        <v>3</v>
      </c>
      <c r="D37" s="24"/>
      <c r="E37" s="24"/>
      <c r="F37" s="24"/>
      <c r="G37" s="24"/>
      <c r="H37" s="24">
        <v>0.65</v>
      </c>
      <c r="I37" s="24"/>
      <c r="J37" s="24"/>
      <c r="K37" s="24"/>
      <c r="L37" s="24"/>
      <c r="M37" s="24"/>
    </row>
    <row r="38" spans="1:13">
      <c r="A38" s="146"/>
      <c r="B38" s="214"/>
      <c r="C38" s="6" t="s">
        <v>5</v>
      </c>
      <c r="D38" s="24"/>
      <c r="E38" s="24"/>
      <c r="F38" s="24"/>
      <c r="G38" s="24"/>
      <c r="H38" s="24">
        <v>1</v>
      </c>
      <c r="I38" s="24"/>
      <c r="J38" s="24"/>
      <c r="K38" s="24"/>
      <c r="L38" s="24"/>
      <c r="M38" s="24"/>
    </row>
    <row r="39" spans="1:13">
      <c r="A39" s="146"/>
      <c r="B39" s="214"/>
      <c r="C39" s="24" t="s">
        <v>4</v>
      </c>
      <c r="D39" s="24"/>
      <c r="E39" s="24"/>
      <c r="F39" s="24"/>
      <c r="G39" s="24"/>
      <c r="H39" s="24">
        <f>H36*H37*H38</f>
        <v>0.19500000000000001</v>
      </c>
      <c r="I39" s="24"/>
      <c r="J39" s="24"/>
      <c r="K39" s="24"/>
      <c r="L39" s="24"/>
      <c r="M39" s="24"/>
    </row>
    <row r="40" spans="1:13" s="3" customFormat="1">
      <c r="A40" s="146"/>
      <c r="B40" s="144" t="s">
        <v>6</v>
      </c>
      <c r="C40" s="144"/>
      <c r="D40" s="23">
        <f>D35-D39</f>
        <v>0</v>
      </c>
      <c r="E40" s="23">
        <f t="shared" ref="E40:K40" si="2">E35-E39</f>
        <v>0</v>
      </c>
      <c r="F40" s="23">
        <f t="shared" si="2"/>
        <v>12.842799999999984</v>
      </c>
      <c r="G40" s="23">
        <f t="shared" si="2"/>
        <v>0</v>
      </c>
      <c r="H40" s="23">
        <f t="shared" si="2"/>
        <v>24.442999999999969</v>
      </c>
      <c r="I40" s="23">
        <f t="shared" si="2"/>
        <v>0</v>
      </c>
      <c r="J40" s="23">
        <f t="shared" si="2"/>
        <v>12.842799999999984</v>
      </c>
      <c r="K40" s="23">
        <f t="shared" si="2"/>
        <v>0</v>
      </c>
      <c r="L40" s="23">
        <f>L35-L39</f>
        <v>0</v>
      </c>
      <c r="M40" s="23">
        <f>SUM(D40:L40)</f>
        <v>50.128599999999935</v>
      </c>
    </row>
    <row r="41" spans="1:13">
      <c r="A41" s="180" t="s">
        <v>66</v>
      </c>
      <c r="B41" s="146" t="s">
        <v>9</v>
      </c>
      <c r="C41" s="24" t="s">
        <v>2</v>
      </c>
      <c r="D41" s="24">
        <v>2.95</v>
      </c>
      <c r="E41" s="24"/>
      <c r="F41" s="24">
        <v>2.92</v>
      </c>
      <c r="G41" s="24"/>
      <c r="H41" s="24">
        <v>6.05</v>
      </c>
      <c r="I41" s="24"/>
      <c r="J41" s="24">
        <v>2.92</v>
      </c>
      <c r="K41" s="24"/>
      <c r="L41" s="24">
        <v>2.95</v>
      </c>
      <c r="M41" s="24"/>
    </row>
    <row r="42" spans="1:13">
      <c r="A42" s="201"/>
      <c r="B42" s="146"/>
      <c r="C42" s="24" t="s">
        <v>3</v>
      </c>
      <c r="D42" s="24">
        <v>1.59</v>
      </c>
      <c r="E42" s="24"/>
      <c r="F42" s="24">
        <v>1.59</v>
      </c>
      <c r="G42" s="24"/>
      <c r="H42" s="24">
        <v>1.59</v>
      </c>
      <c r="I42" s="24"/>
      <c r="J42" s="24">
        <v>1.59</v>
      </c>
      <c r="K42" s="24"/>
      <c r="L42" s="24">
        <v>1.59</v>
      </c>
      <c r="M42" s="24"/>
    </row>
    <row r="43" spans="1:13">
      <c r="A43" s="201"/>
      <c r="B43" s="146"/>
      <c r="C43" s="6" t="s">
        <v>5</v>
      </c>
      <c r="D43" s="24">
        <v>1</v>
      </c>
      <c r="E43" s="24"/>
      <c r="F43" s="24">
        <v>4</v>
      </c>
      <c r="G43" s="24"/>
      <c r="H43" s="24">
        <v>8</v>
      </c>
      <c r="I43" s="24"/>
      <c r="J43" s="24">
        <v>4</v>
      </c>
      <c r="K43" s="24"/>
      <c r="L43" s="24">
        <v>1</v>
      </c>
      <c r="M43" s="24"/>
    </row>
    <row r="44" spans="1:13">
      <c r="A44" s="201"/>
      <c r="B44" s="146"/>
      <c r="C44" s="24" t="s">
        <v>4</v>
      </c>
      <c r="D44" s="24">
        <f>D41*D42*D43</f>
        <v>4.6905000000000001</v>
      </c>
      <c r="E44" s="24">
        <f>E41*E42*E43</f>
        <v>0</v>
      </c>
      <c r="F44" s="24">
        <f t="shared" ref="F44:K44" si="3">F41*F42*F43</f>
        <v>18.571200000000001</v>
      </c>
      <c r="G44" s="24">
        <f t="shared" si="3"/>
        <v>0</v>
      </c>
      <c r="H44" s="24">
        <f t="shared" si="3"/>
        <v>76.956000000000003</v>
      </c>
      <c r="I44" s="24">
        <f t="shared" si="3"/>
        <v>0</v>
      </c>
      <c r="J44" s="24">
        <f t="shared" si="3"/>
        <v>18.571200000000001</v>
      </c>
      <c r="K44" s="24">
        <f t="shared" si="3"/>
        <v>0</v>
      </c>
      <c r="L44" s="24">
        <f>L41*L42*L43</f>
        <v>4.6905000000000001</v>
      </c>
      <c r="M44" s="24"/>
    </row>
    <row r="45" spans="1:13">
      <c r="A45" s="201"/>
      <c r="B45" s="146"/>
      <c r="C45" s="24" t="s">
        <v>2</v>
      </c>
      <c r="D45" s="24"/>
      <c r="E45" s="24"/>
      <c r="F45" s="24"/>
      <c r="G45" s="24"/>
      <c r="H45" s="24"/>
      <c r="I45" s="24"/>
      <c r="J45" s="24"/>
      <c r="K45" s="24"/>
      <c r="L45" s="14"/>
      <c r="M45" s="24"/>
    </row>
    <row r="46" spans="1:13">
      <c r="A46" s="201"/>
      <c r="B46" s="146"/>
      <c r="C46" s="24" t="s">
        <v>3</v>
      </c>
      <c r="D46" s="24"/>
      <c r="E46" s="24"/>
      <c r="F46" s="24"/>
      <c r="G46" s="24"/>
      <c r="H46" s="24"/>
      <c r="I46" s="24"/>
      <c r="J46" s="24"/>
      <c r="K46" s="24"/>
      <c r="L46" s="14"/>
      <c r="M46" s="24"/>
    </row>
    <row r="47" spans="1:13">
      <c r="A47" s="201"/>
      <c r="B47" s="146"/>
      <c r="C47" s="6" t="s">
        <v>5</v>
      </c>
      <c r="D47" s="24"/>
      <c r="E47" s="24"/>
      <c r="F47" s="24"/>
      <c r="G47" s="24"/>
      <c r="H47" s="24"/>
      <c r="I47" s="24"/>
      <c r="J47" s="24"/>
      <c r="K47" s="24"/>
      <c r="L47" s="14"/>
      <c r="M47" s="24"/>
    </row>
    <row r="48" spans="1:13">
      <c r="A48" s="201"/>
      <c r="B48" s="146"/>
      <c r="C48" s="24" t="s">
        <v>4</v>
      </c>
      <c r="D48" s="24">
        <f>D45*D46*D47</f>
        <v>0</v>
      </c>
      <c r="E48" s="24">
        <f>E45*E46*E47</f>
        <v>0</v>
      </c>
      <c r="F48" s="24">
        <f t="shared" ref="F48" si="4">F45*F46*F47</f>
        <v>0</v>
      </c>
      <c r="G48" s="24">
        <f t="shared" ref="G48" si="5">G45*G46*G47</f>
        <v>0</v>
      </c>
      <c r="H48" s="24">
        <f t="shared" ref="H48" si="6">H45*H46*H47</f>
        <v>0</v>
      </c>
      <c r="I48" s="24">
        <f t="shared" ref="I48" si="7">I45*I46*I47</f>
        <v>0</v>
      </c>
      <c r="J48" s="24">
        <f t="shared" ref="J48" si="8">J45*J46*J47</f>
        <v>0</v>
      </c>
      <c r="K48" s="24">
        <f t="shared" ref="K48" si="9">K45*K46*K47</f>
        <v>0</v>
      </c>
      <c r="L48" s="24">
        <f t="shared" ref="L48" si="10">L45*L46*L47</f>
        <v>0</v>
      </c>
      <c r="M48" s="24"/>
    </row>
    <row r="49" spans="1:13">
      <c r="A49" s="201"/>
      <c r="B49" s="146"/>
      <c r="C49" s="24" t="s">
        <v>37</v>
      </c>
      <c r="D49" s="24">
        <f>D44+D48</f>
        <v>4.6905000000000001</v>
      </c>
      <c r="E49" s="24">
        <f>E44+E48</f>
        <v>0</v>
      </c>
      <c r="F49" s="24">
        <f t="shared" ref="F49:L49" si="11">F44+F48</f>
        <v>18.571200000000001</v>
      </c>
      <c r="G49" s="24">
        <f t="shared" si="11"/>
        <v>0</v>
      </c>
      <c r="H49" s="24">
        <f t="shared" si="11"/>
        <v>76.956000000000003</v>
      </c>
      <c r="I49" s="24">
        <f t="shared" si="11"/>
        <v>0</v>
      </c>
      <c r="J49" s="24">
        <f t="shared" si="11"/>
        <v>18.571200000000001</v>
      </c>
      <c r="K49" s="24">
        <f t="shared" si="11"/>
        <v>0</v>
      </c>
      <c r="L49" s="24">
        <f t="shared" si="11"/>
        <v>4.6905000000000001</v>
      </c>
      <c r="M49" s="26">
        <f>SUM(D49:L49)</f>
        <v>123.47940000000001</v>
      </c>
    </row>
    <row r="50" spans="1:13">
      <c r="A50" s="201"/>
      <c r="B50" s="146" t="s">
        <v>64</v>
      </c>
      <c r="C50" s="24" t="s">
        <v>2</v>
      </c>
      <c r="D50" s="24">
        <v>3.9</v>
      </c>
      <c r="E50" s="24"/>
      <c r="F50" s="24"/>
      <c r="G50" s="24"/>
      <c r="H50" s="24"/>
      <c r="I50" s="24"/>
      <c r="J50" s="24"/>
      <c r="K50" s="24"/>
      <c r="L50" s="24">
        <v>3.9</v>
      </c>
      <c r="M50" s="26"/>
    </row>
    <row r="51" spans="1:13">
      <c r="A51" s="201"/>
      <c r="B51" s="146"/>
      <c r="C51" s="24" t="s">
        <v>3</v>
      </c>
      <c r="D51" s="24">
        <f>47.95-5.77</f>
        <v>42.180000000000007</v>
      </c>
      <c r="E51" s="24"/>
      <c r="F51" s="24"/>
      <c r="G51" s="24"/>
      <c r="H51" s="24"/>
      <c r="I51" s="24"/>
      <c r="J51" s="24"/>
      <c r="K51" s="24"/>
      <c r="L51" s="24">
        <f>47.95-5.77</f>
        <v>42.180000000000007</v>
      </c>
      <c r="M51" s="26"/>
    </row>
    <row r="52" spans="1:13">
      <c r="A52" s="201"/>
      <c r="B52" s="146"/>
      <c r="C52" s="24" t="s">
        <v>4</v>
      </c>
      <c r="D52" s="24">
        <f>D50*D51</f>
        <v>164.50200000000001</v>
      </c>
      <c r="E52" s="24"/>
      <c r="F52" s="24"/>
      <c r="G52" s="24"/>
      <c r="H52" s="24"/>
      <c r="I52" s="24"/>
      <c r="J52" s="24"/>
      <c r="K52" s="24"/>
      <c r="L52" s="24">
        <f>L50*L51</f>
        <v>164.50200000000001</v>
      </c>
      <c r="M52" s="26">
        <f>SUM(D52:L52)</f>
        <v>329.00400000000002</v>
      </c>
    </row>
    <row r="53" spans="1:13">
      <c r="A53" s="201"/>
      <c r="B53" s="146" t="s">
        <v>65</v>
      </c>
      <c r="C53" s="24" t="s">
        <v>2</v>
      </c>
      <c r="D53" s="24"/>
      <c r="E53" s="24"/>
      <c r="F53" s="24">
        <v>3</v>
      </c>
      <c r="G53" s="24"/>
      <c r="H53" s="24">
        <v>6.15</v>
      </c>
      <c r="I53" s="24"/>
      <c r="J53" s="24">
        <v>3</v>
      </c>
      <c r="K53" s="24"/>
      <c r="L53" s="14"/>
      <c r="M53" s="26"/>
    </row>
    <row r="54" spans="1:13">
      <c r="A54" s="201"/>
      <c r="B54" s="146"/>
      <c r="C54" s="24" t="s">
        <v>3</v>
      </c>
      <c r="D54" s="24"/>
      <c r="E54" s="24"/>
      <c r="F54" s="24">
        <f>47.77-35.77+26.95-5.77</f>
        <v>33.180000000000007</v>
      </c>
      <c r="G54" s="24"/>
      <c r="H54" s="24">
        <f>47.77-26.77</f>
        <v>21.000000000000004</v>
      </c>
      <c r="I54" s="24"/>
      <c r="J54" s="24">
        <f>47.77-35.77+26.95-5.77</f>
        <v>33.180000000000007</v>
      </c>
      <c r="K54" s="24"/>
      <c r="L54" s="14"/>
      <c r="M54" s="26"/>
    </row>
    <row r="55" spans="1:13">
      <c r="A55" s="201"/>
      <c r="B55" s="146"/>
      <c r="C55" s="24" t="s">
        <v>4</v>
      </c>
      <c r="D55" s="24"/>
      <c r="E55" s="24"/>
      <c r="F55" s="24">
        <f>F53*F54</f>
        <v>99.54000000000002</v>
      </c>
      <c r="G55" s="24">
        <f>G53*G54</f>
        <v>0</v>
      </c>
      <c r="H55" s="24">
        <f t="shared" ref="H55:I55" si="12">H53*H54</f>
        <v>129.15000000000003</v>
      </c>
      <c r="I55" s="24">
        <f t="shared" si="12"/>
        <v>0</v>
      </c>
      <c r="J55" s="24">
        <f>J53*J54</f>
        <v>99.54000000000002</v>
      </c>
      <c r="K55" s="24"/>
      <c r="L55" s="14"/>
      <c r="M55" s="26">
        <f>SUM(D55:J55)</f>
        <v>328.23000000000008</v>
      </c>
    </row>
    <row r="56" spans="1:13" s="3" customFormat="1">
      <c r="A56" s="181"/>
      <c r="B56" s="144" t="s">
        <v>6</v>
      </c>
      <c r="C56" s="144"/>
      <c r="D56" s="23">
        <f>D49+D52+D55</f>
        <v>169.1925</v>
      </c>
      <c r="E56" s="23">
        <f t="shared" ref="E56:L56" si="13">E49+E52+E55</f>
        <v>0</v>
      </c>
      <c r="F56" s="23">
        <f t="shared" si="13"/>
        <v>118.11120000000003</v>
      </c>
      <c r="G56" s="23">
        <f t="shared" si="13"/>
        <v>0</v>
      </c>
      <c r="H56" s="23">
        <f t="shared" si="13"/>
        <v>206.10600000000005</v>
      </c>
      <c r="I56" s="23">
        <f t="shared" si="13"/>
        <v>0</v>
      </c>
      <c r="J56" s="23">
        <f t="shared" si="13"/>
        <v>118.11120000000003</v>
      </c>
      <c r="K56" s="23">
        <f t="shared" si="13"/>
        <v>0</v>
      </c>
      <c r="L56" s="23">
        <f t="shared" si="13"/>
        <v>169.1925</v>
      </c>
      <c r="M56" s="23">
        <f>SUM(D56:L56)</f>
        <v>780.71340000000009</v>
      </c>
    </row>
    <row r="57" spans="1:13">
      <c r="A57" s="146" t="s">
        <v>67</v>
      </c>
      <c r="B57" s="200" t="s">
        <v>1</v>
      </c>
      <c r="C57" s="24" t="s">
        <v>2</v>
      </c>
      <c r="D57" s="24"/>
      <c r="E57" s="24">
        <v>0.2</v>
      </c>
      <c r="F57" s="24"/>
      <c r="G57" s="24">
        <f>0.2+0.3</f>
        <v>0.5</v>
      </c>
      <c r="H57" s="24"/>
      <c r="I57" s="24">
        <f>0.2+0.3</f>
        <v>0.5</v>
      </c>
      <c r="J57" s="24"/>
      <c r="K57" s="24">
        <v>0.2</v>
      </c>
      <c r="L57" s="14"/>
      <c r="M57" s="24"/>
    </row>
    <row r="58" spans="1:13">
      <c r="A58" s="146"/>
      <c r="B58" s="200"/>
      <c r="C58" s="24" t="s">
        <v>3</v>
      </c>
      <c r="D58" s="24"/>
      <c r="E58" s="24">
        <f>35.295-2.77</f>
        <v>32.524999999999999</v>
      </c>
      <c r="F58" s="24"/>
      <c r="G58" s="24">
        <f>57.77-2.77</f>
        <v>55</v>
      </c>
      <c r="H58" s="24"/>
      <c r="I58" s="24">
        <f>57.77-2.77</f>
        <v>55</v>
      </c>
      <c r="J58" s="24"/>
      <c r="K58" s="24">
        <f>35.295-2.77</f>
        <v>32.524999999999999</v>
      </c>
      <c r="L58" s="14"/>
      <c r="M58" s="24"/>
    </row>
    <row r="59" spans="1:13">
      <c r="A59" s="146"/>
      <c r="B59" s="200"/>
      <c r="C59" s="24" t="s">
        <v>4</v>
      </c>
      <c r="D59" s="24"/>
      <c r="E59" s="24">
        <f>E57*E58</f>
        <v>6.5049999999999999</v>
      </c>
      <c r="F59" s="24"/>
      <c r="G59" s="24">
        <f>G57*G58</f>
        <v>27.5</v>
      </c>
      <c r="H59" s="24"/>
      <c r="I59" s="24">
        <f>I57*I58</f>
        <v>27.5</v>
      </c>
      <c r="J59" s="24"/>
      <c r="K59" s="24">
        <f>K57*K58</f>
        <v>6.5049999999999999</v>
      </c>
      <c r="L59" s="14"/>
      <c r="M59" s="24"/>
    </row>
    <row r="60" spans="1:13" s="3" customFormat="1">
      <c r="A60" s="146"/>
      <c r="B60" s="144" t="s">
        <v>6</v>
      </c>
      <c r="C60" s="144"/>
      <c r="D60" s="23"/>
      <c r="E60" s="23">
        <f>E52+E56+E59</f>
        <v>6.5049999999999999</v>
      </c>
      <c r="F60" s="23"/>
      <c r="G60" s="23">
        <f t="shared" ref="G60:K60" si="14">G52+G56+G59</f>
        <v>27.5</v>
      </c>
      <c r="H60" s="23"/>
      <c r="I60" s="23">
        <f t="shared" si="14"/>
        <v>27.5</v>
      </c>
      <c r="J60" s="23"/>
      <c r="K60" s="23">
        <f t="shared" si="14"/>
        <v>6.5049999999999999</v>
      </c>
      <c r="L60" s="23"/>
      <c r="M60" s="23">
        <f>SUM(D60:L60)</f>
        <v>68.010000000000005</v>
      </c>
    </row>
  </sheetData>
  <mergeCells count="22">
    <mergeCell ref="A57:A60"/>
    <mergeCell ref="B57:B59"/>
    <mergeCell ref="B60:C60"/>
    <mergeCell ref="A33:A40"/>
    <mergeCell ref="B33:B35"/>
    <mergeCell ref="B36:B39"/>
    <mergeCell ref="B40:C40"/>
    <mergeCell ref="A41:A56"/>
    <mergeCell ref="B41:B49"/>
    <mergeCell ref="B50:B52"/>
    <mergeCell ref="B53:B55"/>
    <mergeCell ref="B56:C56"/>
    <mergeCell ref="A3:C3"/>
    <mergeCell ref="A4:A20"/>
    <mergeCell ref="B4:B6"/>
    <mergeCell ref="B7:B19"/>
    <mergeCell ref="B20:C20"/>
    <mergeCell ref="A21:A32"/>
    <mergeCell ref="B21:B24"/>
    <mergeCell ref="B25:B28"/>
    <mergeCell ref="B29:B31"/>
    <mergeCell ref="B32:C32"/>
  </mergeCells>
  <pageMargins left="0.41" right="0.19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3</vt:i4>
      </vt:variant>
    </vt:vector>
  </HeadingPairs>
  <TitlesOfParts>
    <vt:vector size="27" baseType="lpstr">
      <vt:lpstr>Сводка объемов </vt:lpstr>
      <vt:lpstr>ЖД 1-8</vt:lpstr>
      <vt:lpstr>ЖД 1-8 (2)</vt:lpstr>
      <vt:lpstr>ЖД 1-8 (3)</vt:lpstr>
      <vt:lpstr>ЖД 8-1</vt:lpstr>
      <vt:lpstr>ЖД 8-1 (2)</vt:lpstr>
      <vt:lpstr>ЖД 8-1 (3)</vt:lpstr>
      <vt:lpstr>ЖД А-И</vt:lpstr>
      <vt:lpstr>ЖД А-И (2)</vt:lpstr>
      <vt:lpstr>ЖД А-И (3)</vt:lpstr>
      <vt:lpstr>ЖД И-А</vt:lpstr>
      <vt:lpstr>ЖД И-А (2)</vt:lpstr>
      <vt:lpstr>ЖД И-А (3)</vt:lpstr>
      <vt:lpstr>ВПП 1-8|3</vt:lpstr>
      <vt:lpstr>ВПП 1-8|3 (2)</vt:lpstr>
      <vt:lpstr>ВПП 8|3-1</vt:lpstr>
      <vt:lpstr>ВПП 8|3-1 (2)</vt:lpstr>
      <vt:lpstr>ВПП A|2-M</vt:lpstr>
      <vt:lpstr>ВПП A|2-M (2)</vt:lpstr>
      <vt:lpstr>ВПП М-A|2</vt:lpstr>
      <vt:lpstr>ВПП М-A|2 (2)</vt:lpstr>
      <vt:lpstr>термомакс лоджии</vt:lpstr>
      <vt:lpstr>прочая отделка лоджии</vt:lpstr>
      <vt:lpstr>потолки лоджий</vt:lpstr>
      <vt:lpstr>'ВПП 1-8|3 (2)'!Область_печати</vt:lpstr>
      <vt:lpstr>'ЖД А-И (3)'!Область_печати</vt:lpstr>
      <vt:lpstr>'ЖД И-А (3)'!Область_печати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2013-10-31T12:03:29Z</cp:lastPrinted>
  <dcterms:created xsi:type="dcterms:W3CDTF">2013-04-30T07:27:44Z</dcterms:created>
  <dcterms:modified xsi:type="dcterms:W3CDTF">2013-10-31T12:05:27Z</dcterms:modified>
</cp:coreProperties>
</file>