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50" windowWidth="15600" windowHeight="9180" tabRatio="982" firstSheet="2" activeTab="19"/>
  </bookViews>
  <sheets>
    <sheet name="Для Заказчика" sheetId="32" r:id="rId1"/>
    <sheet name="ССР тек." sheetId="24" r:id="rId2"/>
    <sheet name="ОСР2001" sheetId="2" r:id="rId3"/>
    <sheet name="Расчет ПИР" sheetId="26" r:id="rId4"/>
    <sheet name="02-01-01" sheetId="36" r:id="rId5"/>
    <sheet name="02-01-02" sheetId="35" r:id="rId6"/>
    <sheet name="02-01-03" sheetId="8" r:id="rId7"/>
    <sheet name="02-01-04" sheetId="9" r:id="rId8"/>
    <sheet name="02-01-05" sheetId="10" r:id="rId9"/>
    <sheet name="02-01-06" sheetId="11" r:id="rId10"/>
    <sheet name="02-01-07" sheetId="12" r:id="rId11"/>
    <sheet name="01-01-02" sheetId="13" r:id="rId12"/>
    <sheet name="01-01-01" sheetId="23" r:id="rId13"/>
    <sheet name="04-01" sheetId="14" r:id="rId14"/>
    <sheet name="05-01" sheetId="15" r:id="rId15"/>
    <sheet name="06-01" sheetId="16" r:id="rId16"/>
    <sheet name="06-02" sheetId="17" r:id="rId17"/>
    <sheet name="07-01" sheetId="18" r:id="rId18"/>
    <sheet name="Диаграмма1" sheetId="37" r:id="rId19"/>
    <sheet name="07-02" sheetId="19" r:id="rId20"/>
    <sheet name="Лист17" sheetId="21" r:id="rId21"/>
  </sheets>
  <externalReferences>
    <externalReference r:id="rId22"/>
  </externalReferences>
  <definedNames>
    <definedName name="_xlnm.Print_Area" localSheetId="2">ОСР2001!$A$1:$K$29</definedName>
    <definedName name="_xlnm.Print_Area" localSheetId="3">'Расчет ПИР'!$A$1:$H$33</definedName>
    <definedName name="_xlnm.Print_Area" localSheetId="1">'ССР тек.'!$A$1:$H$82</definedName>
  </definedNames>
  <calcPr calcId="144525"/>
</workbook>
</file>

<file path=xl/calcChain.xml><?xml version="1.0" encoding="utf-8"?>
<calcChain xmlns="http://schemas.openxmlformats.org/spreadsheetml/2006/main">
  <c r="G74" i="24" l="1"/>
  <c r="D24" i="24"/>
  <c r="G23" i="24"/>
  <c r="I20" i="23"/>
  <c r="C27" i="24" l="1"/>
  <c r="F43" i="24" l="1"/>
  <c r="D43" i="24"/>
  <c r="D19" i="2"/>
  <c r="G21" i="26"/>
  <c r="E33" i="24"/>
  <c r="D33" i="24"/>
  <c r="D40" i="24"/>
  <c r="D25" i="2"/>
  <c r="E39" i="24" l="1"/>
  <c r="D39" i="24"/>
  <c r="F21" i="2"/>
  <c r="E21" i="2"/>
  <c r="D21" i="2"/>
  <c r="D44" i="24"/>
  <c r="F24" i="2"/>
  <c r="E24" i="2"/>
  <c r="F23" i="2"/>
  <c r="E23" i="2"/>
  <c r="F22" i="2"/>
  <c r="E22" i="2"/>
  <c r="D22" i="2"/>
  <c r="D36" i="24"/>
  <c r="E36" i="24"/>
  <c r="H40" i="24" l="1"/>
  <c r="A6" i="26"/>
  <c r="L14" i="26"/>
  <c r="A15" i="26"/>
  <c r="F15" i="26"/>
  <c r="F26" i="26" s="1"/>
  <c r="G15" i="26"/>
  <c r="L15" i="26"/>
  <c r="L16" i="26"/>
  <c r="L17" i="26"/>
  <c r="L18" i="26"/>
  <c r="L19" i="26"/>
  <c r="L20" i="26"/>
  <c r="A21" i="26"/>
  <c r="A22" i="26" s="1"/>
  <c r="A23" i="26" s="1"/>
  <c r="B21" i="26"/>
  <c r="B22" i="26" s="1"/>
  <c r="B23" i="26" s="1"/>
  <c r="L21" i="26"/>
  <c r="G22" i="26"/>
  <c r="L22" i="26"/>
  <c r="G23" i="26"/>
  <c r="L23" i="26"/>
  <c r="I16" i="23"/>
  <c r="I18" i="23" s="1"/>
  <c r="E23" i="23"/>
  <c r="E24" i="23" s="1"/>
  <c r="E22" i="23"/>
  <c r="E18" i="23"/>
  <c r="E16" i="23"/>
  <c r="F55" i="24"/>
  <c r="H64" i="24"/>
  <c r="G45" i="24"/>
  <c r="E45" i="24"/>
  <c r="F45" i="24"/>
  <c r="G41" i="24"/>
  <c r="E41" i="24"/>
  <c r="F41" i="24"/>
  <c r="F37" i="24"/>
  <c r="E37" i="24"/>
  <c r="G34" i="24"/>
  <c r="F34" i="24"/>
  <c r="E34" i="24"/>
  <c r="G31" i="24"/>
  <c r="F31" i="24"/>
  <c r="E31" i="24"/>
  <c r="D31" i="24"/>
  <c r="H30" i="24"/>
  <c r="H31" i="24" s="1"/>
  <c r="F25" i="24"/>
  <c r="E25" i="24"/>
  <c r="H24" i="24"/>
  <c r="H44" i="24"/>
  <c r="D45" i="24"/>
  <c r="H33" i="24"/>
  <c r="H34" i="24" s="1"/>
  <c r="D34" i="24"/>
  <c r="H36" i="24"/>
  <c r="H37" i="24" s="1"/>
  <c r="D37" i="24"/>
  <c r="D25" i="24"/>
  <c r="H39" i="24"/>
  <c r="H43" i="24"/>
  <c r="H24" i="2"/>
  <c r="H23" i="2"/>
  <c r="D26" i="2"/>
  <c r="D27" i="24" s="1"/>
  <c r="G26" i="2"/>
  <c r="H25" i="2"/>
  <c r="H22" i="2"/>
  <c r="F26" i="2"/>
  <c r="F27" i="24" s="1"/>
  <c r="F28" i="24" s="1"/>
  <c r="E26" i="2"/>
  <c r="E27" i="24" s="1"/>
  <c r="E28" i="24" s="1"/>
  <c r="H21" i="2"/>
  <c r="H20" i="2"/>
  <c r="H19" i="2"/>
  <c r="A20" i="2"/>
  <c r="A21" i="2" s="1"/>
  <c r="A22" i="2" s="1"/>
  <c r="A23" i="2" s="1"/>
  <c r="A24" i="2" s="1"/>
  <c r="F18" i="23"/>
  <c r="F22" i="23"/>
  <c r="F23" i="23"/>
  <c r="F24" i="23"/>
  <c r="F16" i="23"/>
  <c r="I17" i="23" l="1"/>
  <c r="I19" i="23" s="1"/>
  <c r="G65" i="24"/>
  <c r="H65" i="24" s="1"/>
  <c r="G66" i="24"/>
  <c r="J9" i="26"/>
  <c r="J11" i="26"/>
  <c r="M14" i="26"/>
  <c r="I22" i="23"/>
  <c r="I21" i="23"/>
  <c r="H41" i="24"/>
  <c r="D41" i="24"/>
  <c r="H45" i="24"/>
  <c r="F46" i="24"/>
  <c r="F51" i="24" s="1"/>
  <c r="F56" i="24" s="1"/>
  <c r="F60" i="24" s="1"/>
  <c r="F61" i="24" s="1"/>
  <c r="F69" i="24" s="1"/>
  <c r="F70" i="24" s="1"/>
  <c r="F71" i="24" s="1"/>
  <c r="F72" i="24" s="1"/>
  <c r="F74" i="24" s="1"/>
  <c r="H26" i="2"/>
  <c r="H12" i="2" s="1"/>
  <c r="E46" i="24"/>
  <c r="E48" i="24" s="1"/>
  <c r="E49" i="24" s="1"/>
  <c r="E51" i="24" s="1"/>
  <c r="G25" i="26"/>
  <c r="I24" i="26"/>
  <c r="I25" i="26" s="1"/>
  <c r="H66" i="24"/>
  <c r="G24" i="26"/>
  <c r="G67" i="24" s="1"/>
  <c r="D28" i="24"/>
  <c r="H27" i="24"/>
  <c r="H28" i="24" s="1"/>
  <c r="I23" i="23" l="1"/>
  <c r="I24" i="23" s="1"/>
  <c r="H67" i="24"/>
  <c r="G26" i="26"/>
  <c r="G77" i="24" s="1"/>
  <c r="D46" i="24"/>
  <c r="D48" i="24" s="1"/>
  <c r="E54" i="24"/>
  <c r="E55" i="24" s="1"/>
  <c r="E56" i="24" s="1"/>
  <c r="E60" i="24" s="1"/>
  <c r="E61" i="24" s="1"/>
  <c r="E69" i="24" s="1"/>
  <c r="E70" i="24" s="1"/>
  <c r="F75" i="24"/>
  <c r="F76" i="24" s="1"/>
  <c r="D13" i="23" l="1"/>
  <c r="E71" i="24"/>
  <c r="E72" i="24" s="1"/>
  <c r="E74" i="24" s="1"/>
  <c r="D49" i="24"/>
  <c r="H48" i="24"/>
  <c r="H49" i="24" s="1"/>
  <c r="H23" i="24" l="1"/>
  <c r="H25" i="24" s="1"/>
  <c r="H46" i="24" s="1"/>
  <c r="H51" i="24" s="1"/>
  <c r="G25" i="24"/>
  <c r="G46" i="24" s="1"/>
  <c r="G51" i="24" s="1"/>
  <c r="H50" i="24"/>
  <c r="H78" i="24" s="1"/>
  <c r="D51" i="24"/>
  <c r="D54" i="24" s="1"/>
  <c r="E75" i="24"/>
  <c r="E76" i="24" s="1"/>
  <c r="G53" i="24" l="1"/>
  <c r="G55" i="24" s="1"/>
  <c r="G56" i="24" s="1"/>
  <c r="H54" i="24"/>
  <c r="D55" i="24"/>
  <c r="D56" i="24" s="1"/>
  <c r="H56" i="24" s="1"/>
  <c r="G63" i="24" l="1"/>
  <c r="G58" i="24" s="1"/>
  <c r="H53" i="24"/>
  <c r="H55" i="24" s="1"/>
  <c r="D60" i="24"/>
  <c r="D61" i="24" s="1"/>
  <c r="D69" i="24" l="1"/>
  <c r="D70" i="24" s="1"/>
  <c r="D71" i="24" l="1"/>
  <c r="D72" i="24" s="1"/>
  <c r="D74" i="24" s="1"/>
  <c r="H58" i="24"/>
  <c r="G59" i="24"/>
  <c r="G68" i="24"/>
  <c r="H63" i="24"/>
  <c r="K73" i="24" s="1"/>
  <c r="H68" i="24" l="1"/>
  <c r="D75" i="24"/>
  <c r="D76" i="24" s="1"/>
  <c r="H74" i="24"/>
  <c r="H59" i="24"/>
  <c r="H60" i="24" s="1"/>
  <c r="G60" i="24"/>
  <c r="G61" i="24" s="1"/>
  <c r="H61" i="24" s="1"/>
  <c r="H69" i="24" s="1"/>
  <c r="H70" i="24" s="1"/>
  <c r="G75" i="24"/>
  <c r="G76" i="24" s="1"/>
  <c r="G69" i="24" l="1"/>
  <c r="G70" i="24" s="1"/>
  <c r="G71" i="24" s="1"/>
  <c r="G72" i="24" s="1"/>
  <c r="H71" i="24"/>
  <c r="H72" i="24" s="1"/>
  <c r="H75" i="24"/>
  <c r="H76" i="24" s="1"/>
  <c r="D6" i="24" l="1"/>
</calcChain>
</file>

<file path=xl/comments1.xml><?xml version="1.0" encoding="utf-8"?>
<comments xmlns="http://schemas.openxmlformats.org/spreadsheetml/2006/main">
  <authors>
    <author>Сергей</author>
    <author>Alex</author>
    <author>Alex Sosedko</author>
  </authors>
  <commentList>
    <comment ref="A7" author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расчета&gt;</t>
        </r>
      </text>
    </comment>
    <comment ref="A8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стройки&gt;, &lt;Наименование объекта&gt;, &lt;Наименование сметы&gt;</t>
        </r>
      </text>
    </comment>
    <comment ref="C10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A15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15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</t>
        </r>
      </text>
    </comment>
    <comment ref="C15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&lt;Комментарии из базы данных к расценке&gt;
Примечание: &lt;Примечание&gt;</t>
        </r>
      </text>
    </comment>
    <comment ref="D15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"&amp;INDIRECT("G"&amp;ROW()))&lt;Пустой идентификатор&gt;</t>
        </r>
      </text>
    </comment>
    <comment ref="E15" authorId="0">
      <text>
        <r>
          <rPr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</t>
        </r>
      </text>
    </comment>
    <comment ref="F15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=IF(INDIRECT("J" &amp; ROW())="текущие цены", IF(INDIRECT("G" &amp; ROW())="", "&lt;ПЗ по позиции на единицу в текущих ценах с учетом всех к-тов&gt;", "&lt;ПЗ по позиции на единицу в текущих ценах&gt;"), IF(INDIRECT("G" &amp; ROW())="", "&lt;ПЗ по позиции на единицу в базисных ценах с учетом всех к-тов&gt;","&lt;ПЗ по позиции на единицу в базисных ценах&gt;")) </t>
        </r>
      </text>
    </comment>
    <comment ref="G15" authorId="0">
      <text>
        <r>
          <rPr>
            <sz val="8"/>
            <color indexed="81"/>
            <rFont val="Tahoma"/>
            <family val="2"/>
            <charset val="204"/>
          </rPr>
          <t xml:space="preserve"> &lt;К-т к позиции на прямые затраты&gt;</t>
        </r>
      </text>
    </comment>
    <comment ref="H15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физ. объема&gt;</t>
        </r>
      </text>
    </comment>
    <comment ref="I1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=IF(INDIRECT("J" &amp; ROW())="текущие цены", &lt;ИТОГО ПЗ по позиции в текущих ценах&gt;/1000, &lt;ИТОГО ПЗ по позиции для БИМ&gt;/1000) 
</t>
        </r>
      </text>
    </comment>
  </commentList>
</comments>
</file>

<file path=xl/sharedStrings.xml><?xml version="1.0" encoding="utf-8"?>
<sst xmlns="http://schemas.openxmlformats.org/spreadsheetml/2006/main" count="3877" uniqueCount="1691">
  <si>
    <t>Форма № 1</t>
  </si>
  <si>
    <t xml:space="preserve">Заказчик </t>
  </si>
  <si>
    <t>(наименование организации)</t>
  </si>
  <si>
    <t>"Утвержден" «    »________________20__г.</t>
  </si>
  <si>
    <t>Сводный сметный расчет в сумме</t>
  </si>
  <si>
    <t>тыс. руб.</t>
  </si>
  <si>
    <t xml:space="preserve">В том числе возвратных сумм </t>
  </si>
  <si>
    <t>(ссылка на документ об утверждении)</t>
  </si>
  <si>
    <t xml:space="preserve">СВОДНЫЙ СМЕТНЫЙ РАСЧЕТ СТОИМОСТИ </t>
  </si>
  <si>
    <t>(наименование стройки)</t>
  </si>
  <si>
    <t>№ пп</t>
  </si>
  <si>
    <t>Номера сметных расчетов и смет</t>
  </si>
  <si>
    <t>Наименование глав, объектов, работ и затрат</t>
  </si>
  <si>
    <t>Сметная стоимость, тыс. руб.</t>
  </si>
  <si>
    <t>Общая сметная стоимость</t>
  </si>
  <si>
    <t>строительных работ</t>
  </si>
  <si>
    <t>монтажных работ</t>
  </si>
  <si>
    <t>оборудования, мебели, инвентаря</t>
  </si>
  <si>
    <t>прочих</t>
  </si>
  <si>
    <t>Глава 1. Подготовка территории строительства</t>
  </si>
  <si>
    <t>Итого по Главе 1</t>
  </si>
  <si>
    <t>Глава 2. Основные объекты строительства</t>
  </si>
  <si>
    <t>ОС №02-01</t>
  </si>
  <si>
    <t>Итого по Главе 2</t>
  </si>
  <si>
    <t>Глава 3. Объекты подсобного и обслуживающего назначения</t>
  </si>
  <si>
    <t>Итого по Главе 3</t>
  </si>
  <si>
    <t>Глава 4. Объекты энергетического хозяйства</t>
  </si>
  <si>
    <t>ЛС 04-01</t>
  </si>
  <si>
    <t>Итого по Главе 4</t>
  </si>
  <si>
    <t>Глава 5. Объекты транспортного хозяйства и связи</t>
  </si>
  <si>
    <t>ЛС 05-01</t>
  </si>
  <si>
    <t>Итого по Главе 5</t>
  </si>
  <si>
    <t>Глава 6. Hаружные сети и сооружения водоснабжения, канализации, теплоснабжения и газоснабжения</t>
  </si>
  <si>
    <t>ЛС №06-01</t>
  </si>
  <si>
    <t>ЛС №06-02</t>
  </si>
  <si>
    <t>Наружные внутриплощадочные тепловые сети</t>
  </si>
  <si>
    <t>Итого по Главе 6</t>
  </si>
  <si>
    <t>Глава 7. Благоустройство и озеленение территории</t>
  </si>
  <si>
    <t>ЛС №07-01</t>
  </si>
  <si>
    <t>Итого по Главе 7</t>
  </si>
  <si>
    <t>Итого по Главам 1-7</t>
  </si>
  <si>
    <t>Глава 8. Временные здания и сооружения</t>
  </si>
  <si>
    <t>Итого по Главе 8</t>
  </si>
  <si>
    <t>Итого по Главам 1-8</t>
  </si>
  <si>
    <t>Глава 9. Прочие работы и затраты</t>
  </si>
  <si>
    <t>МДС 81-35.2004</t>
  </si>
  <si>
    <t>Затраты по добровольному страхованию 1% от СМР 1-8</t>
  </si>
  <si>
    <t>Итого по Главе 9</t>
  </si>
  <si>
    <t>Итого по Главам 1-9</t>
  </si>
  <si>
    <t>Глава 10. Содержание службы заказчика-застройщика (технического надзора) строительства</t>
  </si>
  <si>
    <t>Постановление Правит. от 21.06.2010 №468</t>
  </si>
  <si>
    <t>Итого по Главе 10</t>
  </si>
  <si>
    <t>Итого по Главам 1-10</t>
  </si>
  <si>
    <t>Глава 12. Проектные и изыскательские работы, авторский надзор</t>
  </si>
  <si>
    <t>Авторский надзор 0,2% от глав 1-9</t>
  </si>
  <si>
    <t>Итого по Главе 12</t>
  </si>
  <si>
    <t>Итого по Главам 1-12</t>
  </si>
  <si>
    <t xml:space="preserve">Всего по расчету </t>
  </si>
  <si>
    <t>Непредвиденные затраты 2%</t>
  </si>
  <si>
    <t xml:space="preserve">ИТОГО по сводному сметному расчету </t>
  </si>
  <si>
    <t>НДС 18%</t>
  </si>
  <si>
    <t>ВСЕГО</t>
  </si>
  <si>
    <t>[наименование стройки (ремонтируемого объекта)]</t>
  </si>
  <si>
    <t>Согласовано</t>
  </si>
  <si>
    <t>Утверждаю</t>
  </si>
  <si>
    <t>на </t>
  </si>
  <si>
    <t>(наименование объекта)</t>
  </si>
  <si>
    <t>Сметная стоимость: </t>
  </si>
  <si>
    <t>руб.</t>
  </si>
  <si>
    <t>Средства на оплату труда:   </t>
  </si>
  <si>
    <t>Расчетный измеритель единичной стоимости: </t>
  </si>
  <si>
    <t>N п.п.</t>
  </si>
  <si>
    <t>Hомера смет­ных рас­че­тов (смет)</t>
  </si>
  <si>
    <t>Наименова­ние ра­бот и за­трат</t>
  </si>
  <si>
    <t>Сметная стоимость, руб</t>
  </si>
  <si>
    <t>Средства на оплату труда</t>
  </si>
  <si>
    <t>Показатели единичной стоимости</t>
  </si>
  <si>
    <t>Трудоемкость, чел.-ч</t>
  </si>
  <si>
    <t>Строительных работ</t>
  </si>
  <si>
    <t>Монтажных ра­бот</t>
  </si>
  <si>
    <t>Оборудование, мебель</t>
  </si>
  <si>
    <t>Прочие затраты</t>
  </si>
  <si>
    <t>Всего</t>
  </si>
  <si>
    <t xml:space="preserve">            -</t>
  </si>
  <si>
    <t>ЛС №02-01-01</t>
  </si>
  <si>
    <t>ЛС №02-01-02</t>
  </si>
  <si>
    <t>ЛС №02-01-03</t>
  </si>
  <si>
    <t>ЛС №02-01-04</t>
  </si>
  <si>
    <t>ЛС №02-01-05</t>
  </si>
  <si>
    <t>ЛС №02-01-06</t>
  </si>
  <si>
    <t>ЛС №02-01-07</t>
  </si>
  <si>
    <t>Мероприятия по обеспечению доступа инвалидов</t>
  </si>
  <si>
    <t>Итого по смете</t>
  </si>
  <si>
    <t>Составил</t>
  </si>
  <si>
    <t>Сводный расчет</t>
  </si>
  <si>
    <t>Изыскательские работы на строительство информационно эколого-просветительского центра 
на базе административного здания ФГУ "Кроноцкий заповедник"</t>
  </si>
  <si>
    <t>ОБЪЕКТНЫЙ СМЕТНЫЙ РАСЧЕТ №02-01</t>
  </si>
  <si>
    <t xml:space="preserve">Дополнительные затраты на строительство временных зданий и сооружений (1,8%) </t>
  </si>
  <si>
    <t xml:space="preserve">ГСН81-05-01-2001.п.4.2
</t>
  </si>
  <si>
    <t>Дополнительные затраты на строительство при производстве работ в зимнее время 2,2%*1,1)</t>
  </si>
  <si>
    <t xml:space="preserve">ГСН81-05-02-2007 таб.4 п.11.4 Прил. п.41
</t>
  </si>
  <si>
    <t>Наружные сети связи</t>
  </si>
  <si>
    <t>Конструктивные и архитектурные решения (КР, АР)</t>
  </si>
  <si>
    <t>Системы электроснабжения</t>
  </si>
  <si>
    <t>Системы водоснабжения и водоотведения</t>
  </si>
  <si>
    <t>Отопление, вентиляция,         кондиционирование воздуха, противодымная защита здания</t>
  </si>
  <si>
    <t>Внутренняя телефонная сеть, охранно-тревожная сигнализация</t>
  </si>
  <si>
    <t>Вертикальная планировка</t>
  </si>
  <si>
    <t>Благоустройство и озеленение территории</t>
  </si>
  <si>
    <t>Наружные сети водоснабжения и водоотведения</t>
  </si>
  <si>
    <t>Валка деревьев</t>
  </si>
  <si>
    <t xml:space="preserve"> </t>
  </si>
  <si>
    <t>Cоставил</t>
  </si>
  <si>
    <t xml:space="preserve">Главный архитектор проекта  </t>
  </si>
  <si>
    <r>
      <t>«  13  »</t>
    </r>
    <r>
      <rPr>
        <u/>
        <sz val="10"/>
        <rFont val="Times New Roman"/>
        <family val="1"/>
        <charset val="204"/>
      </rPr>
      <t xml:space="preserve">     июня             2012г.</t>
    </r>
  </si>
  <si>
    <t xml:space="preserve">Система автоматической пожарной сигнализации </t>
  </si>
  <si>
    <t>ЛС №07-02</t>
  </si>
  <si>
    <t>СОГЛАСОВАНО:</t>
  </si>
  <si>
    <t>УТВЕРЖДАЮ:</t>
  </si>
  <si>
    <t>________________</t>
  </si>
  <si>
    <t>"______ " _______________201_ г.</t>
  </si>
  <si>
    <t>(локальная смета)</t>
  </si>
  <si>
    <t xml:space="preserve">на </t>
  </si>
  <si>
    <t>(наименование работ и затрат, наименование объекта)</t>
  </si>
  <si>
    <t xml:space="preserve">Основание: </t>
  </si>
  <si>
    <t>Сметная стоимость _______________________________________________________________________________________________</t>
  </si>
  <si>
    <t xml:space="preserve">      строительных работ _______________________________________________________________________________________________</t>
  </si>
  <si>
    <t xml:space="preserve">      оборудования _______________________________________________________________________________________________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</si>
  <si>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</si>
  <si>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</si>
  <si>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чел.час</t>
  </si>
  <si>
    <t>Составлен(а) в текущих (прогнозных) ценах по состоянию на _______201_ г.</t>
  </si>
  <si>
    <t>Обоснование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</si>
  <si>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</si>
  <si>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</si>
  <si>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</si>
  <si>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</si>
  <si>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</si>
  <si>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В том числе</t>
  </si>
  <si>
    <t>Осн.З/п</t>
  </si>
  <si>
    <t>Эк.Маш.</t>
  </si>
  <si>
    <t>З/пМех</t>
  </si>
  <si>
    <t xml:space="preserve">                           Раздел 1. Благоустройство</t>
  </si>
  <si>
    <t>100 м3 материала основания (в плотном теле)</t>
  </si>
  <si>
    <t>м3</t>
  </si>
  <si>
    <t>1000 м2 покрытия</t>
  </si>
  <si>
    <t>м2</t>
  </si>
  <si>
    <t>100 м2 дорожек и тротуаров</t>
  </si>
  <si>
    <t>10 м2</t>
  </si>
  <si>
    <t>100 м2 покрытия</t>
  </si>
  <si>
    <t>100 м бортового камня</t>
  </si>
  <si>
    <t>100 м2</t>
  </si>
  <si>
    <t>100 знаков</t>
  </si>
  <si>
    <t>прайс-лист к Р. "Благоустройство"</t>
  </si>
  <si>
    <t>шт.</t>
  </si>
  <si>
    <t>Итого прямые затраты по смете в ценах 2001г.</t>
  </si>
  <si>
    <t>Накладные расходы</t>
  </si>
  <si>
    <t>Сметная прибыль</t>
  </si>
  <si>
    <t>Итоги по смете:</t>
  </si>
  <si>
    <t xml:space="preserve">  Итого Строительные работы</t>
  </si>
  <si>
    <t xml:space="preserve">  Итого Оборудование</t>
  </si>
  <si>
    <t xml:space="preserve">  Итого</t>
  </si>
  <si>
    <t xml:space="preserve">      Материалы</t>
  </si>
  <si>
    <t xml:space="preserve">      Машины и механизмы</t>
  </si>
  <si>
    <t xml:space="preserve">      ФОТ</t>
  </si>
  <si>
    <t xml:space="preserve">      Оборудование</t>
  </si>
  <si>
    <t xml:space="preserve">      Накладные расходы</t>
  </si>
  <si>
    <t xml:space="preserve">      Сметная прибыль</t>
  </si>
  <si>
    <t xml:space="preserve">  ВСЕГО по смете</t>
  </si>
  <si>
    <t>Сметная стоимость строительных работ _______________________________________________________________________________________________</t>
  </si>
  <si>
    <t xml:space="preserve">                           Раздел 1. Вырубка деревьев</t>
  </si>
  <si>
    <t>ТЕР01-02-099-05</t>
  </si>
  <si>
    <t>100 деревьев</t>
  </si>
  <si>
    <t>ТЕР01-02-105-02</t>
  </si>
  <si>
    <t>100 пней</t>
  </si>
  <si>
    <t>ТЕР01-02-107-01</t>
  </si>
  <si>
    <t>100 ям</t>
  </si>
  <si>
    <t xml:space="preserve">  Земляные работы, выполняемые по другим видам работ (подготовительным, сопутствующим, укрепительным)</t>
  </si>
  <si>
    <t xml:space="preserve">                           Раздел 1. Вертикальная планировка</t>
  </si>
  <si>
    <t>ТЕР01-01-013-08</t>
  </si>
  <si>
    <t>1000 м3 грунта</t>
  </si>
  <si>
    <t>1 т груза</t>
  </si>
  <si>
    <t>ТЕР01-01-004-02</t>
  </si>
  <si>
    <t>ТЕР01-01-016-01</t>
  </si>
  <si>
    <t>ТЕР01-01-044-06</t>
  </si>
  <si>
    <t>ТЕР01-01-109-01</t>
  </si>
  <si>
    <t>1000 м2 спланированной поверхности</t>
  </si>
  <si>
    <t>ТЕР01-02-005-01</t>
  </si>
  <si>
    <t>100 м3 уплотненного грунта</t>
  </si>
  <si>
    <t>ТЕР01-01-030-02</t>
  </si>
  <si>
    <t>ТЕР01-01-034-02</t>
  </si>
  <si>
    <t>ТЕР01-02-057-01</t>
  </si>
  <si>
    <t>100 м3 грунта</t>
  </si>
  <si>
    <t>ТЕР01-02-061-01</t>
  </si>
  <si>
    <t>ТЕР01-02-027-05</t>
  </si>
  <si>
    <t>1000 м2 спланированной площади</t>
  </si>
  <si>
    <t>Итого прямые затраты по разделу в ценах 2001г.</t>
  </si>
  <si>
    <t>Итоги по разделу 1 Вертикальная планировка :</t>
  </si>
  <si>
    <t xml:space="preserve">  Земляные работы, выполняемые механизированным способом</t>
  </si>
  <si>
    <t xml:space="preserve">  Перевозка грузов автомобильным транспортом</t>
  </si>
  <si>
    <t xml:space="preserve">  Земляные работы, выполняемые ручным способом</t>
  </si>
  <si>
    <t xml:space="preserve">  Итого по разделу 1 Вертикальная планировка</t>
  </si>
  <si>
    <t>ИТОГИ ПО СМЕТЕ:</t>
  </si>
  <si>
    <t xml:space="preserve">                           Раздел 1. 1. Хозяйственно-питьевой водопровод в1 (Внутренние сети)</t>
  </si>
  <si>
    <t>1 узел</t>
  </si>
  <si>
    <t>1 насос</t>
  </si>
  <si>
    <t>1 бак</t>
  </si>
  <si>
    <t>1 шт.</t>
  </si>
  <si>
    <t>1 компл.</t>
  </si>
  <si>
    <t>1 кран</t>
  </si>
  <si>
    <t>м</t>
  </si>
  <si>
    <t>100 м трубопровода</t>
  </si>
  <si>
    <t>кг</t>
  </si>
  <si>
    <t>10 м трубопровода</t>
  </si>
  <si>
    <t xml:space="preserve">                           Раздел 2. Горячее водоснабжение Т3,Т4</t>
  </si>
  <si>
    <t>10 шт.</t>
  </si>
  <si>
    <t xml:space="preserve">                           Раздел 3. Водоотведение</t>
  </si>
  <si>
    <t>10 компл.</t>
  </si>
  <si>
    <t>т</t>
  </si>
  <si>
    <t xml:space="preserve">                           Раздел 4. Система дренажной канализации К2Н</t>
  </si>
  <si>
    <t>компл.</t>
  </si>
  <si>
    <t xml:space="preserve">                           Раздел 1. Земляные работы</t>
  </si>
  <si>
    <t xml:space="preserve">                           Раздел 2. Фундаментная плита</t>
  </si>
  <si>
    <t>ТЕР06-01-001-01</t>
  </si>
  <si>
    <t>100 м3 бетона, бутобетона и железобетона в деле</t>
  </si>
  <si>
    <t>ТСЦ-401-0061</t>
  </si>
  <si>
    <t>ТСЦ-401-0064</t>
  </si>
  <si>
    <t>100 м2 изолируемой поверхности</t>
  </si>
  <si>
    <t>ТЕР06-01-001-16</t>
  </si>
  <si>
    <t>ТСЦ-401-0066</t>
  </si>
  <si>
    <t>ТСЦ-401-0069</t>
  </si>
  <si>
    <t>ТСЦ-204-0100</t>
  </si>
  <si>
    <t>ТСЦ-204-0016</t>
  </si>
  <si>
    <t>ТСЦ-204-0053</t>
  </si>
  <si>
    <t>ТЕР26-01-041-05</t>
  </si>
  <si>
    <t>1 м3 изоляции</t>
  </si>
  <si>
    <t xml:space="preserve">                           Раздел 3. Плита на отм -0,05</t>
  </si>
  <si>
    <t>ТЕР06-01-041-01</t>
  </si>
  <si>
    <t>100 м3 в деле</t>
  </si>
  <si>
    <t xml:space="preserve">                           Раздел 4. Стены и колонны на отм. -2,37</t>
  </si>
  <si>
    <t>ТЕР06-01-121-03</t>
  </si>
  <si>
    <t>100 м3 стен</t>
  </si>
  <si>
    <t>Расчет</t>
  </si>
  <si>
    <t>ТЕР08-01-003-07</t>
  </si>
  <si>
    <t xml:space="preserve">                           Раздел 5. Перекрытия на отм. 3.6,7.2,10.8, лестничный марш (л.23 КР)</t>
  </si>
  <si>
    <t xml:space="preserve">                           Лестничные марши</t>
  </si>
  <si>
    <t xml:space="preserve">                           Раздел 6. Пандусы и входная группа</t>
  </si>
  <si>
    <t>ТЕР27-04-001-02</t>
  </si>
  <si>
    <t>ТСЦ-408-0200</t>
  </si>
  <si>
    <t>ТЕР01-02-061-02</t>
  </si>
  <si>
    <t>ТСЦ-408-0141</t>
  </si>
  <si>
    <t xml:space="preserve">                           Раздел 7. Металлоконструкции</t>
  </si>
  <si>
    <t>ТЕР09-03-002-12</t>
  </si>
  <si>
    <t>1 т конструкций</t>
  </si>
  <si>
    <t>ТСЦ-101-1035</t>
  </si>
  <si>
    <t>ТСЦ-101-1871</t>
  </si>
  <si>
    <t>ТСЦ-101-3739</t>
  </si>
  <si>
    <t>ТСЦ-101-1123</t>
  </si>
  <si>
    <t>ТСЦ-101-3834</t>
  </si>
  <si>
    <t>ТСЦ-101-3720</t>
  </si>
  <si>
    <t xml:space="preserve">                           Раздел 8. Внутренняя отделка</t>
  </si>
  <si>
    <t xml:space="preserve">                           1.1. Перегородки</t>
  </si>
  <si>
    <t>ТЕР10-06-032-01</t>
  </si>
  <si>
    <t>100 м2 перегородок (за вычетом проемов)</t>
  </si>
  <si>
    <t>ТЕР08-03-002-01</t>
  </si>
  <si>
    <t>1 м3 кладки</t>
  </si>
  <si>
    <t>ТЕР08-02-007-01</t>
  </si>
  <si>
    <t>1 т металлических изделий</t>
  </si>
  <si>
    <t xml:space="preserve">                           1.2. Стены</t>
  </si>
  <si>
    <t>100 м2 стен (за вычетом проемов)</t>
  </si>
  <si>
    <t>100 м2 окрашиваемой поверхности</t>
  </si>
  <si>
    <t>ТЕР15-02-019-03</t>
  </si>
  <si>
    <t>100 м2 оштукатуриваемой поверхности</t>
  </si>
  <si>
    <t>ТЕР15-01-019-05</t>
  </si>
  <si>
    <t>100 м2 поверхности облицовки</t>
  </si>
  <si>
    <t xml:space="preserve">                           Раздел 9. 1.3. Потолки</t>
  </si>
  <si>
    <t>ФЕР15-01-051-02</t>
  </si>
  <si>
    <t>100 м2 облицовки</t>
  </si>
  <si>
    <t>ТЕР09-03-048-01</t>
  </si>
  <si>
    <t>ТЕР15-02-019-04</t>
  </si>
  <si>
    <t>ТЕР15-04-005-06</t>
  </si>
  <si>
    <t>ТЕР10-05-011-01</t>
  </si>
  <si>
    <t>100 м2 потолка</t>
  </si>
  <si>
    <t>ТЕР11-01-004-05</t>
  </si>
  <si>
    <t xml:space="preserve">                           Раздел 10. 1.4. Полы</t>
  </si>
  <si>
    <t>ТЕР11-01-011-01</t>
  </si>
  <si>
    <t>100 м2 стяжки</t>
  </si>
  <si>
    <t>ТЕР11-01-011-02</t>
  </si>
  <si>
    <t>ТЕР11-01-027-02</t>
  </si>
  <si>
    <t>ТЕР11-01-036-01</t>
  </si>
  <si>
    <t>ТЕР11-01-037-03</t>
  </si>
  <si>
    <t>ТЕР11-01-035-01</t>
  </si>
  <si>
    <t>ТЕР11-01-015-08</t>
  </si>
  <si>
    <t xml:space="preserve">                           Раздел 11. 1.5. Колонны</t>
  </si>
  <si>
    <t>ТЕР10-05-008-03</t>
  </si>
  <si>
    <t xml:space="preserve">                           Раздел 12. 1.6.Лестницы</t>
  </si>
  <si>
    <t xml:space="preserve">                           Раздел 13. 1.7. Перила</t>
  </si>
  <si>
    <t>ТЕР10-02-041-01</t>
  </si>
  <si>
    <t>100 м перил</t>
  </si>
  <si>
    <t xml:space="preserve">                           Раздел 14. 2. Наружная отделка</t>
  </si>
  <si>
    <t xml:space="preserve">                           2.1. отделка цоколя ниже отметки -0.30</t>
  </si>
  <si>
    <t>ТЕР26-01-057-02</t>
  </si>
  <si>
    <t>ТЕР26-01-037-01</t>
  </si>
  <si>
    <t>ТСЦ-104-0007</t>
  </si>
  <si>
    <t>ТЕР15-04-014-03</t>
  </si>
  <si>
    <t>ТЕР15-02-036-01</t>
  </si>
  <si>
    <t>ТЕР15-04-005-03</t>
  </si>
  <si>
    <t xml:space="preserve">                           2.2. отделка фасада выше отметки -0.30</t>
  </si>
  <si>
    <t>КП«Компания Металл Профиль»</t>
  </si>
  <si>
    <t xml:space="preserve">                           2.3. Кровля</t>
  </si>
  <si>
    <t>ТЕР09-04-002-03</t>
  </si>
  <si>
    <t>ТЕР12-01-020-01</t>
  </si>
  <si>
    <t>100 м2 кровли</t>
  </si>
  <si>
    <t xml:space="preserve">                           2.4. Обшивка</t>
  </si>
  <si>
    <t xml:space="preserve">                           2.5. Лестницы</t>
  </si>
  <si>
    <t xml:space="preserve">                           2.6. Перила</t>
  </si>
  <si>
    <t xml:space="preserve">                           2.7. крыльца</t>
  </si>
  <si>
    <t xml:space="preserve">                           2.9. Пандусы</t>
  </si>
  <si>
    <t xml:space="preserve">                           Раздел 15. 3. Двери</t>
  </si>
  <si>
    <t>ТЕР09-06-001-01</t>
  </si>
  <si>
    <t>ТСЦ-101-0961</t>
  </si>
  <si>
    <t>ТЕР10-04-013-02</t>
  </si>
  <si>
    <t>100 м2 проемов</t>
  </si>
  <si>
    <t>ТСЦ-203-0570</t>
  </si>
  <si>
    <t xml:space="preserve">                           Раздел 16. 4. Окна</t>
  </si>
  <si>
    <t>ТЕР10-01-034-05</t>
  </si>
  <si>
    <t>ТЕР10-01-034-06</t>
  </si>
  <si>
    <t>ТЕР09-04-009-04</t>
  </si>
  <si>
    <t>ТСЦ-203-8084</t>
  </si>
  <si>
    <t xml:space="preserve">  Бетонные и железобетонные монолитные конструкции в промышленном строительстве</t>
  </si>
  <si>
    <t xml:space="preserve">  Конструкции из кирпича и блоков</t>
  </si>
  <si>
    <t xml:space="preserve">  Материалы для строительных работ</t>
  </si>
  <si>
    <t xml:space="preserve">  Теплоизоляционные работы</t>
  </si>
  <si>
    <t xml:space="preserve">  Бетонные и железобетонные монолитные конструкции в жилищно-гражданском строительстве</t>
  </si>
  <si>
    <t xml:space="preserve">  Автомобильные дороги</t>
  </si>
  <si>
    <t xml:space="preserve">  Строительные металлические конструкции</t>
  </si>
  <si>
    <t xml:space="preserve">  Деревянные конструкции</t>
  </si>
  <si>
    <t xml:space="preserve">  Отделочные работы</t>
  </si>
  <si>
    <t xml:space="preserve">  Полы</t>
  </si>
  <si>
    <t xml:space="preserve">  Кровли</t>
  </si>
  <si>
    <t>1 км трубопровода</t>
  </si>
  <si>
    <t>10 м</t>
  </si>
  <si>
    <t>1 т фасонных частей</t>
  </si>
  <si>
    <t xml:space="preserve">  Наружные сети водопровода, канализации, теплоснабжения, газопровода</t>
  </si>
  <si>
    <t xml:space="preserve">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</si>
  <si>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>Основание: НСС-05-01</t>
  </si>
  <si>
    <t xml:space="preserve">      монтажных работ _______________________________________________________________________________________________</t>
  </si>
  <si>
    <t xml:space="preserve">                           Раздел 1. Электромонтажные работы</t>
  </si>
  <si>
    <t>ТЕРм10-06-048-08</t>
  </si>
  <si>
    <t>100 м кабеля</t>
  </si>
  <si>
    <t>1 канало-километр трубопровода</t>
  </si>
  <si>
    <t>ТЕР34-02-003-01</t>
  </si>
  <si>
    <t>ТСЦ-507-0546</t>
  </si>
  <si>
    <t>ТЕРм08-02-147-10</t>
  </si>
  <si>
    <t>ТЕРм10-06-051-02</t>
  </si>
  <si>
    <t>ТСЦ-501-8028</t>
  </si>
  <si>
    <t>1000 м</t>
  </si>
  <si>
    <t>ТЕРм08-02-155-01</t>
  </si>
  <si>
    <t>1 проход кабеля</t>
  </si>
  <si>
    <t xml:space="preserve">  Итого Монтажные работы</t>
  </si>
  <si>
    <t>(должность, подпись, расшифровка)</t>
  </si>
  <si>
    <t xml:space="preserve">                           Раздел 1. Отопление</t>
  </si>
  <si>
    <t>100 кВт радиаторов и конвекторов</t>
  </si>
  <si>
    <t xml:space="preserve">                           Раздел 1. Доступность инвалидов</t>
  </si>
  <si>
    <t>1 т</t>
  </si>
  <si>
    <t>100 м ограждения</t>
  </si>
  <si>
    <t>100 шт. изделий</t>
  </si>
  <si>
    <t>100 м2 отделываемой поверхности</t>
  </si>
  <si>
    <t xml:space="preserve">  Бетонные и железобетонные сборные конструкции в жилищно-гражданском строительстве</t>
  </si>
  <si>
    <t xml:space="preserve">  Защита строительных конструкций и оборудования от коррозии</t>
  </si>
  <si>
    <t xml:space="preserve">                           Раздел 1. Система охранно-тревожной сигнализации</t>
  </si>
  <si>
    <t>Прайс раздел 'СС'</t>
  </si>
  <si>
    <t>100 шт.</t>
  </si>
  <si>
    <t>100 м</t>
  </si>
  <si>
    <t>м.</t>
  </si>
  <si>
    <t xml:space="preserve">    В том числе:</t>
  </si>
  <si>
    <t>1 установка</t>
  </si>
  <si>
    <t xml:space="preserve">                           Раздел 2. Внутренняя телефонная сеть</t>
  </si>
  <si>
    <t>1 статив</t>
  </si>
  <si>
    <t>1 плата</t>
  </si>
  <si>
    <t>компл</t>
  </si>
  <si>
    <t xml:space="preserve">                           Раздел 1. Монтажные работы</t>
  </si>
  <si>
    <t>100 м3 бетонных и железобетонных конструкций</t>
  </si>
  <si>
    <t>1 компл. задвижек или клапана</t>
  </si>
  <si>
    <t xml:space="preserve">  Бетонные и железобетонные сборные конструкции в промышленном строительстве</t>
  </si>
  <si>
    <t>&lt;&lt;30&gt;&gt;    октября            2012г.</t>
  </si>
  <si>
    <t>ЛОКАЛЬНЫЙ СМЕТНЫЙ РАСЧЕТ № 02-01-01</t>
  </si>
  <si>
    <t>ЛОКАЛЬНЫЙ СМЕТНЫЙ РАСЧЕТ № 07-02</t>
  </si>
  <si>
    <t>ЛОКАЛЬНЫЙ СМЕТНЫЙ РАСЧЕТ № 07-01</t>
  </si>
  <si>
    <t>ЛОКАЛЬНЫЙ СМЕТНЫЙ РАСЧЕТ № 06-02</t>
  </si>
  <si>
    <t>Тепловые сети</t>
  </si>
  <si>
    <t>ЛОКАЛЬНЫЙ СМЕТНЫЙ РАСЧЕТ № 06-01</t>
  </si>
  <si>
    <t>ЛОКАЛЬНЫЙ СМЕТНЫЙ РАСЧЕТ № 05-01</t>
  </si>
  <si>
    <t>ЛОКАЛЬНЫЙ СМЕТНЫЙ РАСЧЕТ № 04-01</t>
  </si>
  <si>
    <t>Валка  деревьев</t>
  </si>
  <si>
    <t>ЛОКАЛЬНЫЙ СМЕТНЫЙ РАСЧЕТ № 02-01-07</t>
  </si>
  <si>
    <t>ЛОКАЛЬНЫЙ СМЕТНЫЙ РАСЧЕТ № 02-01-06</t>
  </si>
  <si>
    <t>ЛОКАЛЬНЫЙ СМЕТНЫЙ РАСЧЕТ № 02-01-05</t>
  </si>
  <si>
    <t>ЛОКАЛЬНЫЙ СМЕТНЫЙ РАСЧЕТ № 02-01-04</t>
  </si>
  <si>
    <t>ЛОКАЛЬНЫЙ СМЕТНЫЙ РАСЧЕТ № 02-01-03</t>
  </si>
  <si>
    <t>ЛОКАЛЬНЫЙ СМЕТНЫЙ РАСЧЕТ № 02-01-02</t>
  </si>
  <si>
    <t>Итого по Главам 1-10 в базовых ценах 2001 г.</t>
  </si>
  <si>
    <t>Составлен(а) в текущих (прогнозных) ценах по состоянию на 1 января 2001 г.</t>
  </si>
  <si>
    <t>Технический надзор 2,14%</t>
  </si>
  <si>
    <t>Разбивка участка</t>
  </si>
  <si>
    <t>Разбивка геодезической строительной сетки, основных осей зданий и сооружений проложением ходов полигонометрии 1 разряда при длине сторон сетки или расстоянии между знаками разбивочной линии 200 м: категория сложности 1, полевые работы</t>
  </si>
  <si>
    <t>Расходы по внутреннему транспорту, расстояние от базы изыскательской организации, экспедиции, партии или отряда до участка изысканий св. 10 до 15 км: при сметной стоимости полевых изыскательских работ до 75 тыс. руб. - 13,75 %</t>
  </si>
  <si>
    <t>Расходы по внешнему транспорту в обоих направлениях, расстояние проезда и перевозки в одном направлении св. 100 до 300 км: продолжительностью до 1 мес. - 19,6 %</t>
  </si>
  <si>
    <t>ЛОКАЛЬНЫЙ СМЕТНЫЙ РАСЧЕТ № 01-01-02</t>
  </si>
  <si>
    <t>ЛС №01-01-01</t>
  </si>
  <si>
    <t>ЛС №01-01-02</t>
  </si>
  <si>
    <t>Итоги по разделу 1 Монтажные работы :</t>
  </si>
  <si>
    <t xml:space="preserve">  Итого по разделу 1 Монтажные работы</t>
  </si>
  <si>
    <t>Итоги по разделу 1 Земляные работы :</t>
  </si>
  <si>
    <t xml:space="preserve">  Итого по разделу 1 Земляные работы</t>
  </si>
  <si>
    <t>Итоги по разделу 2 Фундаментная плита :</t>
  </si>
  <si>
    <t xml:space="preserve">  Итого по разделу 2 Фундаментная плита</t>
  </si>
  <si>
    <t>Итоги по разделу 3 Плита на отм -0,05 :</t>
  </si>
  <si>
    <t xml:space="preserve">  Итого по разделу 3 Плита на отм -0,05</t>
  </si>
  <si>
    <t>Итоги по разделу 4 Стены и колонны на отм. -2,37 :</t>
  </si>
  <si>
    <t xml:space="preserve">  Итого по разделу 4 Стены и колонны на отм. -2,37</t>
  </si>
  <si>
    <t>10 м2 конструкций</t>
  </si>
  <si>
    <t>1 т арматуры, закладных деталей</t>
  </si>
  <si>
    <t>Итоги по разделу 5 Перекрытия на отм. 3.6,7.2,10.8, лестничный марш (л.23 КР) :</t>
  </si>
  <si>
    <t xml:space="preserve">  Итого по разделу 5 Перекрытия на отм. 3.6,7.2,10.8, лестничный марш (л.23 КР)</t>
  </si>
  <si>
    <t>Итоги по разделу 6 Пандусы и входная группа :</t>
  </si>
  <si>
    <t xml:space="preserve">  Итого по разделу 6 Пандусы и входная группа</t>
  </si>
  <si>
    <t>ТЕР09-03-014-01</t>
  </si>
  <si>
    <t>ТЕР09-03-002-01</t>
  </si>
  <si>
    <t>ТЕР09-03-015-01</t>
  </si>
  <si>
    <t>ТЕР13-03-002-04</t>
  </si>
  <si>
    <t>ТЕР13-03-004-06</t>
  </si>
  <si>
    <t>Итоги по разделу 7 Металлоконструкции :</t>
  </si>
  <si>
    <t xml:space="preserve">  Итого по разделу 7 Металлоконструкции</t>
  </si>
  <si>
    <t>Итоги по разделу 8 Внутренняя отделка :</t>
  </si>
  <si>
    <t xml:space="preserve">  Итого по разделу 8 Внутренняя отделка</t>
  </si>
  <si>
    <t>ТСЦ-101-2064</t>
  </si>
  <si>
    <t>ТСЦ-101-2203</t>
  </si>
  <si>
    <t>ТСЦ-201-0818</t>
  </si>
  <si>
    <t>Итоги по разделу 9 1.3. Потолки :</t>
  </si>
  <si>
    <t xml:space="preserve">  Итого по разделу 9 1.3. Потолки</t>
  </si>
  <si>
    <t>Итоги по разделу 10 1.4. Полы :</t>
  </si>
  <si>
    <t xml:space="preserve">  Итого по разделу 10 1.4. Полы</t>
  </si>
  <si>
    <t>Итоги по разделу 11 1.5. Колонны :</t>
  </si>
  <si>
    <t xml:space="preserve">  Итого по разделу 11 1.5. Колонны</t>
  </si>
  <si>
    <t>Итоги по разделу 12 1.6.Лестницы :</t>
  </si>
  <si>
    <t xml:space="preserve">  Итого по разделу 12 1.6.Лестницы</t>
  </si>
  <si>
    <t>Итоги по разделу 13 1.7. Перила :</t>
  </si>
  <si>
    <t xml:space="preserve">  Итого по разделу 13 1.7. Перила</t>
  </si>
  <si>
    <t>ТЕР09-04-006-04</t>
  </si>
  <si>
    <t>ТЕР10-02-020-01</t>
  </si>
  <si>
    <t>100 м2 панелей</t>
  </si>
  <si>
    <t>ТЕР08-07-001-02</t>
  </si>
  <si>
    <t>100 м2 вертикальной проекции для наружных лесов</t>
  </si>
  <si>
    <t>Итоги по разделу 14 2. Наружная отделка :</t>
  </si>
  <si>
    <t xml:space="preserve">  Итого по разделу 14 2. Наружная отделка</t>
  </si>
  <si>
    <t>ТСЦ-203-8089</t>
  </si>
  <si>
    <t>Итоги по разделу 15 3. Двери :</t>
  </si>
  <si>
    <t xml:space="preserve">  Итого по разделу 15 3. Двери</t>
  </si>
  <si>
    <t>Итоги по разделу 16 4. Окна :</t>
  </si>
  <si>
    <t xml:space="preserve">  Итого по разделу 16 4. Окна</t>
  </si>
  <si>
    <t>Итоги по разделу 1 1. Хозяйственно-питьевой водопровод в1 (Внутренние сети) :</t>
  </si>
  <si>
    <t xml:space="preserve">  Итого по разделу 1 1. Хозяйственно-питьевой водопровод в1 (Внутренние сети)</t>
  </si>
  <si>
    <t>Итоги по разделу 2 Горячее водоснабжение Т3,Т4 :</t>
  </si>
  <si>
    <t xml:space="preserve">  Итого по разделу 2 Горячее водоснабжение Т3,Т4</t>
  </si>
  <si>
    <t>Итоги по разделу 3 Водоотведение :</t>
  </si>
  <si>
    <t xml:space="preserve">  Итого по разделу 3 Водоотведение</t>
  </si>
  <si>
    <t>Итоги по разделу 4 Система дренажной канализации К2Н :</t>
  </si>
  <si>
    <t xml:space="preserve">  Итого по разделу 4 Система дренажной канализации К2Н</t>
  </si>
  <si>
    <t>Итоги по разделу 1 Отопление :</t>
  </si>
  <si>
    <t xml:space="preserve">  Итого по разделу 1 Отопление</t>
  </si>
  <si>
    <t>Итоги по разделу 1 Система охранно-тревожной сигнализации :</t>
  </si>
  <si>
    <t xml:space="preserve">  Итого по разделу 1 Система охранно-тревожной сигнализации</t>
  </si>
  <si>
    <t>Итоги по разделу 2 Внутренняя телефонная сеть :</t>
  </si>
  <si>
    <t xml:space="preserve">  Итого по разделу 2 Внутренняя телефонная сеть</t>
  </si>
  <si>
    <t>Итоги по разделу 1 Доступность инвалидов :</t>
  </si>
  <si>
    <t xml:space="preserve">  Итого по разделу 1 Доступность инвалидов</t>
  </si>
  <si>
    <t>Итоги по разделу 1 Вырубка деревьев :</t>
  </si>
  <si>
    <t xml:space="preserve">  Итого по разделу 1 Вырубка деревьев</t>
  </si>
  <si>
    <t>РАСЧЁТ</t>
  </si>
  <si>
    <t>Наименование проектной организации: ООО "СТРОЙАРХИТЕКТУРА"</t>
  </si>
  <si>
    <t>ООО "Стройархитектура"</t>
  </si>
  <si>
    <t xml:space="preserve">Наименование организации заказчика: </t>
  </si>
  <si>
    <t>№ п/п</t>
  </si>
  <si>
    <t>Том</t>
  </si>
  <si>
    <t>Наименование сметы</t>
  </si>
  <si>
    <t>Стоимость, рублей</t>
  </si>
  <si>
    <t>Стоимость, рублей, включая НДС</t>
  </si>
  <si>
    <t>Год</t>
  </si>
  <si>
    <t>Все товары и услуги</t>
  </si>
  <si>
    <t>1</t>
  </si>
  <si>
    <t>2</t>
  </si>
  <si>
    <t>Проектирование Визит-центра  ФГБУ "Кроноцкий Государственный заповедник"</t>
  </si>
  <si>
    <t>рассчитана на основании СБЦ</t>
  </si>
  <si>
    <t>инженерно-экологические изыскания</t>
  </si>
  <si>
    <t>рассчитана на основании СЦНПР</t>
  </si>
  <si>
    <t xml:space="preserve">инженерно-геологические изыскания </t>
  </si>
  <si>
    <t>инженерно-геодезические изыскания</t>
  </si>
  <si>
    <t xml:space="preserve">Экспертиза проектной документации
</t>
  </si>
  <si>
    <t>пост. 145 Правительства РФ, пункт 56
РПнж = Спд х П х Ki + Сиж х П х Ki</t>
  </si>
  <si>
    <t xml:space="preserve">Экспертиза сметной  документации
</t>
  </si>
  <si>
    <t xml:space="preserve">ИТОГО ОБЩАЯ СМЕТНАЯ СТОИМОСТЬ </t>
  </si>
  <si>
    <t xml:space="preserve">                           Отмостка</t>
  </si>
  <si>
    <t>Итоги по разделу 1 Благоустройство :</t>
  </si>
  <si>
    <t xml:space="preserve">  Итого по разделу 1 Благоустройство</t>
  </si>
  <si>
    <t>Итоги по разделу 1 Электромонтажные работы :</t>
  </si>
  <si>
    <t xml:space="preserve">  Итого по разделу 1 Электромонтажные работы</t>
  </si>
  <si>
    <t>Основание: 15-12-П  ЭОМ</t>
  </si>
  <si>
    <t>Основание: 15-12-П  ВК2, ВК1</t>
  </si>
  <si>
    <t>Основание: 15-12-П  ОВ</t>
  </si>
  <si>
    <t>Основание: 15-12-П  ОС</t>
  </si>
  <si>
    <t>Основание: 15-12-П  АУПС, Д/056-12-АУПС</t>
  </si>
  <si>
    <t>Основание: 15-12-П  ОДИ</t>
  </si>
  <si>
    <t>Основание: 15-12-П  АР, 15-12-П  КР</t>
  </si>
  <si>
    <t>ТЕР06-01-091-03</t>
  </si>
  <si>
    <t>Письмо Минрегиона РФ от 07.06.2013г. № 9912-СД/10</t>
  </si>
  <si>
    <t>на проектные (изыскательские) работы</t>
  </si>
  <si>
    <t>Основание: ТС-05-01</t>
  </si>
  <si>
    <t>Основание: 15-12-П  НВК</t>
  </si>
  <si>
    <t>Основание: ГП</t>
  </si>
  <si>
    <t>Составлена в ценах по состоянию на 2 квартал 2013 года</t>
  </si>
  <si>
    <t>В том числе ПИР с НДС</t>
  </si>
  <si>
    <t>__________________</t>
  </si>
  <si>
    <t>Форма 2пс</t>
  </si>
  <si>
    <t>тыс.руб</t>
  </si>
  <si>
    <t>Характеристика предприятия,
здания, сооружения или вид работ</t>
  </si>
  <si>
    <t>Номер частей, глав, таблиц,
параграфов и пунктов указаний к
разделу справочника базовых цен
на проектные и изыскательские
работы для строителей</t>
  </si>
  <si>
    <t>Расчет стоимости: (a+bx)*Kj или
(стоимость
строительно-монтажных
работ)*проц./ 100 или количество * цена</t>
  </si>
  <si>
    <t>Стоимость работ</t>
  </si>
  <si>
    <t>0,39*0,8</t>
  </si>
  <si>
    <t>0,4*12+0,6*22</t>
  </si>
  <si>
    <t>Итого с учетом коэфф. инфляции на проектные работы к базе 2001 г.</t>
  </si>
  <si>
    <t>Письмо Минрегиона РФ от 07.06.2013г. №9912-СД/10</t>
  </si>
  <si>
    <t>НДС</t>
  </si>
  <si>
    <t>ВСЕГО ПО СМЕТЕ</t>
  </si>
  <si>
    <t xml:space="preserve">Составитель: _______________ </t>
  </si>
  <si>
    <t>Смета №01-01-01</t>
  </si>
  <si>
    <t>" _____ " ________________ 2013 г.</t>
  </si>
  <si>
    <t>"______ " _______________2013 г.</t>
  </si>
  <si>
    <t xml:space="preserve">СБЦ "Инженерные изыскания для строительства",М,2006, Таб.15 п.1 Полевые работв=4666, Камеральные=655  </t>
  </si>
  <si>
    <t>Ц=4666+655</t>
  </si>
  <si>
    <t>СБЦ "Инженерные изыскания для строительства",М,2006, Таб.4 п.3</t>
  </si>
  <si>
    <t>СБЦ "Инженерные изыскания для строительства",М,2006, Таб.5 п.2</t>
  </si>
  <si>
    <t>Итого</t>
  </si>
  <si>
    <t>Расходы по организации и ликвидации работ на объекте определяются в размере 6% от сметной стоимости полевых работ</t>
  </si>
  <si>
    <t>Разбивка участка Ц2001г.:3,66:1,266</t>
  </si>
  <si>
    <t>Нет затрат</t>
  </si>
  <si>
    <t>Электрические сети 0,4кВ</t>
  </si>
  <si>
    <t>ФССЦпг03-21-01-005</t>
  </si>
  <si>
    <t>Затраты на амортизацию. Опалубка разборно-переставная мелкощитовая инвентарная для возведения монолитных бетонных и железобетонных конструкций: щиты 1,2x0,5 с учетом амортизации (А=П*М*Ц*1,2/Н), П=150м2, М=0,2, Ц=366,2 в ценах 2000 г.А=320,3*0,2*366,20*1,2/200</t>
  </si>
  <si>
    <t>прайс-лист к Р. "АР" Том 1 лист 3</t>
  </si>
  <si>
    <r>
      <t>ROCKWOOL ВЕНТИ БАТТС Н
1000х600х100мм</t>
    </r>
    <r>
      <rPr>
        <i/>
        <sz val="7"/>
        <rFont val="Times New Roman"/>
        <family val="1"/>
        <charset val="204"/>
      </rPr>
      <t xml:space="preserve">
КОЭФ. К ПОЗИЦИИ:
Перерасчет  МАТ=2706/1,18/3,69*1,02*1,06-МАТ</t>
    </r>
  </si>
  <si>
    <t>прайс-лист к Р. "АР" Том 1 лист 5</t>
  </si>
  <si>
    <r>
      <t>Сборно/разборная потолочная подвесная система грильято h30b10 50x50мм.</t>
    </r>
    <r>
      <rPr>
        <i/>
        <sz val="7"/>
        <rFont val="Times New Roman"/>
        <family val="1"/>
        <charset val="204"/>
      </rPr>
      <t xml:space="preserve">
КОЭФ. К ПОЗИЦИИ:
Перерасчет  МАТ=939,5/1,18/3,69*1,02*1,06-МАТ</t>
    </r>
  </si>
  <si>
    <t>прайс-лист к Р. "АР" Том 1 лист 6</t>
  </si>
  <si>
    <r>
      <t>Mapelastic (Мапеластик), 32кг. Гидроизоляция</t>
    </r>
    <r>
      <rPr>
        <i/>
        <sz val="7"/>
        <rFont val="Times New Roman"/>
        <family val="1"/>
        <charset val="204"/>
      </rPr>
      <t xml:space="preserve">
КОЭФ. К ПОЗИЦИИ:
Перерасчет  МАТ=2680/1,18/3,69*1,02*1,06-МАТ</t>
    </r>
  </si>
  <si>
    <t>ТЕР11-01-027-05</t>
  </si>
  <si>
    <t>прайс-лист к Р. "АР" Том 1 лист 7</t>
  </si>
  <si>
    <r>
      <t>Перила из нержавеющей стали</t>
    </r>
    <r>
      <rPr>
        <i/>
        <sz val="7"/>
        <rFont val="Times New Roman"/>
        <family val="1"/>
        <charset val="204"/>
      </rPr>
      <t xml:space="preserve">
КОЭФ. К ПОЗИЦИИ:
Перерасчет  МАТ=4000/1,18/3,69*1,02*1,06-МАТ</t>
    </r>
  </si>
  <si>
    <t>прайс-лист к Р. "АР" Том. 1 лист 2</t>
  </si>
  <si>
    <t>прайс-лист к Р. "АР" Том. 1 лист 8</t>
  </si>
  <si>
    <r>
      <t>Белые матовые панели "PLEXIGLAS SATINICE AC" 500х500х8мм</t>
    </r>
    <r>
      <rPr>
        <i/>
        <sz val="7"/>
        <rFont val="Times New Roman"/>
        <family val="1"/>
        <charset val="204"/>
      </rPr>
      <t xml:space="preserve">
КОЭФ. К ПОЗИЦИИ:
Перерасчет  МАТ=531/1,18/3,69*1,02*1,06-МАТ</t>
    </r>
  </si>
  <si>
    <t>прайс-лист к Р. "АР" Том. 1 лист 9</t>
  </si>
  <si>
    <r>
      <t>Дверная коробка металлическая, дверн. Полотно - сотовое, облицовка - пластик</t>
    </r>
    <r>
      <rPr>
        <i/>
        <sz val="7"/>
        <rFont val="Times New Roman"/>
        <family val="1"/>
        <charset val="204"/>
      </rPr>
      <t xml:space="preserve">
КОЭФ. К ПОЗИЦИИ:
Перерасчет  МАТ=6700/1,18/3,69*1,02*1,06-МАТ</t>
    </r>
  </si>
  <si>
    <t>ТСЦ-101-1836</t>
  </si>
  <si>
    <t>ТЕРм08-03-572-06</t>
  </si>
  <si>
    <t>ТЕРм08-03-573-04</t>
  </si>
  <si>
    <t>ТЕРм10-02-016-06</t>
  </si>
  <si>
    <t>Прайс к разделу ЭМ Том 2 лист 1</t>
  </si>
  <si>
    <t>ТЕРм08-03-572-03</t>
  </si>
  <si>
    <t>ТЕРм08-03-603-01</t>
  </si>
  <si>
    <t>ТСЦ-504-0287</t>
  </si>
  <si>
    <t>Прайс к разделу ЭМ Том 2 лист 2</t>
  </si>
  <si>
    <r>
      <t>Светильник с двойной параболической решеткой с ЛЛ 4х18Вт PRBLUX/R 418 c ЭПРА накладной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Пересчет в базовый уровень цен (Материалы)  МАТ=2499/1,18*1,02*1,06/3,69</t>
    </r>
  </si>
  <si>
    <r>
      <t>Светильник с двойной параболической решеткой с ЛЛ 4х18Вт PRBLUX/R 418+ ES1 с ЭПРА с модулем аварийного питания для счетильника ES1 накладн.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Пересчет в базовый уровень цен (Материалы)  МАТ=6090/1,18*1,02*1,06/3,69</t>
    </r>
  </si>
  <si>
    <t>Прайс к разделу ЭМ Том 2 лист 3</t>
  </si>
  <si>
    <r>
      <t>Герметичный светильник потолочный накладной 2х36 Вт с ЭПРА ARCTIC 236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Пересчет в базовый уровень цен (Материалы)  МАТ=2213/1,18*1,02*1,06/3,69</t>
    </r>
  </si>
  <si>
    <t>Прайс к разделу ЭМ Том 2 лист 4</t>
  </si>
  <si>
    <r>
      <t>Герметичный светильник потолочный накладной 2х36 Вт с ЭПРА ARCTIC 236+ES1  с модулем аварийного питания для счетильника ES1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Пересчет в базовый уровень цен (Материалы)  МАТ=4204,71/1,18*1,02*1,06/3,69</t>
    </r>
  </si>
  <si>
    <t>Прайс к разделу ЭМ Том 2 лист 5</t>
  </si>
  <si>
    <r>
      <t>Светильник компактный потолочный накладной с КЛЛ 1х9Вт К200/209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Пересчет в базовый уровень цен (Материалы)  МАТ=890/1,18*1,02*1,06/3,69</t>
    </r>
  </si>
  <si>
    <t>Прайс к разделу ЭМ Том 2 лист 6</t>
  </si>
  <si>
    <r>
      <t>Светильник влагозащищенный потолочный накладной с КЛЛ 1х32Вт С360/132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Пересчет в базовый уровень цен (Материалы)  МАТ=1260/1,18*1,02*1,06/3,69</t>
    </r>
  </si>
  <si>
    <t>Прайс к разделу ЭМ Том 2 лист 7</t>
  </si>
  <si>
    <t>Прайс к разделу ЭМ Том 2 лист 8</t>
  </si>
  <si>
    <r>
      <t>Светильник направленного света потолочный встраиваемый с КЛЛ 2х18Вт DLG218+ES1  с модулем аварийного питания для счетильника ES1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Пересчет в базовый уровень цен (Материалы)  МАТ=7791/1,18*1,02*1,06/3,69</t>
    </r>
  </si>
  <si>
    <t>Прайс к разделу ЭМ Том 2 лист 9</t>
  </si>
  <si>
    <r>
      <t>Светильник c рассеивателем потолочный накладнойс 2мя лампами 2х60Вт RКL260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Пересчет в базовый уровень цен (Материалы)  МАТ=1215,64/1,18*1,02*1,06/3,69</t>
    </r>
  </si>
  <si>
    <t>Прайс к разделу ЭМ Том 2 лист 9+10</t>
  </si>
  <si>
    <r>
      <t>Светильник c рассеивателем потолочный накладнойс 2мя лампами 2х60Вт RКL260+ES1  с модулем аварийного питания для счетильника ES1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Пересчет в базовый уровень цен (Материалы)  МАТ=3658,64/1,18*1,02*1,06/3,69</t>
    </r>
  </si>
  <si>
    <t>Прайс к разделу ЭМ Том 2 лист 11</t>
  </si>
  <si>
    <r>
      <t>Светильник наружной подсветки входов с МГЛ 1х70 ВТ NBT 1х70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Пересчет в базовый уровень цен (Материалы)  МАТ=5212/1,18*1,02*1,06/3,69</t>
    </r>
  </si>
  <si>
    <t>Прайс к разделу ЭМ Том 2 лист 12</t>
  </si>
  <si>
    <r>
      <t>Светильник встраиваемый потолочный с ЛЛ 2х18ВТ с ЭПРА DLS218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Пересчет в базовый уровень цен (Материалы)  МАТ=4094/1,18*1,02*1,06/3,69</t>
    </r>
  </si>
  <si>
    <t>Прайс к разделу ЭМ Том 2 лист 13</t>
  </si>
  <si>
    <r>
      <t>Светильник встраиваемый потолочный с ЛЛ 2х18ВТ  с ЭПРА DLS218+ES1  с модулем аварийного питания для счетильника ES1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Пересчет в базовый уровень цен (Материалы)  МАТ=5984/1,18*1,02*1,06/3,69</t>
    </r>
  </si>
  <si>
    <t>ТЕРм08-03-593-10</t>
  </si>
  <si>
    <t>Каталог цен п.5153</t>
  </si>
  <si>
    <t>ТЕРм08-03-591-02</t>
  </si>
  <si>
    <t>Каталог цен п.4317</t>
  </si>
  <si>
    <t>ТЕРм08-03-591-01</t>
  </si>
  <si>
    <t>ТСЦ-509-1201</t>
  </si>
  <si>
    <t>ТЕРм08-03-591-05</t>
  </si>
  <si>
    <t>ТЕРм08-03-591-07</t>
  </si>
  <si>
    <t>ТЕРм08-03-591-06</t>
  </si>
  <si>
    <t>ТЕРм08-03-591-09</t>
  </si>
  <si>
    <t>ТЕРм08-03-591-08</t>
  </si>
  <si>
    <t>ТЕРм08-03-591-11</t>
  </si>
  <si>
    <t>ТЕРм08-02-407-02</t>
  </si>
  <si>
    <t>ТСЦ-103-0041</t>
  </si>
  <si>
    <t>ТЕРм08-02-407-01</t>
  </si>
  <si>
    <t>ТСЦ-103-0038</t>
  </si>
  <si>
    <t>ТСЦ-113-0415</t>
  </si>
  <si>
    <t>ТСЦ-113-0417</t>
  </si>
  <si>
    <t>ТЕРм08-02-395-02</t>
  </si>
  <si>
    <t>Том 2 лист 14</t>
  </si>
  <si>
    <t>ТЕРм08-02-395-01</t>
  </si>
  <si>
    <r>
      <t>Лоток перфорированный 3000х100х50х1,0мм Стандарт ( LO0301 )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МАТ=116,68/1,18*1,02*1,06/3,69</t>
    </r>
  </si>
  <si>
    <t>ТЕРм08-02-397-01</t>
  </si>
  <si>
    <t>ТЕРм08-02-399-02</t>
  </si>
  <si>
    <t>ТЕРм08-02-402-01</t>
  </si>
  <si>
    <t>ТЕРм08-02-412-08</t>
  </si>
  <si>
    <t>Том 2 лист 15</t>
  </si>
  <si>
    <r>
      <t>Кабель ВВГнг-LS 5х50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МАТ=913,31/1,18*1,02*1,06/3,69</t>
    </r>
  </si>
  <si>
    <t>ТЕРм11-06-002-01</t>
  </si>
  <si>
    <t>ТСЦ-502-0522</t>
  </si>
  <si>
    <t xml:space="preserve">                           Заземление</t>
  </si>
  <si>
    <t>ТЕРм08-02-471-04</t>
  </si>
  <si>
    <t>ТЕРм08-02-472-07</t>
  </si>
  <si>
    <t>ТЕРм08-02-472-09</t>
  </si>
  <si>
    <t>_______________________________________________________________________________________________647</t>
  </si>
  <si>
    <t>ТЕР18-03-001-01</t>
  </si>
  <si>
    <t>ТЕР18-03-001-03</t>
  </si>
  <si>
    <t>ТЕРм12-12-001-02</t>
  </si>
  <si>
    <t>прайс-лист "onentrop" к разделу "Отопление" Том 5 Лист 1</t>
  </si>
  <si>
    <r>
      <t>Вентиль с ручным приводом Oventrop 1/2"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Перерасчет (Материалы)  МАТ=636/1,18/3,69*1,02*1,06-МАТ</t>
    </r>
  </si>
  <si>
    <r>
      <t>Головка ручного привода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Перерасчет (Материалы)  МАТ=174/1,18/3,69*1,02*1,06-МАТ</t>
    </r>
  </si>
  <si>
    <t>ТЕР16-02-001-01</t>
  </si>
  <si>
    <t>ТЕР16-02-001-02</t>
  </si>
  <si>
    <t>ТЕР16-02-001-03</t>
  </si>
  <si>
    <t>ТЕР16-02-001-04</t>
  </si>
  <si>
    <t>ТЕР16-02-001-05</t>
  </si>
  <si>
    <t>ТЕР16-07-005-01</t>
  </si>
  <si>
    <t>ТЕР26-01-017-01</t>
  </si>
  <si>
    <t>ТСЦ-104-0162</t>
  </si>
  <si>
    <t>прайс-лист к разделу "Отопление" Том 5 Лист 2</t>
  </si>
  <si>
    <r>
      <t>Термафлекс ФРЗ ( Thermaflex FRZ) изоляция для труб, код FRZ02230	внутр. d = 22 мм х 30 мм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Перерасчет (Материалы)  МАТ=242,68/1,18/3,69*1,02*1,06-МАТ</t>
    </r>
  </si>
  <si>
    <r>
      <t>Термафлекс ФРЗ ( Thermaflex FRZ) изоляция для труб, код FRZ02830	внутр. d = 28 мм х 30 мм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Перерасчет (Материалы)  МАТ=267,95/1,18/3,69*1,02*1,06-МАТ</t>
    </r>
  </si>
  <si>
    <r>
      <t>Термафлекс ФРЗ ( Thermaflex FRZ) изоляция для труб, код FRZ03530	внутр. d = 35 мм х 30 мм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Перерасчет (Материалы)  МАТ=301,82/1,18/3,69*1,02*1,06-МАТ</t>
    </r>
  </si>
  <si>
    <r>
      <t>Термафлекс ФРЗ ( Thermaflex FRZ) изоляция для труб, код FRZ04230	внутр. d = 42 мм х 30 мм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Перерасчет (Материалы)  МАТ=334,27/1,18/3,69*1,02*1,06-МАТ</t>
    </r>
  </si>
  <si>
    <r>
      <t>Термафлекс ФРЗ ( Thermaflex FRZ) изоляция для труб, код FRZ04830	внутр. d = 48 мм х 30 мм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Перерасчет (Материалы)  МАТ=363,93/1,18/3,69*1,02*1,06-МАТ</t>
    </r>
  </si>
  <si>
    <t>ТЕР16-02-005-02</t>
  </si>
  <si>
    <t>ТЕР16-02-005-04</t>
  </si>
  <si>
    <t>ТСЦ-201-0889</t>
  </si>
  <si>
    <t>ТЕР13-03-004-26</t>
  </si>
  <si>
    <t>ТЕР16-05-001-01</t>
  </si>
  <si>
    <t>прайс-лист "onentrop" к разделу "Отопление" Том 5 лист 3</t>
  </si>
  <si>
    <r>
      <t>Кран шаровой полнопроходной oventrop 15мм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Перерасчет (Материалы)  МАТ=294/1,18/3,69*1,02*1,06-МАТ</t>
    </r>
  </si>
  <si>
    <r>
      <t>Кран шаровой полнопроходной oventrop 20мм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Перерасчет (Материалы)  МАТ=418,74/1,18/3,69*1,02*1,06-МАТ</t>
    </r>
  </si>
  <si>
    <r>
      <t>Кран шаровой полнопроходной oventrop 32мм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Перерасчет (Материалы)  МАТ=1021,44/1,18/3,69*1,02*1,06-МАТ</t>
    </r>
  </si>
  <si>
    <t>ТЕР16-05-001-02</t>
  </si>
  <si>
    <t>прайс-лист "onentrop" к разделу "Отопление" Том 5 лист 4</t>
  </si>
  <si>
    <r>
      <t>ASV-I Клапан балансировочный Ду 32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Перерасчет (Материалы) 126 у.е*44 рубля  МАТ=126*44/1,18/3,69*1,02*1,06-МАТ</t>
    </r>
  </si>
  <si>
    <t>ТЕР18-07-001-05</t>
  </si>
  <si>
    <t>ТЕР18-06-003-10</t>
  </si>
  <si>
    <t xml:space="preserve">                           Раздел 2. Узел управления учета тепла на вводе</t>
  </si>
  <si>
    <t>ТЕРм11-02-042-03</t>
  </si>
  <si>
    <t>прайс-лист "onentrop" к разделу "Отопление" Том 5 лист 5</t>
  </si>
  <si>
    <r>
      <t>Регулятор перепада давления AFP/VFG 2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ПЗ=41662/1,18*1,012*1,06/3,34-ПЗ</t>
    </r>
  </si>
  <si>
    <t>ТЕРм11-03-011-03</t>
  </si>
  <si>
    <t>http://www.teploff24.ru/content/images/user/kamstrup_2011.pdf</t>
  </si>
  <si>
    <r>
      <t>MULTICAL® 801 промышленный вычислитель тепловой энергии (EN 1434 &amp; MID) с сетевым модулем_x000D_
питания 230 VAC или 24 VAC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Ц=604Евро*44 руб.  ПЗ=604*44/1,18*1,012*1,06/3,34-ПЗ</t>
    </r>
  </si>
  <si>
    <t>ТЕРм11-02-022-03</t>
  </si>
  <si>
    <t>прайс-лист "onentrop" к разделу "Отопление" Том 5 лист 6</t>
  </si>
  <si>
    <r>
      <t>Расходомер ультразвуковой Ultraflow.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ПЗ=10300/1,18*1,012*1,06/3,34-ПЗ</t>
    </r>
  </si>
  <si>
    <t>ТЕРм11-02-032-01</t>
  </si>
  <si>
    <r>
      <t>Термопреобразователи Тр500 с гильзами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ПЗ=2720/1,18*1,012*1,06/3,34-ПЗ</t>
    </r>
  </si>
  <si>
    <t>ТЕР18-06-007-08</t>
  </si>
  <si>
    <t>10 фильтров</t>
  </si>
  <si>
    <t>ТЕР18-07-001-02</t>
  </si>
  <si>
    <t>ТЕР18-07-001-04</t>
  </si>
  <si>
    <t>ТЕРм12-10-001-01</t>
  </si>
  <si>
    <t>ТЕРм12-12-001-06</t>
  </si>
  <si>
    <t>прайс-лист к разделу "Отопление" Том 5 лист 7</t>
  </si>
  <si>
    <r>
      <t>Кран шаровой Ду40 КШТ 60.102.40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Перерасчет (Материалы)  МАТ=1700/1,18/3,69*1,02*1,06-МАТ</t>
    </r>
  </si>
  <si>
    <t>ТЕРм12-12-001-03</t>
  </si>
  <si>
    <t>прайс-лист к разделу "Отопление" Том 5 лист 8</t>
  </si>
  <si>
    <r>
      <t>Кран шаровой Ду20 Techno-A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Перерасчет (Материалы)  МАТ=3?46*44/1,18/3,69*1,02*1,06-МАТ</t>
    </r>
  </si>
  <si>
    <t>Итоги по разделу 2 Узел управления учета тепла на вводе :</t>
  </si>
  <si>
    <t xml:space="preserve">  Итого по разделу 2 Узел управления учета тепла на вводе</t>
  </si>
  <si>
    <t xml:space="preserve">                           Водомерный узел и вставка</t>
  </si>
  <si>
    <t>ТЕР16-06-001-01</t>
  </si>
  <si>
    <t>ТСЦ-301-3165</t>
  </si>
  <si>
    <t>Каталог на 2кв.2013 п.2713</t>
  </si>
  <si>
    <t>ТЕР18-06-007-01</t>
  </si>
  <si>
    <t>ТСЦ-507-0983</t>
  </si>
  <si>
    <t>ТЕР16-05-002-01</t>
  </si>
  <si>
    <t>ТСЦ-302-1175</t>
  </si>
  <si>
    <t>ТЕР18-05-001-01</t>
  </si>
  <si>
    <t>ТЕР18-04-001-01</t>
  </si>
  <si>
    <t>ТСЦ-301-0010</t>
  </si>
  <si>
    <t>прайс-лист к Р. "ВК" Том 4 лист 2</t>
  </si>
  <si>
    <r>
      <t>Гидроаккум. Reflex DE 300</t>
    </r>
    <r>
      <rPr>
        <i/>
        <sz val="7"/>
        <rFont val="Times New Roman"/>
        <family val="1"/>
        <charset val="204"/>
      </rPr>
      <t xml:space="preserve">
КОЭФ. К ПОЗИЦИИ:
Перерасчет  ПЗ=13160/1,18/3,34*1,042*1,06-ПЗ</t>
    </r>
  </si>
  <si>
    <t>ТСЦ-301-3214</t>
  </si>
  <si>
    <t>ТЕР16-07-001-02</t>
  </si>
  <si>
    <t>ТСЦ-301-3329</t>
  </si>
  <si>
    <t>ТЕР16-02-002-06</t>
  </si>
  <si>
    <t>ТЕР16-02-002-05</t>
  </si>
  <si>
    <t>ТЕР16-02-002-04</t>
  </si>
  <si>
    <t>ТЕР16-02-002-03</t>
  </si>
  <si>
    <t>ТЕР16-02-002-02</t>
  </si>
  <si>
    <t>ТЕР16-02-002-01</t>
  </si>
  <si>
    <t>ТСЦ-301-1224</t>
  </si>
  <si>
    <t>прайс-лист к Р. "ВК" Том 4 лист 3</t>
  </si>
  <si>
    <r>
      <t>Изоляция из вспененного полиэтилена "Энергофлекс" 22х13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МАТ=17,9/1,18/3,69*1,02*1,06-МАТ</t>
    </r>
  </si>
  <si>
    <r>
      <t>Изоляция из вспененного полиэтилена "Энергофлекс" 28х13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МАТ=20,18/1,18/3,69*1,02*1,06-МАТ</t>
    </r>
  </si>
  <si>
    <r>
      <t>Изоляция из вспененного полиэтилена "Энергофлекс" 35х13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МАТ=24,41/1,18/3,69*1,02*1,06-МАТ</t>
    </r>
  </si>
  <si>
    <r>
      <t>Изоляция из вспененного полиэтилена "Энергофлекс" 42х13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МАТ=31,9/1,18/3,69*1,02*1,06-МАТ</t>
    </r>
  </si>
  <si>
    <r>
      <t>Изоляция из вспененного полиэтилена "Энергофлекс" 48х13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МАТ=37,76/1,18/3,69*1,02*1,06-МАТ</t>
    </r>
  </si>
  <si>
    <r>
      <t>Изоляция из вспененного полиэтилена "Энергофлекс" 60х13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МАТ=48,17/1,18/3,69*1,02*1,06-МАТ</t>
    </r>
  </si>
  <si>
    <t>ТЕРм12-12-005-04</t>
  </si>
  <si>
    <t>прайс-лист к Р. "ВК" Том 4 лист 4</t>
  </si>
  <si>
    <r>
      <t>Компенсатор осевой под приварку КСО 25-16-30/60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МАТ=1000/1,18/3,69*1,02*1,06-МАТ</t>
    </r>
  </si>
  <si>
    <t>ТЕРм12-12-005-05</t>
  </si>
  <si>
    <r>
      <t>Компенсатор осевой под приварку КСО 32-16-30/60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МАТ=1100/1,18/3,69*1,02*1,06-МАТ</t>
    </r>
  </si>
  <si>
    <t>ТЕРм12-12-005-07</t>
  </si>
  <si>
    <r>
      <t>Компенсатор осевой под приварку КСО 50-16-30/60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МАТ=1500/1,18/3,69*1,02*1,06-МАТ</t>
    </r>
  </si>
  <si>
    <t>ТСЦ-301-1520</t>
  </si>
  <si>
    <t>ТЕР17-01-002-03</t>
  </si>
  <si>
    <t>ТЕР17-01-002-01</t>
  </si>
  <si>
    <t>ТЕР17-01-001-14</t>
  </si>
  <si>
    <t>ТЕР17-01-003-01</t>
  </si>
  <si>
    <t>ТЕР17-01-001-17</t>
  </si>
  <si>
    <t>ТЕР17-01-005-01</t>
  </si>
  <si>
    <t>ТЕР17-01-001-22</t>
  </si>
  <si>
    <t>ТЕР17-01-002-04</t>
  </si>
  <si>
    <t>прайс-лист к Р. "ВК" Том 4 лист 5</t>
  </si>
  <si>
    <t>прайс-лист к Р. "ВК" Том 4 лист 6</t>
  </si>
  <si>
    <t>ТЕР16-04-001-02</t>
  </si>
  <si>
    <t>ТЕР16-04-001-01</t>
  </si>
  <si>
    <t>ТСЦ-302-0474</t>
  </si>
  <si>
    <t>прайс-лист к Р. "ВК" Том 4 лист 7</t>
  </si>
  <si>
    <t>прайс-лист к Р. "ВК" Том 4 лист 8</t>
  </si>
  <si>
    <t>ТЕР22-03-001-01</t>
  </si>
  <si>
    <t>прайс-лист к Р. "ВК" том 4 лист 9</t>
  </si>
  <si>
    <t>ТСЦ-301-1664</t>
  </si>
  <si>
    <t>ТСЦ-301-1494</t>
  </si>
  <si>
    <t>прайс-лист к Р. "ВК" Том 4 лист 10</t>
  </si>
  <si>
    <t>ТЕР16-02-005-07</t>
  </si>
  <si>
    <t>прайс-лист к Р. "ВК" том 4 лист 11</t>
  </si>
  <si>
    <t>ТЕРм10-08-002-04</t>
  </si>
  <si>
    <t>Прайс раздел 'СС' Том 6 лист 37</t>
  </si>
  <si>
    <r>
      <t>Извещатель охранный магнитоконтактный адресный C2000-СМК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ПЗ=228/1,18*1,012*1,06/3,34-ПЗ</t>
    </r>
  </si>
  <si>
    <t>ТЕРм10-08-003-05</t>
  </si>
  <si>
    <t>ТЕРм10-08-001-13</t>
  </si>
  <si>
    <r>
      <t>Извещатель охранный ИК-пасивный оптико-электронный адресный С2000-ИК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ПЗ=840/1,18*1,012*1,06/3,34-ПЗ</t>
    </r>
  </si>
  <si>
    <t>Прайс раздел 'СС' Том 6 лист 38</t>
  </si>
  <si>
    <r>
      <t>Блок разветвительно-изолирующий БРИЗ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ПЗ=320,61/1,18*1,012*1,06/3,34-ПЗ</t>
    </r>
  </si>
  <si>
    <t>ТЕРм10-08-001-11</t>
  </si>
  <si>
    <t>Прайс раздел 'СС' Том 6 лист 36</t>
  </si>
  <si>
    <r>
      <t>Адресный расширитель С2000-АР8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ПЗ=1351,61/1,18*1,012*1,06/3,34-ПЗ</t>
    </r>
  </si>
  <si>
    <t>ТЕРм10-08-001-02</t>
  </si>
  <si>
    <t>Прайс раздел 'СС' Том 6 лист 54</t>
  </si>
  <si>
    <r>
      <t>Контрольный пусковой блок С2000-КПБ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ПЗ=2288/1,18*1,012*1,06/3,34-ПЗ</t>
    </r>
  </si>
  <si>
    <r>
      <t>Контроллер двухпроводной линии связи С2000-КДЛ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ПЗ=1830,4/1,18*1,012*1,06/3,34-ПЗ</t>
    </r>
  </si>
  <si>
    <t>ТЕРм10-08-001-05</t>
  </si>
  <si>
    <r>
      <t>Программируемый блок исполнительных реле С2000-СП1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ПЗ=1435,72/1,18*1,012*1,06/3,34-ПЗ</t>
    </r>
  </si>
  <si>
    <t>ТЕРм10-08-001-06</t>
  </si>
  <si>
    <t>Прайс раздел 'СС' Том 6 лист 34</t>
  </si>
  <si>
    <r>
      <t>Пульт контроля и управления светодиодный С2000-КС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ПЗ=1693,12/1,18*1,012*1,06/3,34-ПЗ</t>
    </r>
  </si>
  <si>
    <t>ТЕРм10-08-003-04</t>
  </si>
  <si>
    <r>
      <t>Извещатель охранный тревожный С2000-КТ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ПЗ=421,85/1,18*1,012*1,06/3,34-ПЗ</t>
    </r>
  </si>
  <si>
    <t>Прайс раздел 'СС' Том 6 лист 1</t>
  </si>
  <si>
    <r>
      <t>Извещатель охранный магнитоконтактный ИО-102-2 (СМК)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ПЗ=32,2/1,18*1,012*1,06/3,34-ПЗ</t>
    </r>
  </si>
  <si>
    <t>ТЕРм10-04-101-07</t>
  </si>
  <si>
    <t>Прайс раздел 'СС' Том 6 лист 2</t>
  </si>
  <si>
    <r>
      <t>Оповещатель комбинированный ССУ-1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ПЗ=325/1,18*1,012*1,06/3,34-ПЗ</t>
    </r>
  </si>
  <si>
    <t>Прайс раздел 'СС' Том 6 лист 81</t>
  </si>
  <si>
    <r>
      <t>Резервированный источник питания РИП-12 исп.01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ПЗ=2610,41/1,18*1,012*1,06/3,34-ПЗ</t>
    </r>
  </si>
  <si>
    <t>ТЕРм08-01-121-01</t>
  </si>
  <si>
    <t>Прайс раздел 'СС' Том 6 лист 85</t>
  </si>
  <si>
    <r>
      <t>Аккумуляторный бокс для РИП-12 исп.01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ПЗ=385,63/1,18*1,012*1,06/3,34-ПЗ</t>
    </r>
  </si>
  <si>
    <r>
      <t>Аккумулятор 12В 17Ач GP 12170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ПЗ=1010/1,18*1,012*1,06/3,34-ПЗ</t>
    </r>
  </si>
  <si>
    <t>Каталог текущих цен 2 кв. 2013 п.4463</t>
  </si>
  <si>
    <t>ТЕРм08-02-399-01</t>
  </si>
  <si>
    <t>Прайс раздел 'СС' Том 6 лист 3</t>
  </si>
  <si>
    <t>ТЕРм10-02-001-02</t>
  </si>
  <si>
    <t>ТЕРм10-02-001-03</t>
  </si>
  <si>
    <t>Прайс раздел 'СС' Том 6 лист 4</t>
  </si>
  <si>
    <r>
      <t>мини-АТС, со встроенными функциями Сall-центра, VOIP, VoiceMail (Основной блок с системной платой и блоком питания средней мощности)) KX-TDA100RU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ПЗ=34850/1,18*1,012*1,06/3,34-ПЗ</t>
    </r>
  </si>
  <si>
    <t>ТЕРм10-03-001-04</t>
  </si>
  <si>
    <t>Прайс раздел 'СС' Том 6 лист 5</t>
  </si>
  <si>
    <r>
      <t>Карта 16 внешних аналоговых (СО) линий KX-TDA0181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ПЗ=19550/1,18*1,012*1,06/3,34-ПЗ</t>
    </r>
  </si>
  <si>
    <t>Прайс раздел 'СС' Том 6 лист 6</t>
  </si>
  <si>
    <r>
      <t>Плата 16 внутренних аналоговых портов KX-TDA0174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ПЗ=12070/1,18*1,012*1,06/3,34-ПЗ</t>
    </r>
  </si>
  <si>
    <t>Прайс раздел 'СС' Том 6 лист 7</t>
  </si>
  <si>
    <r>
      <t>Плата на 8 внутренних гибридных портов KX-TDA0170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ПЗ=12070/1,18*1,012*1,06/3,34-ПЗ</t>
    </r>
  </si>
  <si>
    <t>ТЕРм10-03-002-14</t>
  </si>
  <si>
    <t>ТЕРм10-02-030-01</t>
  </si>
  <si>
    <t>Прайс раздел 'СС' Том 6 лист 8</t>
  </si>
  <si>
    <r>
      <t>Системный цифровой телефон 6 строк, кириллица KX-TD346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Ц=195 Евро*44 руб.  ПЗ=195*44/1,18*1,012*1,06/3,34-ПЗ</t>
    </r>
  </si>
  <si>
    <t>ТЕРм10-02-017-01</t>
  </si>
  <si>
    <t>Прайс раздел 'СС' Том 6 лист 9</t>
  </si>
  <si>
    <r>
      <t>12 кнопочная консоль для KX-TD346 KX-NT303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ПЗ=3570/1,18*1,012*1,06/3,34-ПЗ</t>
    </r>
  </si>
  <si>
    <t>ТЕРм10-02-030-04</t>
  </si>
  <si>
    <t>Прайс раздел 'СС' Том 6 лист 10</t>
  </si>
  <si>
    <r>
      <t>Проводной кнопочный аналоговый телефонный аппарат KX-TS2352RUB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ПЗ=620/1,18*1,012*1,06/3,34-ПЗ</t>
    </r>
  </si>
  <si>
    <t>Прайс раздел 'СС' Том 6 лист 11</t>
  </si>
  <si>
    <r>
      <t>Аккумуляторная батарея 12В 7 Ач GP1272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ПЗ=546/1,18*1,012*1,06/3,34-ПЗ</t>
    </r>
  </si>
  <si>
    <t>ТЕРм10-06-037-05</t>
  </si>
  <si>
    <t>Прайс раздел 'СС' Том 6 лист 12</t>
  </si>
  <si>
    <r>
      <t>Шкаф настенный 19", 12U, 600x600x635, со ст. дверью черный MX-6612-B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Перерасчет (Материалы)  МАТ=17,9/1,18/3,69*1,02*1,06-МАТ</t>
    </r>
  </si>
  <si>
    <t>Прайс раздел 'СС' Том 6 лист 13</t>
  </si>
  <si>
    <r>
      <t>Крепление 19' для АТС Panasonic TDA100 KX-A243RU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Перерасчет (Материалы)  МАТ=1250/1,18/3,69*1,02*1,06-МАТ</t>
    </r>
  </si>
  <si>
    <t>Прайс раздел 'СС' Том 6 лист 14</t>
  </si>
  <si>
    <r>
      <t>Кабель резервного питания KX-A228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Перерасчет (Материалы)  МАТ=2800/1,18/3,69*1,02*1,06-МАТ</t>
    </r>
  </si>
  <si>
    <t>Каталог текущих цен 2 кв. 2013 п.4469</t>
  </si>
  <si>
    <t>Прайс раздел 'СС' Том 6 лист 15</t>
  </si>
  <si>
    <r>
      <t>КВПЭфВП-5е 4х2х0,52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Перерасчет (Материалы)  МАТ=21,74/1,18/3,69*1,02*1,06-МАТ</t>
    </r>
  </si>
  <si>
    <t xml:space="preserve">                           Раздел 1. Система АУПС</t>
  </si>
  <si>
    <t>Прайс Болид раздел 'ОПС' Том 7 лист 54</t>
  </si>
  <si>
    <t>ТЕРм10-08-003-03</t>
  </si>
  <si>
    <t>Прайс Болид раздел 'ОПС' Том 7 лист 83</t>
  </si>
  <si>
    <r>
      <t>Блок питания СКАТ 2400-И7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ПЗ=6456/1,18*1,012*1,06/3,34-ПЗ</t>
    </r>
  </si>
  <si>
    <r>
      <t>Блок питания СКАТ 2400-М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ПЗ=3175,2/1,18*1,012*1,06/3,34-ПЗ</t>
    </r>
  </si>
  <si>
    <t>Прайс Болид раздел 'ОПС' Том 7 лист 85</t>
  </si>
  <si>
    <r>
      <t>Аккумуляторный бокс  5а/ч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ПЗ=310,88/1,18*1,012*1,06/3,34-ПЗ</t>
    </r>
  </si>
  <si>
    <r>
      <t>Аккумулятор 12В 12Ач GP 12170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ПЗ=741,88/1,18*1,012*1,06/3,34-ПЗ</t>
    </r>
  </si>
  <si>
    <t>ТЕРм10-08-002-02</t>
  </si>
  <si>
    <t>Каталог текущих цен 2кв.2013 п.4053</t>
  </si>
  <si>
    <r>
      <t>Извещатель пожарный ИП212-3СУ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ПЗ=252/1,18*1,012*1,06/3,34-ПЗ</t>
    </r>
  </si>
  <si>
    <t>ТЕРм10-08-002-01</t>
  </si>
  <si>
    <t>Каталог текущих цен 2кв.2013 п.4058</t>
  </si>
  <si>
    <r>
      <t>Извещатель пожарный ИПР-ИР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ПЗ=300/1,18*1,012*1,06/3,34-ПЗ</t>
    </r>
  </si>
  <si>
    <r>
      <t>Оповещатель звуковой Иволга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ПЗ=129/1,18*1,012*1,06/3,34-ПЗ</t>
    </r>
  </si>
  <si>
    <t>ТЕРм08-03-593-09</t>
  </si>
  <si>
    <t>Прайс раздел 'ОПС' Том 7 лист 1</t>
  </si>
  <si>
    <r>
      <t>Оповещатель световой Молния 24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ПЗ=143/1,18*1,012*1,06/3,34-ПЗ</t>
    </r>
  </si>
  <si>
    <t>Прайс раздел 'ОПС' Том 7 лист 2</t>
  </si>
  <si>
    <r>
      <t>Кабель огнестойкий КПСЭнг -FRLS 
Описание: 1 х 2 х 0,75
Производитель: Элтека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Перерасчет (Материалы)  МАТ=31.57/1,18/3,69*1,02*1,06-МАТ</t>
    </r>
  </si>
  <si>
    <t>Итоги по разделу 1 Система АУПС :</t>
  </si>
  <si>
    <t xml:space="preserve">  Итого по разделу 1 Система АУПС</t>
  </si>
  <si>
    <t>ТЕР07-05-016-03</t>
  </si>
  <si>
    <t>ТЕР13-03-002-12</t>
  </si>
  <si>
    <t>ТЕР10-01-059-01</t>
  </si>
  <si>
    <t>прайс-лист к Р. "ОДИ" лист1</t>
  </si>
  <si>
    <t>ТЕР15-04-048-01</t>
  </si>
  <si>
    <t>ТЕР11-01-038-02</t>
  </si>
  <si>
    <t>прайс-лист к Р. "ОДИ" лист2</t>
  </si>
  <si>
    <r>
      <t>Тактильные плитки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Перерасчет  МАТ=350/1,18/3,69*1,02-МАТ</t>
    </r>
  </si>
  <si>
    <t>Основание: НЭС15/12</t>
  </si>
  <si>
    <t>ТЕР01-02-055-03</t>
  </si>
  <si>
    <t>ТЕР01-01-033-01</t>
  </si>
  <si>
    <t>ТЕР01-02-060-02</t>
  </si>
  <si>
    <t>100 м3</t>
  </si>
  <si>
    <t>ТЕРм08-02-142-01</t>
  </si>
  <si>
    <t>ТЕРм08-02-142-02</t>
  </si>
  <si>
    <t>ФССЦпг03-21-01-001</t>
  </si>
  <si>
    <t>ТЕР46-04-010-01</t>
  </si>
  <si>
    <t>ТЕРр68-12-02</t>
  </si>
  <si>
    <t>100 м3 конструкций</t>
  </si>
  <si>
    <t>ТЕР27-04-001-01</t>
  </si>
  <si>
    <t>ТЕР27-04-001-04</t>
  </si>
  <si>
    <t>ТЕР27-06-020-06</t>
  </si>
  <si>
    <t>ТЕР27-06-020-12</t>
  </si>
  <si>
    <t>ТЕР27-06-021-12</t>
  </si>
  <si>
    <t>ТЕРр68-14-01</t>
  </si>
  <si>
    <t>ТЕР27-02-010-02</t>
  </si>
  <si>
    <t>ТСЦ-403-0051</t>
  </si>
  <si>
    <t>ТЕР34-02-001-03</t>
  </si>
  <si>
    <t>ТСЦ-101-2260</t>
  </si>
  <si>
    <t>ТСЦ-101-2261</t>
  </si>
  <si>
    <t>ТСЦ-507-0598</t>
  </si>
  <si>
    <t>ТЕРм08-02-148-04</t>
  </si>
  <si>
    <t>ТЕРм08-02-141-04</t>
  </si>
  <si>
    <t>Прайс раздел 'ЭН' Том 9 лист 1</t>
  </si>
  <si>
    <r>
      <t>Кабель силовой с алюминиевыми жилами, с изоляцией из сшитого полиэтилена, бронированный, сечением 4х95 мм2	АПвзБбШп-1кВ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МАТ=240/1,18*1,02*1,06/3,69-МАТ</t>
    </r>
  </si>
  <si>
    <t>ТЕРм08-02-165-03</t>
  </si>
  <si>
    <t>Прайс раздел 'ЭН' Том 9 лист 2</t>
  </si>
  <si>
    <r>
      <t>Муфта 4ПКВНтпБ-О-95 ТУ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МАТ=1419,54/1,18*1,02*1,06/3,69-МАТ</t>
    </r>
  </si>
  <si>
    <t>ТЕРм08-02-143-03</t>
  </si>
  <si>
    <t>ТЕРм08-02-143-04</t>
  </si>
  <si>
    <t>Прайс раздел 'ЭН' Том 9 лист 3</t>
  </si>
  <si>
    <r>
      <t>Плита для закрытия кабеля 
 Плиты ПЗК 489х240х16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МАТ=145/1,18*1,02*1,06/3,69-МАТ</t>
    </r>
  </si>
  <si>
    <t>ТСЦ-501-8386</t>
  </si>
  <si>
    <t>ТСЦ-501-8388</t>
  </si>
  <si>
    <t>ТСЦ-502-0477</t>
  </si>
  <si>
    <t>ТЕРм08-02-369-01</t>
  </si>
  <si>
    <t>Прайс раздел 'ЭН' Том 9 лист 4</t>
  </si>
  <si>
    <r>
      <t>Светильник садово-парковый Bowl 1х150Вт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МАТ=24654,52/1,18*1,02*1,06/3,69-МАТ</t>
    </r>
  </si>
  <si>
    <r>
      <t>Светильник садово-парковый Bowl 2х100Вт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МАТ=28881,62/1,18*1,02*1,06/3,69-МАТ</t>
    </r>
  </si>
  <si>
    <t>ТЕРм08-03-572-04</t>
  </si>
  <si>
    <t>Прайс раздел 'ЭН' Том 9 лист 5</t>
  </si>
  <si>
    <r>
      <t>Ящик управления освещением ЯУО-9601-3974-54У3 (80А, ФР+РВМ)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МАТ=9058,86/1,18*1,02*1,06/3,69-МАТ</t>
    </r>
  </si>
  <si>
    <t>ТЕРм08-02-405-01</t>
  </si>
  <si>
    <t>КТЦ п.3651</t>
  </si>
  <si>
    <t>ТЕРм10-06-048-09</t>
  </si>
  <si>
    <t>прайс-лист к Р. "НВК" Том 3 лист.2</t>
  </si>
  <si>
    <r>
      <t>Компенсатор резиновый фланцевый "TECOFI" DI 7240 Ру16 ДУ100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Пересчет в 2000г. (Материалы)  МАТ=3006,61/1,18/3,69*1,02*1,06-МАТ</t>
    </r>
  </si>
  <si>
    <r>
      <t>Компенсатор резиновый фланцевый "TECOFI" DI 7240 Ру16 ДУ80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Пересчет в 2000г. (Материалы)  МАТ=2245,54/1,18/3,69*1,02*1,06-МАТ</t>
    </r>
  </si>
  <si>
    <t>прайс-лист к Р. "НВК" Том 3 лист.3</t>
  </si>
  <si>
    <r>
      <t>муфта защитная 110/110мм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Пересчет в 2000г. (Материалы)  МАТ=332/1,18/3,69*1,02*1,06-МАТ</t>
    </r>
  </si>
  <si>
    <r>
      <t>муфта защитная 63мм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Пересчет в 2000г. (Материалы)  МАТ=332/1,18/3,69*1,02*1,06-МАТ</t>
    </r>
  </si>
  <si>
    <t>прайс-лист к Р. "НВК" Том 3 лист.1</t>
  </si>
  <si>
    <r>
      <t>Крышка предохранительная КР-1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Пересчет в 2000г. (Материалы)  МАТ=1210/1,18/3,69*1,02*1,06-МАТ</t>
    </r>
  </si>
  <si>
    <t>ТСЦ-507-2907</t>
  </si>
  <si>
    <t>ТЕР07-06-002-02</t>
  </si>
  <si>
    <t>ТСЦ-403-2088</t>
  </si>
  <si>
    <t>ТСЦ-403-0336</t>
  </si>
  <si>
    <t>ТЕР24-01-001-01</t>
  </si>
  <si>
    <t>ТЕР24-01-032-01</t>
  </si>
  <si>
    <t>ТСЦ-302-1825</t>
  </si>
  <si>
    <t>ТСЦ-302-1824</t>
  </si>
  <si>
    <t>ТСЦ-302-1823</t>
  </si>
  <si>
    <t>ТСЦ-302-1711</t>
  </si>
  <si>
    <t>ТЕР24-02-081-01</t>
  </si>
  <si>
    <t>ТЕР22-02-010-01</t>
  </si>
  <si>
    <t xml:space="preserve">                           ОДК</t>
  </si>
  <si>
    <t>Том 11 лист1</t>
  </si>
  <si>
    <r>
      <t>Концевой элемент трубопровода с торцевым кабелем 	Ст 40х3,5-1-ППУ-ПЭ (ТЗ)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Перерасчет (Материалы)  МАТ=2592/1,18/3,69*1,02*1,06-МАТ</t>
    </r>
  </si>
  <si>
    <r>
      <t>Концевой элемент трубопровода с торцевым кабелем 	Ст 32х3,0-1-ППУ-ПЭ (ТЗ)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Перерасчет (Материалы)  МАТ=2556/1,18/3,69*1,02*1,06-МАТ</t>
    </r>
  </si>
  <si>
    <r>
      <t>Концевой элемент трубопровода с торцевым кабелем 	Ст 25х3,0-1-ППУ-ПЭ (ТЗ)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Перерасчет (Материалы)  МАТ=2556/1,18/3,69*1,02*1,06-МАТ</t>
    </r>
  </si>
  <si>
    <t>КТЦ п.2999</t>
  </si>
  <si>
    <t>КТЦ п.2998</t>
  </si>
  <si>
    <t>КТЦ п.2997</t>
  </si>
  <si>
    <r>
      <t>Концевой элемент трубопровода с торцевым кабелем 	Ст 40х3,5-1-ППУ-ПЭ (Т)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Перерасчет (Материалы)  МАТ=2592/1,18/3,69*1,02*1,06-МАТ</t>
    </r>
  </si>
  <si>
    <r>
      <t>Концевой элемент трубопровода с торцевым кабелем 	Ст 32х3,0-1-ППУ-ПЭ (Т)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Перерасчет (Материалы)  МАТ=2556/1,18/3,69*1,02*1,06-МАТ</t>
    </r>
  </si>
  <si>
    <r>
      <t>Концевой элемент трубопровода с торцевым кабелем 	Ст 25х3,0-1-ППУ-ПЭ (Т)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Перерасчет (Материалы)  МАТ=2556/1,18/3,69*1,02*1,06-МАТ</t>
    </r>
  </si>
  <si>
    <t>ТЕР26-01-022-02</t>
  </si>
  <si>
    <t>http://www.система-одк.рф/catalog/77/96/99.html</t>
  </si>
  <si>
    <r>
      <t>Детектор предназначен для определения состояния изоляции ППУ-трубопровода и целостности сигнальных проводников системы ОДК.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Перерасчет (Материалы)  МАТ=2950/1,18/3,69*1,02*1,06-МАТ</t>
    </r>
  </si>
  <si>
    <t>Том 11 лист3</t>
  </si>
  <si>
    <r>
      <t>Объединяющий терминал	 КСП 12-3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Перерасчет (Материалы)  МАТ=1785/1,18/3,69*1,02*1,06-МАТ</t>
    </r>
  </si>
  <si>
    <t xml:space="preserve">                           Асфальтобетонное покрытие</t>
  </si>
  <si>
    <t>ТСЦ-408-0043</t>
  </si>
  <si>
    <t>ТЕР27-07-002-01</t>
  </si>
  <si>
    <t>ТЕР27-07-002-02</t>
  </si>
  <si>
    <t>ТЕР27-07-005-01</t>
  </si>
  <si>
    <t>ТСЦ-403-0103</t>
  </si>
  <si>
    <t>ТЕР27-02-010-01</t>
  </si>
  <si>
    <t>ТСЦ-403-0052</t>
  </si>
  <si>
    <t>ТЕР47-01-046-01</t>
  </si>
  <si>
    <t>ТЕР47-01-046-06</t>
  </si>
  <si>
    <t>ТЕР27-09-008-01</t>
  </si>
  <si>
    <r>
      <t>Урна</t>
    </r>
    <r>
      <rPr>
        <i/>
        <sz val="7"/>
        <rFont val="Times New Roman"/>
        <family val="1"/>
        <charset val="204"/>
      </rPr>
      <t xml:space="preserve">
КОЭФ. К ПОЗИЦИИ:
Перерасчет  ПЗ=2025/1,18/3,34*1,012*1,06-ПЗ</t>
    </r>
  </si>
  <si>
    <r>
      <t>Скамья парковая</t>
    </r>
    <r>
      <rPr>
        <i/>
        <sz val="7"/>
        <rFont val="Times New Roman"/>
        <family val="1"/>
        <charset val="204"/>
      </rPr>
      <t xml:space="preserve">
КОЭФ. К ПОЗИЦИИ:
Перерасчет  ПЗ=8670/1,18/3,34*1,012*1,06-ПЗ</t>
    </r>
  </si>
  <si>
    <t>ТЕР11-01-019-01</t>
  </si>
  <si>
    <t>_______________________________________________________________________________________________172</t>
  </si>
  <si>
    <t>ИТОГО Материалов по прайс-листам</t>
  </si>
  <si>
    <r>
      <t>Источник бесперебойнорго питания ИБП 15кВа (UPS)-Цена аналога (Источник бесперебойного питания APC SURT15KRMXLI)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ПЗ=369160,29/1,18*1,012*1,06/3,34-ПЗ</t>
    </r>
  </si>
  <si>
    <t xml:space="preserve">ЦЕНА с НДС </t>
  </si>
  <si>
    <r>
      <t>Негорючие деревянные панели толщ. 16 Ц= 209,00 у.е. * 45фасадные панели Prodema ProdEX</t>
    </r>
    <r>
      <rPr>
        <i/>
        <sz val="7"/>
        <rFont val="Times New Roman"/>
        <family val="1"/>
        <charset val="204"/>
      </rPr>
      <t xml:space="preserve">
КОЭФ. К ПОЗИЦИИ:
Перерасчет  МАТ=9405/1,18/3,69*1,02*1,06-МАТ</t>
    </r>
  </si>
  <si>
    <t>_______________________________________________________________________________________________279,82</t>
  </si>
  <si>
    <t>ТЕР24-01-017-01</t>
  </si>
  <si>
    <r>
      <t>Светильник с двойной параболической решеткой с ЛЛ 4х18Вт PRBLUX/R 418 c ЭПРА встраиваемый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Пересчет в базовый уровень цен (Материалы)  МАТ=3506/1,18*1,02*1,06/3,69</t>
    </r>
  </si>
  <si>
    <r>
      <t>Светильник с двойной параболической решеткой с ЛЛ 4х18Вт PRBLUX/R 418+ ES1 с ЭПРА с модулем аварийного питания для счетильника ES1 встр.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Пересчет в базовый уровень цен (Материалы)  МАТ=9526/1,18*1,02*1,06/3,69</t>
    </r>
  </si>
  <si>
    <t>ТЕРм08-03-594-03</t>
  </si>
  <si>
    <t>Прайс к разделу ЭМ Том 2 лист 16</t>
  </si>
  <si>
    <t>ТЕРм08-03-594-09</t>
  </si>
  <si>
    <t>ТЕРм08-02-401-01</t>
  </si>
  <si>
    <r>
      <t>Террасная доска InoWood</t>
    </r>
    <r>
      <rPr>
        <i/>
        <sz val="7"/>
        <rFont val="Times New Roman"/>
        <family val="1"/>
        <charset val="204"/>
      </rPr>
      <t xml:space="preserve">
КОЭФ. К ПОЗИЦИИ:
Перерасчет  МАТ=7800/1,18/3,69*1,02*1,06-МАТ</t>
    </r>
  </si>
  <si>
    <r>
      <t>Светильник направленного света потолочный встраиваемый с КЛЛ 2х18Вт DLG218</t>
    </r>
    <r>
      <rPr>
        <i/>
        <sz val="7"/>
        <rFont val="Times New Roman"/>
        <family val="1"/>
        <charset val="204"/>
      </rPr>
      <t xml:space="preserve">
Территориальная поправка к базе 2001г ПЗ=1,016 (ОЗП=1,016; ЭМ=1,016; ЗПМ=1,016; МАТ=1,016)
КОЭФ. К ПОЗИЦИИ:
Пересчет в базовый уровень цен (Материалы)  МАТ=6053/1,18*1,02*1,06/3,69</t>
    </r>
  </si>
  <si>
    <t xml:space="preserve">                           Раздел 1. 1. Хозяйственно-питьевой водопровод в1 (Наружные сети)</t>
  </si>
  <si>
    <t>ТЕР22-01-021-03</t>
  </si>
  <si>
    <t>ТСЦ-507-0595</t>
  </si>
  <si>
    <t>ТСЦ-507-2017</t>
  </si>
  <si>
    <t>ТЕР22-01-021-02</t>
  </si>
  <si>
    <t>ТСЦ-507-2016</t>
  </si>
  <si>
    <t>ТСЦ-507-0592</t>
  </si>
  <si>
    <t>ТЕР22-03-006-03</t>
  </si>
  <si>
    <t>1 задвижка (или клапан обратный)</t>
  </si>
  <si>
    <t>ТЕР22-03-006-02</t>
  </si>
  <si>
    <t>ТЕР22-03-001-05</t>
  </si>
  <si>
    <t>ТЕР22-03-011-03</t>
  </si>
  <si>
    <t>ТЕР22-03-014-03</t>
  </si>
  <si>
    <t>1 фланец</t>
  </si>
  <si>
    <t>ТЕР22-03-014-02</t>
  </si>
  <si>
    <t>ТЕР22-03-014-01</t>
  </si>
  <si>
    <t>ТЕР23-01-001-01</t>
  </si>
  <si>
    <t>10 м3 основания</t>
  </si>
  <si>
    <t>ТЕР22-06-012-01</t>
  </si>
  <si>
    <t>ТЕР22-04-001-02</t>
  </si>
  <si>
    <t>10 м3 железобетонных и бетонных конструкций колодца</t>
  </si>
  <si>
    <t>ТСЦ-201-0650</t>
  </si>
  <si>
    <t>ТСЦ-101-2536</t>
  </si>
  <si>
    <t xml:space="preserve">                           Прочие материалы</t>
  </si>
  <si>
    <t>ТСЦ-507-0718</t>
  </si>
  <si>
    <t>ТСЦ-507-0717</t>
  </si>
  <si>
    <t>ТЕР27-09-021-01</t>
  </si>
  <si>
    <t>1 световозвращающий элемент</t>
  </si>
  <si>
    <t>Итоги по разделу 1 1. Хозяйственно-питьевой водопровод в1 (Наружные сети) :</t>
  </si>
  <si>
    <t xml:space="preserve">  Итого по разделу 1 1. Хозяйственно-питьевой водопровод в1 (Наружные сети)</t>
  </si>
  <si>
    <t xml:space="preserve">                           Раздел 2. Канализация</t>
  </si>
  <si>
    <t>ТЕР22-01-021-05</t>
  </si>
  <si>
    <t>ТСЦ-507-2018</t>
  </si>
  <si>
    <t>ТЕР23-03-001-05</t>
  </si>
  <si>
    <t>ТЕР23-03-001-03</t>
  </si>
  <si>
    <t>Итоги по разделу 2 Канализация :</t>
  </si>
  <si>
    <t xml:space="preserve">  Итого по разделу 2 Канализация</t>
  </si>
  <si>
    <t xml:space="preserve">                           Заголовок</t>
  </si>
  <si>
    <t xml:space="preserve">                         возвратные суммы  с НДС</t>
  </si>
  <si>
    <r>
      <t>Разработка грунта с погрузкой на автомобили-самосвалы экскаваторами с ковшом вместимостью 0,65 (0,5-1) м3, группа грунтов 2</t>
    </r>
    <r>
      <rPr>
        <i/>
        <sz val="7"/>
        <rFont val="Times New Roman"/>
        <family val="1"/>
        <charset val="204"/>
      </rPr>
      <t xml:space="preserve">
НР (221 руб.): 95% от ОЗП (233 руб.)
СП (117 руб.): 50% от ОЗП (233 руб.)</t>
    </r>
  </si>
  <si>
    <r>
      <t>Перевозка грузов автомобилями-самосвалами грузоподъемностью 10 т, работающих вне карьера, на расстояние: до 5 км I класс груза</t>
    </r>
    <r>
      <rPr>
        <i/>
        <sz val="7"/>
        <rFont val="Times New Roman"/>
        <family val="1"/>
        <charset val="204"/>
      </rPr>
      <t xml:space="preserve">
НР 0% от ФОТ
СП 0% от ФОТ</t>
    </r>
  </si>
  <si>
    <r>
      <t>Разработка грунта вручную в траншеях глубиной до 2 м без креплений с откосами, группа грунтов 1</t>
    </r>
    <r>
      <rPr>
        <i/>
        <sz val="7"/>
        <rFont val="Times New Roman"/>
        <family val="1"/>
        <charset val="204"/>
      </rPr>
      <t xml:space="preserve">
НР (281 руб.): 88% от ФОТ (319 руб.)
СП (144 руб.): 45% от ФОТ (319 руб.)</t>
    </r>
  </si>
  <si>
    <r>
      <t>Засыпка вручную траншей, пазух котлованов и ям, группа грунтов 1</t>
    </r>
    <r>
      <rPr>
        <i/>
        <sz val="7"/>
        <rFont val="Times New Roman"/>
        <family val="1"/>
        <charset val="204"/>
      </rPr>
      <t xml:space="preserve">
НР (202 руб.): 88% от ФОТ (230 руб.)
СП (104 руб.): 45% от ФОТ (230 руб.)</t>
    </r>
  </si>
  <si>
    <r>
      <t>Устройство бетонной подготовки</t>
    </r>
    <r>
      <rPr>
        <i/>
        <sz val="7"/>
        <rFont val="Times New Roman"/>
        <family val="1"/>
        <charset val="204"/>
      </rPr>
      <t xml:space="preserve">
НР (2562 руб.): 105% от ОЗП (2440 руб.)
СП (1586 руб.): 65% от ОЗП (2440 руб.)</t>
    </r>
  </si>
  <si>
    <t>Бетон тяжелый, крупность заполнителя: 20 мм, класс В3,5 (М50)</t>
  </si>
  <si>
    <t>Бетон тяжелый, крупность заполнителя: 20 мм, класс В10 (М150)</t>
  </si>
  <si>
    <t>Бетон тяжелый, крупность заполнителя: 20 мм, класс В15 (М200)</t>
  </si>
  <si>
    <t>Бетон тяжелый, крупность заполнителя: 20 мм, класс В25 (М350)</t>
  </si>
  <si>
    <t>Горячекатаная арматурная сталь класса: А-I, А-II, А-III</t>
  </si>
  <si>
    <t>Горячекатаная арматурная сталь периодического профиля класса: А-II, диаметром 25-28 мм</t>
  </si>
  <si>
    <t>Надбавки к ценам заготовок за сборку и сварку каркасов и сеток: пространственных, диаметром 25-28 мм</t>
  </si>
  <si>
    <r>
      <t>Изоляция изделиями из пенопласта насухо холодных поверхностей покрытий и перекрытий</t>
    </r>
    <r>
      <rPr>
        <i/>
        <sz val="7"/>
        <rFont val="Times New Roman"/>
        <family val="1"/>
        <charset val="204"/>
      </rPr>
      <t xml:space="preserve">
НР (133 руб.): 110% от ФОТ (121 руб.)
СП (85 руб.): 70% от ФОТ (121 руб.)</t>
    </r>
  </si>
  <si>
    <r>
      <t>Устройство перекрытий безбалочных толщиной до 200 мм на высоте от опорной площади до 6 м</t>
    </r>
    <r>
      <rPr>
        <i/>
        <sz val="7"/>
        <rFont val="Times New Roman"/>
        <family val="1"/>
        <charset val="204"/>
      </rPr>
      <t xml:space="preserve">
НР (27388 руб.): 116% от ФОТ (23610 руб.)
СП (15347 руб.): 65% от ФОТ (23610 руб.)</t>
    </r>
  </si>
  <si>
    <r>
      <t>Изоляция изделиями из пенопласта насухо холодных поверхностей покрытий и перекрытий</t>
    </r>
    <r>
      <rPr>
        <i/>
        <sz val="7"/>
        <rFont val="Times New Roman"/>
        <family val="1"/>
        <charset val="204"/>
      </rPr>
      <t xml:space="preserve">
НР (24 руб.): 110% от ФОТ (22 руб.)
СП (15 руб.): 70% от ФОТ (22 руб.)</t>
    </r>
  </si>
  <si>
    <r>
      <t>Устройство железобетонных стен в опалубке типа «ПЕРИ» (подача бетона автобетононасосом) высотой до 3 м, толщиной до 300 мм</t>
    </r>
    <r>
      <rPr>
        <i/>
        <sz val="7"/>
        <rFont val="Times New Roman"/>
        <family val="1"/>
        <charset val="204"/>
      </rPr>
      <t xml:space="preserve">
НР (29664 руб.): 116% от ФОТ (25572 руб.)
СП (16622 руб.): 65% от ФОТ (25572 руб.)</t>
    </r>
  </si>
  <si>
    <r>
      <t>Гидроизоляция боковая обмазочная битумная в 2 слоя по выровненной поверхности бутовой кладки, кирпичу, бетону</t>
    </r>
    <r>
      <rPr>
        <i/>
        <sz val="7"/>
        <rFont val="Times New Roman"/>
        <family val="1"/>
        <charset val="204"/>
      </rPr>
      <t xml:space="preserve">
НР (2467 руб.): 134% от ФОТ (1841 руб.)
СП (1473 руб.): 80% от ФОТ (1841 руб.)</t>
    </r>
  </si>
  <si>
    <t>Профилированный лист оцинкованный: Н75-750-0,8</t>
  </si>
  <si>
    <r>
      <t>Бетонирование перекрытий с помощью бадьи в крупнощитовой и объемно-переставной опалубках толщиной до 20 см</t>
    </r>
    <r>
      <rPr>
        <i/>
        <sz val="7"/>
        <rFont val="Times New Roman"/>
        <family val="1"/>
        <charset val="204"/>
      </rPr>
      <t xml:space="preserve">
НР (14858 руб.): 132% от ФОТ (11256 руб.)
СП (8667 руб.): 77% от ФОТ (11256 руб.)</t>
    </r>
  </si>
  <si>
    <r>
      <t>Устройство перекрытий безбалочных толщиной до 200 мм на высоте от опорной площади до 6 м</t>
    </r>
    <r>
      <rPr>
        <i/>
        <sz val="7"/>
        <rFont val="Times New Roman"/>
        <family val="1"/>
        <charset val="204"/>
      </rPr>
      <t xml:space="preserve">
НР (2187 руб.): 116% от ФОТ (1885 руб.)
СП (1225 руб.): 65% от ФОТ (1885 руб.)</t>
    </r>
  </si>
  <si>
    <r>
      <t>Устройство подстилающих и выравнивающих слоев оснований из песчано-гравийной смеси, дресвы</t>
    </r>
    <r>
      <rPr>
        <i/>
        <sz val="7"/>
        <rFont val="Times New Roman"/>
        <family val="1"/>
        <charset val="204"/>
      </rPr>
      <t xml:space="preserve">
НР (378 руб.): 156% от ФОТ (242 руб.)
СП (230 руб.): 95% от ФОТ (242 руб.)</t>
    </r>
  </si>
  <si>
    <t>Смесь песчано-гравийная природная</t>
  </si>
  <si>
    <r>
      <t>Устройство бетонной подготовки</t>
    </r>
    <r>
      <rPr>
        <i/>
        <sz val="7"/>
        <rFont val="Times New Roman"/>
        <family val="1"/>
        <charset val="204"/>
      </rPr>
      <t xml:space="preserve">
НР (284 руб.): 105% от ОЗП (270 руб.)
СП (176 руб.): 65% от ОЗП (270 руб.)</t>
    </r>
  </si>
  <si>
    <r>
      <t>Засыпка вручную траншей, пазух котлованов и ям, группа грунтов 2</t>
    </r>
    <r>
      <rPr>
        <i/>
        <sz val="7"/>
        <rFont val="Times New Roman"/>
        <family val="1"/>
        <charset val="204"/>
      </rPr>
      <t xml:space="preserve">
НР (34 руб.): 88% от ФОТ (39 руб.)
СП (18 руб.): 45% от ФОТ (39 руб.)</t>
    </r>
  </si>
  <si>
    <t>Песок природный для строительных: растворов средний</t>
  </si>
  <si>
    <r>
      <t>Монтаж балок, ригелей перекрытия, покрытия и под установку оборудования многоэтажных зданий при высоте здания до 25 м</t>
    </r>
    <r>
      <rPr>
        <i/>
        <sz val="7"/>
        <rFont val="Times New Roman"/>
        <family val="1"/>
        <charset val="204"/>
      </rPr>
      <t xml:space="preserve">
НР (34757 руб.): 99% от ФОТ (35108 руб.)
СП (29842 руб.): 85% от ФОТ (35108 руб.)</t>
    </r>
  </si>
  <si>
    <r>
      <t>Монтаж связей и распорок из одиночных и парных уголков, гнутосварных профилей для пролетов до 24 м при высоте здания до 25 м</t>
    </r>
    <r>
      <rPr>
        <i/>
        <sz val="7"/>
        <rFont val="Times New Roman"/>
        <family val="1"/>
        <charset val="204"/>
      </rPr>
      <t xml:space="preserve">
НР (53585 руб.): 99% от ФОТ (54126 руб.)
СП (46007 руб.): 85% от ФОТ (54126 руб.)</t>
    </r>
  </si>
  <si>
    <r>
      <t>Монтаж колонн одноэтажных и многоэтажных зданий и крановых эстакад высотой до 25 м цельного сечения массой до 1,0 т</t>
    </r>
    <r>
      <rPr>
        <i/>
        <sz val="7"/>
        <rFont val="Times New Roman"/>
        <family val="1"/>
        <charset val="204"/>
      </rPr>
      <t xml:space="preserve">
НР (7492 руб.): 99% от ФОТ (7568 руб.)
СП (6433 руб.): 85% от ФОТ (7568 руб.)</t>
    </r>
  </si>
  <si>
    <r>
      <t>Монтаж прогонов при шаге ферм до 12 м при высоте здания до 25 м</t>
    </r>
    <r>
      <rPr>
        <i/>
        <sz val="7"/>
        <rFont val="Times New Roman"/>
        <family val="1"/>
        <charset val="204"/>
      </rPr>
      <t xml:space="preserve">
НР (5781 руб.): 99% от ФОТ (5839 руб.)
СП (4963 руб.): 85% от ФОТ (5839 руб.)</t>
    </r>
  </si>
  <si>
    <t>Двутавры с параллельными гранями полок нормальные "Б", сталь: марки Ст0, № 26-40</t>
  </si>
  <si>
    <t>Швеллеры: № 16-24 сталь марки 18сп</t>
  </si>
  <si>
    <t>Сталь круглая и квадратная, марка: Ст1кп-Ст4кп, Ст1пс-Ст6пс, Ст1Гпс-Ст5Гпс размером 5-12 мм</t>
  </si>
  <si>
    <t>Прокат толстолистовой горячекатаный в листах с обрезными кромками толщиной 9-12 мм, шириной от 1400 до 1500 мм, сталь: С345к</t>
  </si>
  <si>
    <t>Сталь угловая равнополочная, марка стали: Ст0, шириной полок 20-32 мм</t>
  </si>
  <si>
    <r>
      <t>Устройство перегородок из гипсоволокнистых листов (ГВЛ) по системе «КНАУФ» с одинарным металлическим каркасом и двухслойной обшивкой с обеих сторон (С 362) глухих</t>
    </r>
    <r>
      <rPr>
        <i/>
        <sz val="7"/>
        <rFont val="Times New Roman"/>
        <family val="1"/>
        <charset val="204"/>
      </rPr>
      <t xml:space="preserve">
НР (42736 руб.): 130% от ФОТ (32874 руб.)
СП (20711 руб.): 63% от ФОТ (32874 руб.)</t>
    </r>
  </si>
  <si>
    <t>ТСЦ-104-0111</t>
  </si>
  <si>
    <t>Плиты или маты теплоизоляционные</t>
  </si>
  <si>
    <r>
      <t>Кладка стен из легкобетонных камней без облицовки при высоте этажа до 4 м</t>
    </r>
    <r>
      <rPr>
        <i/>
        <sz val="7"/>
        <rFont val="Times New Roman"/>
        <family val="1"/>
        <charset val="204"/>
      </rPr>
      <t xml:space="preserve">
НР (4870 руб.): 134% от ФОТ (3634 руб.)
СП (2907 руб.): 80% от ФОТ (3634 руб.)</t>
    </r>
  </si>
  <si>
    <r>
      <t>Армирование кладки стен и других конструкций</t>
    </r>
    <r>
      <rPr>
        <i/>
        <sz val="7"/>
        <rFont val="Times New Roman"/>
        <family val="1"/>
        <charset val="204"/>
      </rPr>
      <t xml:space="preserve">
НР (271 руб.): 134% от ФОТ (202 руб.)
СП (162 руб.): 80% от ФОТ (202 руб.)</t>
    </r>
  </si>
  <si>
    <r>
      <t>Сплошное выравнивание внутренних поверхностей (однослойное оштукатуривание)из сухих растворных смесей толщиной до 10 мм стен</t>
    </r>
    <r>
      <rPr>
        <i/>
        <sz val="7"/>
        <rFont val="Times New Roman"/>
        <family val="1"/>
        <charset val="204"/>
      </rPr>
      <t xml:space="preserve">
НР (37857 руб.): 116% от ФОТ (32635 руб.)
СП (17949 руб.): 55% от ФОТ (32635 руб.)</t>
    </r>
  </si>
  <si>
    <r>
      <t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 по кирпичу и бетону</t>
    </r>
    <r>
      <rPr>
        <i/>
        <sz val="7"/>
        <rFont val="Times New Roman"/>
        <family val="1"/>
        <charset val="204"/>
      </rPr>
      <t xml:space="preserve">
НР (12537 руб.): 116% от ФОТ (10808 руб.)
СП (5944 руб.): 55% от ФОТ (10808 руб.)</t>
    </r>
  </si>
  <si>
    <r>
      <t>Устройство натяжных потолков из поливинилхлоридной пленки (ПВХ) гарпунным способом в помещениях площадью: от 10 до 50 м2</t>
    </r>
    <r>
      <rPr>
        <i/>
        <sz val="7"/>
        <rFont val="Times New Roman"/>
        <family val="1"/>
        <charset val="204"/>
      </rPr>
      <t xml:space="preserve">
НР (1766 руб.): 116% от ФОТ (1522 руб.)
СП (837 руб.): 55% от ФОТ (1522 руб.)</t>
    </r>
  </si>
  <si>
    <t>Шуруп строительный с потайной головкой</t>
  </si>
  <si>
    <t>Дюбели распорные полиэтиленовые: 8х30 мм</t>
  </si>
  <si>
    <r>
      <t>Монтаж потолков подвесных комбинированных стальных с облицовкой алюминиевыми листами</t>
    </r>
    <r>
      <rPr>
        <i/>
        <sz val="7"/>
        <rFont val="Times New Roman"/>
        <family val="1"/>
        <charset val="204"/>
      </rPr>
      <t xml:space="preserve">
НР (14604 руб.): 99% от ФОТ (14752 руб.)
СП (12539 руб.): 85% от ФОТ (14752 руб.)</t>
    </r>
  </si>
  <si>
    <r>
      <t>Сплошное выравнивание внутренних поверхностей (однослойное оштукатуривание)из сухих растворных смесей толщиной до 10 мм потолков</t>
    </r>
    <r>
      <rPr>
        <i/>
        <sz val="7"/>
        <rFont val="Times New Roman"/>
        <family val="1"/>
        <charset val="204"/>
      </rPr>
      <t xml:space="preserve">
НР (8409 руб.): 116% от ФОТ (7249 руб.)
СП (3987 руб.): 55% от ФОТ (7249 руб.)</t>
    </r>
  </si>
  <si>
    <r>
      <t>Окраска поливинилацетатными водоэмульсионными составами улучшенная по сборным конструкциям потолков, подготовленным под окраску</t>
    </r>
    <r>
      <rPr>
        <i/>
        <sz val="7"/>
        <rFont val="Times New Roman"/>
        <family val="1"/>
        <charset val="204"/>
      </rPr>
      <t xml:space="preserve">
НР (3379 руб.): 116% от ФОТ (2913 руб.)
СП (1602 руб.): 55% от ФОТ (2913 руб.)</t>
    </r>
  </si>
  <si>
    <r>
      <t>Устройство подвесных потолков из гипсокартонных листов (ГКЛ) по системе «КНАУФ» двухуровневых (П 112)</t>
    </r>
    <r>
      <rPr>
        <i/>
        <sz val="7"/>
        <rFont val="Times New Roman"/>
        <family val="1"/>
        <charset val="204"/>
      </rPr>
      <t xml:space="preserve">
НР (4297 руб.): 130% от ФОТ (3305 руб.)
СП (2082 руб.): 63% от ФОТ (3305 руб.)</t>
    </r>
  </si>
  <si>
    <t>Тяга подвеса: 350</t>
  </si>
  <si>
    <r>
      <t>Окраска поливинилацетатными водоэмульсионными составами улучшенная по сборным конструкциям потолков, подготовленным под окраску</t>
    </r>
    <r>
      <rPr>
        <i/>
        <sz val="7"/>
        <rFont val="Times New Roman"/>
        <family val="1"/>
        <charset val="204"/>
      </rPr>
      <t xml:space="preserve">
НР (1177 руб.): 116% от ФОТ (1015 руб.)
СП (558 руб.): 55% от ФОТ (1015 руб.)</t>
    </r>
  </si>
  <si>
    <r>
      <t>Устройство гидроизоляции обмазочной в один слой толщиной 2 мм</t>
    </r>
    <r>
      <rPr>
        <i/>
        <sz val="7"/>
        <rFont val="Times New Roman"/>
        <family val="1"/>
        <charset val="204"/>
      </rPr>
      <t xml:space="preserve">
НР (132 руб.): 135% от ФОТ (98 руб.)
СП (74 руб.): 75% от ФОТ (98 руб.)</t>
    </r>
  </si>
  <si>
    <r>
      <t>Окраска поливинилацетатными водоэмульсионными составами улучшенная по сборным конструкциям потолков, подготовленным под окраску</t>
    </r>
    <r>
      <rPr>
        <i/>
        <sz val="7"/>
        <rFont val="Times New Roman"/>
        <family val="1"/>
        <charset val="204"/>
      </rPr>
      <t xml:space="preserve">
НР (81 руб.): 116% от ФОТ (70 руб.)
СП (39 руб.): 55% от ФОТ (70 руб.)</t>
    </r>
  </si>
  <si>
    <r>
      <t>Армирование кладки стен и других конструкций</t>
    </r>
    <r>
      <rPr>
        <i/>
        <sz val="7"/>
        <rFont val="Times New Roman"/>
        <family val="1"/>
        <charset val="204"/>
      </rPr>
      <t xml:space="preserve">
НР (102 руб.): 134% от ФОТ (76 руб.)
СП (61 руб.): 80% от ФОТ (76 руб.)</t>
    </r>
  </si>
  <si>
    <r>
      <t>Устройство стяжек цементных толщиной 20 мм</t>
    </r>
    <r>
      <rPr>
        <i/>
        <sz val="7"/>
        <rFont val="Times New Roman"/>
        <family val="1"/>
        <charset val="204"/>
      </rPr>
      <t xml:space="preserve">
НР (2684 руб.): 135% от ФОТ (1988 руб.)
СП (1491 руб.): 75% от ФОТ (1988 руб.)</t>
    </r>
  </si>
  <si>
    <r>
      <t>Устройство покрытий на цементном растворе из плиток керамических для полов многоцветных</t>
    </r>
    <r>
      <rPr>
        <i/>
        <sz val="7"/>
        <rFont val="Times New Roman"/>
        <family val="1"/>
        <charset val="204"/>
      </rPr>
      <t xml:space="preserve">
НР (8799 руб.): 135% от ФОТ (6518 руб.)
СП (4889 руб.): 75% от ФОТ (6518 руб.)</t>
    </r>
  </si>
  <si>
    <r>
      <t>Устройство стяжек цементных толщиной 20 мм</t>
    </r>
    <r>
      <rPr>
        <i/>
        <sz val="7"/>
        <rFont val="Times New Roman"/>
        <family val="1"/>
        <charset val="204"/>
      </rPr>
      <t xml:space="preserve">
НР (792 руб.): 135% от ФОТ (587 руб.)
СП (440 руб.): 75% от ФОТ (587 руб.)</t>
    </r>
  </si>
  <si>
    <r>
      <t>Устройство покрытий на цементном растворе из плиток керамических для полов многоцветных</t>
    </r>
    <r>
      <rPr>
        <i/>
        <sz val="7"/>
        <rFont val="Times New Roman"/>
        <family val="1"/>
        <charset val="204"/>
      </rPr>
      <t xml:space="preserve">
НР (2600 руб.): 135% от ФОТ (1926 руб.)
СП (1445 руб.): 75% от ФОТ (1926 руб.)</t>
    </r>
  </si>
  <si>
    <r>
      <t>Устройство стяжек цементных толщиной 20 мм</t>
    </r>
    <r>
      <rPr>
        <i/>
        <sz val="7"/>
        <rFont val="Times New Roman"/>
        <family val="1"/>
        <charset val="204"/>
      </rPr>
      <t xml:space="preserve">
НР (6772 руб.): 135% от ФОТ (5016 руб.)
СП (3762 руб.): 75% от ФОТ (5016 руб.)</t>
    </r>
  </si>
  <si>
    <r>
      <t>Устройство покрытий из линолеума на клее «Бустилат»</t>
    </r>
    <r>
      <rPr>
        <i/>
        <sz val="7"/>
        <rFont val="Times New Roman"/>
        <family val="1"/>
        <charset val="204"/>
      </rPr>
      <t xml:space="preserve">
НР (7343 руб.): 135% от ФОТ (5439 руб.)
СП (4079 руб.): 75% от ФОТ (5439 руб.)</t>
    </r>
  </si>
  <si>
    <r>
      <t>Устройство стяжек цементных толщиной 20 мм</t>
    </r>
    <r>
      <rPr>
        <i/>
        <sz val="7"/>
        <rFont val="Times New Roman"/>
        <family val="1"/>
        <charset val="204"/>
      </rPr>
      <t xml:space="preserve">
НР (671 руб.): 135% от ФОТ (497 руб.)
СП (373 руб.): 75% от ФОТ (497 руб.)</t>
    </r>
  </si>
  <si>
    <r>
      <t>Устройство стяжек на каждые 5 мм изменения толщины стяжки добавлять или исключать к расценке 11-01-011-01</t>
    </r>
    <r>
      <rPr>
        <i/>
        <sz val="7"/>
        <rFont val="Times New Roman"/>
        <family val="1"/>
        <charset val="204"/>
      </rPr>
      <t xml:space="preserve">
КОЭФ. К ПОЗИЦИИ:
ОЗП=3,6; ЭМ=3,6 к расх.; ЗПМ=3,6; МАТ=3,6; ТЗ=3,6; ТЗМ=3,6
НР (47 руб.): 135% от ФОТ (35 руб.)
СП (26 руб.): 75% от ФОТ (35 руб.)</t>
    </r>
  </si>
  <si>
    <r>
      <t>Устройство покрытий из ковров насухо с проклеиванием на стыках клеем «Бустилат»</t>
    </r>
    <r>
      <rPr>
        <i/>
        <sz val="7"/>
        <rFont val="Times New Roman"/>
        <family val="1"/>
        <charset val="204"/>
      </rPr>
      <t xml:space="preserve">
НР (822 руб.): 135% от ФОТ (609 руб.)
СП (457 руб.): 75% от ФОТ (609 руб.)</t>
    </r>
  </si>
  <si>
    <r>
      <t>Устройство стяжек цементных толщиной 20 мм</t>
    </r>
    <r>
      <rPr>
        <i/>
        <sz val="7"/>
        <rFont val="Times New Roman"/>
        <family val="1"/>
        <charset val="204"/>
      </rPr>
      <t xml:space="preserve">
НР (158 руб.): 135% от ФОТ (117 руб.)
СП (88 руб.): 75% от ФОТ (117 руб.)</t>
    </r>
  </si>
  <si>
    <r>
      <t>Устройство стяжек на каждые 5 мм изменения толщины стяжки добавлять или исключать к расценке 11-01-011-01</t>
    </r>
    <r>
      <rPr>
        <i/>
        <sz val="7"/>
        <rFont val="Times New Roman"/>
        <family val="1"/>
        <charset val="204"/>
      </rPr>
      <t xml:space="preserve">
КОЭФ. К ПОЗИЦИИ:
ОЗП=3,6; ЭМ=3,6 к расх.; ЗПМ=3,6; МАТ=3,6; ТЗ=3,6; ТЗМ=3,6
НР (11 руб.): 135% от ФОТ (8 руб.)
СП (6 руб.): 75% от ФОТ (8 руб.)</t>
    </r>
  </si>
  <si>
    <r>
      <t>Устройство покрытий из щитов паркетных</t>
    </r>
    <r>
      <rPr>
        <i/>
        <sz val="7"/>
        <rFont val="Times New Roman"/>
        <family val="1"/>
        <charset val="204"/>
      </rPr>
      <t xml:space="preserve">
НР (471 руб.): 135% от ФОТ (349 руб.)
СП (262 руб.): 75% от ФОТ (349 руб.)</t>
    </r>
  </si>
  <si>
    <r>
      <t>Устройство стяжек цементных толщиной 20 мм</t>
    </r>
    <r>
      <rPr>
        <i/>
        <sz val="7"/>
        <rFont val="Times New Roman"/>
        <family val="1"/>
        <charset val="204"/>
      </rPr>
      <t xml:space="preserve">
НР (4271 руб.): 135% от ФОТ (3164 руб.)
СП (2373 руб.): 75% от ФОТ (3164 руб.)</t>
    </r>
  </si>
  <si>
    <r>
      <t>Армирование кладки стен и других конструкций</t>
    </r>
    <r>
      <rPr>
        <i/>
        <sz val="7"/>
        <rFont val="Times New Roman"/>
        <family val="1"/>
        <charset val="204"/>
      </rPr>
      <t xml:space="preserve">
НР (94 руб.): 134% от ФОТ (70 руб.)
СП (56 руб.): 80% от ФОТ (70 руб.)</t>
    </r>
  </si>
  <si>
    <r>
      <t>Железнение цементных покрытий</t>
    </r>
    <r>
      <rPr>
        <i/>
        <sz val="7"/>
        <rFont val="Times New Roman"/>
        <family val="1"/>
        <charset val="204"/>
      </rPr>
      <t xml:space="preserve">
НР (1349 руб.): 135% от ФОТ (999 руб.)
СП (749 руб.): 75% от ФОТ (999 руб.)</t>
    </r>
  </si>
  <si>
    <r>
      <t>Облицовка стен по системе «КНАУФ» по одинарному металлическому каркасу из потолочного профиля гипсокартонными листами (С 623) одним слоем с дверным проемом</t>
    </r>
    <r>
      <rPr>
        <i/>
        <sz val="7"/>
        <rFont val="Times New Roman"/>
        <family val="1"/>
        <charset val="204"/>
      </rPr>
      <t xml:space="preserve">
НР (7751 руб.): 130% от ФОТ (5962 руб.)
СП (3756 руб.): 63% от ФОТ (5962 руб.)</t>
    </r>
  </si>
  <si>
    <r>
      <t>Окраска поливинилацетатными водоэмульсионными составами улучшенная по сборным конструкциям потолков, подготовленным под окраску</t>
    </r>
    <r>
      <rPr>
        <i/>
        <sz val="7"/>
        <rFont val="Times New Roman"/>
        <family val="1"/>
        <charset val="204"/>
      </rPr>
      <t xml:space="preserve">
НР (2414 руб.): 116% от ФОТ (2081 руб.)
СП (1145 руб.): 55% от ФОТ (2081 руб.)</t>
    </r>
  </si>
  <si>
    <r>
      <t>Устройство стяжек цементных толщиной 20 мм</t>
    </r>
    <r>
      <rPr>
        <i/>
        <sz val="7"/>
        <rFont val="Times New Roman"/>
        <family val="1"/>
        <charset val="204"/>
      </rPr>
      <t xml:space="preserve">
НР (1548 руб.): 135% от ФОТ (1147 руб.)
СП (860 руб.): 75% от ФОТ (1147 руб.)</t>
    </r>
  </si>
  <si>
    <r>
      <t>Устройство стяжек на каждые 5 мм изменения толщины стяжки добавлять или исключать к расценке 11-01-011-01</t>
    </r>
    <r>
      <rPr>
        <i/>
        <sz val="7"/>
        <rFont val="Times New Roman"/>
        <family val="1"/>
        <charset val="204"/>
      </rPr>
      <t xml:space="preserve">
КОЭФ. К ПОЗИЦИИ:
ОЗП=3,6; ЭМ=3,6 к расх.; ЗПМ=3,6; МАТ=3,6; ТЗ=3,6; ТЗМ=3,6
НР (109 руб.): 135% от ФОТ (81 руб.)
СП (61 руб.): 75% от ФОТ (81 руб.)</t>
    </r>
  </si>
  <si>
    <r>
      <t>Устройство покрытий на растворе их сухой смеси с приготовлением раствора в построечных условиях из плиток рельефных глазурованных керамических для полов многоцветных</t>
    </r>
    <r>
      <rPr>
        <i/>
        <sz val="7"/>
        <rFont val="Times New Roman"/>
        <family val="1"/>
        <charset val="204"/>
      </rPr>
      <t xml:space="preserve">
НР (5154 руб.): 135% от ФОТ (3818 руб.)
СП (2864 руб.): 75% от ФОТ (3818 руб.)</t>
    </r>
  </si>
  <si>
    <r>
      <t>Ограждение лестничных площадок перилами</t>
    </r>
    <r>
      <rPr>
        <i/>
        <sz val="7"/>
        <rFont val="Times New Roman"/>
        <family val="1"/>
        <charset val="204"/>
      </rPr>
      <t xml:space="preserve">
НР (710 руб.): 130% от ФОТ (546 руб.)
СП (344 руб.): 63% от ФОТ (546 руб.)</t>
    </r>
  </si>
  <si>
    <r>
      <t>Устройство гидроизоляции из гидроизоляционного материала TERANAP 431 TR вертикальных поверхностей, высотой до 3 м</t>
    </r>
    <r>
      <rPr>
        <i/>
        <sz val="7"/>
        <rFont val="Times New Roman"/>
        <family val="1"/>
        <charset val="204"/>
      </rPr>
      <t xml:space="preserve">
НР (622 руб.): 110% от ФОТ (565 руб.)
СП (396 руб.): 70% от ФОТ (565 руб.)</t>
    </r>
  </si>
  <si>
    <r>
      <t>Изоляция изделиями из волокнистых и зернистых материалов на битуме холодных поверхностей стен и колонн прямоугольных</t>
    </r>
    <r>
      <rPr>
        <i/>
        <sz val="7"/>
        <rFont val="Times New Roman"/>
        <family val="1"/>
        <charset val="204"/>
      </rPr>
      <t xml:space="preserve">
НР (3323 руб.): 110% от ФОТ (3021 руб.)
СП (2115 руб.): 70% от ФОТ (3021 руб.)</t>
    </r>
  </si>
  <si>
    <t>Плиты из минеральной ваты: повышенной жесткости на синтетическом связующем М-200</t>
  </si>
  <si>
    <r>
      <t>Окраска фасадов с лесов по подготовленной поверхности поливинилацетатная</t>
    </r>
    <r>
      <rPr>
        <i/>
        <sz val="7"/>
        <rFont val="Times New Roman"/>
        <family val="1"/>
        <charset val="204"/>
      </rPr>
      <t xml:space="preserve">
НР (114 руб.): 116% от ФОТ (98 руб.)
СП (54 руб.): 55% от ФОТ (98 руб.)</t>
    </r>
  </si>
  <si>
    <r>
      <t>Штукатурка по сетке без устройства каркаса улучшенная стен</t>
    </r>
    <r>
      <rPr>
        <i/>
        <sz val="7"/>
        <rFont val="Times New Roman"/>
        <family val="1"/>
        <charset val="204"/>
      </rPr>
      <t xml:space="preserve">
НР (2508 руб.): 116% от ФОТ (2162 руб.)
СП (1189 руб.): 55% от ФОТ (2162 руб.)</t>
    </r>
  </si>
  <si>
    <r>
      <t>Окраска поливинилацетатными водоэмульсионными составами улучшенная по штукатурке стен</t>
    </r>
    <r>
      <rPr>
        <i/>
        <sz val="7"/>
        <rFont val="Times New Roman"/>
        <family val="1"/>
        <charset val="204"/>
      </rPr>
      <t xml:space="preserve">
НР (797 руб.): 116% от ФОТ (687 руб.)
СП (378 руб.): 55% от ФОТ (687 руб.)</t>
    </r>
  </si>
  <si>
    <r>
      <t>Монтаж ограждающих конструкций стен из многослойных панелей заводской готовности при высоте здания до 50 м</t>
    </r>
    <r>
      <rPr>
        <i/>
        <sz val="7"/>
        <rFont val="Times New Roman"/>
        <family val="1"/>
        <charset val="204"/>
      </rPr>
      <t xml:space="preserve">
НР (35618 руб.): 99% от ФОТ (35978 руб.)
СП (30581 руб.): 85% от ФОТ (35978 руб.)</t>
    </r>
  </si>
  <si>
    <r>
      <t>Установка и разборка наружных инвентарных лесов высотой до 16 м трубчатых для прочих отделочных работ</t>
    </r>
    <r>
      <rPr>
        <i/>
        <sz val="7"/>
        <rFont val="Times New Roman"/>
        <family val="1"/>
        <charset val="204"/>
      </rPr>
      <t xml:space="preserve">
НР (8856 руб.): 134% от ФОТ (6609 руб.)
СП (5287 руб.): 80% от ФОТ (6609 руб.)</t>
    </r>
  </si>
  <si>
    <r>
      <t>Монтаж кровельного покрытия из многослойных панелей заводской готовности при высоте до 50 м</t>
    </r>
    <r>
      <rPr>
        <i/>
        <sz val="7"/>
        <rFont val="Times New Roman"/>
        <family val="1"/>
        <charset val="204"/>
      </rPr>
      <t xml:space="preserve">
НР (6776 руб.): 99% от ФОТ (6844 руб.)
СП (5817 руб.): 85% от ФОТ (6844 руб.)</t>
    </r>
  </si>
  <si>
    <r>
      <t>Устройство кровель различных типов из металлочерепицы</t>
    </r>
    <r>
      <rPr>
        <i/>
        <sz val="7"/>
        <rFont val="Times New Roman"/>
        <family val="1"/>
        <charset val="204"/>
      </rPr>
      <t xml:space="preserve">
НР (27680 руб.): 132% от ФОТ (20970 руб.)
СП (13631 руб.): 65% от ФОТ (20970 руб.)</t>
    </r>
  </si>
  <si>
    <r>
      <t>Сборка стен для жилых и общественных зданий из панелей площадью до 5 м2</t>
    </r>
    <r>
      <rPr>
        <i/>
        <sz val="7"/>
        <rFont val="Times New Roman"/>
        <family val="1"/>
        <charset val="204"/>
      </rPr>
      <t xml:space="preserve">
НР (8837 руб.): 130% от ФОТ (6798 руб.)
СП (4283 руб.): 63% от ФОТ (6798 руб.)</t>
    </r>
  </si>
  <si>
    <r>
      <t>Устройство стяжек цементных толщиной 20 мм</t>
    </r>
    <r>
      <rPr>
        <i/>
        <sz val="7"/>
        <rFont val="Times New Roman"/>
        <family val="1"/>
        <charset val="204"/>
      </rPr>
      <t xml:space="preserve">
НР (305 руб.): 135% от ФОТ (226 руб.)
СП (170 руб.): 75% от ФОТ (226 руб.)</t>
    </r>
  </si>
  <si>
    <r>
      <t>Устройство покрытий на растворе их сухой смеси с приготовлением раствора в построечных условиях из плиток рельефных глазурованных керамических для полов многоцветных</t>
    </r>
    <r>
      <rPr>
        <i/>
        <sz val="7"/>
        <rFont val="Times New Roman"/>
        <family val="1"/>
        <charset val="204"/>
      </rPr>
      <t xml:space="preserve">
НР (1015 руб.): 135% от ФОТ (752 руб.)
СП (564 руб.): 75% от ФОТ (752 руб.)</t>
    </r>
  </si>
  <si>
    <r>
      <t>Ограждение лестничных площадок перилами</t>
    </r>
    <r>
      <rPr>
        <i/>
        <sz val="7"/>
        <rFont val="Times New Roman"/>
        <family val="1"/>
        <charset val="204"/>
      </rPr>
      <t xml:space="preserve">
НР (280 руб.): 130% от ФОТ (215 руб.)
СП (135 руб.): 63% от ФОТ (215 руб.)</t>
    </r>
  </si>
  <si>
    <r>
      <t>Устройство стяжек цементных толщиной 20 мм</t>
    </r>
    <r>
      <rPr>
        <i/>
        <sz val="7"/>
        <rFont val="Times New Roman"/>
        <family val="1"/>
        <charset val="204"/>
      </rPr>
      <t xml:space="preserve">
НР (427 руб.): 135% от ФОТ (316 руб.)
СП (237 руб.): 75% от ФОТ (316 руб.)</t>
    </r>
  </si>
  <si>
    <r>
      <t>Устройство стяжек на каждые 5 мм изменения толщины стяжки добавлять или исключать к расценке 11-01-011-01</t>
    </r>
    <r>
      <rPr>
        <i/>
        <sz val="7"/>
        <rFont val="Times New Roman"/>
        <family val="1"/>
        <charset val="204"/>
      </rPr>
      <t xml:space="preserve">
КОЭФ. К ПОЗИЦИИ:
ПЗ=4 (ОЗП=4; ЭМ=4; МАТ=4; ТЗ=4)
НР (23 руб.): 135% от ФОТ (17 руб.)
СП (13 руб.): 75% от ФОТ (17 руб.)</t>
    </r>
  </si>
  <si>
    <r>
      <t>Устройство покрытий на растворе их сухой смеси с приготовлением раствора в построечных условиях из плиток рельефных глазурованных керамических для полов многоцветных</t>
    </r>
    <r>
      <rPr>
        <i/>
        <sz val="7"/>
        <rFont val="Times New Roman"/>
        <family val="1"/>
        <charset val="204"/>
      </rPr>
      <t xml:space="preserve">
НР (1420 руб.): 135% от ФОТ (1052 руб.)
СП (789 руб.): 75% от ФОТ (1052 руб.)</t>
    </r>
  </si>
  <si>
    <r>
      <t>Устройство стяжек цементных толщиной 20 мм</t>
    </r>
    <r>
      <rPr>
        <i/>
        <sz val="7"/>
        <rFont val="Times New Roman"/>
        <family val="1"/>
        <charset val="204"/>
      </rPr>
      <t xml:space="preserve">
НР (208 руб.): 135% от ФОТ (154 руб.)
СП (116 руб.): 75% от ФОТ (154 руб.)</t>
    </r>
  </si>
  <si>
    <r>
      <t>Устройство стяжек на каждые 5 мм изменения толщины стяжки добавлять или исключать к расценке 11-01-011-01</t>
    </r>
    <r>
      <rPr>
        <i/>
        <sz val="7"/>
        <rFont val="Times New Roman"/>
        <family val="1"/>
        <charset val="204"/>
      </rPr>
      <t xml:space="preserve">
КОЭФ. К ПОЗИЦИИ:
ПЗ=4 (ОЗП=4; ЭМ=4; МАТ=4; ТЗ=4)
НР (11 руб.): 135% от ФОТ (8 руб.)
СП (6 руб.): 75% от ФОТ (8 руб.)</t>
    </r>
  </si>
  <si>
    <r>
      <t>Устройство покрытий на растворе их сухой смеси с приготовлением раствора в построечных условиях из плиток рельефных глазурованных керамических для полов многоцветных</t>
    </r>
    <r>
      <rPr>
        <i/>
        <sz val="7"/>
        <rFont val="Times New Roman"/>
        <family val="1"/>
        <charset val="204"/>
      </rPr>
      <t xml:space="preserve">
НР (691 руб.): 135% от ФОТ (512 руб.)
СП (384 руб.): 75% от ФОТ (512 руб.)</t>
    </r>
  </si>
  <si>
    <r>
      <t>Монтаж конструкций дверей, люков, лазов для автокоптилок и пароварочных камер</t>
    </r>
    <r>
      <rPr>
        <i/>
        <sz val="7"/>
        <rFont val="Times New Roman"/>
        <family val="1"/>
        <charset val="204"/>
      </rPr>
      <t xml:space="preserve">
НР (1320 руб.): 99% от ФОТ (1333 руб.)
СП (1133 руб.): 85% от ФОТ (1333 руб.)</t>
    </r>
  </si>
  <si>
    <t>Закрыватель дверной гидравлический рычажный в алюминиевом корпусе</t>
  </si>
  <si>
    <r>
      <t>Установка металлических дверных коробок с навеской дверных полотен</t>
    </r>
    <r>
      <rPr>
        <i/>
        <sz val="7"/>
        <rFont val="Times New Roman"/>
        <family val="1"/>
        <charset val="204"/>
      </rPr>
      <t xml:space="preserve">
КОЭФ. К ПОЗИЦИИ:
10-04-013-2  10-04-013-2  10-04-013-2  10-04-013-2 ОЗП=18,38; ЭМ=5,69 к расх.; ЗПМ=18,38; МАТ=2,41
НР (97729 руб.): 130% от ФОТ (75176 руб.)
СП (47361 руб.): 63% от ФОТ (75176 руб.)</t>
    </r>
  </si>
  <si>
    <r>
      <t>Полотна дверные деревянные</t>
    </r>
    <r>
      <rPr>
        <i/>
        <sz val="7"/>
        <rFont val="Times New Roman"/>
        <family val="1"/>
        <charset val="204"/>
      </rPr>
      <t xml:space="preserve">
КОЭФ. К ПОЗИЦИИ:
203-0570 МАТ=2,38</t>
    </r>
  </si>
  <si>
    <r>
      <t>Монтаж оконных блоков из алюминиевых многокамерных профилей с герметичными стеклопакетами</t>
    </r>
    <r>
      <rPr>
        <i/>
        <sz val="7"/>
        <rFont val="Times New Roman"/>
        <family val="1"/>
        <charset val="204"/>
      </rPr>
      <t xml:space="preserve">
НР (3901 руб.): 99% от ФОТ (3940 руб.)
СП (3349 руб.): 85% от ФОТ (3940 руб.)</t>
    </r>
  </si>
  <si>
    <t>Стеклопакеты двухслойные из неполированного стекла толщиной 4 мм</t>
  </si>
  <si>
    <t>Блоки дверные наружные или тамбурные: с заполнением стеклопакетами (ГОСТ 30970-2002)</t>
  </si>
  <si>
    <r>
      <t>Монтаж конструкций дверей, люков, лазов для автокоптилок и пароварочных камер</t>
    </r>
    <r>
      <rPr>
        <i/>
        <sz val="7"/>
        <rFont val="Times New Roman"/>
        <family val="1"/>
        <charset val="204"/>
      </rPr>
      <t xml:space="preserve">
НР (141 руб.): 99% от ФОТ (142 руб.)
СП (121 руб.): 85% от ФОТ (142 руб.)</t>
    </r>
  </si>
  <si>
    <t>Блоки дверные внутренние: светлые (со светопрозрачным заполнением верхней части и глухим заполнением нижней части полотна) (ГОСТ 30970-2002)</t>
  </si>
  <si>
    <r>
      <t>Установка в жилых и общественных зданиях оконных блоков из ПВХ профилей поворотных (откидных, поворотно-откидных) с площадью проема до 2 м2 двухстворчатых</t>
    </r>
    <r>
      <rPr>
        <i/>
        <sz val="7"/>
        <rFont val="Times New Roman"/>
        <family val="1"/>
        <charset val="204"/>
      </rPr>
      <t xml:space="preserve">
НР (424 руб.): 130% от ФОТ (326 руб.)
СП (205 руб.): 63% от ФОТ (326 руб.)</t>
    </r>
  </si>
  <si>
    <r>
      <t>Установка в жилых и общественных зданиях оконных блоков из ПВХ профилей поворотных (откидных, поворотно-откидных) с площадью проема более 2 м2 двухстворчатых</t>
    </r>
    <r>
      <rPr>
        <i/>
        <sz val="7"/>
        <rFont val="Times New Roman"/>
        <family val="1"/>
        <charset val="204"/>
      </rPr>
      <t xml:space="preserve">
НР (7380 руб.): 130% от ФОТ (5677 руб.)
СП (3577 руб.): 63% от ФОТ (5677 руб.)</t>
    </r>
  </si>
  <si>
    <r>
      <t>Монтаж оконных блоков из алюминиевых многокамерных профилей с герметичными стеклопакетами</t>
    </r>
    <r>
      <rPr>
        <i/>
        <sz val="7"/>
        <rFont val="Times New Roman"/>
        <family val="1"/>
        <charset val="204"/>
      </rPr>
      <t xml:space="preserve">
НР (20335 руб.): 99% от ФОТ (20540 руб.)
СП (17459 руб.): 85% от ФОТ (20540 руб.)</t>
    </r>
  </si>
  <si>
    <r>
      <t>Блок управления шкафного исполнения или распределительный пункт (шкаф), устанавливаемый на полу, высота и ширина до 200х1000 мм</t>
    </r>
    <r>
      <rPr>
        <i/>
        <sz val="7"/>
        <rFont val="Times New Roman"/>
        <family val="1"/>
        <charset val="204"/>
      </rPr>
      <t xml:space="preserve">
НР (111 руб.): 105% от ФОТ (106 руб.)
СП (69 руб.): 65% от ФОТ (106 руб.)</t>
    </r>
  </si>
  <si>
    <r>
      <t>Шкаф (пульт) управления навесной, высота, ширина и глубина до 600х600х350 мм</t>
    </r>
    <r>
      <rPr>
        <i/>
        <sz val="7"/>
        <rFont val="Times New Roman"/>
        <family val="1"/>
        <charset val="204"/>
      </rPr>
      <t xml:space="preserve">
НР (78 руб.): 105% от ФОТ (74 руб.)
СП (48 руб.): 65% от ФОТ (74 руб.)</t>
    </r>
  </si>
  <si>
    <r>
      <t>Блок управления шкафного исполнения или распределительный пункт (шкаф), устанавливаемый на стене, высота и ширина до 600х600 мм</t>
    </r>
    <r>
      <rPr>
        <i/>
        <sz val="7"/>
        <rFont val="Times New Roman"/>
        <family val="1"/>
        <charset val="204"/>
      </rPr>
      <t xml:space="preserve">
НР (421 руб.): 105% от ФОТ (401 руб.)
СП (261 руб.): 65% от ФОТ (401 руб.)</t>
    </r>
  </si>
  <si>
    <r>
      <t>Ящик с понижающим трансформатором</t>
    </r>
    <r>
      <rPr>
        <i/>
        <sz val="7"/>
        <rFont val="Times New Roman"/>
        <family val="1"/>
        <charset val="204"/>
      </rPr>
      <t xml:space="preserve">
НР (42 руб.): 105% от ФОТ (40 руб.)
СП (26 руб.): 65% от ФОТ (40 руб.)</t>
    </r>
  </si>
  <si>
    <t>Ящики с понижающим трансформатором автомат. выключателем,: 12вЯТП-0,25-3</t>
  </si>
  <si>
    <r>
      <t>Светильник отдельно устанавливаемый на штырях с количеством ламп в светильнике до 4</t>
    </r>
    <r>
      <rPr>
        <i/>
        <sz val="7"/>
        <rFont val="Times New Roman"/>
        <family val="1"/>
        <charset val="204"/>
      </rPr>
      <t xml:space="preserve">
НР (12497 руб.): 105% от ФОТ (11902 руб.)
СП (7736 руб.): 65% от ФОТ (11902 руб.)</t>
    </r>
  </si>
  <si>
    <r>
      <t>Светильник на кронштейнах</t>
    </r>
    <r>
      <rPr>
        <i/>
        <sz val="7"/>
        <rFont val="Times New Roman"/>
        <family val="1"/>
        <charset val="204"/>
      </rPr>
      <t xml:space="preserve">
НР (1862 руб.): 105% от ФОТ (1773 руб.)
СП (1152 руб.): 65% от ФОТ (1773 руб.)</t>
    </r>
  </si>
  <si>
    <r>
      <t>Световые настенные указатели</t>
    </r>
    <r>
      <rPr>
        <i/>
        <sz val="7"/>
        <rFont val="Times New Roman"/>
        <family val="1"/>
        <charset val="204"/>
      </rPr>
      <t xml:space="preserve">
НР (257 руб.): 105% от ФОТ (245 руб.)
СП (159 руб.): 65% от ФОТ (245 руб.)</t>
    </r>
  </si>
  <si>
    <r>
      <t>Выключатель одноклавишный утопленного типа при скрытой проводке</t>
    </r>
    <r>
      <rPr>
        <i/>
        <sz val="7"/>
        <rFont val="Times New Roman"/>
        <family val="1"/>
        <charset val="204"/>
      </rPr>
      <t xml:space="preserve">
НР (56 руб.): 105% от ФОТ (53 руб.)
СП (34 руб.): 65% от ФОТ (53 руб.)</t>
    </r>
  </si>
  <si>
    <r>
      <t>Выключатель одноклавишный неутопленного типа при открытой проводке</t>
    </r>
    <r>
      <rPr>
        <i/>
        <sz val="7"/>
        <rFont val="Times New Roman"/>
        <family val="1"/>
        <charset val="204"/>
      </rPr>
      <t xml:space="preserve">
НР (294 руб.): 105% от ФОТ (280 руб.)
СП (182 руб.): 65% от ФОТ (280 руб.)</t>
    </r>
  </si>
  <si>
    <t>Выключатель одноклавишный для скрытой проводки</t>
  </si>
  <si>
    <r>
      <t>Выключатель двухклавишный утопленного типа при скрытой проводке</t>
    </r>
    <r>
      <rPr>
        <i/>
        <sz val="7"/>
        <rFont val="Times New Roman"/>
        <family val="1"/>
        <charset val="204"/>
      </rPr>
      <t xml:space="preserve">
НР (76 руб.): 105% от ФОТ (72 руб.)
СП (47 руб.): 65% от ФОТ (72 руб.)</t>
    </r>
  </si>
  <si>
    <r>
      <t>Переключатель утопленного типа при скрытой проводке</t>
    </r>
    <r>
      <rPr>
        <i/>
        <sz val="7"/>
        <rFont val="Times New Roman"/>
        <family val="1"/>
        <charset val="204"/>
      </rPr>
      <t xml:space="preserve">
НР (378 руб.): 105% от ФОТ (360 руб.)
СП (234 руб.): 65% от ФОТ (360 руб.)</t>
    </r>
  </si>
  <si>
    <r>
      <t>Переключатель неутопленного типа при открытой проводке</t>
    </r>
    <r>
      <rPr>
        <i/>
        <sz val="7"/>
        <rFont val="Times New Roman"/>
        <family val="1"/>
        <charset val="204"/>
      </rPr>
      <t xml:space="preserve">
НР (145 руб.): 105% от ФОТ (138 руб.)
СП (90 руб.): 65% от ФОТ (138 руб.)</t>
    </r>
  </si>
  <si>
    <r>
      <t>Розетка штепсельная утопленного типа при скрытой проводке</t>
    </r>
    <r>
      <rPr>
        <i/>
        <sz val="7"/>
        <rFont val="Times New Roman"/>
        <family val="1"/>
        <charset val="204"/>
      </rPr>
      <t xml:space="preserve">
НР (612 руб.): 105% от ФОТ (583 руб.)
СП (379 руб.): 65% от ФОТ (583 руб.)</t>
    </r>
  </si>
  <si>
    <r>
      <t>Розетка штепсельная неутопленного типа при открытой проводке</t>
    </r>
    <r>
      <rPr>
        <i/>
        <sz val="7"/>
        <rFont val="Times New Roman"/>
        <family val="1"/>
        <charset val="204"/>
      </rPr>
      <t xml:space="preserve">
НР (13 руб.): 105% от ФОТ (12 руб.)
СП (8 руб.): 65% от ФОТ (12 руб.)</t>
    </r>
  </si>
  <si>
    <r>
      <t>Розетка штепсельная трехполюсная</t>
    </r>
    <r>
      <rPr>
        <i/>
        <sz val="7"/>
        <rFont val="Times New Roman"/>
        <family val="1"/>
        <charset val="204"/>
      </rPr>
      <t xml:space="preserve">
НР (2021 руб.): 105% от ФОТ (1925 руб.)
СП (1251 руб.): 65% от ФОТ (1925 руб.)</t>
    </r>
  </si>
  <si>
    <r>
      <t>Труба стальная по установленным конструкциям, по стенам с креплением скобами, диаметр до 40 мм</t>
    </r>
    <r>
      <rPr>
        <i/>
        <sz val="7"/>
        <rFont val="Times New Roman"/>
        <family val="1"/>
        <charset val="204"/>
      </rPr>
      <t xml:space="preserve">
НР (21 руб.): 105% от ФОТ (20 руб.)
СП (13 руб.): 65% от ФОТ (20 руб.)</t>
    </r>
  </si>
  <si>
    <t>Трубы стальные сварные водогазопроводные с резьбой оцинкованные легкие, диаметр условного прохода: 40 мм, толщина стенки 3 мм</t>
  </si>
  <si>
    <r>
      <t>Труба стальная по установленным конструкциям, по стенам с креплением скобами, диаметр до 25 мм</t>
    </r>
    <r>
      <rPr>
        <i/>
        <sz val="7"/>
        <rFont val="Times New Roman"/>
        <family val="1"/>
        <charset val="204"/>
      </rPr>
      <t xml:space="preserve">
НР (30 руб.): 105% от ФОТ (29 руб.)
СП (19 руб.): 65% от ФОТ (29 руб.)</t>
    </r>
  </si>
  <si>
    <t>Трубы стальные сварные водогазопроводные с резьбой оцинкованные легкие, диаметр условного прохода: 20 мм, толщина стенки 2,5 мм</t>
  </si>
  <si>
    <t>Труба винипластовая диаметром: 20 мм</t>
  </si>
  <si>
    <t>Труба винипластовая диаметром: 40 мм</t>
  </si>
  <si>
    <r>
      <t>Лоток металлический штампованный по установленным конструкциям, ширина лотка до 400 мм</t>
    </r>
    <r>
      <rPr>
        <i/>
        <sz val="7"/>
        <rFont val="Times New Roman"/>
        <family val="1"/>
        <charset val="204"/>
      </rPr>
      <t xml:space="preserve">
НР (1002 руб.): 105% от ФОТ (954 руб.)
СП (620 руб.): 65% от ФОТ (954 руб.)</t>
    </r>
  </si>
  <si>
    <r>
      <t>Лоток металлический штампованный по установленным конструкциям, ширина лотка до 200 мм</t>
    </r>
    <r>
      <rPr>
        <i/>
        <sz val="7"/>
        <rFont val="Times New Roman"/>
        <family val="1"/>
        <charset val="204"/>
      </rPr>
      <t xml:space="preserve">
НР (111 руб.): 105% от ФОТ (106 руб.)
СП (69 руб.): 65% от ФОТ (106 руб.)</t>
    </r>
  </si>
  <si>
    <r>
      <t>Профиль перфорированный монтажный длиной 2 м(Кабель-канал)</t>
    </r>
    <r>
      <rPr>
        <i/>
        <sz val="7"/>
        <rFont val="Times New Roman"/>
        <family val="1"/>
        <charset val="204"/>
      </rPr>
      <t xml:space="preserve">
НР (538 руб.): 105% от ФОТ (512 руб.)
СП (333 руб.): 65% от ФОТ (512 руб.)</t>
    </r>
  </si>
  <si>
    <r>
      <t>Провод в коробах, сечением до 35 мм2</t>
    </r>
    <r>
      <rPr>
        <i/>
        <sz val="7"/>
        <rFont val="Times New Roman"/>
        <family val="1"/>
        <charset val="204"/>
      </rPr>
      <t xml:space="preserve">
НР (264 руб.): 105% от ФОТ (251 руб.)
СП (163 руб.): 65% от ФОТ (251 руб.)</t>
    </r>
  </si>
  <si>
    <r>
      <t>Кабель двух-четырехжильный сечением жилы до 16 мм2 с креплением накладными скобами, полосками с установкой ответвительных коробок</t>
    </r>
    <r>
      <rPr>
        <i/>
        <sz val="7"/>
        <rFont val="Times New Roman"/>
        <family val="1"/>
        <charset val="204"/>
      </rPr>
      <t xml:space="preserve">
НР (15778 руб.): 105% от ФОТ (15027 руб.)
СП (9768 руб.): 65% от ФОТ (15027 руб.)</t>
    </r>
  </si>
  <si>
    <r>
      <t>Затягивание провода в проложенные трубы и металлические рукава первого одножильного или многожильного в общей оплетке, суммарное сечение до 240 мм2</t>
    </r>
    <r>
      <rPr>
        <i/>
        <sz val="7"/>
        <rFont val="Times New Roman"/>
        <family val="1"/>
        <charset val="204"/>
      </rPr>
      <t xml:space="preserve">
НР (108 руб.): 105% от ФОТ (103 руб.)
СП (67 руб.): 65% от ФОТ (103 руб.)</t>
    </r>
  </si>
  <si>
    <r>
      <t>Электрические проводки в щитах и пультах шкафных и панельных</t>
    </r>
    <r>
      <rPr>
        <i/>
        <sz val="7"/>
        <rFont val="Times New Roman"/>
        <family val="1"/>
        <charset val="204"/>
      </rPr>
      <t xml:space="preserve">
НР (124 руб.): 88% от ФОТ (141 руб.)
СП (85 руб.): 60% от ФОТ (141 руб.)</t>
    </r>
  </si>
  <si>
    <t>Провода силовые для электрических установок на напряжение до 450 В с медной жилой марки: ПВ3, сечением 10 мм2</t>
  </si>
  <si>
    <r>
      <t>Заземлитель вертикальный из круглой стали диаметром 16 мм</t>
    </r>
    <r>
      <rPr>
        <i/>
        <sz val="7"/>
        <rFont val="Times New Roman"/>
        <family val="1"/>
        <charset val="204"/>
      </rPr>
      <t xml:space="preserve">
НР (461 руб.): 105% от ФОТ (439 руб.)
СП (285 руб.): 65% от ФОТ (439 руб.)</t>
    </r>
  </si>
  <si>
    <r>
      <t>Проводник заземляющий открыто по строительным основаниям из полосовой стали сечением 160 мм2</t>
    </r>
    <r>
      <rPr>
        <i/>
        <sz val="7"/>
        <rFont val="Times New Roman"/>
        <family val="1"/>
        <charset val="204"/>
      </rPr>
      <t xml:space="preserve">
НР (795 руб.): 105% от ФОТ (757 руб.)
СП (492 руб.): 65% от ФОТ (757 руб.)</t>
    </r>
  </si>
  <si>
    <r>
      <t>Проводник заземляющий открыто по строительным основаниям из круглой стали диаметром 10 мм</t>
    </r>
    <r>
      <rPr>
        <i/>
        <sz val="7"/>
        <rFont val="Times New Roman"/>
        <family val="1"/>
        <charset val="204"/>
      </rPr>
      <t xml:space="preserve">
НР (1494 руб.): 105% от ФОТ (1423 руб.)
СП (925 руб.): 65% от ФОТ (1423 руб.)</t>
    </r>
  </si>
  <si>
    <t>___________________________26085</t>
  </si>
  <si>
    <t>_______________________________________________________________________________________________6227</t>
  </si>
  <si>
    <t>_______________________________________________________________________________________________19858</t>
  </si>
  <si>
    <t>___________________________1998</t>
  </si>
  <si>
    <t>_______________________________________________________________________________________________52</t>
  </si>
  <si>
    <r>
      <t>Прокладка волоконно-оптических кабелей в канализации в полиэтиленовой трубе по занятому каналу трубопровода</t>
    </r>
    <r>
      <rPr>
        <i/>
        <sz val="7"/>
        <rFont val="Times New Roman"/>
        <family val="1"/>
        <charset val="204"/>
      </rPr>
      <t xml:space="preserve">
НР (895 руб.): 110% от ФОТ (814 руб.)
СП (529 руб.): 65% от ФОТ (814 руб.)</t>
    </r>
  </si>
  <si>
    <t>Кабель связи оптический: ОКПМ-50-02-0,7-8(9,0)</t>
  </si>
  <si>
    <r>
      <t>Прокладка волоконно-оптических кабелей в канализации в полиэтиленовой трубе по свободному каналу трубопровода</t>
    </r>
    <r>
      <rPr>
        <i/>
        <sz val="7"/>
        <rFont val="Times New Roman"/>
        <family val="1"/>
        <charset val="204"/>
      </rPr>
      <t xml:space="preserve">
НР (890 руб.): 110% от ФОТ (809 руб.)
СП (526 руб.): 65% от ФОТ (809 руб.)</t>
    </r>
  </si>
  <si>
    <r>
      <t>Кабель до 35 кВ по установленным конструкциям и лоткам с креплением по всей длине, масса 1 м кабеля до 1 кг</t>
    </r>
    <r>
      <rPr>
        <i/>
        <sz val="7"/>
        <rFont val="Times New Roman"/>
        <family val="1"/>
        <charset val="204"/>
      </rPr>
      <t xml:space="preserve">
НР (64 руб.): 105% от ФОТ (61 руб.)
СП (40 руб.): 65% от ФОТ (61 руб.)</t>
    </r>
  </si>
  <si>
    <r>
      <t>Муфты прямые с учетом измерений рефлектометром в процессе монтажа на кабеле ГТС в колодце с числом волокон: 8</t>
    </r>
    <r>
      <rPr>
        <i/>
        <sz val="7"/>
        <rFont val="Times New Roman"/>
        <family val="1"/>
        <charset val="204"/>
      </rPr>
      <t xml:space="preserve">
КОЭФ. К ПОЗИЦИИ:
ПЗ=0,1 (ОЗП=0,1; ЭМ=0,1 к расх.; ЗПМ=0,1; МАТ=0,1 к расх.; ТЗ=0,1; ТЗМ=0,1)
НР (345 руб.): 110% от ФОТ (314 руб.)
СП (204 руб.): 65% от ФОТ (314 руб.)</t>
    </r>
  </si>
  <si>
    <t>_______________________________________________________________________________________________13510</t>
  </si>
  <si>
    <t>___________________________17427</t>
  </si>
  <si>
    <r>
      <t>Установка радиаторов чугунных</t>
    </r>
    <r>
      <rPr>
        <i/>
        <sz val="7"/>
        <rFont val="Times New Roman"/>
        <family val="1"/>
        <charset val="204"/>
      </rPr>
      <t xml:space="preserve">
НР (1919 руб.): 128% от ОЗП (1499 руб.)
СП (1244 руб.): 83% от ОЗП (1499 руб.)</t>
    </r>
  </si>
  <si>
    <r>
      <t>Установка конвекторов</t>
    </r>
    <r>
      <rPr>
        <i/>
        <sz val="7"/>
        <rFont val="Times New Roman"/>
        <family val="1"/>
        <charset val="204"/>
      </rPr>
      <t xml:space="preserve">
НР (1212 руб.): 128% от ОЗП (947 руб.)
СП (786 руб.): 83% от ОЗП (947 руб.)</t>
    </r>
  </si>
  <si>
    <r>
      <t>Арматура фланцевая с ручным приводом или без привода водопроводная на условное давление до 4 МПа, диаметр условного прохода 15 мм</t>
    </r>
    <r>
      <rPr>
        <i/>
        <sz val="7"/>
        <rFont val="Times New Roman"/>
        <family val="1"/>
        <charset val="204"/>
      </rPr>
      <t xml:space="preserve">
НР (2933 руб.): 88% от ФОТ (3333 руб.)
СП (2000 руб.): 60% от ФОТ (3333 руб.)</t>
    </r>
  </si>
  <si>
    <r>
      <t>Прокладка трубопроводов отопления из стальных водогазопроводных неоцинкованных труб диаметром 15 мм</t>
    </r>
    <r>
      <rPr>
        <i/>
        <sz val="7"/>
        <rFont val="Times New Roman"/>
        <family val="1"/>
        <charset val="204"/>
      </rPr>
      <t xml:space="preserve">
НР (2847 руб.): 141% от ФОТ (2019 руб.)
СП (1676 руб.): 83% от ФОТ (2019 руб.)</t>
    </r>
  </si>
  <si>
    <r>
      <t>Прокладка трубопроводов отопления из стальных водогазопроводных неоцинкованных труб диаметром 20 мм</t>
    </r>
    <r>
      <rPr>
        <i/>
        <sz val="7"/>
        <rFont val="Times New Roman"/>
        <family val="1"/>
        <charset val="204"/>
      </rPr>
      <t xml:space="preserve">
НР (1980 руб.): 141% от ФОТ (1404 руб.)
СП (1165 руб.): 83% от ФОТ (1404 руб.)</t>
    </r>
  </si>
  <si>
    <r>
      <t>Прокладка трубопроводов отопления из стальных водогазопроводных неоцинкованных труб диаметром 25 мм</t>
    </r>
    <r>
      <rPr>
        <i/>
        <sz val="7"/>
        <rFont val="Times New Roman"/>
        <family val="1"/>
        <charset val="204"/>
      </rPr>
      <t xml:space="preserve">
НР (247 руб.): 141% от ФОТ (175 руб.)
СП (145 руб.): 83% от ФОТ (175 руб.)</t>
    </r>
  </si>
  <si>
    <r>
      <t>Прокладка трубопроводов отопления из стальных водогазопроводных неоцинкованных труб диаметром 32 мм</t>
    </r>
    <r>
      <rPr>
        <i/>
        <sz val="7"/>
        <rFont val="Times New Roman"/>
        <family val="1"/>
        <charset val="204"/>
      </rPr>
      <t xml:space="preserve">
НР (866 руб.): 141% от ФОТ (614 руб.)
СП (510 руб.): 83% от ФОТ (614 руб.)</t>
    </r>
  </si>
  <si>
    <r>
      <t>Прокладка трубопроводов отопления из стальных водогазопроводных неоцинкованных труб диаметром 40 мм</t>
    </r>
    <r>
      <rPr>
        <i/>
        <sz val="7"/>
        <rFont val="Times New Roman"/>
        <family val="1"/>
        <charset val="204"/>
      </rPr>
      <t xml:space="preserve">
НР (124 руб.): 141% от ФОТ (88 руб.)
СП (73 руб.): 83% от ФОТ (88 руб.)</t>
    </r>
  </si>
  <si>
    <r>
      <t>Гидравлическое испытание трубопроводов систем отопления, водопровода и горячего водоснабжения диаметром до 50 мм</t>
    </r>
    <r>
      <rPr>
        <i/>
        <sz val="7"/>
        <rFont val="Times New Roman"/>
        <family val="1"/>
        <charset val="204"/>
      </rPr>
      <t xml:space="preserve">
НР (1108 руб.): 141% от ФОТ (786 руб.)
СП (652 руб.): 83% от ФОТ (786 руб.)</t>
    </r>
  </si>
  <si>
    <r>
      <t>Изоляция трубопроводов изделиями из вспененного каучука («Армофлекс»), вспененного полиэтилена («Термофлекс») трубками</t>
    </r>
    <r>
      <rPr>
        <i/>
        <sz val="7"/>
        <rFont val="Times New Roman"/>
        <family val="1"/>
        <charset val="204"/>
      </rPr>
      <t xml:space="preserve">
НР (2111 руб.): 110% от ФОТ (1919 руб.)
СП (1343 руб.): 70% от ФОТ (1919 руб.)</t>
    </r>
  </si>
  <si>
    <t>Трубки из вспененного полиэтилена (пенополиэтилен) "Термофлекс" диаметром 108х13 мм</t>
  </si>
  <si>
    <r>
      <t>Прокладка трубопроводов отопления и водоснабжения из стальных электросварных труб диаметром 50 мм (Закладные)</t>
    </r>
    <r>
      <rPr>
        <i/>
        <sz val="7"/>
        <rFont val="Times New Roman"/>
        <family val="1"/>
        <charset val="204"/>
      </rPr>
      <t xml:space="preserve">
НР (462 руб.): 141% от ФОТ (328 руб.)
СП (272 руб.): 83% от ФОТ (328 руб.)</t>
    </r>
  </si>
  <si>
    <r>
      <t>Прокладка трубопроводов отопления и водоснабжения из стальных электросварных труб диаметром 80 мм (Закладные)</t>
    </r>
    <r>
      <rPr>
        <i/>
        <sz val="7"/>
        <rFont val="Times New Roman"/>
        <family val="1"/>
        <charset val="204"/>
      </rPr>
      <t xml:space="preserve">
НР (303 руб.): 141% от ФОТ (215 руб.)
СП (178 руб.): 83% от ФОТ (215 руб.)</t>
    </r>
  </si>
  <si>
    <t>Опоры неподвижные из горячекатаных профилей для трубопроводов</t>
  </si>
  <si>
    <r>
      <t>Окраска металлических огрунтованных поверхностей эмалью ПФ-115</t>
    </r>
    <r>
      <rPr>
        <i/>
        <sz val="7"/>
        <rFont val="Times New Roman"/>
        <family val="1"/>
        <charset val="204"/>
      </rPr>
      <t xml:space="preserve">
НР (138 руб.): 99% от ФОТ (139 руб.)
СП (97 руб.): 70% от ФОТ (139 руб.)</t>
    </r>
  </si>
  <si>
    <r>
      <t>Установка вентилей, задвижек, затворов, клапанов обратных, кранов проходных на трубопроводах из стальных труб диаметром до 25 мм</t>
    </r>
    <r>
      <rPr>
        <i/>
        <sz val="7"/>
        <rFont val="Times New Roman"/>
        <family val="1"/>
        <charset val="204"/>
      </rPr>
      <t xml:space="preserve">
НР (1655 руб.): 141% от ФОТ (1174 руб.)
СП (974 руб.): 83% от ФОТ (1174 руб.)</t>
    </r>
  </si>
  <si>
    <r>
      <t>Установка вентилей, задвижек, затворов, клапанов обратных, кранов проходных на трубопроводах из стальных труб диаметром до 50 мм</t>
    </r>
    <r>
      <rPr>
        <i/>
        <sz val="7"/>
        <rFont val="Times New Roman"/>
        <family val="1"/>
        <charset val="204"/>
      </rPr>
      <t xml:space="preserve">
НР (103 руб.): 141% от ФОТ (73 руб.)
СП (61 руб.): 83% от ФОТ (73 руб.)</t>
    </r>
  </si>
  <si>
    <r>
      <t>Установка кранов воздушных (для слива воды)</t>
    </r>
    <r>
      <rPr>
        <i/>
        <sz val="7"/>
        <rFont val="Times New Roman"/>
        <family val="1"/>
        <charset val="204"/>
      </rPr>
      <t xml:space="preserve">
НР (142 руб.): 141% от ФОТ (101 руб.)
СП (84 руб.): 83% от ФОТ (101 руб.)</t>
    </r>
  </si>
  <si>
    <r>
      <t>Установка воздухоотводчиков</t>
    </r>
    <r>
      <rPr>
        <i/>
        <sz val="7"/>
        <rFont val="Times New Roman"/>
        <family val="1"/>
        <charset val="204"/>
      </rPr>
      <t xml:space="preserve">
НР (1059 руб.): 141% от ФОТ (751 руб.)
СП (623 руб.): 83% от ФОТ (751 руб.)</t>
    </r>
  </si>
  <si>
    <r>
      <t>Клапан с рычажным приводом регулирующий, диаметр условного прохода 25; 32 мм</t>
    </r>
    <r>
      <rPr>
        <i/>
        <sz val="7"/>
        <rFont val="Times New Roman"/>
        <family val="1"/>
        <charset val="204"/>
      </rPr>
      <t xml:space="preserve">
НР (30 руб.): 88% от ФОТ (34 руб.)
СП (20 руб.): 60% от ФОТ (34 руб.)</t>
    </r>
  </si>
  <si>
    <r>
      <t>Прибор для анализа физико-химического состава вещества, категория сложности III</t>
    </r>
    <r>
      <rPr>
        <i/>
        <sz val="7"/>
        <rFont val="Times New Roman"/>
        <family val="1"/>
        <charset val="204"/>
      </rPr>
      <t xml:space="preserve">
НР (309 руб.): 88% от ФОТ (351 руб.)
СП (211 руб.): 60% от ФОТ (351 руб.)</t>
    </r>
  </si>
  <si>
    <r>
      <t>Ротаметр, счетчик, преобразователь, устанавливаемые на фланцевых соединениях, диаметр условного прохода до 32 мм</t>
    </r>
    <r>
      <rPr>
        <i/>
        <sz val="7"/>
        <rFont val="Times New Roman"/>
        <family val="1"/>
        <charset val="204"/>
      </rPr>
      <t xml:space="preserve">
НР (44 руб.): 88% от ФОТ (50 руб.)
СП (30 руб.): 60% от ФОТ (50 руб.)</t>
    </r>
  </si>
  <si>
    <r>
      <t>Первичный преобразователь уровнемер, устанавливаемый на резервуаре, работающем при атмосферном давлении, масса до 10 кг</t>
    </r>
    <r>
      <rPr>
        <i/>
        <sz val="7"/>
        <rFont val="Times New Roman"/>
        <family val="1"/>
        <charset val="204"/>
      </rPr>
      <t xml:space="preserve">
НР (122 руб.): 88% от ФОТ (139 руб.)
СП (83 руб.): 60% от ФОТ (139 руб.)</t>
    </r>
  </si>
  <si>
    <r>
      <t>Установка фильтров диаметром 125 мм</t>
    </r>
    <r>
      <rPr>
        <i/>
        <sz val="7"/>
        <rFont val="Times New Roman"/>
        <family val="1"/>
        <charset val="204"/>
      </rPr>
      <t xml:space="preserve">
НР (313 руб.): 141% от ФОТ (222 руб.)
СП (184 руб.): 83% от ФОТ (222 руб.)</t>
    </r>
  </si>
  <si>
    <r>
      <t>Установка манометров с трехходовым краном</t>
    </r>
    <r>
      <rPr>
        <i/>
        <sz val="7"/>
        <rFont val="Times New Roman"/>
        <family val="1"/>
        <charset val="204"/>
      </rPr>
      <t xml:space="preserve">
НР (59 руб.): 141% от ФОТ (42 руб.)
СП (35 руб.): 83% от ФОТ (42 руб.)</t>
    </r>
  </si>
  <si>
    <r>
      <t>Установка термометров в оправе прямых и угловых</t>
    </r>
    <r>
      <rPr>
        <i/>
        <sz val="7"/>
        <rFont val="Times New Roman"/>
        <family val="1"/>
        <charset val="204"/>
      </rPr>
      <t xml:space="preserve">
НР (68 руб.): 141% от ФОТ (48 руб.)
СП (40 руб.): 83% от ФОТ (48 руб.)</t>
    </r>
  </si>
  <si>
    <r>
      <t>Бобышки, штуцеры на условное давление до 10 МПа</t>
    </r>
    <r>
      <rPr>
        <i/>
        <sz val="7"/>
        <rFont val="Times New Roman"/>
        <family val="1"/>
        <charset val="204"/>
      </rPr>
      <t xml:space="preserve">
НР (198 руб.): 88% от ФОТ (225 руб.)
СП (135 руб.): 60% от ФОТ (225 руб.)</t>
    </r>
  </si>
  <si>
    <r>
      <t>Арматура фланцевая с ручным приводом или без привода водопроводная на условное давление до 4 МПа, диаметр условного прохода 40 мм</t>
    </r>
    <r>
      <rPr>
        <i/>
        <sz val="7"/>
        <rFont val="Times New Roman"/>
        <family val="1"/>
        <charset val="204"/>
      </rPr>
      <t xml:space="preserve">
НР (447 руб.): 88% от ФОТ (508 руб.)
СП (305 руб.): 60% от ФОТ (508 руб.)</t>
    </r>
  </si>
  <si>
    <r>
      <t>Арматура фланцевая с ручным приводом или без привода водопроводная на условное давление до 4 МПа, диаметр условного прохода 20 мм</t>
    </r>
    <r>
      <rPr>
        <i/>
        <sz val="7"/>
        <rFont val="Times New Roman"/>
        <family val="1"/>
        <charset val="204"/>
      </rPr>
      <t xml:space="preserve">
НР (140 руб.): 88% от ФОТ (159 руб.)
СП (95 руб.): 60% от ФОТ (159 руб.)</t>
    </r>
  </si>
  <si>
    <t>___________________________28517</t>
  </si>
  <si>
    <t>_______________________________________________________________________________________________963</t>
  </si>
  <si>
    <r>
      <t>Приборы ПС приемно-контрольные, пусковые, концентратор блок базовый на 20 лучей</t>
    </r>
    <r>
      <rPr>
        <i/>
        <sz val="7"/>
        <rFont val="Times New Roman"/>
        <family val="1"/>
        <charset val="204"/>
      </rPr>
      <t xml:space="preserve">
НР (285 руб.): 88% от ФОТ (324 руб.)
СП (194 руб.): 60% от ФОТ (324 руб.)</t>
    </r>
  </si>
  <si>
    <r>
      <t>Извещатель ОС автоматический контактный, магнитоконтактный на открывание окон, дверей</t>
    </r>
    <r>
      <rPr>
        <i/>
        <sz val="7"/>
        <rFont val="Times New Roman"/>
        <family val="1"/>
        <charset val="204"/>
      </rPr>
      <t xml:space="preserve">
НР (802 руб.): 88% от ФОТ (911 руб.)
СП (547 руб.): 60% от ФОТ (911 руб.)</t>
    </r>
  </si>
  <si>
    <r>
      <t>Устройство оптико-(фото)электрическое, прибор оптико-электрический в одноблочном исполнении</t>
    </r>
    <r>
      <rPr>
        <i/>
        <sz val="7"/>
        <rFont val="Times New Roman"/>
        <family val="1"/>
        <charset val="204"/>
      </rPr>
      <t xml:space="preserve">
НР (4692 руб.): 88% от ФОТ (5332 руб.)
СП (3199 руб.): 60% от ФОТ (5332 руб.)</t>
    </r>
  </si>
  <si>
    <r>
      <t>Устройства промежуточные на количество лучей 1</t>
    </r>
    <r>
      <rPr>
        <i/>
        <sz val="7"/>
        <rFont val="Times New Roman"/>
        <family val="1"/>
        <charset val="204"/>
      </rPr>
      <t xml:space="preserve">
НР (593 руб.): 88% от ФОТ (674 руб.)
СП (404 руб.): 60% от ФОТ (674 руб.)</t>
    </r>
  </si>
  <si>
    <r>
      <t>Устройства промежуточные на количество лучей 10</t>
    </r>
    <r>
      <rPr>
        <i/>
        <sz val="7"/>
        <rFont val="Times New Roman"/>
        <family val="1"/>
        <charset val="204"/>
      </rPr>
      <t xml:space="preserve">
НР (701 руб.): 88% от ФОТ (797 руб.)
СП (478 руб.): 60% от ФОТ (797 руб.)</t>
    </r>
  </si>
  <si>
    <r>
      <t>Приборы ПС приемно-контрольные, пусковые, концентратор блок базовый на 20 лучей</t>
    </r>
    <r>
      <rPr>
        <i/>
        <sz val="7"/>
        <rFont val="Times New Roman"/>
        <family val="1"/>
        <charset val="204"/>
      </rPr>
      <t xml:space="preserve">
НР (569 руб.): 88% от ФОТ (647 руб.)
СП (388 руб.): 60% от ФОТ (647 руб.)</t>
    </r>
  </si>
  <si>
    <r>
      <t>Приборы ПС на 1 луч</t>
    </r>
    <r>
      <rPr>
        <i/>
        <sz val="7"/>
        <rFont val="Times New Roman"/>
        <family val="1"/>
        <charset val="204"/>
      </rPr>
      <t xml:space="preserve">
НР (42 руб.): 88% от ФОТ (48 руб.)
СП (29 руб.): 60% от ФОТ (48 руб.)</t>
    </r>
  </si>
  <si>
    <r>
      <t>Приборы приемно-контрольные сигнальные, концентратор блок базовый на 10 лучей</t>
    </r>
    <r>
      <rPr>
        <i/>
        <sz val="7"/>
        <rFont val="Times New Roman"/>
        <family val="1"/>
        <charset val="204"/>
      </rPr>
      <t xml:space="preserve">
НР (1052 руб.): 88% от ФОТ (1195 руб.)
СП (717 руб.): 60% от ФОТ (1195 руб.)</t>
    </r>
  </si>
  <si>
    <r>
      <t>Устройство ультразвуковое, преобразователь (излучатель или приемник)</t>
    </r>
    <r>
      <rPr>
        <i/>
        <sz val="7"/>
        <rFont val="Times New Roman"/>
        <family val="1"/>
        <charset val="204"/>
      </rPr>
      <t xml:space="preserve">
НР (167 руб.): 88% от ФОТ (190 руб.)
СП (114 руб.): 60% от ФОТ (190 руб.)</t>
    </r>
  </si>
  <si>
    <r>
      <t>Извещатель ОС автоматический контактный, магнитоконтактный на открывание окон, дверей</t>
    </r>
    <r>
      <rPr>
        <i/>
        <sz val="7"/>
        <rFont val="Times New Roman"/>
        <family val="1"/>
        <charset val="204"/>
      </rPr>
      <t xml:space="preserve">
НР (78 руб.): 88% от ФОТ (89 руб.)
СП (53 руб.): 60% от ФОТ (89 руб.)</t>
    </r>
  </si>
  <si>
    <r>
      <t>Громкоговоритель или звуковая колонка в помещении</t>
    </r>
    <r>
      <rPr>
        <i/>
        <sz val="7"/>
        <rFont val="Times New Roman"/>
        <family val="1"/>
        <charset val="204"/>
      </rPr>
      <t xml:space="preserve">
НР (101 руб.): 101% от ФОТ (100 руб.)
СП (65 руб.): 65% от ФОТ (100 руб.)</t>
    </r>
  </si>
  <si>
    <r>
      <t>Отдельно устанавливаемый преобразователь или блок питания</t>
    </r>
    <r>
      <rPr>
        <i/>
        <sz val="7"/>
        <rFont val="Times New Roman"/>
        <family val="1"/>
        <charset val="204"/>
      </rPr>
      <t xml:space="preserve">
НР (282 руб.): 88% от ФОТ (320 руб.)
СП (192 руб.): 60% от ФОТ (320 руб.)</t>
    </r>
  </si>
  <si>
    <r>
      <t>Аккумулятор кислотный стационарный, тип С-1, СК-1</t>
    </r>
    <r>
      <rPr>
        <i/>
        <sz val="7"/>
        <rFont val="Times New Roman"/>
        <family val="1"/>
        <charset val="204"/>
      </rPr>
      <t xml:space="preserve">
НР (343 руб.): 105% от ФОТ (327 руб.)
СП (213 руб.): 65% от ФОТ (327 руб.)</t>
    </r>
  </si>
  <si>
    <r>
      <t>Профиль перфорированный монтажный длиной 2 м (Короб)</t>
    </r>
    <r>
      <rPr>
        <i/>
        <sz val="7"/>
        <rFont val="Times New Roman"/>
        <family val="1"/>
        <charset val="204"/>
      </rPr>
      <t xml:space="preserve">
НР (3554 руб.): 105% от ФОТ (3385 руб.)
СП (2200 руб.): 65% от ФОТ (3385 руб.)</t>
    </r>
  </si>
  <si>
    <r>
      <t>Провод в коробах, сечением до 6 мм2</t>
    </r>
    <r>
      <rPr>
        <i/>
        <sz val="7"/>
        <rFont val="Times New Roman"/>
        <family val="1"/>
        <charset val="204"/>
      </rPr>
      <t xml:space="preserve">
НР (1275 руб.): 105% от ФОТ (1214 руб.)
СП (789 руб.): 65% от ФОТ (1214 руб.)</t>
    </r>
  </si>
  <si>
    <r>
      <t>Кабель двух-четырехжильный по установленным конструкциям и лоткам с установкой ответвительных коробок в помещениях с нормальной средой сечением жилы до 10 мм2</t>
    </r>
    <r>
      <rPr>
        <i/>
        <sz val="7"/>
        <rFont val="Times New Roman"/>
        <family val="1"/>
        <charset val="204"/>
      </rPr>
      <t xml:space="preserve">
НР (1579 руб.): 105% от ФОТ (1504 руб.)
СП (978 руб.): 65% от ФОТ (1504 руб.)</t>
    </r>
  </si>
  <si>
    <r>
      <t>Станция типа АТС</t>
    </r>
    <r>
      <rPr>
        <i/>
        <sz val="7"/>
        <rFont val="Times New Roman"/>
        <family val="1"/>
        <charset val="204"/>
      </rPr>
      <t xml:space="preserve">
НР (1165 руб.): 88% от ФОТ (1324 руб.)
СП (794 руб.): 60% от ФОТ (1324 руб.)</t>
    </r>
  </si>
  <si>
    <r>
      <t>У электрическая проверка, настройка, тренировка АТС</t>
    </r>
    <r>
      <rPr>
        <i/>
        <sz val="7"/>
        <rFont val="Times New Roman"/>
        <family val="1"/>
        <charset val="204"/>
      </rPr>
      <t xml:space="preserve">
НР (2066 руб.): 88% от ФОТ (2348 руб.)
СП (1409 руб.): 60% от ФОТ (2348 руб.)</t>
    </r>
  </si>
  <si>
    <r>
      <t>Плата дополнительная, устанавливаемая на готовом месте стойки</t>
    </r>
    <r>
      <rPr>
        <i/>
        <sz val="7"/>
        <rFont val="Times New Roman"/>
        <family val="1"/>
        <charset val="204"/>
      </rPr>
      <t xml:space="preserve">
НР (198 руб.): 88% от ФОТ (225 руб.)
СП (135 руб.): 60% от ФОТ (225 руб.)</t>
    </r>
  </si>
  <si>
    <r>
      <t>Проверка коммутации, сигнализации станций на одной плате</t>
    </r>
    <r>
      <rPr>
        <i/>
        <sz val="7"/>
        <rFont val="Times New Roman"/>
        <family val="1"/>
        <charset val="204"/>
      </rPr>
      <t xml:space="preserve">
НР (33 руб.): 88% от ФОТ (37 руб.)
СП (22 руб.): 60% от ФОТ (37 руб.)</t>
    </r>
  </si>
  <si>
    <r>
      <t>Аппарат телефонный системы ЦБ или АТС настольный</t>
    </r>
    <r>
      <rPr>
        <i/>
        <sz val="7"/>
        <rFont val="Times New Roman"/>
        <family val="1"/>
        <charset val="204"/>
      </rPr>
      <t xml:space="preserve">
НР (335 руб.): 88% от ФОТ (381 руб.)
СП (229 руб.): 60% от ФОТ (381 руб.)</t>
    </r>
  </si>
  <si>
    <r>
      <t>Устройство телефонное (концентратор)</t>
    </r>
    <r>
      <rPr>
        <i/>
        <sz val="7"/>
        <rFont val="Times New Roman"/>
        <family val="1"/>
        <charset val="204"/>
      </rPr>
      <t xml:space="preserve">
НР (744 руб.): 88% от ФОТ (846 руб.)
СП (508 руб.): 60% от ФОТ (846 руб.)</t>
    </r>
  </si>
  <si>
    <r>
      <t>Проводной телефон</t>
    </r>
    <r>
      <rPr>
        <i/>
        <sz val="7"/>
        <rFont val="Times New Roman"/>
        <family val="1"/>
        <charset val="204"/>
      </rPr>
      <t xml:space="preserve">
НР (1515 руб.): 88% от ФОТ (1722 руб.)
СП (1033 руб.): 60% от ФОТ (1722 руб.)</t>
    </r>
  </si>
  <si>
    <r>
      <t>Аккумулятор кислотный стационарный, тип С-1, СК-1</t>
    </r>
    <r>
      <rPr>
        <i/>
        <sz val="7"/>
        <rFont val="Times New Roman"/>
        <family val="1"/>
        <charset val="204"/>
      </rPr>
      <t xml:space="preserve">
НР (171 руб.): 105% от ФОТ (163 руб.)
СП (106 руб.): 65% от ФОТ (163 руб.)</t>
    </r>
  </si>
  <si>
    <r>
      <t>Шкаф для трубных проводок настенный, размер до 640х840 мм</t>
    </r>
    <r>
      <rPr>
        <i/>
        <sz val="7"/>
        <rFont val="Times New Roman"/>
        <family val="1"/>
        <charset val="204"/>
      </rPr>
      <t xml:space="preserve">
НР (56 руб.): 110% от ФОТ (51 руб.)
СП (33 руб.): 65% от ФОТ (51 руб.)</t>
    </r>
  </si>
  <si>
    <r>
      <t>Профиль перфорированный монтажный длиной 2 м (Короб)</t>
    </r>
    <r>
      <rPr>
        <i/>
        <sz val="7"/>
        <rFont val="Times New Roman"/>
        <family val="1"/>
        <charset val="204"/>
      </rPr>
      <t xml:space="preserve">
НР (3306 руб.): 105% от ФОТ (3149 руб.)
СП (2047 руб.): 65% от ФОТ (3149 руб.)</t>
    </r>
  </si>
  <si>
    <t>Короб электротехнический 50х100</t>
  </si>
  <si>
    <t>___________________________9158</t>
  </si>
  <si>
    <t>_______________________________________________________________________________________________330</t>
  </si>
  <si>
    <r>
      <t>Устройство ультразвуковое, блок питания и контроля</t>
    </r>
    <r>
      <rPr>
        <i/>
        <sz val="7"/>
        <rFont val="Times New Roman"/>
        <family val="1"/>
        <charset val="204"/>
      </rPr>
      <t xml:space="preserve">
НР (178 руб.): 88% от ФОТ (202 руб.)
СП (121 руб.): 60% от ФОТ (202 руб.)</t>
    </r>
  </si>
  <si>
    <r>
      <t>Аккумулятор кислотный стационарный, тип С-1, СК-1</t>
    </r>
    <r>
      <rPr>
        <i/>
        <sz val="7"/>
        <rFont val="Times New Roman"/>
        <family val="1"/>
        <charset val="204"/>
      </rPr>
      <t xml:space="preserve">
НР (229 руб.): 105% от ФОТ (218 руб.)
СП (142 руб.): 65% от ФОТ (218 руб.)</t>
    </r>
  </si>
  <si>
    <r>
      <t>Извещатель ПС автоматический дымовой, фотоэлектрический, радиоизотопный, световой в нормальном исполнении</t>
    </r>
    <r>
      <rPr>
        <i/>
        <sz val="7"/>
        <rFont val="Times New Roman"/>
        <family val="1"/>
        <charset val="204"/>
      </rPr>
      <t xml:space="preserve">
НР (2776 руб.): 88% от ФОТ (3155 руб.)
СП (1893 руб.): 60% от ФОТ (3155 руб.)</t>
    </r>
  </si>
  <si>
    <r>
      <t>Извещатель ПС автоматический тепловой электро-контактный, магнитоконтактный в нормальном исполнении</t>
    </r>
    <r>
      <rPr>
        <i/>
        <sz val="7"/>
        <rFont val="Times New Roman"/>
        <family val="1"/>
        <charset val="204"/>
      </rPr>
      <t xml:space="preserve">
НР (176 руб.): 88% от ФОТ (200 руб.)
СП (120 руб.): 60% от ФОТ (200 руб.)</t>
    </r>
  </si>
  <si>
    <r>
      <t>Громкоговоритель или звуковая колонка в помещении</t>
    </r>
    <r>
      <rPr>
        <i/>
        <sz val="7"/>
        <rFont val="Times New Roman"/>
        <family val="1"/>
        <charset val="204"/>
      </rPr>
      <t xml:space="preserve">
НР (504 руб.): 101% от ФОТ (499 руб.)
СП (324 руб.): 65% от ФОТ (499 руб.)</t>
    </r>
  </si>
  <si>
    <r>
      <t>Светильник местного освещения</t>
    </r>
    <r>
      <rPr>
        <i/>
        <sz val="7"/>
        <rFont val="Times New Roman"/>
        <family val="1"/>
        <charset val="204"/>
      </rPr>
      <t xml:space="preserve">
НР (246 руб.): 105% от ФОТ (234 руб.)
СП (152 руб.): 65% от ФОТ (234 руб.)</t>
    </r>
  </si>
  <si>
    <r>
      <t>Провод в коробах, сечением до 6 мм2</t>
    </r>
    <r>
      <rPr>
        <i/>
        <sz val="7"/>
        <rFont val="Times New Roman"/>
        <family val="1"/>
        <charset val="204"/>
      </rPr>
      <t xml:space="preserve">
НР (1185 руб.): 105% от ФОТ (1129 руб.)
СП (734 руб.): 65% от ФОТ (1129 руб.)</t>
    </r>
  </si>
  <si>
    <r>
      <t>Устройство металлических ограждений: с поручнями из поливинилхлорида</t>
    </r>
    <r>
      <rPr>
        <i/>
        <sz val="7"/>
        <rFont val="Times New Roman"/>
        <family val="1"/>
        <charset val="204"/>
      </rPr>
      <t xml:space="preserve">
НР (1876 руб.): 171% от ФОТ (1097 руб.)
СП (1097 руб.): 100% от ФОТ (1097 руб.)</t>
    </r>
  </si>
  <si>
    <r>
      <t>Огрунтовка металлических поверхностей за один раз: грунтовкой ЭП-0259</t>
    </r>
    <r>
      <rPr>
        <i/>
        <sz val="7"/>
        <rFont val="Times New Roman"/>
        <family val="1"/>
        <charset val="204"/>
      </rPr>
      <t xml:space="preserve">
НР (55 руб.): 99% от ФОТ (56 руб.)
СП (39 руб.): 70% от ФОТ (56 руб.)</t>
    </r>
  </si>
  <si>
    <r>
      <t>Окраска металлических огрунтованных поверхностей: эмалью ПФ-115</t>
    </r>
    <r>
      <rPr>
        <i/>
        <sz val="7"/>
        <rFont val="Times New Roman"/>
        <family val="1"/>
        <charset val="204"/>
      </rPr>
      <t xml:space="preserve">
НР (38 руб.): 99% от ФОТ (38 руб.)
СП (27 руб.): 70% от ФОТ (38 руб.)</t>
    </r>
  </si>
  <si>
    <r>
      <t>Установка символов и знаков (прим.)</t>
    </r>
    <r>
      <rPr>
        <i/>
        <sz val="7"/>
        <rFont val="Times New Roman"/>
        <family val="1"/>
        <charset val="204"/>
      </rPr>
      <t xml:space="preserve">
НР (224 руб.): 130% от ФОТ (172 руб.)
СП (108 руб.): 63% от ФОТ (172 руб.)</t>
    </r>
  </si>
  <si>
    <r>
      <t>Устройство знаков напольных (направляющие линии) (прим.)</t>
    </r>
    <r>
      <rPr>
        <i/>
        <sz val="7"/>
        <rFont val="Times New Roman"/>
        <family val="1"/>
        <charset val="204"/>
      </rPr>
      <t xml:space="preserve">
НР (614 руб.): 116% от ФОТ (529 руб.)
СП (291 руб.): 55% от ФОТ (529 руб.)</t>
    </r>
  </si>
  <si>
    <r>
      <t>Устройство покрытий из плиток поливинилхлоридных: на клее КН-2 (прим.)</t>
    </r>
    <r>
      <rPr>
        <i/>
        <sz val="7"/>
        <rFont val="Times New Roman"/>
        <family val="1"/>
        <charset val="204"/>
      </rPr>
      <t xml:space="preserve">
НР (389 руб.): 135% от ФОТ (288 руб.)
СП (216 руб.): 75% от ФОТ (288 руб.)</t>
    </r>
  </si>
  <si>
    <t>___________________________265</t>
  </si>
  <si>
    <t>___________________________73</t>
  </si>
  <si>
    <t>_______________________________________________________________________________________________2</t>
  </si>
  <si>
    <r>
      <t>Валка деревьев мягких пород с корня, диаметр стволов до 32 см</t>
    </r>
    <r>
      <rPr>
        <i/>
        <sz val="7"/>
        <rFont val="Times New Roman"/>
        <family val="1"/>
        <charset val="204"/>
      </rPr>
      <t xml:space="preserve">
НР (37 руб.): 88% от ФОТ (42 руб.)
СП (19 руб.): 45% от ФОТ (42 руб.)</t>
    </r>
  </si>
  <si>
    <r>
      <t>Корчевка пней в грунтах естественного залегания корчевателями-собирателями на тракторе мощностью 79 кВт (108 л.с.) с перемещением пней до 5 м, диаметр пней до 32 см</t>
    </r>
    <r>
      <rPr>
        <i/>
        <sz val="7"/>
        <rFont val="Times New Roman"/>
        <family val="1"/>
        <charset val="204"/>
      </rPr>
      <t xml:space="preserve">
НР (18 руб.): 88% от ФОТ (20 руб.)
СП (9 руб.): 45% от ФОТ (20 руб.)</t>
    </r>
  </si>
  <si>
    <r>
      <t>Засыпка ям подкоренных бульдозерами мощностью 79 кВт (108 л.с.)</t>
    </r>
    <r>
      <rPr>
        <i/>
        <sz val="7"/>
        <rFont val="Times New Roman"/>
        <family val="1"/>
        <charset val="204"/>
      </rPr>
      <t xml:space="preserve">
НР (10 руб.): 88% от ФОТ (11 руб.)
СП (5 руб.): 45% от ФОТ (11 руб.)</t>
    </r>
  </si>
  <si>
    <t>___________________________67539</t>
  </si>
  <si>
    <t>___________________________9615</t>
  </si>
  <si>
    <r>
      <t>Разработка грунта с погрузкой на автомобили-самосвалы экскаваторами с ковшом вместимостью 0,65 (0,5-1) м3, группа грунтов 2</t>
    </r>
    <r>
      <rPr>
        <i/>
        <sz val="7"/>
        <rFont val="Times New Roman"/>
        <family val="1"/>
        <charset val="204"/>
      </rPr>
      <t xml:space="preserve">
НР (354 руб.): 95% от ОЗП (373 руб.)
СП (187 руб.): 50% от ОЗП (373 руб.)</t>
    </r>
  </si>
  <si>
    <r>
      <t>Разработка грунта в отвал экскаваторами «драглайн» или «обратная лопата» с ковшом вместимостью 0,4 (0,3-0,45) м3, группа грунтов 2</t>
    </r>
    <r>
      <rPr>
        <i/>
        <sz val="7"/>
        <rFont val="Times New Roman"/>
        <family val="1"/>
        <charset val="204"/>
      </rPr>
      <t xml:space="preserve">
НР (1565 руб.): 105% от ФОТ (1490 руб.)
СП (745 руб.): 50% от ФОТ (1490 руб.)</t>
    </r>
  </si>
  <si>
    <r>
      <t>Работа на отвале, группа грунтов: 1</t>
    </r>
    <r>
      <rPr>
        <i/>
        <sz val="7"/>
        <rFont val="Times New Roman"/>
        <family val="1"/>
        <charset val="204"/>
      </rPr>
      <t xml:space="preserve">
НР (193 руб.): 105% от ФОТ (184 руб.)
СП (92 руб.): 50% от ФОТ (184 руб.)</t>
    </r>
  </si>
  <si>
    <r>
      <t>Возведение насыпей из резервов экскаваторами «драглайн» с ковшом вместимостью 0,65 м3, группа грунтов 2</t>
    </r>
    <r>
      <rPr>
        <i/>
        <sz val="7"/>
        <rFont val="Times New Roman"/>
        <family val="1"/>
        <charset val="204"/>
      </rPr>
      <t xml:space="preserve">
НР (1419 руб.): 105% от ФОТ (1351 руб.)
СП (676 руб.): 50% от ФОТ (1351 руб.)</t>
    </r>
  </si>
  <si>
    <r>
      <t>Планировка откосов выемок и насыпей экскаваторами, группа грунтов 1-2</t>
    </r>
    <r>
      <rPr>
        <i/>
        <sz val="7"/>
        <rFont val="Times New Roman"/>
        <family val="1"/>
        <charset val="204"/>
      </rPr>
      <t xml:space="preserve">
НР (631 руб.): 105% от ФОТ (601 руб.)
СП (301 руб.): 50% от ФОТ (601 руб.)</t>
    </r>
  </si>
  <si>
    <r>
      <t>Уплотнение грунта пневматическими трамбовками, группа грунтов 1-2</t>
    </r>
    <r>
      <rPr>
        <i/>
        <sz val="7"/>
        <rFont val="Times New Roman"/>
        <family val="1"/>
        <charset val="204"/>
      </rPr>
      <t xml:space="preserve">
НР (1134 руб.): 105% от ФОТ (1080 руб.)
СП (540 руб.): 50% от ФОТ (1080 руб.)</t>
    </r>
  </si>
  <si>
    <r>
      <t>Срезка грунта с перемещением до 10 м бульдозерами мощностью 59 кВт (80 л.с.), группа грунтов 2</t>
    </r>
    <r>
      <rPr>
        <i/>
        <sz val="7"/>
        <rFont val="Times New Roman"/>
        <family val="1"/>
        <charset val="204"/>
      </rPr>
      <t xml:space="preserve">
НР (366 руб.): 105% от ФОТ (349 руб.)
СП (175 руб.): 50% от ФОТ (349 руб.)</t>
    </r>
  </si>
  <si>
    <r>
      <t>Засыпка траншей и котлованов с перемещением грунта до 5 м бульдозерами мощностью 96 кВт (130 л.с.), группа грунтов 2</t>
    </r>
    <r>
      <rPr>
        <i/>
        <sz val="7"/>
        <rFont val="Times New Roman"/>
        <family val="1"/>
        <charset val="204"/>
      </rPr>
      <t xml:space="preserve">
НР (266 руб.): 105% от ФОТ (253 руб.)
СП (127 руб.): 50% от ФОТ (253 руб.)</t>
    </r>
  </si>
  <si>
    <r>
      <t>Разработка грунта вручную в траншеях глубиной до 2 м без креплений с откосами, группа грунтов: 1</t>
    </r>
    <r>
      <rPr>
        <i/>
        <sz val="7"/>
        <rFont val="Times New Roman"/>
        <family val="1"/>
        <charset val="204"/>
      </rPr>
      <t xml:space="preserve">
НР (965 руб.): 88% от ФОТ (1097 руб.)
СП (494 руб.): 45% от ФОТ (1097 руб.)</t>
    </r>
  </si>
  <si>
    <r>
      <t>Засыпка вручную траншей, пазух котлованов и ям, группа грунтов: 1</t>
    </r>
    <r>
      <rPr>
        <i/>
        <sz val="7"/>
        <rFont val="Times New Roman"/>
        <family val="1"/>
        <charset val="204"/>
      </rPr>
      <t xml:space="preserve">
НР (696 руб.): 88% от ФОТ (791 руб.)
СП (356 руб.): 45% от ФОТ (791 руб.)</t>
    </r>
  </si>
  <si>
    <r>
      <t>Планировка площадей ручным способом, группа грунтов 2</t>
    </r>
    <r>
      <rPr>
        <i/>
        <sz val="7"/>
        <rFont val="Times New Roman"/>
        <family val="1"/>
        <charset val="204"/>
      </rPr>
      <t xml:space="preserve">
НР (115 руб.): 80% от ОЗП (144 руб.)
СП (65 руб.): 45% от ОЗП (144 руб.)</t>
    </r>
  </si>
  <si>
    <t>Щебень из гравия для строительных работ марка: Др.8, фракция 20-40 мм</t>
  </si>
  <si>
    <r>
      <t>Устройство покрытия толщиной 4 см из горячих асфальтобетонных смесей высокопористых мелкозернистых, плотность каменных материалов: 2,5-2,9 т/м3</t>
    </r>
    <r>
      <rPr>
        <i/>
        <sz val="7"/>
        <rFont val="Times New Roman"/>
        <family val="1"/>
        <charset val="204"/>
      </rPr>
      <t xml:space="preserve">
НР (2749 руб.): 156% от ФОТ (1762 руб.)
СП (1674 руб.): 95% от ФОТ (1762 руб.)</t>
    </r>
  </si>
  <si>
    <r>
      <t>На каждые 0,5 см изменения толщины покрытия добавлять или исключать: к расценке 27-06-020-12</t>
    </r>
    <r>
      <rPr>
        <i/>
        <sz val="7"/>
        <rFont val="Times New Roman"/>
        <family val="1"/>
        <charset val="204"/>
      </rPr>
      <t xml:space="preserve">
КОЭФ. К ПОЗИЦИИ:
ПЗ=2 (ОЗП=2; ЭМ=2 к расх.; ЗПМ=2; МАТ=2 к расх.; ТЗ=2; ТЗМ=2)
НР (8 руб.): 156% от ФОТ (5 руб.)
СП (5 руб.): 95% от ФОТ (5 руб.)</t>
    </r>
  </si>
  <si>
    <r>
      <t>Устройство оснований толщиной 12 см под тротуары из кирпичного или известнякового щебня</t>
    </r>
    <r>
      <rPr>
        <i/>
        <sz val="7"/>
        <rFont val="Times New Roman"/>
        <family val="1"/>
        <charset val="204"/>
      </rPr>
      <t xml:space="preserve">
НР (3491 руб.): 156% от ФОТ (2238 руб.)
СП (2126 руб.): 95% от ФОТ (2238 руб.)</t>
    </r>
  </si>
  <si>
    <r>
      <t>На каждый 1 см изменения толщины оснований добавлять или исключать к расценке 27-07-002-01</t>
    </r>
    <r>
      <rPr>
        <i/>
        <sz val="7"/>
        <rFont val="Times New Roman"/>
        <family val="1"/>
        <charset val="204"/>
      </rPr>
      <t xml:space="preserve">
КОЭФ. К ПОЗИЦИИ:
До 5 ПЗ=3 (ОЗП=3; ЭМ=3 к расх.; ЗПМ=3; МАТ=3 к расх.; ТЗ=3; ТЗМ=3)
НР (226 руб.): 156% от ФОТ (145 руб.)
СП (138 руб.): 95% от ФОТ (145 руб.)</t>
    </r>
  </si>
  <si>
    <r>
      <t>Устройство покрытий из тротуарной плитки, количество плитки при укладке на 1 м2: 40 шт.</t>
    </r>
    <r>
      <rPr>
        <i/>
        <sz val="7"/>
        <rFont val="Times New Roman"/>
        <family val="1"/>
        <charset val="204"/>
      </rPr>
      <t xml:space="preserve">
НР (13669 руб.): 156% от ФОТ (8762 руб.)
СП (8324 руб.): 95% от ФОТ (8762 руб.)</t>
    </r>
  </si>
  <si>
    <t>Плиты бетонные и цементно-песчаные для тротуаров, полов и облицовки, марки: 300, толщина 20 мм</t>
  </si>
  <si>
    <r>
      <t>Установка бортовых камней бетонных: при цементобетонных покрытиях</t>
    </r>
    <r>
      <rPr>
        <i/>
        <sz val="7"/>
        <rFont val="Times New Roman"/>
        <family val="1"/>
        <charset val="204"/>
      </rPr>
      <t xml:space="preserve">
НР (2911 руб.): 156% от ФОТ (1866 руб.)
СП (1773 руб.): 95% от ФОТ (1866 руб.)</t>
    </r>
  </si>
  <si>
    <t>Камни бортовые бетонные, марка: 400</t>
  </si>
  <si>
    <r>
      <t>Установка дорожных знаков бесфундаментных на металлических стойках (прим.)</t>
    </r>
    <r>
      <rPr>
        <i/>
        <sz val="7"/>
        <rFont val="Times New Roman"/>
        <family val="1"/>
        <charset val="204"/>
      </rPr>
      <t xml:space="preserve">
НР (287 руб.): 156% от ФОТ (184 руб.)
СП (175 руб.): 95% от ФОТ (184 руб.)</t>
    </r>
  </si>
  <si>
    <r>
      <t>Устройство покрытий асфальтобетонных литых толщиной 25 мм</t>
    </r>
    <r>
      <rPr>
        <i/>
        <sz val="7"/>
        <rFont val="Times New Roman"/>
        <family val="1"/>
        <charset val="204"/>
      </rPr>
      <t xml:space="preserve">
НР (1223 руб.): 135% от ФОТ (906 руб.)
СП (680 руб.): 75% от ФОТ (906 руб.)</t>
    </r>
  </si>
  <si>
    <r>
      <t>Разработка грунта вручную с креплениями в траншеях шириной до 2 м, глубиной до 2 м, группа грунтов 3</t>
    </r>
    <r>
      <rPr>
        <i/>
        <sz val="7"/>
        <rFont val="Times New Roman"/>
        <family val="1"/>
        <charset val="204"/>
      </rPr>
      <t xml:space="preserve">
НР (4822 руб.): 88% от ФОТ (5479 руб.)
СП (2466 руб.): 45% от ФОТ (5479 руб.)</t>
    </r>
  </si>
  <si>
    <r>
      <t>Засыпка вручную траншей, пазух котлованов и ям, группа грунтов 2</t>
    </r>
    <r>
      <rPr>
        <i/>
        <sz val="7"/>
        <rFont val="Times New Roman"/>
        <family val="1"/>
        <charset val="204"/>
      </rPr>
      <t xml:space="preserve">
НР (176 руб.): 88% от ФОТ (200 руб.)
СП (90 руб.): 45% от ФОТ (200 руб.)</t>
    </r>
  </si>
  <si>
    <r>
      <t>Засыпка траншей и котлованов с перемещением грунта до 5 м бульдозерами мощностью 59 кВт (80 л.с.), группа грунтов 1</t>
    </r>
    <r>
      <rPr>
        <i/>
        <sz val="7"/>
        <rFont val="Times New Roman"/>
        <family val="1"/>
        <charset val="204"/>
      </rPr>
      <t xml:space="preserve">
НР (15 руб.): 105% от ФОТ (14 руб.)
СП (7 руб.): 50% от ФОТ (14 руб.)</t>
    </r>
  </si>
  <si>
    <r>
      <t>Погрузка вручную неуплотненного грунта из штабелей и отвалов в транспортные средства, группа грунтов 2</t>
    </r>
    <r>
      <rPr>
        <i/>
        <sz val="7"/>
        <rFont val="Times New Roman"/>
        <family val="1"/>
        <charset val="204"/>
      </rPr>
      <t xml:space="preserve">
НР (319 руб.): 88% от ФОТ (363 руб.)
СП (163 руб.): 45% от ФОТ (363 руб.)</t>
    </r>
  </si>
  <si>
    <r>
      <t>Устройство постели при одном кабеле в траншее</t>
    </r>
    <r>
      <rPr>
        <i/>
        <sz val="7"/>
        <rFont val="Times New Roman"/>
        <family val="1"/>
        <charset val="204"/>
      </rPr>
      <t xml:space="preserve">
НР (946 руб.): 105% от ФОТ (901 руб.)
СП (586 руб.): 65% от ФОТ (901 руб.)</t>
    </r>
  </si>
  <si>
    <r>
      <t>На каждый последующий кабель добавлять к расценке 08-02-142-01</t>
    </r>
    <r>
      <rPr>
        <i/>
        <sz val="7"/>
        <rFont val="Times New Roman"/>
        <family val="1"/>
        <charset val="204"/>
      </rPr>
      <t xml:space="preserve">
НР (313 руб.): 105% от ФОТ (298 руб.)
СП (194 руб.): 65% от ФОТ (298 руб.)</t>
    </r>
  </si>
  <si>
    <r>
      <t>Перевозка грузов автомобилями-самосвалами грузоподъемностью 10 т, работающих вне карьера, на расстояние: до 1 км I класс груза</t>
    </r>
    <r>
      <rPr>
        <i/>
        <sz val="7"/>
        <rFont val="Times New Roman"/>
        <family val="1"/>
        <charset val="204"/>
      </rPr>
      <t xml:space="preserve">
НР 0% от ФОТ
СП 0% от ФОТ</t>
    </r>
  </si>
  <si>
    <r>
      <t>Разборка покрытий полов асфальтовых и асфальтобетонных</t>
    </r>
    <r>
      <rPr>
        <i/>
        <sz val="7"/>
        <rFont val="Times New Roman"/>
        <family val="1"/>
        <charset val="204"/>
      </rPr>
      <t xml:space="preserve">
НР (168 руб.): 121% от ФОТ (139 руб.)
СП (97 руб.): 70% от ФОТ (139 руб.)</t>
    </r>
  </si>
  <si>
    <r>
      <t>Разборка покрытий и оснований щебеночных</t>
    </r>
    <r>
      <rPr>
        <i/>
        <sz val="7"/>
        <rFont val="Times New Roman"/>
        <family val="1"/>
        <charset val="204"/>
      </rPr>
      <t xml:space="preserve">
НР (18 руб.): 114% от ФОТ (16 руб.)
СП (10 руб.): 60% от ФОТ (16 руб.)</t>
    </r>
  </si>
  <si>
    <r>
      <t>Устройство подстилающих и выравнивающих слоев оснований из песка</t>
    </r>
    <r>
      <rPr>
        <i/>
        <sz val="7"/>
        <rFont val="Times New Roman"/>
        <family val="1"/>
        <charset val="204"/>
      </rPr>
      <t xml:space="preserve">
НР (75 руб.): 156% от ФОТ (48 руб.)
СП (46 руб.): 95% от ФОТ (48 руб.)</t>
    </r>
  </si>
  <si>
    <r>
      <t>Устройство подстилающих и выравнивающих слоев оснований из щебня</t>
    </r>
    <r>
      <rPr>
        <i/>
        <sz val="7"/>
        <rFont val="Times New Roman"/>
        <family val="1"/>
        <charset val="204"/>
      </rPr>
      <t xml:space="preserve">
НР (58 руб.): 156% от ФОТ (37 руб.)
СП (35 руб.): 95% от ФОТ (37 руб.)</t>
    </r>
  </si>
  <si>
    <t>ФССЦ-408-0048</t>
  </si>
  <si>
    <t>Щебень из гравия для строительных работ марка Др.12, фракция 40-70 мм</t>
  </si>
  <si>
    <r>
      <t>Устройство покрытия толщиной 4 см из горячих асфальтобетонных смесей пористых крупнозернистых, плотность каменных материалов 2,5-2,9 т/м3</t>
    </r>
    <r>
      <rPr>
        <i/>
        <sz val="7"/>
        <rFont val="Times New Roman"/>
        <family val="1"/>
        <charset val="204"/>
      </rPr>
      <t xml:space="preserve">
НР (51 руб.): 156% от ФОТ (33 руб.)
СП (31 руб.): 95% от ФОТ (33 руб.)</t>
    </r>
  </si>
  <si>
    <r>
      <t>Устройство покрытия толщиной 4 см из горячих асфальтобетонных смесей высокопористых мелкозернистых, плотность каменных материалов 2,5-2,9 т/м3</t>
    </r>
    <r>
      <rPr>
        <i/>
        <sz val="7"/>
        <rFont val="Times New Roman"/>
        <family val="1"/>
        <charset val="204"/>
      </rPr>
      <t xml:space="preserve">
НР (51 руб.): 156% от ФОТ (33 руб.)
СП (31 руб.): 95% от ФОТ (33 руб.)</t>
    </r>
  </si>
  <si>
    <r>
      <t>На каждые 0,5 см изменения толщины покрытия добавлять или исключать к расценке 27-06-020-12</t>
    </r>
    <r>
      <rPr>
        <i/>
        <sz val="7"/>
        <rFont val="Times New Roman"/>
        <family val="1"/>
        <charset val="204"/>
      </rPr>
      <t xml:space="preserve">
КОЭФ. К ПОЗИЦИИ:
ПЗ=2 (ОЗП=2; ЭМ=2 к расх.; ЗПМ=2; МАТ=2 к расх.; ТЗ=2; ТЗМ=2)
НР 156% от ФОТ
СП 95% от ФОТ</t>
    </r>
  </si>
  <si>
    <r>
      <t>Разборка бортовых камней на бетонном основании</t>
    </r>
    <r>
      <rPr>
        <i/>
        <sz val="7"/>
        <rFont val="Times New Roman"/>
        <family val="1"/>
        <charset val="204"/>
      </rPr>
      <t xml:space="preserve">
НР (86 руб.): 114% от ФОТ (75 руб.)
СП (45 руб.): 60% от ФОТ (75 руб.)</t>
    </r>
  </si>
  <si>
    <r>
      <t>Установка бортовых камней бетонных при других видах покрытий</t>
    </r>
    <r>
      <rPr>
        <i/>
        <sz val="7"/>
        <rFont val="Times New Roman"/>
        <family val="1"/>
        <charset val="204"/>
      </rPr>
      <t xml:space="preserve">
НР (112 руб.): 156% от ФОТ (72 руб.)
СП (68 руб.): 95% от ФОТ (72 руб.)</t>
    </r>
  </si>
  <si>
    <t>Камни бортовые бетонные, марка: 300</t>
  </si>
  <si>
    <r>
      <t>Устройство трубопроводов из асбестоцементных труб с соединением полиэтиленовыми муфтами до 2 отверстий</t>
    </r>
    <r>
      <rPr>
        <i/>
        <sz val="7"/>
        <rFont val="Times New Roman"/>
        <family val="1"/>
        <charset val="204"/>
      </rPr>
      <t xml:space="preserve">
НР (70 руб.): 110% от ФОТ (64 руб.)
СП (42 руб.): 65% от ФОТ (64 руб.)</t>
    </r>
  </si>
  <si>
    <t>Трубы асбестоцементные безнапорные: БНТ 100</t>
  </si>
  <si>
    <t>Трубы асбестоцементные безнапорные: БНТ 150</t>
  </si>
  <si>
    <r>
      <t>Устройство трубопроводов из полиэтиленовых труб до 2 отверстий</t>
    </r>
    <r>
      <rPr>
        <i/>
        <sz val="7"/>
        <rFont val="Times New Roman"/>
        <family val="1"/>
        <charset val="204"/>
      </rPr>
      <t xml:space="preserve">
НР (102 руб.): 110% от ФОТ (93 руб.)
СП (60 руб.): 65% от ФОТ (93 руб.)</t>
    </r>
  </si>
  <si>
    <t>Трубы полиэтиленовые низкого давления (ПНД) с наружным диаметром 110 мм</t>
  </si>
  <si>
    <t>Трубы напорные из полиэтилена низкого давления среднего типа, наружным диаметром: 160 мм</t>
  </si>
  <si>
    <r>
      <t>Кабель до 35 кВ в проложенных трубах, блоках и коробах, масса 1 м кабеля до 6 кг</t>
    </r>
    <r>
      <rPr>
        <i/>
        <sz val="7"/>
        <rFont val="Times New Roman"/>
        <family val="1"/>
        <charset val="204"/>
      </rPr>
      <t xml:space="preserve">
НР (540 руб.): 105% от ФОТ (514 руб.)
СП (334 руб.): 65% от ФОТ (514 руб.)</t>
    </r>
  </si>
  <si>
    <r>
      <t>Кабель до 35 кВ в готовых траншеях без покрытий, масса 1 м до 6 кг</t>
    </r>
    <r>
      <rPr>
        <i/>
        <sz val="7"/>
        <rFont val="Times New Roman"/>
        <family val="1"/>
        <charset val="204"/>
      </rPr>
      <t xml:space="preserve">
НР (3762 руб.): 105% от ФОТ (3583 руб.)
СП (2329 руб.): 65% от ФОТ (3583 руб.)</t>
    </r>
  </si>
  <si>
    <r>
      <t>Муфта концевая эпоксидная для 3-жильного кабеля напряжением 1 кВ, сечение одной жилы до 185 мм2</t>
    </r>
    <r>
      <rPr>
        <i/>
        <sz val="7"/>
        <rFont val="Times New Roman"/>
        <family val="1"/>
        <charset val="204"/>
      </rPr>
      <t xml:space="preserve">
НР (1582 руб.): 105% от ФОТ (1507 руб.)
СП (980 руб.): 65% от ФОТ (1507 руб.)</t>
    </r>
  </si>
  <si>
    <r>
      <t>Герметизация проходов при вводе кабелей во взрывоопасные помещения уплотнительной массой</t>
    </r>
    <r>
      <rPr>
        <i/>
        <sz val="7"/>
        <rFont val="Times New Roman"/>
        <family val="1"/>
        <charset val="204"/>
      </rPr>
      <t xml:space="preserve">
НР (156 руб.): 105% от ФОТ (149 руб.)
СП (97 руб.): 65% от ФОТ (149 руб.)</t>
    </r>
  </si>
  <si>
    <t>Кабель силовой с медными жилами с поливинилхлоридной изоляцией с броней из стальной ленты в шланге из поливинилхлорида: ВБбШв, напряжением 0,66 Кв, число жил - 5 и сечением 2,5 мм2</t>
  </si>
  <si>
    <t>Кабель силовой с медными жилами с поливинилхлоридной изоляцией с броней из стальной ленты в шланге из поливинилхлорида: ВБбШв, напряжением 0,66 Кв, число жил - 5 и сечением 6,0 мм2</t>
  </si>
  <si>
    <t>Провода силовые для электрических установок на напряжение до 450 В с алюминиевой жилой марки: АПВ, сечением 2,5 мм2</t>
  </si>
  <si>
    <r>
      <t>Блок управления шкафного исполнения или распределительный пункт (шкаф), устанавливаемый на стене, высота и ширина до 1200х1000 мм</t>
    </r>
    <r>
      <rPr>
        <i/>
        <sz val="7"/>
        <rFont val="Times New Roman"/>
        <family val="1"/>
        <charset val="204"/>
      </rPr>
      <t xml:space="preserve">
НР (111 руб.): 105% от ФОТ (106 руб.)
СП (69 руб.): 65% от ФОТ (106 руб.)</t>
    </r>
  </si>
  <si>
    <r>
      <t>Провод по установленным стальным конструкциям и панелям, сечение до 16 мм2</t>
    </r>
    <r>
      <rPr>
        <i/>
        <sz val="7"/>
        <rFont val="Times New Roman"/>
        <family val="1"/>
        <charset val="204"/>
      </rPr>
      <t xml:space="preserve">
НР (105 руб.): 105% от ФОТ (100 руб.)
СП (65 руб.): 65% от ФОТ (100 руб.)</t>
    </r>
  </si>
  <si>
    <t>___________________________8118</t>
  </si>
  <si>
    <r>
      <t>Бесканальная прокладка трубопроводов в битумоперлитовой изоляции при условном давлении 1,6 МПа, температуре 150°С, диаметр труб 50 мм</t>
    </r>
    <r>
      <rPr>
        <i/>
        <sz val="7"/>
        <rFont val="Times New Roman"/>
        <family val="1"/>
        <charset val="204"/>
      </rPr>
      <t xml:space="preserve">
НР (6022 руб.): 143% от ФОТ (4211 руб.)
СП (3748 руб.): 89% от ФОТ (4211 руб.)</t>
    </r>
  </si>
  <si>
    <t>Отвод стальной изолированный пенополиуретаном в полиэтиленовой оболочке диаметром 45 мм, диаметром изоляции 110 мм, длиной 500 мм</t>
  </si>
  <si>
    <r>
      <t>Устройство камер со стенками из монолитного бетона</t>
    </r>
    <r>
      <rPr>
        <i/>
        <sz val="7"/>
        <rFont val="Times New Roman"/>
        <family val="1"/>
        <charset val="204"/>
      </rPr>
      <t xml:space="preserve">
НР (2557 руб.): 143% от ФОТ (1788 руб.)
СП (1520 руб.): 85% от ФОТ (1788 руб.)</t>
    </r>
  </si>
  <si>
    <t>Лотки (серия 3.006.1-2.87 вып. 1): Л15-8 бетон В25 (М350), объем 1,98 м3, расход арматуры 194 кг</t>
  </si>
  <si>
    <t>Плита перекрытия из бетона В15 (М200) с расходом арматуры 31 кг/м3 ПЛ 19.29-50 /объем бетона 1,12 м3/</t>
  </si>
  <si>
    <r>
      <t>Прокладка трубопроводов в каналах и надземная при условном давлении 0,6 МПа, температуре 115°С, диаметр труб 50 мм</t>
    </r>
    <r>
      <rPr>
        <i/>
        <sz val="7"/>
        <rFont val="Times New Roman"/>
        <family val="1"/>
        <charset val="204"/>
      </rPr>
      <t xml:space="preserve">
НР (122 руб.): 143% от ФОТ (85 руб.)
СП (76 руб.): 89% от ФОТ (85 руб.)</t>
    </r>
  </si>
  <si>
    <r>
      <t>Установка задвижек или клапанов стальных для горячей воды и пара диаметром 50 мм</t>
    </r>
    <r>
      <rPr>
        <i/>
        <sz val="7"/>
        <rFont val="Times New Roman"/>
        <family val="1"/>
        <charset val="204"/>
      </rPr>
      <t xml:space="preserve">
НР (1197 руб.): 143% от ФОТ (837 руб.)
СП (745 руб.): 89% от ФОТ (837 руб.)</t>
    </r>
  </si>
  <si>
    <t>Краны шаровые PN25 BALLOMAX под приварку диаметром: 40 мм</t>
  </si>
  <si>
    <t>Краны шаровые PN25 BALLOMAX под приварку диаметром: 32 мм</t>
  </si>
  <si>
    <t>Краны шаровые PN25 BALLOMAX под приварку диаметром: 25 мм</t>
  </si>
  <si>
    <t>Задвижки клиновые с выдвижным шпинделем фланцевые для воды и пара давлением 1 МПа (10 кгс/см2): 30с41нж диаметром 50 мм</t>
  </si>
  <si>
    <r>
      <t>Устройство контрольной трубки на кожухе перехода</t>
    </r>
    <r>
      <rPr>
        <i/>
        <sz val="7"/>
        <rFont val="Times New Roman"/>
        <family val="1"/>
        <charset val="204"/>
      </rPr>
      <t xml:space="preserve">
НР (350 руб.): 143% от ФОТ (245 руб.)
СП (218 руб.): 89% от ФОТ (245 руб.)</t>
    </r>
  </si>
  <si>
    <r>
      <t>Нанесение весьма усиленной антикоррозионной изоляции из полимерных липких лент на стальные трубопроводы диаметром 50 мм</t>
    </r>
    <r>
      <rPr>
        <i/>
        <sz val="7"/>
        <rFont val="Times New Roman"/>
        <family val="1"/>
        <charset val="204"/>
      </rPr>
      <t xml:space="preserve">
НР (465 руб.): 143% от ФОТ (325 руб.)
СП (289 руб.): 89% от ФОТ (325 руб.)</t>
    </r>
  </si>
  <si>
    <r>
      <t>Изоляция плоских и криволинейных поверхностей штучными изделиями из пенополиуретана (плитами) (Комплект материалов для заделки стыков «SUPERSEAL»)</t>
    </r>
    <r>
      <rPr>
        <i/>
        <sz val="7"/>
        <rFont val="Times New Roman"/>
        <family val="1"/>
        <charset val="204"/>
      </rPr>
      <t xml:space="preserve">
НР (690 руб.): 110% от ФОТ (627 руб.)
СП (439 руб.): 70% от ФОТ (627 руб.)</t>
    </r>
  </si>
  <si>
    <t>_______________________________________________________________________________________________6213</t>
  </si>
  <si>
    <t>___________________________15711</t>
  </si>
  <si>
    <t>_______________________________________________________________________________________________596</t>
  </si>
  <si>
    <r>
      <t>Установка водомерных узлов, поставляемых на место монтажа собранными в блоки, с обводной линией диаметром ввода: до 65 мм, диаметром водомера до 40 мм</t>
    </r>
    <r>
      <rPr>
        <i/>
        <sz val="7"/>
        <rFont val="Times New Roman"/>
        <family val="1"/>
        <charset val="204"/>
      </rPr>
      <t xml:space="preserve">
НР (337 руб.): 141% от ФОТ (239 руб.)
СП (198 руб.): 83% от ФОТ (239 руб.)</t>
    </r>
  </si>
  <si>
    <t>Счетчики (водомеры) крыльчатые диаметром 32 мм</t>
  </si>
  <si>
    <r>
      <t>Установка фильтров диаметром 25 мм</t>
    </r>
    <r>
      <rPr>
        <i/>
        <sz val="7"/>
        <rFont val="Times New Roman"/>
        <family val="1"/>
        <charset val="204"/>
      </rPr>
      <t xml:space="preserve">
НР (30 руб.): 141% от ФОТ (21 руб.)
СП (17 руб.): 83% от ФОТ (21 руб.)</t>
    </r>
  </si>
  <si>
    <r>
      <t>Установка вентилей, задвижек, затворов, клапанов обратных, кранов проходных на трубопроводах из чугунных напорных фланцевых труб диаметром до 65 мм</t>
    </r>
    <r>
      <rPr>
        <i/>
        <sz val="7"/>
        <rFont val="Times New Roman"/>
        <family val="1"/>
        <charset val="204"/>
      </rPr>
      <t xml:space="preserve">
НР (94 руб.): 141% от ФОТ (67 руб.)
СП (56 руб.): 83% от ФОТ (67 руб.)</t>
    </r>
  </si>
  <si>
    <t>Задвижки параллельные фланцевые с выдвижным шпинделем для воды и пара давлением 1 МПа (10 кгс/см2) 30ч6бр диаметром: 50 мм</t>
  </si>
  <si>
    <t>Фланцы стальные плоские приварные из стали ВСт3сп2, ВСт3сп3, давлением: 1,0 МПа (10 кгс/см2), диаметром 50 мм</t>
  </si>
  <si>
    <r>
      <t>Установка баков расширительных круглых и прямоугольных вместимостью 0,1 м3</t>
    </r>
    <r>
      <rPr>
        <i/>
        <sz val="7"/>
        <rFont val="Times New Roman"/>
        <family val="1"/>
        <charset val="204"/>
      </rPr>
      <t xml:space="preserve">
НР (141 руб.): 141% от ФОТ (100 руб.)
СП (83 руб.): 83% от ФОТ (100 руб.)</t>
    </r>
  </si>
  <si>
    <t>Баки расширительные круглые вместимостью: до 0,1 м3</t>
  </si>
  <si>
    <r>
      <t>Установка вентилей, задвижек, затворов, клапанов обратных, кранов проходных на трубопроводах из чугунных напорных фланцевых труб диаметром до 65 мм</t>
    </r>
    <r>
      <rPr>
        <i/>
        <sz val="7"/>
        <rFont val="Times New Roman"/>
        <family val="1"/>
        <charset val="204"/>
      </rPr>
      <t xml:space="preserve">
НР (127 руб.): 141% от ФОТ (90 руб.)
СП (75 руб.): 83% от ФОТ (90 руб.)</t>
    </r>
  </si>
  <si>
    <r>
      <t>Установка вентилей, задвижек, затворов, клапанов обратных, кранов проходных на трубопроводах из стальных труб диаметром: до 50 мм</t>
    </r>
    <r>
      <rPr>
        <i/>
        <sz val="7"/>
        <rFont val="Times New Roman"/>
        <family val="1"/>
        <charset val="204"/>
      </rPr>
      <t xml:space="preserve">
НР (52 руб.): 141% от ФОТ (37 руб.)
СП (31 руб.): 83% от ФОТ (37 руб.)</t>
    </r>
  </si>
  <si>
    <t>Клапаны обратные приемные с сеткой фланцевые 16ч42р, диаметром: 50 мм</t>
  </si>
  <si>
    <r>
      <t>Установка кранов поливочных диаметром: 25 мм</t>
    </r>
    <r>
      <rPr>
        <i/>
        <sz val="7"/>
        <rFont val="Times New Roman"/>
        <family val="1"/>
        <charset val="204"/>
      </rPr>
      <t xml:space="preserve">
НР (11 руб.): 141% от ФОТ (8 руб.)
СП (7 руб.): 83% от ФОТ (8 руб.)</t>
    </r>
  </si>
  <si>
    <t>Рукава поливочные диаметром: 25 мм</t>
  </si>
  <si>
    <t>Рукава поливочные диаметром: 25 мм (По проекту)</t>
  </si>
  <si>
    <r>
      <t>Прокладка трубопроводов водоснабжения из стальных водогазопроводных оцинкованных труб диаметром: 50 мм</t>
    </r>
    <r>
      <rPr>
        <i/>
        <sz val="7"/>
        <rFont val="Times New Roman"/>
        <family val="1"/>
        <charset val="204"/>
      </rPr>
      <t xml:space="preserve">
НР (983 руб.): 141% от ФОТ (697 руб.)
СП (579 руб.): 83% от ФОТ (697 руб.)</t>
    </r>
  </si>
  <si>
    <r>
      <t>Прокладка трубопроводов водоснабжения из стальных водогазопроводных оцинкованных труб диаметром: 40 мм</t>
    </r>
    <r>
      <rPr>
        <i/>
        <sz val="7"/>
        <rFont val="Times New Roman"/>
        <family val="1"/>
        <charset val="204"/>
      </rPr>
      <t xml:space="preserve">
НР (347 руб.): 141% от ФОТ (246 руб.)
СП (204 руб.): 83% от ФОТ (246 руб.)</t>
    </r>
  </si>
  <si>
    <r>
      <t>Прокладка трубопроводов водоснабжения из стальных водогазопроводных оцинкованных труб диаметром: 32 мм</t>
    </r>
    <r>
      <rPr>
        <i/>
        <sz val="7"/>
        <rFont val="Times New Roman"/>
        <family val="1"/>
        <charset val="204"/>
      </rPr>
      <t xml:space="preserve">
НР (209 руб.): 141% от ФОТ (148 руб.)
СП (123 руб.): 83% от ФОТ (148 руб.)</t>
    </r>
  </si>
  <si>
    <r>
      <t>Прокладка трубопроводов водоснабжения из стальных водогазопроводных оцинкованных труб диаметром: 25 мм</t>
    </r>
    <r>
      <rPr>
        <i/>
        <sz val="7"/>
        <rFont val="Times New Roman"/>
        <family val="1"/>
        <charset val="204"/>
      </rPr>
      <t xml:space="preserve">
НР (695 руб.): 141% от ФОТ (493 руб.)
СП (409 руб.): 83% от ФОТ (493 руб.)</t>
    </r>
  </si>
  <si>
    <r>
      <t>Прокладка трубопроводов водоснабжения из стальных водогазопроводных оцинкованных труб диаметром: 20 мм</t>
    </r>
    <r>
      <rPr>
        <i/>
        <sz val="7"/>
        <rFont val="Times New Roman"/>
        <family val="1"/>
        <charset val="204"/>
      </rPr>
      <t xml:space="preserve">
НР (237 руб.): 141% от ФОТ (168 руб.)
СП (139 руб.): 83% от ФОТ (168 руб.)</t>
    </r>
  </si>
  <si>
    <r>
      <t>Прокладка трубопроводов водоснабжения из стальных водогазопроводных оцинкованных труб диаметром: 15 мм</t>
    </r>
    <r>
      <rPr>
        <i/>
        <sz val="7"/>
        <rFont val="Times New Roman"/>
        <family val="1"/>
        <charset val="204"/>
      </rPr>
      <t xml:space="preserve">
НР (973 руб.): 141% от ФОТ (690 руб.)
СП (573 руб.): 83% от ФОТ (690 руб.)</t>
    </r>
  </si>
  <si>
    <r>
      <t>Гидравлическое испытание трубопроводов систем отопления, водопровода и горячего водоснабжения диаметром до 50 мм</t>
    </r>
    <r>
      <rPr>
        <i/>
        <sz val="7"/>
        <rFont val="Times New Roman"/>
        <family val="1"/>
        <charset val="204"/>
      </rPr>
      <t xml:space="preserve">
НР (525 руб.): 141% от ФОТ (372 руб.)
СП (309 руб.): 83% от ФОТ (372 руб.)</t>
    </r>
  </si>
  <si>
    <t>Крепления для трубопроводов: кронштейны, планки, хомуты</t>
  </si>
  <si>
    <r>
      <t>Изоляция трубопроводов изделиями из вспененного каучука ("Армофлекс"), вспененного полиэтилена ("Термофлекс"): трубками</t>
    </r>
    <r>
      <rPr>
        <i/>
        <sz val="7"/>
        <rFont val="Times New Roman"/>
        <family val="1"/>
        <charset val="204"/>
      </rPr>
      <t xml:space="preserve">
НР (1056 руб.): 110% от ФОТ (960 руб.)
СП (672 руб.): 70% от ФОТ (960 руб.)</t>
    </r>
  </si>
  <si>
    <r>
      <t>Арматура приварная с ручным приводом или без привода водопроводная на условное давление до 4 МПа, диаметр условного прохода 25 мм</t>
    </r>
    <r>
      <rPr>
        <i/>
        <sz val="7"/>
        <rFont val="Times New Roman"/>
        <family val="1"/>
        <charset val="204"/>
      </rPr>
      <t xml:space="preserve">
НР (172 руб.): 88% от ФОТ (196 руб.)
СП (118 руб.): 60% от ФОТ (196 руб.)</t>
    </r>
  </si>
  <si>
    <r>
      <t>Арматура приварная с ручным приводом или без привода водопроводная на условное давление до 4 МПа, диаметр условного прохода 32 мм</t>
    </r>
    <r>
      <rPr>
        <i/>
        <sz val="7"/>
        <rFont val="Times New Roman"/>
        <family val="1"/>
        <charset val="204"/>
      </rPr>
      <t xml:space="preserve">
НР (91 руб.): 88% от ФОТ (103 руб.)
СП (62 руб.): 60% от ФОТ (103 руб.)</t>
    </r>
  </si>
  <si>
    <r>
      <t>Арматура приварная с ручным приводом или без привода водопроводная на условное давление до 4 МПа, диаметр условного прохода 50 мм</t>
    </r>
    <r>
      <rPr>
        <i/>
        <sz val="7"/>
        <rFont val="Times New Roman"/>
        <family val="1"/>
        <charset val="204"/>
      </rPr>
      <t xml:space="preserve">
НР (561 руб.): 88% от ФОТ (638 руб.)
СП (383 руб.): 60% от ФОТ (638 руб.)</t>
    </r>
  </si>
  <si>
    <t>Подводка гибкая армированная резиновая 500 мм</t>
  </si>
  <si>
    <r>
      <t>Установка смесителей</t>
    </r>
    <r>
      <rPr>
        <i/>
        <sz val="7"/>
        <rFont val="Times New Roman"/>
        <family val="1"/>
        <charset val="204"/>
      </rPr>
      <t xml:space="preserve">
НР (313 руб.): 141% от ФОТ (222 руб.)
СП (184 руб.): 83% от ФОТ (222 руб.)</t>
    </r>
  </si>
  <si>
    <r>
      <t>Прокладка трубопроводов водоснабжения из стальных водогазопроводных оцинкованных труб диаметром: 32 мм</t>
    </r>
    <r>
      <rPr>
        <i/>
        <sz val="7"/>
        <rFont val="Times New Roman"/>
        <family val="1"/>
        <charset val="204"/>
      </rPr>
      <t xml:space="preserve">
НР (486 руб.): 141% от ФОТ (345 руб.)
СП (286 руб.): 83% от ФОТ (345 руб.)</t>
    </r>
  </si>
  <si>
    <r>
      <t>Прокладка трубопроводов водоснабжения из стальных водогазопроводных оцинкованных труб диаметром: 20 мм</t>
    </r>
    <r>
      <rPr>
        <i/>
        <sz val="7"/>
        <rFont val="Times New Roman"/>
        <family val="1"/>
        <charset val="204"/>
      </rPr>
      <t xml:space="preserve">
НР (486 руб.): 141% от ФОТ (345 руб.)
СП (286 руб.): 83% от ФОТ (345 руб.)</t>
    </r>
  </si>
  <si>
    <r>
      <t>Прокладка трубопроводов водоснабжения из стальных водогазопроводных оцинкованных труб диаметром: 15 мм</t>
    </r>
    <r>
      <rPr>
        <i/>
        <sz val="7"/>
        <rFont val="Times New Roman"/>
        <family val="1"/>
        <charset val="204"/>
      </rPr>
      <t xml:space="preserve">
НР (1530 руб.): 141% от ФОТ (1085 руб.)
СП (901 руб.): 83% от ФОТ (1085 руб.)</t>
    </r>
  </si>
  <si>
    <r>
      <t>Гидравлическое испытание трубопроводов систем отопления, водопровода и горячего водоснабжения диаметром до 50 мм</t>
    </r>
    <r>
      <rPr>
        <i/>
        <sz val="7"/>
        <rFont val="Times New Roman"/>
        <family val="1"/>
        <charset val="204"/>
      </rPr>
      <t xml:space="preserve">
НР (520 руб.): 141% от ФОТ (369 руб.)
СП (306 руб.): 83% от ФОТ (369 руб.)</t>
    </r>
  </si>
  <si>
    <r>
      <t>Изоляция трубопроводов изделиями из вспененного каучука ("Армофлекс"), вспененного полиэтилена ("Термофлекс"): трубками</t>
    </r>
    <r>
      <rPr>
        <i/>
        <sz val="7"/>
        <rFont val="Times New Roman"/>
        <family val="1"/>
        <charset val="204"/>
      </rPr>
      <t xml:space="preserve">
НР (1477 руб.): 110% от ФОТ (1343 руб.)
СП (940 руб.): 70% от ФОТ (1343 руб.)</t>
    </r>
  </si>
  <si>
    <r>
      <t>Установка полотенцесушителей из водогазопроводных труб</t>
    </r>
    <r>
      <rPr>
        <i/>
        <sz val="7"/>
        <rFont val="Times New Roman"/>
        <family val="1"/>
        <charset val="204"/>
      </rPr>
      <t xml:space="preserve">
НР (45 руб.): 141% от ФОТ (32 руб.)
СП (27 руб.): 83% от ФОТ (32 руб.)</t>
    </r>
  </si>
  <si>
    <t>ТЕРм11-02-001-01</t>
  </si>
  <si>
    <r>
      <t>Прибор, устанавливаемый на резьбовых соединениях, масса до 1,5 кг</t>
    </r>
    <r>
      <rPr>
        <i/>
        <sz val="7"/>
        <rFont val="Times New Roman"/>
        <family val="1"/>
        <charset val="204"/>
      </rPr>
      <t xml:space="preserve">
НР (99 руб.): 88% от ФОТ (112 руб.)
СП (67 руб.): 60% от ФОТ (112 руб.)</t>
    </r>
  </si>
  <si>
    <t>прайс-лист к Р. "ВК" Том 4 лист 12</t>
  </si>
  <si>
    <t>ТЕРм12-12-005-02</t>
  </si>
  <si>
    <r>
      <t>Арматура приварная с ручным приводом или без привода водопроводная на условное давление до 4 МПа, диаметр условного прохода 15 мм</t>
    </r>
    <r>
      <rPr>
        <i/>
        <sz val="7"/>
        <rFont val="Times New Roman"/>
        <family val="1"/>
        <charset val="204"/>
      </rPr>
      <t xml:space="preserve">
НР (172 руб.): 88% от ФОТ (196 руб.)
СП (118 руб.): 60% от ФОТ (196 руб.)</t>
    </r>
  </si>
  <si>
    <t>прайс-лист к Р. "ВК" Том 4 лист 4 прим. д.25мм</t>
  </si>
  <si>
    <t>ТЕРм12-12-005-03</t>
  </si>
  <si>
    <r>
      <t>Арматура приварная с ручным приводом или без привода водопроводная на условное давление до 4 МПа, диаметр условного прохода 20 мм</t>
    </r>
    <r>
      <rPr>
        <i/>
        <sz val="7"/>
        <rFont val="Times New Roman"/>
        <family val="1"/>
        <charset val="204"/>
      </rPr>
      <t xml:space="preserve">
НР (172 руб.): 88% от ФОТ (196 руб.)
СП (118 руб.): 60% от ФОТ (196 руб.)</t>
    </r>
  </si>
  <si>
    <t>прайс-лист к Р. "ВК" Том 4 лист 4 прим.</t>
  </si>
  <si>
    <r>
      <t>Установка умывальников одиночных: с подводкой холодной и горячей воды</t>
    </r>
    <r>
      <rPr>
        <i/>
        <sz val="7"/>
        <rFont val="Times New Roman"/>
        <family val="1"/>
        <charset val="204"/>
      </rPr>
      <t xml:space="preserve">
НР (570 руб.): 141% от ФОТ (404 руб.)
СП (335 руб.): 83% от ФОТ (404 руб.)</t>
    </r>
  </si>
  <si>
    <r>
      <t>Установка унитазов: с бачком непосредственно присоединенным</t>
    </r>
    <r>
      <rPr>
        <i/>
        <sz val="7"/>
        <rFont val="Times New Roman"/>
        <family val="1"/>
        <charset val="204"/>
      </rPr>
      <t xml:space="preserve">
НР (646 руб.): 141% от ФОТ (458 руб.)
СП (380 руб.): 83% от ФОТ (458 руб.)</t>
    </r>
  </si>
  <si>
    <r>
      <t>Установка поддонов душевых: чугунных глубоких</t>
    </r>
    <r>
      <rPr>
        <i/>
        <sz val="7"/>
        <rFont val="Times New Roman"/>
        <family val="1"/>
        <charset val="204"/>
      </rPr>
      <t xml:space="preserve">
НР (133 руб.): 141% от ФОТ (94 руб.)
СП (78 руб.): 83% от ФОТ (94 руб.)</t>
    </r>
  </si>
  <si>
    <r>
      <t>Установка моек на одно отделение</t>
    </r>
    <r>
      <rPr>
        <i/>
        <sz val="7"/>
        <rFont val="Times New Roman"/>
        <family val="1"/>
        <charset val="204"/>
      </rPr>
      <t xml:space="preserve">
НР (195 руб.): 141% от ФОТ (138 руб.)
СП (115 руб.): 83% от ФОТ (138 руб.)</t>
    </r>
  </si>
  <si>
    <r>
      <t>Установка трапов диаметром: 50 мм</t>
    </r>
    <r>
      <rPr>
        <i/>
        <sz val="7"/>
        <rFont val="Times New Roman"/>
        <family val="1"/>
        <charset val="204"/>
      </rPr>
      <t xml:space="preserve">
НР (56 руб.): 141% от ФОТ (40 руб.)
СП (33 руб.): 83% от ФОТ (40 руб.)</t>
    </r>
  </si>
  <si>
    <r>
      <t>Установка поручней для унитазов и умывальников</t>
    </r>
    <r>
      <rPr>
        <i/>
        <sz val="7"/>
        <rFont val="Times New Roman"/>
        <family val="1"/>
        <charset val="204"/>
      </rPr>
      <t xml:space="preserve">
НР (21 руб.): 141% от ФОТ (15 руб.)
СП (12 руб.): 83% от ФОТ (15 руб.)</t>
    </r>
  </si>
  <si>
    <r>
      <t>Прокладка трубопроводов канализации из полиэтиленовых труб высокой плотности диаметром: 100 мм</t>
    </r>
    <r>
      <rPr>
        <i/>
        <sz val="7"/>
        <rFont val="Times New Roman"/>
        <family val="1"/>
        <charset val="204"/>
      </rPr>
      <t xml:space="preserve">
НР (2916 руб.): 141% от ФОТ (2068 руб.)
СП (1716 руб.): 83% от ФОТ (2068 руб.)</t>
    </r>
  </si>
  <si>
    <r>
      <t>Прокладка трубопроводов канализации из полиэтиленовых труб высокой плотности диаметром: 50 мм</t>
    </r>
    <r>
      <rPr>
        <i/>
        <sz val="7"/>
        <rFont val="Times New Roman"/>
        <family val="1"/>
        <charset val="204"/>
      </rPr>
      <t xml:space="preserve">
НР (1358 руб.): 141% от ФОТ (963 руб.)
СП (799 руб.): 83% от ФОТ (963 руб.)</t>
    </r>
  </si>
  <si>
    <r>
      <t>Установка кранов воздушных</t>
    </r>
    <r>
      <rPr>
        <i/>
        <sz val="7"/>
        <rFont val="Times New Roman"/>
        <family val="1"/>
        <charset val="204"/>
      </rPr>
      <t xml:space="preserve">
НР (4 руб.): 141% от ФОТ (3 руб.)
СП (2 руб.): 83% от ФОТ (3 руб.)</t>
    </r>
  </si>
  <si>
    <t>Краны для спуска воздуха СТД 7073В, латунные</t>
  </si>
  <si>
    <r>
      <t>Установка фасонных частей чугунных диаметром 50-100 мм</t>
    </r>
    <r>
      <rPr>
        <i/>
        <sz val="7"/>
        <rFont val="Times New Roman"/>
        <family val="1"/>
        <charset val="204"/>
      </rPr>
      <t xml:space="preserve">
НР (23 руб.): 143% от ФОТ (16 руб.)
СП (14 руб.): 89% от ФОТ (16 руб.)</t>
    </r>
  </si>
  <si>
    <t>ТЕРм12-12-009-05</t>
  </si>
  <si>
    <r>
      <t>Арматура муфтовая с ручным приводом или без привода водопроводная на условное давление до 10 МПа, диаметр условного прохода 32 мм</t>
    </r>
    <r>
      <rPr>
        <i/>
        <sz val="7"/>
        <rFont val="Times New Roman"/>
        <family val="1"/>
        <charset val="204"/>
      </rPr>
      <t xml:space="preserve">
НР (335 руб.): 88% от ФОТ (381 руб.)
СП (229 руб.): 60% от ФОТ (381 руб.)</t>
    </r>
  </si>
  <si>
    <t>Клапаны обратные подъемные муфтовые 16кч11р для воды давлением 1,6 МПа (16 кгс/см2), диаметром: 32 мм</t>
  </si>
  <si>
    <r>
      <t>Установка насосов центробежных с электродвигателем, масса агрегата: до 0,1 т</t>
    </r>
    <r>
      <rPr>
        <i/>
        <sz val="7"/>
        <rFont val="Times New Roman"/>
        <family val="1"/>
        <charset val="204"/>
      </rPr>
      <t xml:space="preserve">
НР (513 руб.): 141% от ФОТ (364 руб.)
СП (302 руб.): 83% от ФОТ (364 руб.)</t>
    </r>
  </si>
  <si>
    <t>Насосы центробежные: 8/18 с электродвигателем 4А 180 А2 массой агрегата до 0,1 т</t>
  </si>
  <si>
    <r>
      <t>Прокладка трубопроводов отопления и водоснабжения из стальных электросварных труб диаметром: 50 мм</t>
    </r>
    <r>
      <rPr>
        <i/>
        <sz val="7"/>
        <rFont val="Times New Roman"/>
        <family val="1"/>
        <charset val="204"/>
      </rPr>
      <t xml:space="preserve">
НР (462 руб.): 141% от ФОТ (328 руб.)
СП (272 руб.): 83% от ФОТ (328 руб.)</t>
    </r>
  </si>
  <si>
    <r>
      <t>Прокладка трубопроводов отопления и водоснабжения из стальных электросварных труб диаметром: 150 мм</t>
    </r>
    <r>
      <rPr>
        <i/>
        <sz val="7"/>
        <rFont val="Times New Roman"/>
        <family val="1"/>
        <charset val="204"/>
      </rPr>
      <t xml:space="preserve">
НР (42 руб.): 141% от ФОТ (30 руб.)
СП (25 руб.): 83% от ФОТ (30 руб.)</t>
    </r>
  </si>
  <si>
    <r>
      <t>Прокладка трубопроводов водоснабжения из стальных водогазопроводных оцинкованных труб диаметром 32 мм</t>
    </r>
    <r>
      <rPr>
        <i/>
        <sz val="7"/>
        <rFont val="Times New Roman"/>
        <family val="1"/>
        <charset val="204"/>
      </rPr>
      <t xml:space="preserve">
НР (140 руб.): 141% от ФОТ (99 руб.)
СП (82 руб.): 83% от ФОТ (99 руб.)</t>
    </r>
  </si>
  <si>
    <t>_______________________________________________________________________________________________2637</t>
  </si>
  <si>
    <t>___________________________8480</t>
  </si>
  <si>
    <t>_______________________________________________________________________________________________270</t>
  </si>
  <si>
    <r>
      <t>Укладка трубопроводов из полиэтиленовых труб диаметром 100 мм</t>
    </r>
    <r>
      <rPr>
        <i/>
        <sz val="7"/>
        <rFont val="Times New Roman"/>
        <family val="1"/>
        <charset val="204"/>
      </rPr>
      <t xml:space="preserve">
НР (246 руб.): 143% от ФОТ (172 руб.)
СП (153 руб.): 89% от ФОТ (172 руб.)</t>
    </r>
  </si>
  <si>
    <t>Трубы напорные из полиэтилена низкого давления среднего типа, наружным диаметром: 110 мм</t>
  </si>
  <si>
    <t>Труба: ПЭ63 SDR 17,6 (С), наружный диаметр 110 мм (ГОСТ 18599-2001)</t>
  </si>
  <si>
    <r>
      <t>Укладка трубопроводов из полиэтиленовых труб диаметром 65 мм</t>
    </r>
    <r>
      <rPr>
        <i/>
        <sz val="7"/>
        <rFont val="Times New Roman"/>
        <family val="1"/>
        <charset val="204"/>
      </rPr>
      <t xml:space="preserve">
НР (337 руб.): 143% от ФОТ (236 руб.)
СП (210 руб.): 89% от ФОТ (236 руб.)</t>
    </r>
  </si>
  <si>
    <t>Трубы напорные из полиэтилена низкого давления среднего типа, наружным диаметром: 63 мм</t>
  </si>
  <si>
    <t>Труба: ПЭ 63 SDR 17,6 (С), наружный диаметр 63 мм (ГОСТ 18599-2001)</t>
  </si>
  <si>
    <r>
      <t>Установка задвижек или клапанов обратных чугунных диаметром 100 мм</t>
    </r>
    <r>
      <rPr>
        <i/>
        <sz val="7"/>
        <rFont val="Times New Roman"/>
        <family val="1"/>
        <charset val="204"/>
      </rPr>
      <t xml:space="preserve">
НР (119 руб.): 143% от ФОТ (83 руб.)
СП (74 руб.): 89% от ФОТ (83 руб.)</t>
    </r>
  </si>
  <si>
    <r>
      <t>Установка задвижек или клапанов обратных чугунных диаметром 80 мм</t>
    </r>
    <r>
      <rPr>
        <i/>
        <sz val="7"/>
        <rFont val="Times New Roman"/>
        <family val="1"/>
        <charset val="204"/>
      </rPr>
      <t xml:space="preserve">
НР (116 руб.): 143% от ФОТ (81 руб.)
СП (72 руб.): 89% от ФОТ (81 руб.)</t>
    </r>
  </si>
  <si>
    <r>
      <t>Установка фасонных частей стальных сварных диаметром 100-250 мм</t>
    </r>
    <r>
      <rPr>
        <i/>
        <sz val="7"/>
        <rFont val="Times New Roman"/>
        <family val="1"/>
        <charset val="204"/>
      </rPr>
      <t xml:space="preserve">
НР (1519 руб.): 143% от ФОТ (1062 руб.)
СП (945 руб.): 89% от ФОТ (1062 руб.)</t>
    </r>
  </si>
  <si>
    <r>
      <t>Установка гидрантов пожарных</t>
    </r>
    <r>
      <rPr>
        <i/>
        <sz val="7"/>
        <rFont val="Times New Roman"/>
        <family val="1"/>
        <charset val="204"/>
      </rPr>
      <t xml:space="preserve">
НР (134 руб.): 143% от ФОТ (94 руб.)
СП (84 руб.): 89% от ФОТ (94 руб.)</t>
    </r>
  </si>
  <si>
    <r>
      <t>Приварка фланцев к стальным трубопроводам диаметром 100 мм</t>
    </r>
    <r>
      <rPr>
        <i/>
        <sz val="7"/>
        <rFont val="Times New Roman"/>
        <family val="1"/>
        <charset val="204"/>
      </rPr>
      <t xml:space="preserve">
НР (410 руб.): 143% от ФОТ (287 руб.)
СП (255 руб.): 89% от ФОТ (287 руб.)</t>
    </r>
  </si>
  <si>
    <r>
      <t>Приварка фланцев к стальным трубопроводам диаметром 80 мм</t>
    </r>
    <r>
      <rPr>
        <i/>
        <sz val="7"/>
        <rFont val="Times New Roman"/>
        <family val="1"/>
        <charset val="204"/>
      </rPr>
      <t xml:space="preserve">
НР (418 руб.): 143% от ФОТ (292 руб.)
СП (260 руб.): 89% от ФОТ (292 руб.)</t>
    </r>
  </si>
  <si>
    <r>
      <t>Приварка фланцев к стальным трубопроводам диаметром 50 мм</t>
    </r>
    <r>
      <rPr>
        <i/>
        <sz val="7"/>
        <rFont val="Times New Roman"/>
        <family val="1"/>
        <charset val="204"/>
      </rPr>
      <t xml:space="preserve">
НР (60 руб.): 143% от ФОТ (42 руб.)
СП (37 руб.): 89% от ФОТ (42 руб.)</t>
    </r>
  </si>
  <si>
    <t>ТЕРм12-12-001-10</t>
  </si>
  <si>
    <r>
      <t>Арматура фланцевая с ручным приводом или без привода водопроводная на условное давление до 4 МПа, диаметр условного прохода 100 мм</t>
    </r>
    <r>
      <rPr>
        <i/>
        <sz val="7"/>
        <rFont val="Times New Roman"/>
        <family val="1"/>
        <charset val="204"/>
      </rPr>
      <t xml:space="preserve">
НР (375 руб.): 88% от ФОТ (426 руб.)
СП (256 руб.): 60% от ФОТ (426 руб.)</t>
    </r>
  </si>
  <si>
    <t>ТЕРм12-12-001-09</t>
  </si>
  <si>
    <r>
      <t>Арматура фланцевая с ручным приводом или без привода водопроводная на условное давление до 4 МПа, диаметр условного прохода 80 мм</t>
    </r>
    <r>
      <rPr>
        <i/>
        <sz val="7"/>
        <rFont val="Times New Roman"/>
        <family val="1"/>
        <charset val="204"/>
      </rPr>
      <t xml:space="preserve">
НР (245 руб.): 88% от ФОТ (278 руб.)
СП (167 руб.): 60% от ФОТ (278 руб.)</t>
    </r>
  </si>
  <si>
    <r>
      <t>Устройство основания под трубопроводы: песчаного</t>
    </r>
    <r>
      <rPr>
        <i/>
        <sz val="7"/>
        <rFont val="Times New Roman"/>
        <family val="1"/>
        <charset val="204"/>
      </rPr>
      <t xml:space="preserve">
НР (50 руб.): 143% от ФОТ (35 руб.)
СП (31 руб.): 89% от ФОТ (35 руб.)</t>
    </r>
  </si>
  <si>
    <r>
      <t>Устройство постоянных бетонных упоров на трубопроводе диаметром: 100 мм</t>
    </r>
    <r>
      <rPr>
        <i/>
        <sz val="7"/>
        <rFont val="Times New Roman"/>
        <family val="1"/>
        <charset val="204"/>
      </rPr>
      <t xml:space="preserve">
НР (17 руб.): 143% от ФОТ (12 руб.)
СП (11 руб.): 89% от ФОТ (12 руб.)</t>
    </r>
  </si>
  <si>
    <r>
      <t>Устройство круглых колодцев из сборного железобетона в грунтах мокрых</t>
    </r>
    <r>
      <rPr>
        <i/>
        <sz val="7"/>
        <rFont val="Times New Roman"/>
        <family val="1"/>
        <charset val="204"/>
      </rPr>
      <t xml:space="preserve">
НР (2637 руб.): 143% от ФОТ (1844 руб.)
СП (1641 руб.): 89% от ФОТ (1844 руб.)</t>
    </r>
  </si>
  <si>
    <t>Ограждения лестничных проемов, лестничные марши, пожарные лестницы</t>
  </si>
  <si>
    <t>Люки чугунные: тяжелый</t>
  </si>
  <si>
    <t>Втулка полиэтиленовая  под фланец SDR 17, диаметр:80мм</t>
  </si>
  <si>
    <t>Втулка полиэтиленовая под фланец SDR 11, диаметр: 50 мм</t>
  </si>
  <si>
    <r>
      <t>Установка световозвращающих элементов (прим.)</t>
    </r>
    <r>
      <rPr>
        <i/>
        <sz val="7"/>
        <rFont val="Times New Roman"/>
        <family val="1"/>
        <charset val="204"/>
      </rPr>
      <t xml:space="preserve">
НР (12 руб.): 156% от ФОТ (8 руб.)
СП (8 руб.): 95% от ФОТ (8 руб.)</t>
    </r>
  </si>
  <si>
    <r>
      <t>Укладка трубопроводов из полиэтиленовых труб диаметром 150 мм</t>
    </r>
    <r>
      <rPr>
        <i/>
        <sz val="7"/>
        <rFont val="Times New Roman"/>
        <family val="1"/>
        <charset val="204"/>
      </rPr>
      <t xml:space="preserve">
НР (1524 руб.): 143% от ФОТ (1066 руб.)
СП (949 руб.): 89% от ФОТ (1066 руб.)</t>
    </r>
  </si>
  <si>
    <t>Труба: ПЭ 63 SDR 17,6 (С), наружный диаметр 160 мм (ГОСТ 18599-2001)</t>
  </si>
  <si>
    <r>
      <t>Укладка трубопроводов из полиэтиленовых труб диаметром 100 мм</t>
    </r>
    <r>
      <rPr>
        <i/>
        <sz val="7"/>
        <rFont val="Times New Roman"/>
        <family val="1"/>
        <charset val="204"/>
      </rPr>
      <t xml:space="preserve">
НР (97 руб.): 143% от ФОТ (68 руб.)
СП (61 руб.): 89% от ФОТ (68 руб.)</t>
    </r>
  </si>
  <si>
    <r>
      <t>Устройство основания под трубопроводы: песчаного</t>
    </r>
    <r>
      <rPr>
        <i/>
        <sz val="7"/>
        <rFont val="Times New Roman"/>
        <family val="1"/>
        <charset val="204"/>
      </rPr>
      <t xml:space="preserve">
НР (103 руб.): 143% от ФОТ (72 руб.)
СП (64 руб.): 89% от ФОТ (72 руб.)</t>
    </r>
  </si>
  <si>
    <r>
      <t>Устройство круглых сборных железобетонных канализационных колодцев диаметром: 1,5 м в сухих грунтах</t>
    </r>
    <r>
      <rPr>
        <i/>
        <sz val="7"/>
        <rFont val="Times New Roman"/>
        <family val="1"/>
        <charset val="204"/>
      </rPr>
      <t xml:space="preserve">
НР (608 руб.): 143% от ФОТ (425 руб.)
СП (378 руб.): 89% от ФОТ (425 руб.)</t>
    </r>
  </si>
  <si>
    <r>
      <t>Устройство круглых сборных железобетонных канализационных колодцев диаметром: 1 м в сухих грунтах</t>
    </r>
    <r>
      <rPr>
        <i/>
        <sz val="7"/>
        <rFont val="Times New Roman"/>
        <family val="1"/>
        <charset val="204"/>
      </rPr>
      <t xml:space="preserve">
НР (2713 руб.): 143% от ФОТ (1897 руб.)
СП (1688 руб.): 89% от ФОТ (1897 руб.)</t>
    </r>
  </si>
  <si>
    <t>«Строительство административного здания ФГБУ "Кроноцкий государственный природный биосферный заповедник",                                                      г. Елизово, Камчатский край»</t>
  </si>
  <si>
    <t>Наименование проектной (изыскательской) организации: ООО «ЭкоАрхитектура»</t>
  </si>
  <si>
    <r>
      <t>Устройство фундаментных плит железобетонных плоских</t>
    </r>
    <r>
      <rPr>
        <i/>
        <sz val="7"/>
        <rFont val="Times New Roman"/>
        <family val="1"/>
        <charset val="204"/>
      </rPr>
      <t xml:space="preserve">
НР (9889 руб.): 105% от ОЗП (9418 руб.)
СП (6122 руб.): 65% от ОЗП (9418 руб.)</t>
    </r>
  </si>
  <si>
    <t>Горячекатаная арматурная сталь класса: А-I, А-II, А-III (по проекту)</t>
  </si>
  <si>
    <t>Горячекатаная арматурная сталь класса: А-I, А-II, А-III (По проекту)</t>
  </si>
  <si>
    <t>ТЕР09-04-001-03</t>
  </si>
  <si>
    <r>
      <t>Монтаж щитов покрытий зданий высотой до 25 м с обшивкой из тонколистовой стали размером 3x12 м</t>
    </r>
    <r>
      <rPr>
        <i/>
        <sz val="7"/>
        <rFont val="Times New Roman"/>
        <family val="1"/>
        <charset val="204"/>
      </rPr>
      <t xml:space="preserve">
НР (1892 руб.): 99% от ФОТ (1911 руб.)
СП (1624 руб.): 85% от ФОТ (1911 руб.)</t>
    </r>
  </si>
  <si>
    <r>
      <t>Устройство фундаментных плит железобетонных плоских (плита входной группы)</t>
    </r>
    <r>
      <rPr>
        <i/>
        <sz val="7"/>
        <rFont val="Times New Roman"/>
        <family val="1"/>
        <charset val="204"/>
      </rPr>
      <t xml:space="preserve">
НР (8252 руб.): 116% от ФОТ (7114 руб.)
СП (4624 руб.): 65% от ФОТ (7114 руб.)</t>
    </r>
  </si>
  <si>
    <r>
      <t>Окраска поливинилацетатными водоэмульсионными составами улучшенная по сборным конструкциям потолков, подготовленным под окраску</t>
    </r>
    <r>
      <rPr>
        <i/>
        <sz val="7"/>
        <rFont val="Times New Roman"/>
        <family val="1"/>
        <charset val="204"/>
      </rPr>
      <t xml:space="preserve">
НР (4705 руб.): 116% от ФОТ (4056 руб.)
СП (2231 руб.): 55% от ФОТ (4056 руб.)</t>
    </r>
  </si>
  <si>
    <r>
      <t>Окраска поливинилацетатными водоэмульсионными составами улучшенная по штукатурке стен</t>
    </r>
    <r>
      <rPr>
        <i/>
        <sz val="7"/>
        <rFont val="Times New Roman"/>
        <family val="1"/>
        <charset val="204"/>
      </rPr>
      <t xml:space="preserve">
НР (26145 руб.): 116% от ФОТ (22539 руб.)
СП (12396 руб.): 55% от ФОТ (22539 руб.)</t>
    </r>
  </si>
  <si>
    <t>прайс-лист к Р. "АР"</t>
  </si>
  <si>
    <r>
      <t>Багет (фиксирующий профиль) стеновой для натяжного потолка</t>
    </r>
    <r>
      <rPr>
        <i/>
        <sz val="7"/>
        <rFont val="Times New Roman"/>
        <family val="1"/>
        <charset val="204"/>
      </rPr>
      <t xml:space="preserve">
КОЭФ. К ПОЗИЦИИ:
Перерасчет  МАТ=20/1,18/3,69*1,02*1,03-МАТ</t>
    </r>
  </si>
  <si>
    <r>
      <t>Полотно натяжного потолка с бортиком из ПВХ</t>
    </r>
    <r>
      <rPr>
        <i/>
        <sz val="7"/>
        <rFont val="Times New Roman"/>
        <family val="1"/>
        <charset val="204"/>
      </rPr>
      <t xml:space="preserve">
КОЭФ. К ПОЗИЦИИ:
Перерасчет  МАТ=180/1,18/3,69*1,02*1,03-МАТ</t>
    </r>
  </si>
  <si>
    <r>
      <t>Сборно/разборная потолочная подвесная система грильято h30b10 50x50мм.</t>
    </r>
    <r>
      <rPr>
        <i/>
        <sz val="7"/>
        <rFont val="Times New Roman"/>
        <family val="1"/>
        <charset val="204"/>
      </rPr>
      <t xml:space="preserve">
КОЭФ. К ПОЗИЦИИ:
Перерасчет  МАТ=862/1,18/3,69*1,02*1,03-МАТ</t>
    </r>
  </si>
  <si>
    <r>
      <t>Устройство стяжек на каждые 5 мм изменения толщины стяжки добавлять или исключать к расценке 11-01-011-01</t>
    </r>
    <r>
      <rPr>
        <i/>
        <sz val="7"/>
        <rFont val="Times New Roman"/>
        <family val="1"/>
        <charset val="204"/>
      </rPr>
      <t xml:space="preserve">
КОЭФ. К ПОЗИЦИИ:
ПЗ=3,6 (ОЗП=3,6; ЭМ=3,6 к расх.; ЗПМ=3,6; МАТ=3,6 к расх.; ТЗ=3,6; ТЗМ=3,6)
НР (189 руб.): 135% от ФОТ (140 руб.)
СП (105 руб.): 75% от ФОТ (140 руб.)</t>
    </r>
  </si>
  <si>
    <r>
      <t>Устройство стяжек на каждые 5 мм изменения толщины стяжки добавлять или исключать к расценке 11-01-011-01</t>
    </r>
    <r>
      <rPr>
        <i/>
        <sz val="7"/>
        <rFont val="Times New Roman"/>
        <family val="1"/>
        <charset val="204"/>
      </rPr>
      <t xml:space="preserve">
КОЭФ. К ПОЗИЦИИ:
ОЗП=3,6; ЭМ=3,6 к расх.; ЗПМ=3,6; МАТ=3,6; ТЗ=3,6; ТЗМ=3,6
НР (57 руб.): 135% от ФОТ (42 руб.)
СП (32 руб.): 75% от ФОТ (42 руб.)</t>
    </r>
  </si>
  <si>
    <r>
      <t>Устройство стяжек на каждые 5 мм изменения толщины стяжки добавлять или исключать к расценке 11-01-011-01</t>
    </r>
    <r>
      <rPr>
        <i/>
        <sz val="7"/>
        <rFont val="Times New Roman"/>
        <family val="1"/>
        <charset val="204"/>
      </rPr>
      <t xml:space="preserve">
КОЭФ. К ПОЗИЦИИ:
ОЗП=3,6; ЭМ=3,6 к расх.; ЗПМ=3,6; МАТ=3,6; ТЗ=3,6; ТЗМ=3,6
НР (475 руб.): 135% от ФОТ (352 руб.)
СП (264 руб.): 75% от ФОТ (352 руб.)</t>
    </r>
  </si>
  <si>
    <r>
      <t>Сэндвич-панель «Компания Металл Профиль»</t>
    </r>
    <r>
      <rPr>
        <i/>
        <sz val="7"/>
        <rFont val="Times New Roman"/>
        <family val="1"/>
        <charset val="204"/>
      </rPr>
      <t xml:space="preserve">
КОЭФ. К ПОЗИЦИИ:
Перерасчет  МАТ=1492,13/1,18/3,69*1,02*1,03-МАТ</t>
    </r>
  </si>
  <si>
    <r>
      <t>Сэндвич-панель «Компания Металл Профиль»</t>
    </r>
    <r>
      <rPr>
        <i/>
        <sz val="7"/>
        <rFont val="Times New Roman"/>
        <family val="1"/>
        <charset val="204"/>
      </rPr>
      <t xml:space="preserve">
КОЭФ. К ПОЗИЦИИ:
Перерасчет  МАТ=1458,41/1,18/3,69*1,02*1,03-МАТ</t>
    </r>
  </si>
  <si>
    <r>
      <t>Белые матовые панели "PLEXIGLAS SATINICE AC" 500х500х8мм</t>
    </r>
    <r>
      <rPr>
        <i/>
        <sz val="7"/>
        <rFont val="Times New Roman"/>
        <family val="1"/>
        <charset val="204"/>
      </rPr>
      <t xml:space="preserve">
КОЭФ. К ПОЗИЦИИ:
Перерасчет  МАТ=531/1,18/3,69*1,02*1,03-МАТ</t>
    </r>
  </si>
  <si>
    <r>
      <t>Устройство стяжек на каждые 5 мм изменения толщины стяжки добавлять или исключать к расценке 11-01-011-01</t>
    </r>
    <r>
      <rPr>
        <i/>
        <sz val="7"/>
        <rFont val="Times New Roman"/>
        <family val="1"/>
        <charset val="204"/>
      </rPr>
      <t xml:space="preserve">
КОЭФ. К ПОЗИЦИИ:
ПЗ=4 (ОЗП=4; ЭМ=4; МАТ=4; ТЗ=4)
НР (18 руб.): 135% от ФОТ (13 руб.)
СП (10 руб.): 75% от ФОТ (13 руб.)</t>
    </r>
  </si>
  <si>
    <r>
      <t>Двери противопожарные металлические дпм 
(огнестойкость ei30) 2100*950, 2000*950</t>
    </r>
    <r>
      <rPr>
        <i/>
        <sz val="7"/>
        <rFont val="Times New Roman"/>
        <family val="1"/>
        <charset val="204"/>
      </rPr>
      <t xml:space="preserve">
КОЭФ. К ПОЗИЦИИ:
Перерасчет  МАТ=9348/1,18/3,69*1,02*1,03-МАТ</t>
    </r>
  </si>
  <si>
    <r>
      <t>Дверная коробка металлическая, дверн. Полотно - сотовое, облицовка - пластик</t>
    </r>
    <r>
      <rPr>
        <i/>
        <sz val="7"/>
        <rFont val="Times New Roman"/>
        <family val="1"/>
        <charset val="204"/>
      </rPr>
      <t xml:space="preserve">
КОЭФ. К ПОЗИЦИИ:
Перерасчет  МАТ=6700/1,18/3,69*1,02*1,03-МАТ</t>
    </r>
  </si>
  <si>
    <t>_______________________________________________________________________________________________6652</t>
  </si>
  <si>
    <t>___________________________42234</t>
  </si>
  <si>
    <t>_______________________________________________________________________________________________1201</t>
  </si>
  <si>
    <t>ТЕРм08-02-413-02</t>
  </si>
  <si>
    <r>
      <t>Провод, количество проводов в резинобитумной трубке до 2, сечение провода до 16 мм2</t>
    </r>
    <r>
      <rPr>
        <i/>
        <sz val="7"/>
        <rFont val="Times New Roman"/>
        <family val="1"/>
        <charset val="204"/>
      </rPr>
      <t xml:space="preserve">
НР (4656 руб.): 105% от ФОТ (4434 руб.)
СП (2882 руб.): 65% от ФОТ (4434 руб.)</t>
    </r>
  </si>
  <si>
    <t>100 м трубок</t>
  </si>
  <si>
    <t>___________________________2180</t>
  </si>
  <si>
    <t>_______________________________________________________________________________________________81,6</t>
  </si>
  <si>
    <t>_______________________________________________________________________________________________2829</t>
  </si>
  <si>
    <r>
      <t>Урна</t>
    </r>
    <r>
      <rPr>
        <i/>
        <sz val="7"/>
        <rFont val="Times New Roman"/>
        <family val="1"/>
        <charset val="204"/>
      </rPr>
      <t xml:space="preserve">
КОЭФ. К ПОЗИЦИИ:
Перерасчет  ПЗ=2025/1,18/3,34*1,012*1,03-ПЗ</t>
    </r>
  </si>
  <si>
    <r>
      <t>Скамья парковая</t>
    </r>
    <r>
      <rPr>
        <i/>
        <sz val="7"/>
        <rFont val="Times New Roman"/>
        <family val="1"/>
        <charset val="204"/>
      </rPr>
      <t xml:space="preserve">
КОЭФ. К ПОЗИЦИИ:
Перерасчет  ПЗ=8670/1,18/3,34*1,012*1,03-ПЗ</t>
    </r>
  </si>
  <si>
    <t>___________________________250973</t>
  </si>
  <si>
    <r>
      <t>Концевой элемент трубопровода с торцевым кабелем 	Ст 40х3,5-1-ППУ-ПЭ (ТЗ)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МАТ=2592/1,18/3,69*1,02*1,03-МАТ</t>
    </r>
  </si>
  <si>
    <r>
      <t>Концевой элемент трубопровода с торцевым кабелем 	Ст 32х3,0-1-ППУ-ПЭ (ТЗ)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МАТ=2556/1,18/3,69*1,02*1,03-МАТ</t>
    </r>
  </si>
  <si>
    <r>
      <t>Концевой элемент трубопровода с торцевым кабелем 	Ст 25х3,0-1-ППУ-ПЭ (ТЗ)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МАТ=2556/1,18/3,69*1,02*1,03-МАТ</t>
    </r>
  </si>
  <si>
    <r>
      <t>Заглушка изоляции 40х125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МАТ=210/1,18/3,69*1,02*1,03-МАТ</t>
    </r>
  </si>
  <si>
    <r>
      <t>Заглушка изоляции 32х110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МАТ=180/1,18/3,69*1,02*1,03-МАТ</t>
    </r>
  </si>
  <si>
    <r>
      <t>Заглушка изоляции 25х90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МАТ=160/1,18/3,69*1,02*1,03-МАТ</t>
    </r>
  </si>
  <si>
    <r>
      <t>Концевой элемент трубопровода с торцевым кабелем 	Ст 40х3,5-1-ППУ-ПЭ (Т)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МАТ=2592/1,18/3,69*1,02*1,03-МАТ</t>
    </r>
  </si>
  <si>
    <r>
      <t>Концевой элемент трубопровода с торцевым кабелем 	Ст 32х3,0-1-ППУ-ПЭ (Т)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МАТ=2556/1,18/3,69*1,02*1,03-МАТ</t>
    </r>
  </si>
  <si>
    <r>
      <t>Концевой элемент трубопровода с торцевым кабелем 	Ст 25х3,0-1-ППУ-ПЭ (Т)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МАТ=2556/1,18/3,69*1,02*1,03-МАТ</t>
    </r>
  </si>
  <si>
    <r>
      <t>Детектор предназначен для определения состояния изоляции ППУ-трубопровода и целостности сигнальных проводников системы ОДК.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МАТ=2950/1,18/3,69*1,02*1,03-МАТ</t>
    </r>
  </si>
  <si>
    <r>
      <t>Объединяющий терминал	 КСП 12-3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МАТ=1785/1,18/3,69*1,02*1,03-МАТ</t>
    </r>
  </si>
  <si>
    <t>___________________________164653</t>
  </si>
  <si>
    <t>_______________________________________________________________________________________________162016</t>
  </si>
  <si>
    <r>
      <t>Компенсатор резиновый фланцевый "TECOFI" DI 7240 Ру16 ДУ100</t>
    </r>
    <r>
      <rPr>
        <i/>
        <sz val="7"/>
        <rFont val="Times New Roman"/>
        <family val="1"/>
        <charset val="204"/>
      </rPr>
      <t xml:space="preserve">
КОЭФ. К ПОЗИЦИИ:
Пересчет в 2000г. (Материалы)  МАТ=3006,61/1,18/3,69*1,02*1,03-МАТ</t>
    </r>
  </si>
  <si>
    <r>
      <t>Компенсатор резиновый фланцевый "TECOFI" DI 7240 Ру16 ДУ80</t>
    </r>
    <r>
      <rPr>
        <i/>
        <sz val="7"/>
        <rFont val="Times New Roman"/>
        <family val="1"/>
        <charset val="204"/>
      </rPr>
      <t xml:space="preserve">
КОЭФ. К ПОЗИЦИИ:
Пересчет в 2000г. (Материалы)  МАТ=2245,54/1,18/3,69*1,02*1,03-МАТ</t>
    </r>
  </si>
  <si>
    <r>
      <t>муфта защитная 110/110мм</t>
    </r>
    <r>
      <rPr>
        <i/>
        <sz val="7"/>
        <rFont val="Times New Roman"/>
        <family val="1"/>
        <charset val="204"/>
      </rPr>
      <t xml:space="preserve">
КОЭФ. К ПОЗИЦИИ:
Пересчет в 2000г. (Материалы)  МАТ=332/1,18/3,69*1,02*1,03-МАТ</t>
    </r>
  </si>
  <si>
    <r>
      <t>муфта защитная 63мм</t>
    </r>
    <r>
      <rPr>
        <i/>
        <sz val="7"/>
        <rFont val="Times New Roman"/>
        <family val="1"/>
        <charset val="204"/>
      </rPr>
      <t xml:space="preserve">
КОЭФ. К ПОЗИЦИИ:
Пересчет в 2000г. (Материалы)  МАТ=332/1,18/3,69*1,02*1,03-МАТ</t>
    </r>
  </si>
  <si>
    <r>
      <t>Крышка предохранительная КР-1</t>
    </r>
    <r>
      <rPr>
        <i/>
        <sz val="7"/>
        <rFont val="Times New Roman"/>
        <family val="1"/>
        <charset val="204"/>
      </rPr>
      <t xml:space="preserve">
КОЭФ. К ПОЗИЦИИ:
Пересчет в 2000г. (Материалы)  МАТ=1210/1,18/3,69*1,02*1,03-МАТ</t>
    </r>
  </si>
  <si>
    <t>___________________________175741</t>
  </si>
  <si>
    <t>_______________________________________________________________________________________________41328</t>
  </si>
  <si>
    <t>_______________________________________________________________________________________________134413</t>
  </si>
  <si>
    <t>___________________________14983</t>
  </si>
  <si>
    <t>_______________________________________________________________________________________________490,1</t>
  </si>
  <si>
    <t>ТСЦ-408-0182</t>
  </si>
  <si>
    <t>Песок для строительных работ из отсевов дробления, обогащенный, марка: 1000 средний</t>
  </si>
  <si>
    <r>
      <t>Кабель силовой с алюминиевыми жилами, с изоляцией из сшитого полиэтилена, бронированный, сечением 4х95 мм2	АПвзБбШп-1кВ</t>
    </r>
    <r>
      <rPr>
        <i/>
        <sz val="7"/>
        <rFont val="Times New Roman"/>
        <family val="1"/>
        <charset val="204"/>
      </rPr>
      <t xml:space="preserve">
КОЭФ. К ПОЗИЦИИ:
МАТ=240/1,18*1,02*1,03/3,69-МАТ</t>
    </r>
  </si>
  <si>
    <r>
      <t>Муфта 4ПКВНтпБ-О-95 ТУ</t>
    </r>
    <r>
      <rPr>
        <i/>
        <sz val="7"/>
        <rFont val="Times New Roman"/>
        <family val="1"/>
        <charset val="204"/>
      </rPr>
      <t xml:space="preserve">
КОЭФ. К ПОЗИЦИИ:
МАТ=1419,54/1,18*1,02*1,03/3,69-МАТ</t>
    </r>
  </si>
  <si>
    <r>
      <t>Покрытие кабеля, проложенного в траншее плитами одного кабеля</t>
    </r>
    <r>
      <rPr>
        <i/>
        <sz val="7"/>
        <rFont val="Times New Roman"/>
        <family val="1"/>
        <charset val="204"/>
      </rPr>
      <t xml:space="preserve">
НР (204 руб.): 105% от ФОТ (194 руб.)
СП (126 руб.): 65% от ФОТ (194 руб.)</t>
    </r>
  </si>
  <si>
    <r>
      <t>Покрытие кабеля, проложенного в траншее плитами каждого последующего</t>
    </r>
    <r>
      <rPr>
        <i/>
        <sz val="7"/>
        <rFont val="Times New Roman"/>
        <family val="1"/>
        <charset val="204"/>
      </rPr>
      <t xml:space="preserve">
НР (100 руб.): 105% от ФОТ (95 руб.)
СП (62 руб.): 65% от ФОТ (95 руб.)</t>
    </r>
  </si>
  <si>
    <r>
      <t>Плита для закрытия кабеля 
 Плиты ПЗК 489х240х16</t>
    </r>
    <r>
      <rPr>
        <i/>
        <sz val="7"/>
        <rFont val="Times New Roman"/>
        <family val="1"/>
        <charset val="204"/>
      </rPr>
      <t xml:space="preserve">
КОЭФ. К ПОЗИЦИИ:
МАТ=145/1,18*1,02*1,03/3,69-МАТ</t>
    </r>
  </si>
  <si>
    <r>
      <t>Кабель до 35 кВ по установленным конструкциям и лоткам с креплением по всей длине, масса 1 м кабеля до 1 кг</t>
    </r>
    <r>
      <rPr>
        <i/>
        <sz val="7"/>
        <rFont val="Times New Roman"/>
        <family val="1"/>
        <charset val="204"/>
      </rPr>
      <t xml:space="preserve">
НР (574 руб.): 105% от ФОТ (547 руб.)
СП (356 руб.): 65% от ФОТ (547 руб.)</t>
    </r>
  </si>
  <si>
    <r>
      <t>Светильник, устанавливаемый вне зданий с лампами накаливания</t>
    </r>
    <r>
      <rPr>
        <i/>
        <sz val="7"/>
        <rFont val="Times New Roman"/>
        <family val="1"/>
        <charset val="204"/>
      </rPr>
      <t xml:space="preserve">
НР (339 руб.): 105% от ФОТ (323 руб.)
СП (210 руб.): 65% от ФОТ (323 руб.)</t>
    </r>
  </si>
  <si>
    <r>
      <t>Светильник садово-парковый Bowl 1х150Вт</t>
    </r>
    <r>
      <rPr>
        <i/>
        <sz val="7"/>
        <rFont val="Times New Roman"/>
        <family val="1"/>
        <charset val="204"/>
      </rPr>
      <t xml:space="preserve">
КОЭФ. К ПОЗИЦИИ:
МАТ=24654,52/1,18*1,02*1,03/3,69-МАТ</t>
    </r>
  </si>
  <si>
    <r>
      <t>Ящик управления освещением ЯУО-9601-3974-54У3 (80А, ФР+РВМ)</t>
    </r>
    <r>
      <rPr>
        <i/>
        <sz val="7"/>
        <rFont val="Times New Roman"/>
        <family val="1"/>
        <charset val="204"/>
      </rPr>
      <t xml:space="preserve">
КОЭФ. К ПОЗИЦИИ:
МАТ=9058,86/1,18*1,02*1,03/3,69-МАТ</t>
    </r>
  </si>
  <si>
    <r>
      <t>Кабель ВВГнг-LS сеч. 4х10 мм2</t>
    </r>
    <r>
      <rPr>
        <i/>
        <sz val="7"/>
        <rFont val="Times New Roman"/>
        <family val="1"/>
        <charset val="204"/>
      </rPr>
      <t xml:space="preserve">
КОЭФ. К ПОЗИЦИИ:
МАТ=279,66/1,18*1,02*1,03/3,69-МАТ</t>
    </r>
  </si>
  <si>
    <t>___________________________53579</t>
  </si>
  <si>
    <r>
      <t>Информационный стенд</t>
    </r>
    <r>
      <rPr>
        <i/>
        <sz val="7"/>
        <rFont val="Times New Roman"/>
        <family val="1"/>
        <charset val="204"/>
      </rPr>
      <t xml:space="preserve">
КОЭФ. К ПОЗИЦИИ:
Перерасчет  МАТ=3100/1,18/3,69*1,02*1,03-МАТ</t>
    </r>
  </si>
  <si>
    <r>
      <t>Тактильные плитки</t>
    </r>
    <r>
      <rPr>
        <i/>
        <sz val="7"/>
        <rFont val="Times New Roman"/>
        <family val="1"/>
        <charset val="204"/>
      </rPr>
      <t xml:space="preserve">
КОЭФ. К ПОЗИЦИИ:
Перерасчет  МАТ=350/1,18/3,69*1,02*1,03-МАТ</t>
    </r>
  </si>
  <si>
    <t>___________________________61686</t>
  </si>
  <si>
    <t>_______________________________________________________________________________________________50663</t>
  </si>
  <si>
    <t>_______________________________________________________________________________________________11023</t>
  </si>
  <si>
    <r>
      <t>Пульт Сигнал-20SMD прибор контроль 20 шлейфов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ПЗ=5200/1,18*1,012*1,03/3,34-ПЗ</t>
    </r>
  </si>
  <si>
    <r>
      <t>Программируемый блок исполнительных реле С2000-СП1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ПЗ=1435,72/1,18*1,012*1,03/3,34-ПЗ</t>
    </r>
  </si>
  <si>
    <r>
      <t>Блок питания СКАТ 2400-И7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ПЗ=6456/1,18*1,012*1,03/3,34-ПЗ</t>
    </r>
  </si>
  <si>
    <r>
      <t>Блок питания СКАТ 2400-М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ПЗ=3175,2/1,18*1,012*1,03/3,34-ПЗ</t>
    </r>
  </si>
  <si>
    <r>
      <t>Аккумуляторный бокс  5а/ч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ПЗ=310,88/1,18*1,012*1,03/3,34-ПЗ</t>
    </r>
  </si>
  <si>
    <r>
      <t>Аккумулятор 12В 12Ач GP 12170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ПЗ=741,88/1,18*1,012*1,03/3,34-ПЗ</t>
    </r>
  </si>
  <si>
    <r>
      <t>Извещатель пожарный ИП212-3СУ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ПЗ=252/1,18*1,012*1,03/3,34-ПЗ</t>
    </r>
  </si>
  <si>
    <r>
      <t>Извещатель пожарный ИПР-ИР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ПЗ=300/1,18*1,012*1,03/3,34-ПЗ</t>
    </r>
  </si>
  <si>
    <r>
      <t>Оповещатель звуковой Иволга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ПЗ=129/1,18*1,012*1,03/3,34-ПЗ</t>
    </r>
  </si>
  <si>
    <r>
      <t>Оповещатель световой Молния 24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ПЗ=143/1,18*1,012*1,03/3,34-ПЗ</t>
    </r>
  </si>
  <si>
    <r>
      <t>К/канал пластмассовый 25х16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МАТ=28/1,18/3,69*1,02*1,03-МАТ</t>
    </r>
  </si>
  <si>
    <r>
      <t>Кабель огнестойкий КПСЭнг -FRLS 
Описание: 1 х 2 х 0,75
Производитель: Элтека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МАТ=31.57/1,18/3,69*1,02*1,03-МАТ</t>
    </r>
  </si>
  <si>
    <t>___________________________195398</t>
  </si>
  <si>
    <t>_______________________________________________________________________________________________139221</t>
  </si>
  <si>
    <t>_______________________________________________________________________________________________56177</t>
  </si>
  <si>
    <r>
      <t>Пульт контроля и управления С2000М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ПЗ=5491,2/1,18*1,012*1,03/3,34-ПЗ</t>
    </r>
  </si>
  <si>
    <r>
      <t>Извещатель охранный магнитоконтактный адресный C2000-СМК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ПЗ=228/1,18*1,012*1,03/3,34-ПЗ</t>
    </r>
  </si>
  <si>
    <r>
      <t>Извещатель охранный ИК-пасивный оптико-электронный адресный С2000-ИК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ПЗ=840/1,18*1,012*1,03/3,34-ПЗ</t>
    </r>
  </si>
  <si>
    <r>
      <t>Блок разветвительно-изолирующий БРИЗ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ПЗ=320,61/1,18*1,012*1,03/3,34-ПЗ</t>
    </r>
  </si>
  <si>
    <r>
      <t>Адресный расширитель С2000-АР8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ПЗ=1351,61/1,18*1,012*1,03/3,34-ПЗ</t>
    </r>
  </si>
  <si>
    <r>
      <t>Контрольный пусковой блок С2000-КПБ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ПЗ=2288/1,18*1,012*1,03/3,34-ПЗ</t>
    </r>
  </si>
  <si>
    <r>
      <t>Контроллер двухпроводной линии связи С2000-КДЛ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ПЗ=1830,4/1,18*1,012*1,03/3,34-ПЗ</t>
    </r>
  </si>
  <si>
    <r>
      <t>Пульт контроля и управления светодиодный С2000-КС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ПЗ=1693,12/1,18*1,012*1,03/3,34-ПЗ</t>
    </r>
  </si>
  <si>
    <r>
      <t>Извещатель охранный тревожный С2000-КТ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ПЗ=421,85/1,18*1,012*1,03/3,34-ПЗ</t>
    </r>
  </si>
  <si>
    <r>
      <t>Извещатель охранный магнитоконтактный ИО-102-2 (СМК)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ПЗ=32,2/1,18*1,012*1,03/3,34-ПЗ</t>
    </r>
  </si>
  <si>
    <r>
      <t>Оповещатель комбинированный ССУ-1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ПЗ=325/1,18*1,012*1,03/3,34-ПЗ</t>
    </r>
  </si>
  <si>
    <r>
      <t>Резервированный источник питания РИП-12 исп.01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ПЗ=2610,41/1,18*1,012*1,03/3,34-ПЗ</t>
    </r>
  </si>
  <si>
    <r>
      <t>Аккумуляторный бокс для РИП-12 исп.01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ПЗ=385,63/1,18*1,012*1,03/3,34-ПЗ</t>
    </r>
  </si>
  <si>
    <r>
      <t>Аккумулятор 12В 17Ач GP 12170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ПЗ=1010/1,18*1,012*1,03/3,34-ПЗ</t>
    </r>
  </si>
  <si>
    <r>
      <t>Кабель сигнализации КСПВ 2х0,5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МАТ=9/1,18/3,69*1,02*1,03-МАТ</t>
    </r>
  </si>
  <si>
    <r>
      <t>Кабель сигнализации КСПВ 4х0,5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МАТ=11/1,18/3,69*1,02*1,03-МАТ</t>
    </r>
  </si>
  <si>
    <r>
      <t>Кабель интерфейсный КИПЭнг(А)-HF 2х2х0,6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МАТ=98,73/1,18/3,69*1,02*1,03-МАТ</t>
    </r>
  </si>
  <si>
    <r>
      <t>мини-АТС, со встроенными функциями Сall-центра, VOIP, VoiceMail (Основной блок с системной платой и блоком питания средней мощности)) KX-TDA100RU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ПЗ=34850/1,18*1,012*1,03/3,34-ПЗ</t>
    </r>
  </si>
  <si>
    <r>
      <t>Карта 16 внешних аналоговых (СО) линий KX-TDA0181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ПЗ=19550/1,18*1,012*1,03/3,34-ПЗ</t>
    </r>
  </si>
  <si>
    <r>
      <t>Плата 16 внутренних аналоговых портов KX-TDA0174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ПЗ=12070/1,18*1,012*1,03/3,34-ПЗ</t>
    </r>
  </si>
  <si>
    <r>
      <t>Плата на 8 внутренних гибридных портов KX-TDA0170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ПЗ=12070/1,18*1,012*1,03/3,34-ПЗ</t>
    </r>
  </si>
  <si>
    <r>
      <t>Системный цифровой телефон 6 строк, кириллица KX-TD346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Ц=195 Евро*44 руб.  ПЗ=195*44/1,18*1,012*1,03/3,34-ПЗ</t>
    </r>
  </si>
  <si>
    <r>
      <t>12 кнопочная консоль для KX-TD346 KX-NT303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ПЗ=3570/1,18*1,012*1,03/3,34-ПЗ</t>
    </r>
  </si>
  <si>
    <r>
      <t>Проводной кнопочный аналоговый телефонный аппарат KX-TS2352RUB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ПЗ=620/1,18*1,012*1,03/3,34-ПЗ</t>
    </r>
  </si>
  <si>
    <r>
      <t>Аккумуляторная батарея 12В 7 Ач GP1272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ПЗ=546/1,18*1,012*1,03/3,34-ПЗ</t>
    </r>
  </si>
  <si>
    <r>
      <t>Шкаф настенный 19", 12U, 600x600x635, со ст. дверью черный MX-6612-B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МАТ=17,9/1,18/3,69*1,02*1,03-МАТ</t>
    </r>
  </si>
  <si>
    <r>
      <t>Крепление 19' для АТС Panasonic TDA100 KX-A243RU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МАТ=1250/1,18/3,69*1,02*1,03-МАТ</t>
    </r>
  </si>
  <si>
    <r>
      <t>Кабель резервного питания KX-A228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МАТ=2800/1,18/3,69*1,02*1,03-МАТ</t>
    </r>
  </si>
  <si>
    <r>
      <t>КВПЭфВП-5е 4х2х0,52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МАТ=21,74/1,18/3,69*1,02*1,03-МАТ</t>
    </r>
  </si>
  <si>
    <t>___________________________265937</t>
  </si>
  <si>
    <t>_______________________________________________________________________________________________227492</t>
  </si>
  <si>
    <t>_______________________________________________________________________________________________24935</t>
  </si>
  <si>
    <r>
      <t>Вентиль с ручным приводом Oventrop 1/2"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МАТ=636/1,18/3,69*1,02*1,03-МАТ</t>
    </r>
  </si>
  <si>
    <r>
      <t>Головка ручного привода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МАТ=174/1,18/3,69*1,02*1,03-МАТ</t>
    </r>
  </si>
  <si>
    <r>
      <t>Термафлекс ФРЗ ( Thermaflex FRZ) изоляция для труб, код FRZ02230	внутр. d = 22 мм х 30 мм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МАТ=242,68/1,18/3,69*1,02*1,03-МАТ</t>
    </r>
  </si>
  <si>
    <r>
      <t>Термафлекс ФРЗ ( Thermaflex FRZ) изоляция для труб, код FRZ02830	внутр. d = 28 мм х 30 мм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МАТ=267,95/1,18/3,69*1,02*1,03-МАТ</t>
    </r>
  </si>
  <si>
    <r>
      <t>Термафлекс ФРЗ ( Thermaflex FRZ) изоляция для труб, код FRZ03530	внутр. d = 35 мм х 30 мм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МАТ=301,82/1,18/3,69*1,02*1,03-МАТ</t>
    </r>
  </si>
  <si>
    <r>
      <t>Термафлекс ФРЗ ( Thermaflex FRZ) изоляция для труб, код FRZ04230	внутр. d = 42 мм х 30 мм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МАТ=334,27/1,18/3,69*1,02*1,03-МАТ</t>
    </r>
  </si>
  <si>
    <r>
      <t>Термафлекс ФРЗ ( Thermaflex FRZ) изоляция для труб, код FRZ04830	внутр. d = 48 мм х 30 мм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МАТ=363,93/1,18/3,69*1,02*1,03-МАТ</t>
    </r>
  </si>
  <si>
    <r>
      <t>Кран шаровой полнопроходной oventrop 15мм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МАТ=294/1,18/3,69*1,02*1,03-МАТ</t>
    </r>
  </si>
  <si>
    <r>
      <t>Кран шаровой полнопроходной oventrop 20мм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МАТ=418,74/1,18/3,69*1,02*1,03-МАТ</t>
    </r>
  </si>
  <si>
    <r>
      <t>Кран шаровой полнопроходной oventrop 32мм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МАТ=1021,44/1,18/3,69*1,02*1,03-МАТ</t>
    </r>
  </si>
  <si>
    <r>
      <t>ASV-I Клапан балансировочный Ду 32</t>
    </r>
    <r>
      <rPr>
        <i/>
        <sz val="7"/>
        <rFont val="Times New Roman"/>
        <family val="1"/>
        <charset val="204"/>
      </rPr>
      <t xml:space="preserve">
КОЭФ. К ПОЗИЦИИ:
Перерасчет (Материалы) 126 у.е*44 рубля  МАТ=126*44/1,18/3,69*1,02*1,03-МАТ</t>
    </r>
  </si>
  <si>
    <r>
      <t>Регулятор перепада давления AFP/VFG 2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ПЗ=41662/1,18*1,012*1,03/3,34-ПЗ</t>
    </r>
  </si>
  <si>
    <r>
      <t>MULTICAL® 801 промышленный вычислитель тепловой энергии (EN 1434 &amp; MID) с сетевым модулем_x000D_
питания 230 VAC или 24 VAC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Ц=604Евро*44 руб.  ПЗ=604*44/1,18*1,012*1,03/3,34-ПЗ</t>
    </r>
  </si>
  <si>
    <r>
      <t>Расходомер ультразвуковой Ultraflow.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ПЗ=10300/1,18*1,012*1,03/3,34-ПЗ</t>
    </r>
  </si>
  <si>
    <r>
      <t>Термопреобразователи Тр500 с гильзами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ПЗ=2720/1,18*1,012*1,03/3,34-ПЗ</t>
    </r>
  </si>
  <si>
    <r>
      <t>Кран шаровой Ду40 КШТ 60.102.40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МАТ=1700/1,18/3,69*1,02*1,03-МАТ</t>
    </r>
  </si>
  <si>
    <r>
      <t>Кран шаровой Ду20 Techno-A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МАТ=4,46*44/1,18/3,69*1,02*1,03-МАТ</t>
    </r>
  </si>
  <si>
    <t>___________________________207945</t>
  </si>
  <si>
    <t>_______________________________________________________________________________________________190899</t>
  </si>
  <si>
    <t>_______________________________________________________________________________________________10833</t>
  </si>
  <si>
    <r>
      <t>Счетчик г/воды СКБ- 25мм</t>
    </r>
    <r>
      <rPr>
        <i/>
        <sz val="7"/>
        <rFont val="Times New Roman"/>
        <family val="1"/>
        <charset val="204"/>
      </rPr>
      <t xml:space="preserve">
КОЭФ. К ПОЗИЦИИ:
Перерасчет  МАТ=4700/1,18/3,69*1,02*1,03-МАТ</t>
    </r>
  </si>
  <si>
    <r>
      <t>Задвижка чугун. с обрезиненным клином   Ду   50  Ру 16   МЗВГ   30ч39р</t>
    </r>
    <r>
      <rPr>
        <i/>
        <sz val="7"/>
        <rFont val="Times New Roman"/>
        <family val="1"/>
        <charset val="204"/>
      </rPr>
      <t xml:space="preserve">
КОЭФ. К ПОЗИЦИИ:
Перерасчет  МАТ=3600/1,18/3,69*1,02*1,03-МАТ</t>
    </r>
  </si>
  <si>
    <r>
      <t>Гидроаккум. Reflex DE 300</t>
    </r>
    <r>
      <rPr>
        <i/>
        <sz val="7"/>
        <rFont val="Times New Roman"/>
        <family val="1"/>
        <charset val="204"/>
      </rPr>
      <t xml:space="preserve">
КОЭФ. К ПОЗИЦИИ:
Перерасчет  ПЗ=13160/1,18/3,34*1,012*1,03-ПЗ</t>
    </r>
  </si>
  <si>
    <r>
      <t>Кран шаровой муфтовый  диаметром 32 мм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МАТ=550/1,18/3,69*1,02*1,03-МАТ</t>
    </r>
  </si>
  <si>
    <r>
      <t>Кран шаровой муфтовый  диаметром 25 мм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МАТ=280/1,18/3,69*1,02*1,03-МАТ</t>
    </r>
  </si>
  <si>
    <r>
      <t>Кран шаровой муфтовый  диаметром 20 мм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МАТ=190/1,18/3,69*1,02*1,03-МАТ</t>
    </r>
  </si>
  <si>
    <r>
      <t>Кран шаровой муфтовый  диаметром 15 мм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МАТ=170/1,18/3,69*1,02*1,03-МАТ</t>
    </r>
  </si>
  <si>
    <r>
      <t>Изоляция из вспененного полиэтилена "Энергофлекс" 35х6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МАТ=14/1,18/3,69*1,02*1,03-МАТ</t>
    </r>
  </si>
  <si>
    <r>
      <t>Изоляция из вспененного полиэтилена "Энергофлекс" 42х6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МАТ=22,46/1,18/3,69*1,02*1,03-МАТ</t>
    </r>
  </si>
  <si>
    <r>
      <t>Изоляция из вспененного полиэтилена "Энергофлекс" 48х6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МАТ=28,32/1,18/3,69*1,02*1,03-МАТ</t>
    </r>
  </si>
  <si>
    <r>
      <t>Изоляция из вспененного полиэтилена "Энергофлекс" 60х6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МАТ=40,69/1,18/3,69*1,02*1,03-МАТ</t>
    </r>
  </si>
  <si>
    <r>
      <t>Компенсатор осевой под приварку КСО 25-16-30/60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МАТ=1000/1,18/3,69*1,02*1,03-МАТ</t>
    </r>
  </si>
  <si>
    <r>
      <t>Компенсатор осевой под приварку КСО 32-16-30/60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МАТ=1100/1,18/3,69*1,02*1,03-МАТ</t>
    </r>
  </si>
  <si>
    <r>
      <t>Компенсатор осевой под приварку КСО 50-16-30/60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МАТ=1500/1,18/3,69*1,02*1,03-МАТ</t>
    </r>
  </si>
  <si>
    <r>
      <t>Изоляция из вспененного полиэтилена "Энергофлекс" 22х13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МАТ=17,9/1,18/3,69*1,02*1,03-МАТ</t>
    </r>
  </si>
  <si>
    <r>
      <t>Изоляция из вспененного полиэтилена "Энергофлекс" 28х13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МАТ=20,18/1,18/3,69*1,02*1,03-МАТ</t>
    </r>
  </si>
  <si>
    <r>
      <t>Изоляция из вспененного полиэтилена "Энергофлекс" 35х13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МАТ=24,41/1,18/3,69*1,02*1,03-МАТ</t>
    </r>
  </si>
  <si>
    <r>
      <t>Изоляция из вспененного полиэтилена "Энергофлекс" 42х13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МАТ=31,9/1,18/3,69*1,02*1,03-МАТ</t>
    </r>
  </si>
  <si>
    <r>
      <t>Балансировочный вентиль с предварительной настройкой запорный с дренажом STАD PN20 DN32 G 1 1/4</t>
    </r>
    <r>
      <rPr>
        <i/>
        <sz val="7"/>
        <rFont val="Times New Roman"/>
        <family val="1"/>
        <charset val="204"/>
      </rPr>
      <t xml:space="preserve">
КОЭФ. К ПОЗИЦИИ:
Перерасчет Ц=131,51 Евро*45 руб.  МАТ=131,51*45/1,18/3,69*1,03-МАТ</t>
    </r>
  </si>
  <si>
    <r>
      <t>Балансировочный вентиль с предварительной настройкой запорный с дренажом STАD PN20 DN25 G1</t>
    </r>
    <r>
      <rPr>
        <i/>
        <sz val="7"/>
        <rFont val="Times New Roman"/>
        <family val="1"/>
        <charset val="204"/>
      </rPr>
      <t xml:space="preserve">
КОЭФ. К ПОЗИЦИИ:
Перерасчет Ц=113,39Евро*45 руб.  МАТ=113,39*45/1,18/3,69*1,03-МАТ</t>
    </r>
  </si>
  <si>
    <r>
      <t>Балансировочный вентиль с предварительной настройкой запорный с дренажом STАD PN20 DN20 G3/4</t>
    </r>
    <r>
      <rPr>
        <i/>
        <sz val="7"/>
        <rFont val="Times New Roman"/>
        <family val="1"/>
        <charset val="204"/>
      </rPr>
      <t xml:space="preserve">
КОЭФ. К ПОЗИЦИИ:
Перерасчет Ц=101,21 Евро*45 руб.  МАТ=101,21*45/1,18/3,69*1,03-МАТ</t>
    </r>
  </si>
  <si>
    <r>
      <t>Компенсатор осевой под приварку КСО 15-10-30/60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МАТ=1000/1,18/3,69*1,02*1,03-МАТ</t>
    </r>
  </si>
  <si>
    <r>
      <t>Компенсатор осевой под приварку КСО 20-10-30/60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МАТ=1000/1,18/3,69*1,02*1,03-МАТ</t>
    </r>
  </si>
  <si>
    <r>
      <t>Компенсатор осевой под приварку КСО 25-10-30/60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МАТ=1000/1,18/3,69*1,02*1,03-МАТ</t>
    </r>
  </si>
  <si>
    <r>
      <t>Компенсатор осевой под приварку КСО 32-10-30/60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МАТ=1100/1,18/3,69*1,02*1,03-МАТ</t>
    </r>
  </si>
  <si>
    <r>
      <t>Поручни для туалета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МАТ=4761/1,18/3,69*1,02*1,03-МАТ</t>
    </r>
  </si>
  <si>
    <r>
      <t>Поручни для умывальников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МАТ=6833/1,18/3,69*1,02*1,03-МАТ</t>
    </r>
  </si>
  <si>
    <r>
      <t>Воздушный клапан HL900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МАТ=1200/1,18/3,69*1,02*1,03-МАТ</t>
    </r>
  </si>
  <si>
    <r>
      <t>Муфта противопожарная ППМ диам.50мм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МАТ=462/1,18/3,69*1,02*1,03-МАТ</t>
    </r>
  </si>
  <si>
    <r>
      <t>Муфта противопожарная ППМ диам.100мм</t>
    </r>
    <r>
      <rPr>
        <i/>
        <sz val="7"/>
        <rFont val="Times New Roman"/>
        <family val="1"/>
        <charset val="204"/>
      </rPr>
      <t xml:space="preserve">
КОЭФ. К ПОЗИЦИИ:
Перерасчет (Материалы)  МАТ=492/1,18/3,69*1,02*1,03-МАТ</t>
    </r>
  </si>
  <si>
    <r>
      <t>Компенсатор резиновый КР 32-16-35/15/10 DN 32 PN 16, длина (мм) 100, материал корда: нейлон, присоединение к трубопроводу: фланцевое, среда: вода, температура до +110 C</t>
    </r>
    <r>
      <rPr>
        <i/>
        <sz val="7"/>
        <rFont val="Times New Roman"/>
        <family val="1"/>
        <charset val="204"/>
      </rPr>
      <t xml:space="preserve">
КОЭФ. К ПОЗИЦИИ:
Перерасчет  МАТ=947/1,18/3,69*1,02*1,03-МАТ</t>
    </r>
  </si>
  <si>
    <r>
      <t>Дренажный насос КР350-А1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ПЗ=13900/1,18*1,012*1,03/3,34-ПЗ</t>
    </r>
  </si>
  <si>
    <r>
      <t>HL138 Встроенный сифон для кондиционеров</t>
    </r>
    <r>
      <rPr>
        <i/>
        <sz val="7"/>
        <rFont val="Times New Roman"/>
        <family val="1"/>
        <charset val="204"/>
      </rPr>
      <t xml:space="preserve">
КОЭФ. К ПОЗИЦИИ:
Перерасчет  МАТ=1520/1,18/3,69*1,02*1,03-МАТ</t>
    </r>
  </si>
  <si>
    <t>___________________________520407</t>
  </si>
  <si>
    <t>_______________________________________________________________________________________________478867</t>
  </si>
  <si>
    <t>_______________________________________________________________________________________________34888</t>
  </si>
  <si>
    <r>
      <t>Вводно-распределительное устройство ВРУ1-3-20УХЛ4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ПЗ=39207,63/1,18*1,012*1,03/3,34-ПЗ</t>
    </r>
  </si>
  <si>
    <r>
      <t>Щит ПР 8501-054 (прим. Щит учета ЩУЭ-Т с 2мя счетчиками)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ПЗ=22881,36/1,18*1,012*1,03/3,34-ПЗ</t>
    </r>
  </si>
  <si>
    <r>
      <t>Щит автоматического переключения на резерв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ПЗ=6010/1,18*1,012*1,03/3,34-ПЗ</t>
    </r>
  </si>
  <si>
    <r>
      <t>ЩР01 Щит распределительный техподполья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ПЗ=11500/1,18*1,012*1,03/3,34-ПЗ</t>
    </r>
  </si>
  <si>
    <r>
      <t>ЩР1 Щит распределительный 1 этажа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ПЗ=11500/1,18*1,012*1,03/3,34-ПЗ</t>
    </r>
  </si>
  <si>
    <r>
      <t>ЩР2 Щит распределительный 2 этажа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ПЗ=11500/1,18*1,012*1,03/3,34-ПЗ</t>
    </r>
  </si>
  <si>
    <r>
      <t>ЩР3 Щит распределительный 3 этажа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ПЗ=11500/1,18*1,012*1,03/3,34-ПЗ</t>
    </r>
  </si>
  <si>
    <r>
      <t>ЩАО Щит аварийного освещения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ПЗ=8000/1,18*1,012*1,03/3,34-ПЗ</t>
    </r>
  </si>
  <si>
    <r>
      <t>ЩК  Щит компьютерный гарантированного питания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(Оборудование)  ПЗ=9800/1,18*1,012*1,03/3,34-ПЗ</t>
    </r>
  </si>
  <si>
    <r>
      <t>Светильник с двойной параболической решеткой с ЛЛ 4х18Вт PRBLUX/R 418 c ЭПРА встраиваемый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МАТ=3506/1,18*1,02*1,03/3,69</t>
    </r>
  </si>
  <si>
    <r>
      <t>Светильник с двойной параболической решеткой с ЛЛ 4х18Вт PRBLUX/R 418+ ES1 с ЭПРА с модулем аварийного питания для счетильника ES1 встр.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МАТ=9526/1,18*1,02*1,03/3,69</t>
    </r>
  </si>
  <si>
    <r>
      <t>Светильник с двойной параболической решеткой с ЛЛ 4х18Вт PRBLUX/R 418 c ЭПРА накладной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МАТ=3506/1,18*1,02*1,03/3,69</t>
    </r>
  </si>
  <si>
    <r>
      <t>Светильник с двойной параболической решеткой с ЛЛ 4х18Вт PRBLUX/R 418+ ES1 с ЭПРА с модулем аварийного питания для счетильника ES1 накладн.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МАТ=9526/1,18*1,02*1,03/3,69</t>
    </r>
  </si>
  <si>
    <r>
      <t>Светильник направленного света потолочный встраиваемый с КЛЛ 2х18Вт DLG218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МАТ=6053/1,18*1,02*1,03/3,69</t>
    </r>
  </si>
  <si>
    <r>
      <t>Светильник направленного света потолочный встраиваемый с КЛЛ 2х18Вт DLG218+ES1  с модулем аварийного питания для счетильника ES1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МАТ=7791/1,18*1,02*1,03/3,69</t>
    </r>
  </si>
  <si>
    <r>
      <t>Светильник c рассеивателем потолочный накладнойс 2мя лампами 2х60Вт RКL260+ES1  с модулем аварийного питания для счетильника ES1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МАТ=3658,64/1,18*1,02*1,03/3,69</t>
    </r>
  </si>
  <si>
    <r>
      <t>Светильник наружной подсветки входов с МГЛ 1х70 ВТ NBT 1х70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МАТ=5212/1,18*1,02*1,03/3,69</t>
    </r>
  </si>
  <si>
    <r>
      <t>Светильник встраиваемый потолочный с ЛЛ 2х18ВТ с ЭПРА DLS218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МАТ=4094/1,18*1,02*1,03/3,69</t>
    </r>
  </si>
  <si>
    <r>
      <t>Светильник встраиваемый потолочный с ЛЛ 2х18ВТ  с ЭПРА DLS218+ES1  с модулем аварийного питания для счетильника ES1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МАТ=5984/1,18*1,02*1,03/3,69</t>
    </r>
  </si>
  <si>
    <r>
      <t>Герметичный светильник потолочный накладной 2х36 Вт с ЭПРА ARCTIC 236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МАТ=2213/1,18*1,02*1,03/3,69</t>
    </r>
  </si>
  <si>
    <r>
      <t>Герметичный светильник потолочный накладной 2х36 Вт с ЭПРА ARCTIC 236+ES1  с модулем аварийного питания для счетильника ES1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МАТ=4204,71/1,18*1,02*1,03/3,69</t>
    </r>
  </si>
  <si>
    <r>
      <t>Светильник компактный потолочный накладной с КЛЛ 1х9Вт К200/209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МАТ=890/1,18*1,02*1,03/3,69</t>
    </r>
  </si>
  <si>
    <r>
      <t>Светильник влагозащищенный потолочный накладной с КЛЛ 1х32Вт С360/132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МАТ=1260/1,18*1,02*1,03/3,69</t>
    </r>
  </si>
  <si>
    <r>
      <t>Светильник c рассеивателем потолочный накладнойс 2мя лампами 2х60Вт RКL260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МАТ=1215,64/1,18*1,02*1,03/3,69</t>
    </r>
  </si>
  <si>
    <r>
      <t>Светильник ВЫХОД левый EL65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МАТ=700/1,18*1,02*1,03/3,69</t>
    </r>
  </si>
  <si>
    <r>
      <t>Выключатель Wessen 1кл. ОП 10А Прима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МАТ=48,31/1,18*1,02*1,03/3,69</t>
    </r>
  </si>
  <si>
    <r>
      <t>Выключатель Wessen 2кл. ОП 10А Прима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МАТ=46,61/1,18*1,02*1,03/3,69</t>
    </r>
  </si>
  <si>
    <r>
      <t>Переключатель ANLC-22  зеленый (на 2 положения)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МАТ=220/1,18*1,02*1,03/3,69</t>
    </r>
  </si>
  <si>
    <r>
      <t>Переключатель ANC-22-2  крас., зел.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МАТ=200/1,18*1,02*1,03/3,69</t>
    </r>
  </si>
  <si>
    <r>
      <t>Розетка  1- местная скрытая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МАТ=68/1,18*1,02*1,03/3,69</t>
    </r>
  </si>
  <si>
    <r>
      <t>Розетка  1- местная открытая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МАТ=66/1,18*1,02*1,03/3,69</t>
    </r>
  </si>
  <si>
    <r>
      <t>Розетка 2 местная "Legran"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МАТ=388/1,18*1,02*1,03/3,69</t>
    </r>
  </si>
  <si>
    <r>
      <t>Коробка ответвительная У -198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МАТ=34,6/1,18*1,02*1,03/3,69</t>
    </r>
  </si>
  <si>
    <r>
      <t>Коробка КУП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МАТ=102/1,18*1,02*1,03/3,69</t>
    </r>
  </si>
  <si>
    <r>
      <t>Коробка монтажная под выкл, розетки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МАТ=26,8/1,18*1,02*1,03/3,69</t>
    </r>
  </si>
  <si>
    <r>
      <t>Лоток перфорированный 3000х300х100х1,2мм Стандарт ( LO0203 ) с перегородкой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МАТ=316,96/1,18*1,02*1,03/3,69</t>
    </r>
  </si>
  <si>
    <r>
      <t>Лоток перфорированный 3000х100х50х1,0мм Стандарт ( LO0301 )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МАТ=116,68/1,18*1,02*1,03/3,69</t>
    </r>
  </si>
  <si>
    <r>
      <t>К/канал пластмассовый 25х16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МАТ=28/1,18*1,02*1,03/3,69</t>
    </r>
  </si>
  <si>
    <r>
      <t>Кабель ВВГнг-LS сеч. 5х4 мм2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МАТ=104,24/1,18*1,02*1,03/3,69</t>
    </r>
  </si>
  <si>
    <r>
      <t>Кабель ВВГнг-LS сеч. 3х1,5 мм2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МАТ=42/1,18*1,02*1,03/3,69</t>
    </r>
  </si>
  <si>
    <r>
      <t>Кабель ВВГнг-LS сеч. 3х2,5 мм2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МАТ=62,71/1,18*1,02*1,03/3,69</t>
    </r>
  </si>
  <si>
    <r>
      <t>Кабель ВВГнг-LS сеч. 5х6 мм2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МАТ=185,59/1,18*1,02*1,03/3,69</t>
    </r>
  </si>
  <si>
    <r>
      <t>Кабель ВВГнг-LS сеч. 3х4 мм2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МАТ=68,64/1,18*1,02*1,03/3,69</t>
    </r>
  </si>
  <si>
    <r>
      <t>Кабель ВВГнг-LS 5х50</t>
    </r>
    <r>
      <rPr>
        <i/>
        <sz val="7"/>
        <rFont val="Times New Roman"/>
        <family val="1"/>
        <charset val="204"/>
      </rPr>
      <t xml:space="preserve">
КОЭФ. К ПОЗИЦИИ:
Пересчет в базовый уровень цен (Материалы)  МАТ=913,31/1,18*1,02*1,03/3,69</t>
    </r>
  </si>
  <si>
    <t>Расчет стоимости инженерных изысканий Кизыск.=Ц2001г.:3,49:1,266 (письма Госстроя от 07.10.1999 № АШ-3412/10, от 09.03.2004 №НЗ -1594/10).Ц=(333917,56+688687,35+439228,12)/3,49/1,266=270,14 т.р.</t>
  </si>
  <si>
    <t>Экспертиза проектной документации Ц=923432/3,42/1,18/1000=228,82 т.р.</t>
  </si>
  <si>
    <t>Формулы пересчета</t>
  </si>
  <si>
    <t>Ц=907,24*3,69</t>
  </si>
  <si>
    <t>Ц=144,53*3,34</t>
  </si>
  <si>
    <t>=(G55*7,98*1,02+G59*8,75*1,02+G64*8,75*1,02+('Расчет ПИР'!G26/1,18*1,02/1000)+G53*8,75+G47)</t>
  </si>
  <si>
    <t>Итого по Главам 1-10 с учетом индексов пересчета Минрегиона на 2 кв. 2013 г. Камчатский край (СМР=3,69, Оборудование=3,34, Прочие затраты=8,75</t>
  </si>
  <si>
    <t>Расчет стоимости проектных работ  Кпроект.=3,42:1,193 . Ц=3 853 077,8/1,18/3,42/1,193=800,31 т.р.</t>
  </si>
  <si>
    <t>Постановление Правит. 145</t>
  </si>
  <si>
    <t>___________________________9335220</t>
  </si>
  <si>
    <t>___________________________592650</t>
  </si>
  <si>
    <t>_______________________________________________________________________________________________19172,07</t>
  </si>
  <si>
    <t>ТЕР06-01-092-05</t>
  </si>
  <si>
    <r>
      <t>Установка каркасов и сеток в перекрытиях массой одного элемента до 50 кг</t>
    </r>
    <r>
      <rPr>
        <i/>
        <sz val="7"/>
        <rFont val="Times New Roman"/>
        <family val="1"/>
        <charset val="204"/>
      </rPr>
      <t xml:space="preserve">
НР (2998 руб.): 132% от ФОТ (2271 руб.)
СП (1749 руб.): 77% от ФОТ (2271 руб.)</t>
    </r>
  </si>
  <si>
    <r>
      <t>Огрунтовка металлических поверхностей за один раз грунтовкой ГФ-021</t>
    </r>
    <r>
      <rPr>
        <i/>
        <sz val="7"/>
        <rFont val="Times New Roman"/>
        <family val="1"/>
        <charset val="204"/>
      </rPr>
      <t xml:space="preserve">
КОЭФ. К ПОЗИЦИИ:
ПЗ=2 (ОЗП=2; ЭМ=2 к расх.; ЗПМ=2; МАТ=2 к расх.; ТЗ=2; ТЗМ=2)
НР (10326 руб.): 99% от ФОТ (10430 руб.)
СП (7301 руб.): 70% от ФОТ (10430 руб.)</t>
    </r>
  </si>
  <si>
    <r>
      <t>Окраска металлических огрунтованных поверхностей эмалью ХВ-124</t>
    </r>
    <r>
      <rPr>
        <i/>
        <sz val="7"/>
        <rFont val="Times New Roman"/>
        <family val="1"/>
        <charset val="204"/>
      </rPr>
      <t xml:space="preserve">
НР (2051 руб.): 99% от ФОТ (2072 руб.)
СП (1450 руб.): 70% от ФОТ (2072 руб.)</t>
    </r>
  </si>
  <si>
    <r>
      <t>Облицовка стен по системе «КНАУФ» по одинарному металлическому каркасу из потолочного профиля гипсокартонными листами (С 623) одним слоем с дверным проемом</t>
    </r>
    <r>
      <rPr>
        <i/>
        <sz val="7"/>
        <rFont val="Times New Roman"/>
        <family val="1"/>
        <charset val="204"/>
      </rPr>
      <t xml:space="preserve">
НР (15106 руб.): 130% от ФОТ (11620 руб.)
СП (7321 руб.): 63% от ФОТ (11620 руб.)</t>
    </r>
  </si>
  <si>
    <r>
      <t>Устройство стяжек на каждые 5 мм изменения толщины стяжки добавлять или исключать к расценке 11-01-011-01</t>
    </r>
    <r>
      <rPr>
        <i/>
        <sz val="7"/>
        <rFont val="Times New Roman"/>
        <family val="1"/>
        <charset val="204"/>
      </rPr>
      <t xml:space="preserve">
КОЭФ. К ПОЗИЦИИ:
ПЗ=3,6 (ОЗП=3,6; ЭМ=3,6 к расх.; ЗПМ=3,6; МАТ=3,6 к расх.; ТЗ=3,6; ТЗМ=3,6)
НР (300 руб.): 135% от ФОТ (222 руб.)
СП (167 руб.): 75% от ФОТ (222 руб.)</t>
    </r>
  </si>
  <si>
    <r>
      <t>Перила из нержавеющей стали /http://www.ferrumd.ru/perila//</t>
    </r>
    <r>
      <rPr>
        <i/>
        <sz val="7"/>
        <rFont val="Times New Roman"/>
        <family val="1"/>
        <charset val="204"/>
      </rPr>
      <t xml:space="preserve">
КОЭФ. К ПОЗИЦИИ:
Перерасчет  МАТ=3350/1,18/3,69*1,02*1,03-МАТ</t>
    </r>
  </si>
  <si>
    <t>___________________________383290</t>
  </si>
  <si>
    <t>_______________________________________________________________________________________________380461</t>
  </si>
  <si>
    <t>___________________________21636</t>
  </si>
  <si>
    <t>_______________________________________________________________________________________________762</t>
  </si>
  <si>
    <r>
      <t>Устройство подстилающих и выравнивающих слоев оснований: из щебня</t>
    </r>
    <r>
      <rPr>
        <i/>
        <sz val="7"/>
        <rFont val="Times New Roman"/>
        <family val="1"/>
        <charset val="204"/>
      </rPr>
      <t xml:space="preserve">
НР (2250 руб.): 156% от ФОТ (1442 руб.)
СП (1370 руб.): 95% от ФОТ (1442 руб.)</t>
    </r>
  </si>
  <si>
    <r>
      <t>Подготовка почвы для устройства партерного и обыкновенного газона без внесения растительной земли: механизированным способом</t>
    </r>
    <r>
      <rPr>
        <i/>
        <sz val="7"/>
        <rFont val="Times New Roman"/>
        <family val="1"/>
        <charset val="204"/>
      </rPr>
      <t xml:space="preserve">
НР (2089 руб.): 140% от ФОТ (1492 руб.)
СП (1343 руб.): 90% от ФОТ (1492 руб.)</t>
    </r>
  </si>
  <si>
    <r>
      <t>Посев газонов партерных, мавританских и обыкновенных вручную</t>
    </r>
    <r>
      <rPr>
        <i/>
        <sz val="7"/>
        <rFont val="Times New Roman"/>
        <family val="1"/>
        <charset val="204"/>
      </rPr>
      <t xml:space="preserve">
НР (3968 руб.): 140% от ФОТ (2834 руб.)
СП (2551 руб.): 90% от ФОТ (2834 руб.)</t>
    </r>
  </si>
  <si>
    <t>Прайс-лист 2013 г. п.4291</t>
  </si>
  <si>
    <t>Прайс-лист2013 г. п.4861</t>
  </si>
  <si>
    <t>Прайс-лист 2013 г. п.4848</t>
  </si>
  <si>
    <t>Прайс-лист 2013 г. п.4921</t>
  </si>
  <si>
    <t>Прайс-лист 2013 г. п.4849</t>
  </si>
  <si>
    <t>Прайс-лист 2013 г. п.4919</t>
  </si>
  <si>
    <t>Прайс-лист п.4324</t>
  </si>
  <si>
    <t>Прайс-лист п.4550</t>
  </si>
  <si>
    <t>Прайс-лист п.4552</t>
  </si>
  <si>
    <t>Прайс-лист п.4630</t>
  </si>
  <si>
    <t>Прайс-лист п.4632</t>
  </si>
  <si>
    <t>Прайс-лист п.4638</t>
  </si>
  <si>
    <t>Прайс-лист п.4478</t>
  </si>
  <si>
    <t>Прайс-лист п.4485</t>
  </si>
  <si>
    <t>Прайс-лист п.4477</t>
  </si>
  <si>
    <t>Прайс-лист Том 2 лист 14</t>
  </si>
  <si>
    <t>Прайс-лист п.4463</t>
  </si>
  <si>
    <t>Прайс-лист п.3656</t>
  </si>
  <si>
    <t>Прайс-лист п.3643</t>
  </si>
  <si>
    <t>Прайс-лист п.3644</t>
  </si>
  <si>
    <t>Прайс-лист п.3657</t>
  </si>
  <si>
    <t>Прайс-лист п.3645</t>
  </si>
  <si>
    <t>Прайс-лист Том 2 лист 15</t>
  </si>
  <si>
    <t>Прайс-лист 2кв.2013 п.3105</t>
  </si>
  <si>
    <t>Прайс-лист 2кв.2013 п.3104</t>
  </si>
  <si>
    <t>Прайс-лист 2кв.2013 п.3103</t>
  </si>
  <si>
    <t>Прайс-лист 2кв.2013 п.3102</t>
  </si>
  <si>
    <t>Прайс-лист  2кв.2013 п.3104</t>
  </si>
  <si>
    <t>Прайс-лист  2кв.2013 п.3103</t>
  </si>
  <si>
    <t>Прайс-лист 2кв.2013 п.3057</t>
  </si>
  <si>
    <t>Прайс-лист  2 кв. 2013 п.3800</t>
  </si>
  <si>
    <t>Прайс-лист 2 кв. 2013 п.3799</t>
  </si>
  <si>
    <t>Прайс-лист 2 кв. 2013 п.4463</t>
  </si>
  <si>
    <t>Прайс-лист 2кв.2013 п.4053</t>
  </si>
  <si>
    <t>Прайс-лист 2кв.2013 п.4058</t>
  </si>
  <si>
    <t>Прайс-лист 2кв.2013 п.4090</t>
  </si>
  <si>
    <r>
      <t>Ц=</t>
    </r>
    <r>
      <rPr>
        <b/>
        <sz val="10"/>
        <color theme="1"/>
        <rFont val="Times New Roman"/>
        <family val="1"/>
        <charset val="204"/>
      </rPr>
      <t>11403,41</t>
    </r>
    <r>
      <rPr>
        <b/>
        <sz val="10"/>
        <rFont val="Times New Roman"/>
        <family val="1"/>
        <charset val="204"/>
      </rPr>
      <t>*3,69</t>
    </r>
  </si>
  <si>
    <r>
      <t>Ц=(</t>
    </r>
    <r>
      <rPr>
        <b/>
        <sz val="10"/>
        <color rgb="FF00B050"/>
        <rFont val="Times New Roman"/>
        <family val="1"/>
        <charset val="204"/>
      </rPr>
      <t>302,92</t>
    </r>
    <r>
      <rPr>
        <b/>
        <sz val="10"/>
        <color rgb="FFFF0000"/>
        <rFont val="Times New Roman"/>
        <family val="1"/>
        <charset val="204"/>
      </rPr>
      <t>*3,69*1,02+</t>
    </r>
    <r>
      <rPr>
        <b/>
        <sz val="10"/>
        <color rgb="FF00B050"/>
        <rFont val="Times New Roman"/>
        <family val="1"/>
        <charset val="204"/>
      </rPr>
      <t>28,25</t>
    </r>
    <r>
      <rPr>
        <b/>
        <sz val="10"/>
        <color rgb="FFFF0000"/>
        <rFont val="Times New Roman"/>
        <family val="1"/>
        <charset val="204"/>
      </rPr>
      <t>*3,69*1,02+6224,92527/1,18*1,02)+</t>
    </r>
    <r>
      <rPr>
        <b/>
        <sz val="10"/>
        <color rgb="FF00B050"/>
        <rFont val="Times New Roman"/>
        <family val="1"/>
        <charset val="204"/>
      </rPr>
      <t>135,17</t>
    </r>
    <r>
      <rPr>
        <b/>
        <sz val="10"/>
        <color rgb="FFFF0000"/>
        <rFont val="Times New Roman"/>
        <family val="1"/>
        <charset val="204"/>
      </rPr>
      <t>*3,69+30,64428/1,18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</si>
</sst>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0_ ;\-#,##0.00\ "/>
    <numFmt numFmtId="165" formatCode="#,##0.0000"/>
    <numFmt numFmtId="166" formatCode="_-* #,##0_р_._-;\-* #,##0_р_._-;_-* &quot;-&quot;??_р_._-;_-@_-"/>
    <numFmt numFmtId="167" formatCode="#,##0.000"/>
  </numFmts>
  <fonts count="4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u/>
      <sz val="10"/>
      <color indexed="12"/>
      <name val="Arial Cyr"/>
      <charset val="204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name val="Times New Roman"/>
      <family val="1"/>
      <charset val="204"/>
    </font>
    <font>
      <sz val="5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Arial Cyr"/>
      <charset val="204"/>
    </font>
    <font>
      <i/>
      <sz val="7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name val="Arial"/>
      <family val="2"/>
      <charset val="204"/>
    </font>
    <font>
      <b/>
      <sz val="10"/>
      <name val="Times New Roman CYR"/>
      <family val="1"/>
      <charset val="204"/>
    </font>
    <font>
      <b/>
      <sz val="8"/>
      <color rgb="FFFFFFFF"/>
      <name val="Arial Cyr"/>
      <charset val="204"/>
    </font>
    <font>
      <sz val="8"/>
      <color rgb="FFFFFFFF"/>
      <name val="Arial Cyr"/>
      <charset val="204"/>
    </font>
    <font>
      <sz val="10"/>
      <name val="Times New Roman Cyr"/>
      <family val="1"/>
      <charset val="204"/>
    </font>
    <font>
      <sz val="9"/>
      <name val="Times New Roman Cyr"/>
      <family val="1"/>
      <charset val="204"/>
    </font>
    <font>
      <b/>
      <sz val="10"/>
      <name val="Arial Cyr"/>
      <charset val="204"/>
    </font>
    <font>
      <b/>
      <sz val="9"/>
      <name val="Times New Roman Cyr"/>
      <family val="1"/>
      <charset val="204"/>
    </font>
    <font>
      <b/>
      <u/>
      <sz val="10"/>
      <name val="Arial Cyr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2"/>
      <name val="Arial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B05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334060"/>
        <bgColor indexed="64"/>
      </patternFill>
    </fill>
    <fill>
      <patternFill patternType="solid">
        <fgColor rgb="FF080910"/>
        <bgColor indexed="64"/>
      </patternFill>
    </fill>
    <fill>
      <patternFill patternType="solid">
        <fgColor rgb="FF1C2333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06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>
      <alignment horizontal="center"/>
    </xf>
    <xf numFmtId="0" fontId="2" fillId="0" borderId="6">
      <alignment horizontal="center" wrapText="1"/>
    </xf>
    <xf numFmtId="0" fontId="4" fillId="0" borderId="0"/>
    <xf numFmtId="0" fontId="1" fillId="0" borderId="0"/>
    <xf numFmtId="0" fontId="28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8" fillId="0" borderId="0"/>
    <xf numFmtId="0" fontId="30" fillId="0" borderId="0"/>
    <xf numFmtId="43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1" fillId="0" borderId="0"/>
    <xf numFmtId="0" fontId="4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312">
    <xf numFmtId="0" fontId="0" fillId="0" borderId="0" xfId="0"/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4" fillId="0" borderId="0" xfId="0" applyFont="1" applyFill="1"/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top"/>
    </xf>
    <xf numFmtId="0" fontId="4" fillId="0" borderId="0" xfId="0" applyFont="1" applyFill="1" applyBorder="1" applyAlignment="1">
      <alignment horizontal="left" vertical="top"/>
    </xf>
    <xf numFmtId="4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top" wrapText="1"/>
    </xf>
    <xf numFmtId="4" fontId="2" fillId="0" borderId="6" xfId="0" applyNumberFormat="1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left" vertical="top"/>
    </xf>
    <xf numFmtId="4" fontId="3" fillId="0" borderId="6" xfId="0" applyNumberFormat="1" applyFont="1" applyFill="1" applyBorder="1" applyAlignment="1">
      <alignment horizontal="right" vertical="top" wrapText="1"/>
    </xf>
    <xf numFmtId="4" fontId="2" fillId="0" borderId="6" xfId="0" applyNumberFormat="1" applyFont="1" applyFill="1" applyBorder="1" applyAlignment="1">
      <alignment horizontal="right" vertical="top" wrapText="1"/>
    </xf>
    <xf numFmtId="2" fontId="3" fillId="0" borderId="6" xfId="0" applyNumberFormat="1" applyFont="1" applyFill="1" applyBorder="1" applyAlignment="1">
      <alignment horizontal="right" vertical="top" wrapText="1"/>
    </xf>
    <xf numFmtId="2" fontId="2" fillId="0" borderId="6" xfId="0" applyNumberFormat="1" applyFont="1" applyFill="1" applyBorder="1" applyAlignment="1">
      <alignment vertical="top" wrapText="1"/>
    </xf>
    <xf numFmtId="2" fontId="2" fillId="0" borderId="6" xfId="0" applyNumberFormat="1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left" vertical="top" wrapText="1"/>
    </xf>
    <xf numFmtId="4" fontId="3" fillId="0" borderId="6" xfId="0" applyNumberFormat="1" applyFont="1" applyFill="1" applyBorder="1" applyAlignment="1">
      <alignment vertical="top"/>
    </xf>
    <xf numFmtId="4" fontId="2" fillId="0" borderId="6" xfId="0" applyNumberFormat="1" applyFont="1" applyFill="1" applyBorder="1" applyAlignment="1">
      <alignment horizontal="left" vertical="top" wrapText="1"/>
    </xf>
    <xf numFmtId="0" fontId="10" fillId="0" borderId="0" xfId="2" applyFill="1" applyAlignment="1" applyProtection="1"/>
    <xf numFmtId="4" fontId="3" fillId="0" borderId="6" xfId="0" applyNumberFormat="1" applyFont="1" applyFill="1" applyBorder="1" applyAlignment="1">
      <alignment horizontal="right" vertical="top"/>
    </xf>
    <xf numFmtId="10" fontId="4" fillId="0" borderId="0" xfId="0" applyNumberFormat="1" applyFont="1" applyFill="1"/>
    <xf numFmtId="164" fontId="2" fillId="0" borderId="6" xfId="1" applyNumberFormat="1" applyFont="1" applyFill="1" applyBorder="1" applyAlignment="1">
      <alignment horizontal="right" vertical="top" wrapText="1"/>
    </xf>
    <xf numFmtId="4" fontId="2" fillId="0" borderId="6" xfId="0" applyNumberFormat="1" applyFont="1" applyFill="1" applyBorder="1" applyAlignment="1">
      <alignment horizontal="center" vertical="top" wrapText="1"/>
    </xf>
    <xf numFmtId="4" fontId="3" fillId="0" borderId="6" xfId="0" applyNumberFormat="1" applyFont="1" applyFill="1" applyBorder="1" applyAlignment="1">
      <alignment horizontal="center" vertical="top"/>
    </xf>
    <xf numFmtId="4" fontId="3" fillId="0" borderId="6" xfId="0" applyNumberFormat="1" applyFont="1" applyFill="1" applyBorder="1" applyAlignment="1">
      <alignment vertical="top" wrapText="1"/>
    </xf>
    <xf numFmtId="49" fontId="3" fillId="0" borderId="6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vertical="top" wrapText="1"/>
    </xf>
    <xf numFmtId="49" fontId="5" fillId="0" borderId="0" xfId="0" applyNumberFormat="1" applyFont="1" applyFill="1" applyAlignment="1">
      <alignment horizontal="left" vertical="top"/>
    </xf>
    <xf numFmtId="0" fontId="5" fillId="0" borderId="0" xfId="0" applyFont="1" applyFill="1" applyAlignment="1">
      <alignment horizontal="right" vertical="top"/>
    </xf>
    <xf numFmtId="4" fontId="4" fillId="0" borderId="0" xfId="0" applyNumberFormat="1" applyFont="1" applyFill="1"/>
    <xf numFmtId="0" fontId="2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vertical="top" wrapText="1"/>
    </xf>
    <xf numFmtId="4" fontId="18" fillId="0" borderId="0" xfId="0" applyNumberFormat="1" applyFont="1" applyFill="1" applyAlignment="1">
      <alignment wrapText="1"/>
    </xf>
    <xf numFmtId="0" fontId="12" fillId="0" borderId="0" xfId="0" applyFont="1" applyFill="1"/>
    <xf numFmtId="0" fontId="12" fillId="0" borderId="20" xfId="0" applyFont="1" applyFill="1" applyBorder="1" applyAlignment="1">
      <alignment horizontal="center" wrapText="1"/>
    </xf>
    <xf numFmtId="0" fontId="12" fillId="0" borderId="21" xfId="0" applyFont="1" applyFill="1" applyBorder="1" applyAlignment="1">
      <alignment horizontal="center" vertical="top" wrapText="1"/>
    </xf>
    <xf numFmtId="0" fontId="19" fillId="0" borderId="18" xfId="0" applyFont="1" applyFill="1" applyBorder="1" applyAlignment="1">
      <alignment horizontal="center" vertical="top" wrapText="1"/>
    </xf>
    <xf numFmtId="165" fontId="4" fillId="0" borderId="0" xfId="0" applyNumberFormat="1" applyFont="1" applyFill="1"/>
    <xf numFmtId="0" fontId="12" fillId="0" borderId="6" xfId="0" applyFont="1" applyFill="1" applyBorder="1" applyAlignment="1">
      <alignment vertical="top" wrapText="1"/>
    </xf>
    <xf numFmtId="4" fontId="12" fillId="0" borderId="6" xfId="0" applyNumberFormat="1" applyFont="1" applyFill="1" applyBorder="1" applyAlignment="1">
      <alignment horizontal="right" wrapText="1"/>
    </xf>
    <xf numFmtId="4" fontId="19" fillId="0" borderId="6" xfId="0" applyNumberFormat="1" applyFont="1" applyFill="1" applyBorder="1" applyAlignment="1">
      <alignment horizontal="right" wrapText="1"/>
    </xf>
    <xf numFmtId="0" fontId="12" fillId="0" borderId="6" xfId="0" applyFont="1" applyFill="1" applyBorder="1" applyAlignment="1">
      <alignment horizontal="right" wrapText="1"/>
    </xf>
    <xf numFmtId="0" fontId="12" fillId="0" borderId="7" xfId="0" applyFont="1" applyFill="1" applyBorder="1" applyAlignment="1">
      <alignment horizontal="right" wrapText="1"/>
    </xf>
    <xf numFmtId="0" fontId="12" fillId="0" borderId="11" xfId="0" applyFont="1" applyFill="1" applyBorder="1" applyAlignment="1">
      <alignment vertical="top" wrapText="1"/>
    </xf>
    <xf numFmtId="4" fontId="12" fillId="0" borderId="11" xfId="0" applyNumberFormat="1" applyFont="1" applyFill="1" applyBorder="1" applyAlignment="1">
      <alignment horizontal="right" wrapText="1"/>
    </xf>
    <xf numFmtId="4" fontId="19" fillId="0" borderId="11" xfId="0" applyNumberFormat="1" applyFont="1" applyFill="1" applyBorder="1" applyAlignment="1">
      <alignment horizontal="right" wrapText="1"/>
    </xf>
    <xf numFmtId="0" fontId="12" fillId="0" borderId="11" xfId="0" applyFont="1" applyFill="1" applyBorder="1" applyAlignment="1">
      <alignment horizontal="right" wrapText="1"/>
    </xf>
    <xf numFmtId="0" fontId="3" fillId="0" borderId="23" xfId="0" applyFont="1" applyFill="1" applyBorder="1" applyAlignment="1">
      <alignment wrapText="1"/>
    </xf>
    <xf numFmtId="4" fontId="19" fillId="0" borderId="23" xfId="0" applyNumberFormat="1" applyFont="1" applyFill="1" applyBorder="1" applyAlignment="1">
      <alignment horizontal="right" wrapText="1"/>
    </xf>
    <xf numFmtId="0" fontId="12" fillId="0" borderId="23" xfId="0" applyFont="1" applyFill="1" applyBorder="1" applyAlignment="1">
      <alignment horizontal="right" wrapText="1"/>
    </xf>
    <xf numFmtId="0" fontId="12" fillId="0" borderId="24" xfId="0" applyFont="1" applyFill="1" applyBorder="1" applyAlignment="1">
      <alignment horizontal="right" wrapText="1"/>
    </xf>
    <xf numFmtId="0" fontId="2" fillId="0" borderId="0" xfId="0" applyFont="1" applyFill="1"/>
    <xf numFmtId="0" fontId="2" fillId="0" borderId="25" xfId="0" applyFont="1" applyFill="1" applyBorder="1" applyAlignment="1">
      <alignment horizontal="right" wrapText="1"/>
    </xf>
    <xf numFmtId="0" fontId="2" fillId="0" borderId="0" xfId="0" applyFont="1" applyFill="1" applyAlignment="1">
      <alignment horizontal="center" vertical="top" wrapText="1"/>
    </xf>
    <xf numFmtId="0" fontId="14" fillId="0" borderId="0" xfId="0" applyFont="1" applyFill="1" applyAlignment="1">
      <alignment wrapText="1"/>
    </xf>
    <xf numFmtId="0" fontId="13" fillId="0" borderId="25" xfId="0" applyFont="1" applyFill="1" applyBorder="1" applyAlignment="1">
      <alignment horizontal="center" vertical="top" wrapText="1"/>
    </xf>
    <xf numFmtId="0" fontId="20" fillId="0" borderId="0" xfId="0" applyFont="1" applyFill="1"/>
    <xf numFmtId="4" fontId="7" fillId="0" borderId="0" xfId="0" applyNumberFormat="1" applyFont="1" applyFill="1" applyAlignment="1">
      <alignment horizontal="center" vertical="center"/>
    </xf>
    <xf numFmtId="0" fontId="2" fillId="0" borderId="26" xfId="0" applyFont="1" applyFill="1" applyBorder="1" applyAlignment="1">
      <alignment horizontal="right" vertical="top" wrapText="1"/>
    </xf>
    <xf numFmtId="0" fontId="2" fillId="0" borderId="26" xfId="0" applyFont="1" applyFill="1" applyBorder="1" applyAlignment="1">
      <alignment vertical="top" wrapText="1"/>
    </xf>
    <xf numFmtId="0" fontId="2" fillId="0" borderId="26" xfId="0" applyFont="1" applyFill="1" applyBorder="1" applyAlignment="1">
      <alignment horizontal="left" vertical="top" wrapText="1"/>
    </xf>
    <xf numFmtId="4" fontId="2" fillId="0" borderId="26" xfId="0" applyNumberFormat="1" applyFont="1" applyFill="1" applyBorder="1" applyAlignment="1">
      <alignment vertical="top" wrapText="1"/>
    </xf>
    <xf numFmtId="4" fontId="2" fillId="0" borderId="26" xfId="0" applyNumberFormat="1" applyFont="1" applyFill="1" applyBorder="1" applyAlignment="1">
      <alignment horizontal="right" vertical="top" wrapText="1"/>
    </xf>
    <xf numFmtId="49" fontId="12" fillId="0" borderId="0" xfId="0" applyNumberFormat="1" applyFont="1" applyAlignment="1">
      <alignment horizontal="left" vertical="top"/>
    </xf>
    <xf numFmtId="0" fontId="16" fillId="0" borderId="0" xfId="0" applyFont="1" applyAlignment="1">
      <alignment horizontal="right" vertical="top"/>
    </xf>
    <xf numFmtId="0" fontId="12" fillId="0" borderId="0" xfId="0" applyFont="1" applyAlignment="1">
      <alignment horizontal="center" vertical="top"/>
    </xf>
    <xf numFmtId="0" fontId="25" fillId="0" borderId="0" xfId="0" applyFont="1"/>
    <xf numFmtId="0" fontId="12" fillId="0" borderId="6" xfId="0" applyFont="1" applyBorder="1" applyAlignment="1">
      <alignment horizontal="center" vertical="top"/>
    </xf>
    <xf numFmtId="49" fontId="19" fillId="0" borderId="6" xfId="0" applyNumberFormat="1" applyFont="1" applyBorder="1" applyAlignment="1">
      <alignment horizontal="left" vertical="top" wrapText="1"/>
    </xf>
    <xf numFmtId="1" fontId="16" fillId="0" borderId="0" xfId="0" applyNumberFormat="1" applyFont="1" applyAlignment="1">
      <alignment horizontal="right" vertical="top"/>
    </xf>
    <xf numFmtId="0" fontId="1" fillId="0" borderId="0" xfId="6"/>
    <xf numFmtId="0" fontId="16" fillId="0" borderId="0" xfId="6" applyFont="1" applyAlignment="1">
      <alignment horizontal="center" vertical="top"/>
    </xf>
    <xf numFmtId="0" fontId="16" fillId="0" borderId="0" xfId="8" applyFont="1" applyAlignment="1">
      <alignment horizontal="center" vertical="top"/>
    </xf>
    <xf numFmtId="0" fontId="27" fillId="0" borderId="0" xfId="8" applyFont="1" applyAlignment="1">
      <alignment horizontal="right" vertical="top"/>
    </xf>
    <xf numFmtId="1" fontId="27" fillId="0" borderId="0" xfId="8" applyNumberFormat="1" applyFont="1" applyAlignment="1">
      <alignment horizontal="right" vertical="top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27" fillId="0" borderId="0" xfId="6" applyFont="1" applyAlignment="1">
      <alignment horizontal="right" vertical="top"/>
    </xf>
    <xf numFmtId="1" fontId="27" fillId="0" borderId="0" xfId="6" applyNumberFormat="1" applyFont="1" applyAlignment="1">
      <alignment horizontal="right" vertical="top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wrapText="1"/>
    </xf>
    <xf numFmtId="0" fontId="29" fillId="0" borderId="0" xfId="13" applyFont="1" applyFill="1" applyAlignment="1">
      <alignment horizontal="center" vertical="center"/>
    </xf>
    <xf numFmtId="0" fontId="29" fillId="0" borderId="0" xfId="13" applyFont="1" applyFill="1"/>
    <xf numFmtId="0" fontId="30" fillId="0" borderId="0" xfId="14" applyFont="1" applyFill="1" applyAlignment="1">
      <alignment wrapText="1"/>
    </xf>
    <xf numFmtId="0" fontId="0" fillId="0" borderId="0" xfId="0" applyFont="1" applyFill="1"/>
    <xf numFmtId="0" fontId="32" fillId="2" borderId="0" xfId="0" applyFont="1" applyFill="1" applyAlignment="1">
      <alignment horizontal="center" wrapText="1"/>
    </xf>
    <xf numFmtId="49" fontId="31" fillId="0" borderId="6" xfId="13" applyNumberFormat="1" applyFont="1" applyFill="1" applyBorder="1" applyAlignment="1">
      <alignment horizontal="center" vertical="center" wrapText="1"/>
    </xf>
    <xf numFmtId="0" fontId="33" fillId="3" borderId="0" xfId="0" applyFont="1" applyFill="1" applyAlignment="1">
      <alignment horizontal="center" wrapText="1"/>
    </xf>
    <xf numFmtId="1" fontId="2" fillId="0" borderId="6" xfId="13" applyNumberFormat="1" applyFont="1" applyFill="1" applyBorder="1" applyAlignment="1">
      <alignment horizontal="center" vertical="center" wrapText="1"/>
    </xf>
    <xf numFmtId="1" fontId="2" fillId="0" borderId="12" xfId="13" applyNumberFormat="1" applyFont="1" applyFill="1" applyBorder="1" applyAlignment="1">
      <alignment horizontal="center" vertical="center" wrapText="1"/>
    </xf>
    <xf numFmtId="4" fontId="35" fillId="0" borderId="6" xfId="13" applyNumberFormat="1" applyFont="1" applyFill="1" applyBorder="1" applyAlignment="1">
      <alignment horizontal="center" vertical="center" wrapText="1"/>
    </xf>
    <xf numFmtId="0" fontId="33" fillId="4" borderId="0" xfId="0" applyFont="1" applyFill="1" applyAlignment="1">
      <alignment horizontal="center" wrapText="1"/>
    </xf>
    <xf numFmtId="4" fontId="35" fillId="0" borderId="6" xfId="13" applyNumberFormat="1" applyFont="1" applyFill="1" applyBorder="1" applyAlignment="1">
      <alignment vertical="center" wrapText="1"/>
    </xf>
    <xf numFmtId="166" fontId="0" fillId="0" borderId="0" xfId="0" applyNumberFormat="1" applyFont="1" applyFill="1" applyAlignment="1">
      <alignment vertical="center"/>
    </xf>
    <xf numFmtId="166" fontId="35" fillId="0" borderId="6" xfId="15" applyNumberFormat="1" applyFont="1" applyFill="1" applyBorder="1" applyAlignment="1">
      <alignment vertical="center" wrapText="1"/>
    </xf>
    <xf numFmtId="4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" fontId="3" fillId="0" borderId="6" xfId="13" applyNumberFormat="1" applyFont="1" applyFill="1" applyBorder="1" applyAlignment="1">
      <alignment horizontal="center" vertical="center"/>
    </xf>
    <xf numFmtId="1" fontId="3" fillId="0" borderId="12" xfId="13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43" fontId="0" fillId="0" borderId="0" xfId="0" applyNumberFormat="1" applyFont="1"/>
    <xf numFmtId="0" fontId="1" fillId="0" borderId="0" xfId="18"/>
    <xf numFmtId="0" fontId="14" fillId="0" borderId="1" xfId="18" applyFont="1" applyBorder="1" applyAlignment="1">
      <alignment horizontal="center" vertical="top"/>
    </xf>
    <xf numFmtId="0" fontId="14" fillId="0" borderId="0" xfId="18" applyFont="1" applyFill="1" applyBorder="1" applyAlignment="1">
      <alignment horizontal="right" vertical="top"/>
    </xf>
    <xf numFmtId="0" fontId="14" fillId="0" borderId="1" xfId="18" applyFont="1" applyBorder="1" applyAlignment="1">
      <alignment horizontal="left" vertical="top"/>
    </xf>
    <xf numFmtId="0" fontId="14" fillId="0" borderId="1" xfId="21" applyFont="1" applyBorder="1" applyAlignment="1">
      <alignment horizontal="center" vertical="top"/>
    </xf>
    <xf numFmtId="0" fontId="14" fillId="0" borderId="0" xfId="21" applyFont="1" applyFill="1" applyBorder="1" applyAlignment="1">
      <alignment horizontal="right" vertical="top"/>
    </xf>
    <xf numFmtId="0" fontId="14" fillId="0" borderId="1" xfId="21" applyFont="1" applyBorder="1" applyAlignment="1">
      <alignment horizontal="left" vertical="top"/>
    </xf>
    <xf numFmtId="0" fontId="1" fillId="0" borderId="0" xfId="12"/>
    <xf numFmtId="0" fontId="14" fillId="0" borderId="1" xfId="12" applyFont="1" applyBorder="1" applyAlignment="1">
      <alignment horizontal="center" vertical="top"/>
    </xf>
    <xf numFmtId="0" fontId="14" fillId="0" borderId="0" xfId="12" applyFont="1" applyFill="1" applyBorder="1" applyAlignment="1">
      <alignment horizontal="right" vertical="top"/>
    </xf>
    <xf numFmtId="0" fontId="14" fillId="0" borderId="1" xfId="12" applyFont="1" applyBorder="1" applyAlignment="1">
      <alignment horizontal="left" vertical="top"/>
    </xf>
    <xf numFmtId="0" fontId="1" fillId="0" borderId="0" xfId="21"/>
    <xf numFmtId="0" fontId="1" fillId="0" borderId="0" xfId="10"/>
    <xf numFmtId="0" fontId="14" fillId="0" borderId="1" xfId="10" applyFont="1" applyBorder="1" applyAlignment="1">
      <alignment horizontal="center" vertical="top"/>
    </xf>
    <xf numFmtId="0" fontId="14" fillId="0" borderId="0" xfId="10" applyFont="1" applyFill="1" applyBorder="1" applyAlignment="1">
      <alignment horizontal="right" vertical="top"/>
    </xf>
    <xf numFmtId="0" fontId="14" fillId="0" borderId="1" xfId="10" applyFont="1" applyBorder="1" applyAlignment="1">
      <alignment horizontal="left" vertical="top"/>
    </xf>
    <xf numFmtId="0" fontId="14" fillId="0" borderId="1" xfId="10" applyFont="1" applyBorder="1" applyAlignment="1">
      <alignment horizontal="right" vertical="top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166" fontId="0" fillId="0" borderId="0" xfId="15" applyNumberFormat="1" applyFont="1" applyAlignment="1">
      <alignment wrapText="1"/>
    </xf>
    <xf numFmtId="166" fontId="0" fillId="0" borderId="0" xfId="15" applyNumberFormat="1" applyFont="1" applyFill="1"/>
    <xf numFmtId="0" fontId="31" fillId="0" borderId="6" xfId="15" applyNumberFormat="1" applyFont="1" applyFill="1" applyBorder="1" applyAlignment="1">
      <alignment horizontal="center" vertical="center" wrapText="1"/>
    </xf>
    <xf numFmtId="43" fontId="35" fillId="0" borderId="6" xfId="15" applyFont="1" applyFill="1" applyBorder="1" applyAlignment="1">
      <alignment vertical="center" wrapText="1"/>
    </xf>
    <xf numFmtId="43" fontId="0" fillId="0" borderId="0" xfId="15" applyFont="1" applyFill="1" applyAlignment="1">
      <alignment horizontal="center" vertical="center"/>
    </xf>
    <xf numFmtId="43" fontId="29" fillId="0" borderId="6" xfId="15" applyFont="1" applyFill="1" applyBorder="1" applyAlignment="1">
      <alignment vertical="center" wrapText="1"/>
    </xf>
    <xf numFmtId="43" fontId="0" fillId="0" borderId="6" xfId="15" applyFont="1" applyFill="1" applyBorder="1" applyAlignment="1"/>
    <xf numFmtId="43" fontId="36" fillId="0" borderId="6" xfId="15" applyFont="1" applyFill="1" applyBorder="1" applyAlignment="1"/>
    <xf numFmtId="43" fontId="37" fillId="0" borderId="6" xfId="15" applyFont="1" applyFill="1" applyBorder="1" applyAlignment="1">
      <alignment vertical="center" wrapText="1"/>
    </xf>
    <xf numFmtId="166" fontId="0" fillId="0" borderId="0" xfId="15" applyNumberFormat="1" applyFont="1"/>
    <xf numFmtId="0" fontId="12" fillId="0" borderId="0" xfId="8" applyFont="1" applyAlignment="1">
      <alignment vertical="top" wrapText="1"/>
    </xf>
    <xf numFmtId="0" fontId="9" fillId="0" borderId="0" xfId="8" applyFont="1" applyAlignment="1">
      <alignment vertical="top" wrapText="1"/>
    </xf>
    <xf numFmtId="0" fontId="14" fillId="0" borderId="0" xfId="0" applyFont="1" applyFill="1" applyAlignment="1">
      <alignment horizontal="center" vertical="top" wrapText="1"/>
    </xf>
    <xf numFmtId="0" fontId="31" fillId="0" borderId="6" xfId="13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8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center" vertical="top" wrapText="1"/>
    </xf>
    <xf numFmtId="0" fontId="13" fillId="0" borderId="0" xfId="0" applyFont="1"/>
    <xf numFmtId="0" fontId="13" fillId="0" borderId="0" xfId="0" applyFont="1" applyFill="1" applyAlignment="1">
      <alignment horizontal="right" vertical="top"/>
    </xf>
    <xf numFmtId="0" fontId="39" fillId="0" borderId="0" xfId="0" applyFont="1"/>
    <xf numFmtId="0" fontId="14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13" fillId="0" borderId="0" xfId="0" applyFont="1" applyAlignment="1">
      <alignment horizontal="right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indent="1"/>
    </xf>
    <xf numFmtId="0" fontId="13" fillId="0" borderId="0" xfId="3" applyFont="1" applyBorder="1">
      <alignment horizontal="center"/>
    </xf>
    <xf numFmtId="167" fontId="13" fillId="0" borderId="0" xfId="3" applyNumberFormat="1" applyFont="1" applyBorder="1">
      <alignment horizontal="center"/>
    </xf>
    <xf numFmtId="0" fontId="13" fillId="0" borderId="0" xfId="3" applyFont="1" applyBorder="1" applyAlignment="1">
      <alignment horizontal="right"/>
    </xf>
    <xf numFmtId="0" fontId="13" fillId="0" borderId="6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3" fillId="0" borderId="6" xfId="4" applyFont="1" applyBorder="1">
      <alignment horizontal="center" wrapText="1"/>
    </xf>
    <xf numFmtId="0" fontId="13" fillId="0" borderId="6" xfId="0" applyNumberFormat="1" applyFont="1" applyBorder="1" applyAlignment="1">
      <alignment horizontal="center" vertical="center" wrapText="1"/>
    </xf>
    <xf numFmtId="0" fontId="13" fillId="0" borderId="6" xfId="38" applyFont="1" applyBorder="1" applyAlignment="1">
      <alignment horizontal="center" vertical="center" wrapText="1"/>
    </xf>
    <xf numFmtId="2" fontId="8" fillId="0" borderId="6" xfId="38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4" fontId="13" fillId="0" borderId="6" xfId="38" applyNumberFormat="1" applyFont="1" applyBorder="1" applyAlignment="1">
      <alignment vertical="center" wrapText="1"/>
    </xf>
    <xf numFmtId="0" fontId="39" fillId="0" borderId="0" xfId="0" applyFont="1" applyAlignment="1">
      <alignment vertical="top" wrapText="1"/>
    </xf>
    <xf numFmtId="0" fontId="13" fillId="0" borderId="6" xfId="0" applyNumberFormat="1" applyFont="1" applyBorder="1" applyAlignment="1">
      <alignment horizontal="center" vertical="top" wrapText="1"/>
    </xf>
    <xf numFmtId="0" fontId="13" fillId="0" borderId="6" xfId="0" applyFont="1" applyBorder="1" applyAlignment="1">
      <alignment horizontal="left" vertical="center" wrapText="1"/>
    </xf>
    <xf numFmtId="2" fontId="8" fillId="0" borderId="6" xfId="38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vertical="top" wrapText="1"/>
    </xf>
    <xf numFmtId="4" fontId="13" fillId="0" borderId="6" xfId="38" applyNumberFormat="1" applyFont="1" applyBorder="1" applyAlignment="1">
      <alignment wrapText="1"/>
    </xf>
    <xf numFmtId="0" fontId="13" fillId="0" borderId="6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center" wrapText="1"/>
    </xf>
    <xf numFmtId="9" fontId="13" fillId="0" borderId="6" xfId="38" applyNumberFormat="1" applyFont="1" applyBorder="1" applyAlignment="1">
      <alignment horizontal="center" wrapText="1"/>
    </xf>
    <xf numFmtId="0" fontId="8" fillId="0" borderId="6" xfId="39" applyFont="1" applyBorder="1" applyAlignment="1">
      <alignment horizontal="left" vertical="top" wrapText="1"/>
    </xf>
    <xf numFmtId="0" fontId="8" fillId="0" borderId="6" xfId="0" applyFont="1" applyFill="1" applyBorder="1" applyAlignment="1">
      <alignment horizontal="center" wrapText="1"/>
    </xf>
    <xf numFmtId="4" fontId="8" fillId="0" borderId="6" xfId="39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9" fontId="8" fillId="0" borderId="6" xfId="0" applyNumberFormat="1" applyFont="1" applyBorder="1" applyAlignment="1">
      <alignment horizontal="center" wrapText="1"/>
    </xf>
    <xf numFmtId="4" fontId="8" fillId="0" borderId="6" xfId="0" applyNumberFormat="1" applyFont="1" applyBorder="1" applyAlignment="1">
      <alignment horizontal="center" wrapText="1"/>
    </xf>
    <xf numFmtId="0" fontId="42" fillId="0" borderId="0" xfId="0" applyFont="1"/>
    <xf numFmtId="0" fontId="42" fillId="0" borderId="0" xfId="0" applyFont="1" applyAlignment="1">
      <alignment vertical="top"/>
    </xf>
    <xf numFmtId="0" fontId="39" fillId="0" borderId="0" xfId="0" applyFont="1" applyAlignment="1">
      <alignment vertical="top"/>
    </xf>
    <xf numFmtId="0" fontId="13" fillId="0" borderId="1" xfId="3" applyFont="1" applyBorder="1" applyAlignment="1">
      <alignment vertical="top" wrapText="1"/>
    </xf>
    <xf numFmtId="10" fontId="13" fillId="0" borderId="6" xfId="38" applyNumberFormat="1" applyFont="1" applyBorder="1" applyAlignment="1">
      <alignment horizontal="center" vertical="center" wrapText="1"/>
    </xf>
    <xf numFmtId="0" fontId="12" fillId="0" borderId="0" xfId="8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top" wrapText="1"/>
    </xf>
    <xf numFmtId="0" fontId="1" fillId="0" borderId="0" xfId="8" applyFont="1"/>
    <xf numFmtId="3" fontId="16" fillId="0" borderId="6" xfId="0" applyNumberFormat="1" applyFont="1" applyBorder="1" applyAlignment="1">
      <alignment horizontal="right" vertical="top"/>
    </xf>
    <xf numFmtId="0" fontId="0" fillId="5" borderId="0" xfId="0" applyFill="1"/>
    <xf numFmtId="0" fontId="12" fillId="0" borderId="6" xfId="7" applyFont="1" applyBorder="1" applyAlignment="1">
      <alignment horizontal="center" vertical="top"/>
    </xf>
    <xf numFmtId="0" fontId="12" fillId="0" borderId="6" xfId="7" applyFont="1" applyBorder="1" applyAlignment="1">
      <alignment horizontal="center" vertical="top" wrapText="1"/>
    </xf>
    <xf numFmtId="49" fontId="19" fillId="0" borderId="6" xfId="7" applyNumberFormat="1" applyFont="1" applyBorder="1" applyAlignment="1">
      <alignment horizontal="left" vertical="top" wrapText="1"/>
    </xf>
    <xf numFmtId="0" fontId="12" fillId="0" borderId="6" xfId="7" applyFont="1" applyBorder="1" applyAlignment="1">
      <alignment horizontal="left" vertical="top" wrapText="1"/>
    </xf>
    <xf numFmtId="0" fontId="1" fillId="0" borderId="0" xfId="34"/>
    <xf numFmtId="0" fontId="14" fillId="0" borderId="1" xfId="34" applyFont="1" applyBorder="1" applyAlignment="1">
      <alignment horizontal="center" vertical="top"/>
    </xf>
    <xf numFmtId="0" fontId="14" fillId="0" borderId="0" xfId="34" applyFont="1" applyFill="1" applyBorder="1" applyAlignment="1">
      <alignment horizontal="right" vertical="top"/>
    </xf>
    <xf numFmtId="0" fontId="14" fillId="0" borderId="1" xfId="34" applyFont="1" applyBorder="1" applyAlignment="1">
      <alignment horizontal="left" vertical="top"/>
    </xf>
    <xf numFmtId="0" fontId="12" fillId="0" borderId="6" xfId="0" applyFont="1" applyBorder="1" applyAlignment="1">
      <alignment horizontal="left" vertical="top" wrapText="1"/>
    </xf>
    <xf numFmtId="0" fontId="12" fillId="0" borderId="0" xfId="8" applyFont="1" applyAlignment="1">
      <alignment horizontal="center" vertical="top" wrapText="1"/>
    </xf>
    <xf numFmtId="0" fontId="12" fillId="0" borderId="32" xfId="0" applyFont="1" applyFill="1" applyBorder="1" applyAlignment="1">
      <alignment horizontal="center" vertical="top"/>
    </xf>
    <xf numFmtId="0" fontId="12" fillId="0" borderId="0" xfId="8" applyFont="1" applyAlignment="1">
      <alignment horizontal="center" vertical="top" wrapText="1"/>
    </xf>
    <xf numFmtId="0" fontId="12" fillId="0" borderId="0" xfId="8" applyFont="1" applyAlignment="1">
      <alignment horizontal="center" vertical="top" wrapText="1"/>
    </xf>
    <xf numFmtId="0" fontId="1" fillId="0" borderId="0" xfId="21"/>
    <xf numFmtId="0" fontId="16" fillId="0" borderId="0" xfId="8" applyFont="1" applyAlignment="1">
      <alignment horizontal="center" vertical="top"/>
    </xf>
    <xf numFmtId="0" fontId="27" fillId="0" borderId="0" xfId="8" applyFont="1" applyAlignment="1">
      <alignment horizontal="right" vertical="top"/>
    </xf>
    <xf numFmtId="1" fontId="27" fillId="0" borderId="0" xfId="8" applyNumberFormat="1" applyFont="1" applyAlignment="1">
      <alignment horizontal="right" vertical="top"/>
    </xf>
    <xf numFmtId="0" fontId="1" fillId="0" borderId="0" xfId="8" applyFont="1"/>
    <xf numFmtId="0" fontId="12" fillId="0" borderId="6" xfId="0" applyFont="1" applyBorder="1" applyAlignment="1">
      <alignment horizontal="left" vertical="top" wrapText="1"/>
    </xf>
    <xf numFmtId="2" fontId="4" fillId="0" borderId="0" xfId="0" applyNumberFormat="1" applyFont="1" applyFill="1"/>
    <xf numFmtId="0" fontId="12" fillId="0" borderId="0" xfId="8" applyFont="1" applyAlignment="1">
      <alignment horizontal="center" vertical="top" wrapText="1"/>
    </xf>
    <xf numFmtId="0" fontId="3" fillId="0" borderId="6" xfId="10" applyFont="1" applyFill="1" applyBorder="1" applyAlignment="1">
      <alignment horizontal="center" vertical="top"/>
    </xf>
    <xf numFmtId="49" fontId="3" fillId="0" borderId="6" xfId="10" applyNumberFormat="1" applyFont="1" applyFill="1" applyBorder="1" applyAlignment="1">
      <alignment horizontal="left" vertical="top"/>
    </xf>
    <xf numFmtId="0" fontId="3" fillId="0" borderId="6" xfId="10" applyFont="1" applyFill="1" applyBorder="1" applyAlignment="1">
      <alignment horizontal="left" vertical="top" wrapText="1"/>
    </xf>
    <xf numFmtId="4" fontId="3" fillId="0" borderId="6" xfId="10" applyNumberFormat="1" applyFont="1" applyFill="1" applyBorder="1" applyAlignment="1">
      <alignment horizontal="right" vertical="top" wrapText="1"/>
    </xf>
    <xf numFmtId="4" fontId="3" fillId="0" borderId="6" xfId="10" applyNumberFormat="1" applyFont="1" applyFill="1" applyBorder="1" applyAlignment="1">
      <alignment vertical="top" wrapText="1"/>
    </xf>
    <xf numFmtId="0" fontId="2" fillId="0" borderId="0" xfId="10" applyFont="1" applyAlignment="1">
      <alignment horizontal="center" vertical="top"/>
    </xf>
    <xf numFmtId="0" fontId="14" fillId="0" borderId="1" xfId="10" applyFont="1" applyBorder="1" applyAlignment="1">
      <alignment horizontal="center" vertical="top"/>
    </xf>
    <xf numFmtId="0" fontId="16" fillId="0" borderId="1" xfId="10" applyFont="1" applyBorder="1" applyAlignment="1">
      <alignment horizontal="right" vertical="top"/>
    </xf>
    <xf numFmtId="1" fontId="16" fillId="0" borderId="1" xfId="10" applyNumberFormat="1" applyFont="1" applyBorder="1" applyAlignment="1">
      <alignment horizontal="right" vertical="top"/>
    </xf>
    <xf numFmtId="0" fontId="28" fillId="0" borderId="0" xfId="7"/>
    <xf numFmtId="0" fontId="14" fillId="0" borderId="0" xfId="7" applyFont="1" applyAlignment="1">
      <alignment horizontal="left"/>
    </xf>
    <xf numFmtId="0" fontId="12" fillId="0" borderId="6" xfId="7" applyFont="1" applyBorder="1" applyAlignment="1">
      <alignment horizontal="center" vertical="center" wrapText="1"/>
    </xf>
    <xf numFmtId="0" fontId="14" fillId="0" borderId="0" xfId="7" applyFont="1" applyAlignment="1">
      <alignment horizontal="center" vertical="top"/>
    </xf>
    <xf numFmtId="0" fontId="16" fillId="0" borderId="0" xfId="7" applyFont="1" applyAlignment="1">
      <alignment horizontal="center" vertical="top"/>
    </xf>
    <xf numFmtId="0" fontId="12" fillId="0" borderId="0" xfId="7" applyFont="1" applyAlignment="1">
      <alignment horizontal="center" vertical="top"/>
    </xf>
    <xf numFmtId="0" fontId="12" fillId="0" borderId="0" xfId="7" applyFont="1" applyAlignment="1">
      <alignment horizontal="left" vertical="top"/>
    </xf>
    <xf numFmtId="0" fontId="25" fillId="0" borderId="0" xfId="7" applyFont="1" applyAlignment="1">
      <alignment horizontal="right" vertical="top"/>
    </xf>
    <xf numFmtId="0" fontId="12" fillId="0" borderId="6" xfId="7" applyFont="1" applyBorder="1" applyAlignment="1">
      <alignment horizontal="center" vertical="center"/>
    </xf>
    <xf numFmtId="0" fontId="12" fillId="0" borderId="6" xfId="7" applyFont="1" applyBorder="1" applyAlignment="1">
      <alignment horizontal="center" vertical="top"/>
    </xf>
    <xf numFmtId="0" fontId="12" fillId="0" borderId="6" xfId="7" applyFont="1" applyBorder="1" applyAlignment="1">
      <alignment horizontal="center" vertical="top" wrapText="1"/>
    </xf>
    <xf numFmtId="0" fontId="14" fillId="0" borderId="0" xfId="7" applyFont="1" applyAlignment="1"/>
    <xf numFmtId="49" fontId="12" fillId="0" borderId="6" xfId="7" applyNumberFormat="1" applyFont="1" applyBorder="1" applyAlignment="1">
      <alignment horizontal="center" vertical="center"/>
    </xf>
    <xf numFmtId="49" fontId="14" fillId="0" borderId="0" xfId="7" applyNumberFormat="1" applyFont="1" applyAlignment="1">
      <alignment horizontal="left" vertical="top"/>
    </xf>
    <xf numFmtId="0" fontId="14" fillId="0" borderId="0" xfId="7" applyFont="1" applyAlignment="1">
      <alignment horizontal="right" vertical="top"/>
    </xf>
    <xf numFmtId="0" fontId="25" fillId="0" borderId="0" xfId="7" applyFont="1"/>
    <xf numFmtId="0" fontId="14" fillId="0" borderId="0" xfId="7" applyFont="1" applyAlignment="1">
      <alignment horizontal="left" vertical="top"/>
    </xf>
    <xf numFmtId="49" fontId="19" fillId="0" borderId="6" xfId="7" applyNumberFormat="1" applyFont="1" applyBorder="1" applyAlignment="1">
      <alignment horizontal="left" vertical="top" wrapText="1"/>
    </xf>
    <xf numFmtId="0" fontId="12" fillId="0" borderId="6" xfId="7" applyFont="1" applyBorder="1" applyAlignment="1">
      <alignment horizontal="left" vertical="top" wrapText="1"/>
    </xf>
    <xf numFmtId="0" fontId="16" fillId="0" borderId="6" xfId="7" applyFont="1" applyBorder="1" applyAlignment="1">
      <alignment horizontal="center" vertical="top"/>
    </xf>
    <xf numFmtId="0" fontId="16" fillId="0" borderId="6" xfId="7" applyFont="1" applyBorder="1" applyAlignment="1">
      <alignment horizontal="right" vertical="top"/>
    </xf>
    <xf numFmtId="0" fontId="16" fillId="0" borderId="6" xfId="7" applyFont="1" applyBorder="1" applyAlignment="1">
      <alignment horizontal="right" vertical="top" wrapText="1"/>
    </xf>
    <xf numFmtId="0" fontId="24" fillId="0" borderId="6" xfId="7" applyFont="1" applyBorder="1" applyAlignment="1">
      <alignment horizontal="right" vertical="top" wrapText="1"/>
    </xf>
    <xf numFmtId="49" fontId="12" fillId="0" borderId="0" xfId="21" applyNumberFormat="1" applyFont="1" applyAlignment="1">
      <alignment horizontal="left" vertical="top"/>
    </xf>
    <xf numFmtId="0" fontId="12" fillId="0" borderId="0" xfId="21" applyFont="1" applyAlignment="1">
      <alignment horizontal="left" vertical="top"/>
    </xf>
    <xf numFmtId="0" fontId="14" fillId="0" borderId="1" xfId="21" applyFont="1" applyBorder="1" applyAlignment="1">
      <alignment horizontal="center" vertical="top"/>
    </xf>
    <xf numFmtId="0" fontId="16" fillId="0" borderId="1" xfId="21" applyFont="1" applyBorder="1" applyAlignment="1">
      <alignment horizontal="right" vertical="top"/>
    </xf>
    <xf numFmtId="0" fontId="22" fillId="0" borderId="0" xfId="21" applyFont="1" applyBorder="1" applyAlignment="1">
      <alignment horizontal="center" vertical="top"/>
    </xf>
    <xf numFmtId="0" fontId="16" fillId="0" borderId="0" xfId="21" applyFont="1" applyBorder="1" applyAlignment="1">
      <alignment horizontal="right" vertical="top"/>
    </xf>
    <xf numFmtId="0" fontId="23" fillId="0" borderId="0" xfId="21" applyFont="1" applyBorder="1" applyAlignment="1">
      <alignment horizontal="center" vertical="top"/>
    </xf>
    <xf numFmtId="0" fontId="8" fillId="0" borderId="0" xfId="21" applyFont="1" applyAlignment="1">
      <alignment horizontal="center" vertical="top"/>
    </xf>
    <xf numFmtId="0" fontId="14" fillId="0" borderId="0" xfId="21" applyFont="1" applyAlignment="1">
      <alignment horizontal="center" vertical="top"/>
    </xf>
    <xf numFmtId="0" fontId="24" fillId="0" borderId="0" xfId="21" applyFont="1" applyAlignment="1">
      <alignment horizontal="center" vertical="top"/>
    </xf>
    <xf numFmtId="0" fontId="12" fillId="0" borderId="0" xfId="21" applyFont="1" applyFill="1" applyBorder="1" applyAlignment="1">
      <alignment horizontal="left" vertical="top"/>
    </xf>
    <xf numFmtId="0" fontId="12" fillId="0" borderId="0" xfId="21" applyFont="1" applyFill="1" applyBorder="1" applyAlignment="1">
      <alignment horizontal="center" vertical="top"/>
    </xf>
    <xf numFmtId="0" fontId="16" fillId="0" borderId="0" xfId="21" applyFont="1" applyFill="1" applyBorder="1" applyAlignment="1">
      <alignment horizontal="right" vertical="top"/>
    </xf>
    <xf numFmtId="0" fontId="14" fillId="0" borderId="0" xfId="21" applyFont="1" applyFill="1" applyBorder="1" applyAlignment="1">
      <alignment horizontal="right" vertical="top"/>
    </xf>
    <xf numFmtId="0" fontId="14" fillId="0" borderId="1" xfId="21" applyFont="1" applyBorder="1" applyAlignment="1">
      <alignment horizontal="left" vertical="top"/>
    </xf>
    <xf numFmtId="0" fontId="14" fillId="0" borderId="1" xfId="21" applyFont="1" applyFill="1" applyBorder="1" applyAlignment="1">
      <alignment horizontal="center" vertical="top"/>
    </xf>
    <xf numFmtId="0" fontId="14" fillId="0" borderId="1" xfId="21" applyFont="1" applyFill="1" applyBorder="1" applyAlignment="1">
      <alignment horizontal="right" vertical="top"/>
    </xf>
    <xf numFmtId="0" fontId="14" fillId="0" borderId="1" xfId="21" applyFont="1" applyBorder="1" applyAlignment="1">
      <alignment horizontal="right" vertical="top"/>
    </xf>
    <xf numFmtId="0" fontId="12" fillId="0" borderId="0" xfId="21" applyFont="1" applyBorder="1" applyAlignment="1">
      <alignment horizontal="left" vertical="top"/>
    </xf>
    <xf numFmtId="0" fontId="6" fillId="0" borderId="0" xfId="21" applyFont="1" applyBorder="1" applyAlignment="1">
      <alignment horizontal="center" vertical="top"/>
    </xf>
    <xf numFmtId="0" fontId="9" fillId="0" borderId="0" xfId="21" applyFont="1" applyAlignment="1">
      <alignment horizontal="center" vertical="top"/>
    </xf>
    <xf numFmtId="49" fontId="9" fillId="0" borderId="0" xfId="21" applyNumberFormat="1" applyFont="1" applyAlignment="1">
      <alignment horizontal="left" vertical="top"/>
    </xf>
    <xf numFmtId="0" fontId="16" fillId="0" borderId="0" xfId="21" applyFont="1" applyAlignment="1"/>
    <xf numFmtId="49" fontId="3" fillId="0" borderId="0" xfId="21" applyNumberFormat="1" applyFont="1" applyAlignment="1">
      <alignment horizontal="left" vertical="top"/>
    </xf>
    <xf numFmtId="0" fontId="2" fillId="0" borderId="0" xfId="21" applyFont="1" applyAlignment="1">
      <alignment horizontal="left" vertical="top" wrapText="1"/>
    </xf>
    <xf numFmtId="49" fontId="2" fillId="0" borderId="0" xfId="21" applyNumberFormat="1" applyFont="1" applyAlignment="1">
      <alignment horizontal="left" vertical="top"/>
    </xf>
    <xf numFmtId="1" fontId="3" fillId="0" borderId="0" xfId="21" applyNumberFormat="1" applyFont="1" applyAlignment="1">
      <alignment horizontal="left" vertical="top"/>
    </xf>
    <xf numFmtId="1" fontId="2" fillId="0" borderId="0" xfId="21" applyNumberFormat="1" applyFont="1" applyAlignment="1">
      <alignment horizontal="left" vertical="top"/>
    </xf>
    <xf numFmtId="1" fontId="12" fillId="0" borderId="0" xfId="21" applyNumberFormat="1" applyFont="1" applyAlignment="1">
      <alignment horizontal="left" vertical="top"/>
    </xf>
    <xf numFmtId="1" fontId="16" fillId="0" borderId="1" xfId="21" applyNumberFormat="1" applyFont="1" applyBorder="1" applyAlignment="1">
      <alignment horizontal="right" vertical="top"/>
    </xf>
    <xf numFmtId="1" fontId="16" fillId="0" borderId="0" xfId="21" applyNumberFormat="1" applyFont="1" applyBorder="1" applyAlignment="1">
      <alignment horizontal="right" vertical="top"/>
    </xf>
    <xf numFmtId="1" fontId="14" fillId="0" borderId="0" xfId="21" applyNumberFormat="1" applyFont="1" applyAlignment="1">
      <alignment horizontal="left"/>
    </xf>
    <xf numFmtId="0" fontId="1" fillId="0" borderId="0" xfId="21"/>
    <xf numFmtId="0" fontId="12" fillId="0" borderId="0" xfId="21" applyFont="1" applyAlignment="1">
      <alignment horizontal="center" vertical="top"/>
    </xf>
    <xf numFmtId="0" fontId="16" fillId="0" borderId="0" xfId="21" applyFont="1" applyAlignment="1">
      <alignment horizontal="center" vertical="top"/>
    </xf>
    <xf numFmtId="0" fontId="14" fillId="0" borderId="0" xfId="21" applyFont="1" applyAlignment="1">
      <alignment horizontal="left"/>
    </xf>
    <xf numFmtId="0" fontId="28" fillId="0" borderId="0" xfId="7"/>
    <xf numFmtId="0" fontId="14" fillId="0" borderId="0" xfId="7" applyFont="1" applyAlignment="1">
      <alignment horizontal="left"/>
    </xf>
    <xf numFmtId="0" fontId="12" fillId="0" borderId="6" xfId="7" applyFont="1" applyBorder="1" applyAlignment="1">
      <alignment horizontal="center" vertical="center" wrapText="1"/>
    </xf>
    <xf numFmtId="0" fontId="14" fillId="0" borderId="0" xfId="7" applyFont="1" applyAlignment="1">
      <alignment horizontal="center" vertical="top"/>
    </xf>
    <xf numFmtId="0" fontId="16" fillId="0" borderId="0" xfId="7" applyFont="1" applyAlignment="1">
      <alignment horizontal="center" vertical="top"/>
    </xf>
    <xf numFmtId="0" fontId="12" fillId="0" borderId="0" xfId="7" applyFont="1" applyAlignment="1">
      <alignment horizontal="center" vertical="top"/>
    </xf>
    <xf numFmtId="0" fontId="12" fillId="0" borderId="0" xfId="7" applyFont="1" applyAlignment="1">
      <alignment horizontal="left" vertical="top"/>
    </xf>
    <xf numFmtId="0" fontId="25" fillId="0" borderId="0" xfId="7" applyFont="1" applyAlignment="1">
      <alignment horizontal="right" vertical="top"/>
    </xf>
    <xf numFmtId="0" fontId="12" fillId="0" borderId="6" xfId="7" applyFont="1" applyBorder="1" applyAlignment="1">
      <alignment horizontal="center" vertical="center"/>
    </xf>
    <xf numFmtId="0" fontId="12" fillId="0" borderId="6" xfId="7" applyFont="1" applyBorder="1" applyAlignment="1">
      <alignment horizontal="center" vertical="top"/>
    </xf>
    <xf numFmtId="0" fontId="12" fillId="0" borderId="6" xfId="7" applyFont="1" applyBorder="1" applyAlignment="1">
      <alignment horizontal="center" vertical="top" wrapText="1"/>
    </xf>
    <xf numFmtId="0" fontId="14" fillId="0" borderId="0" xfId="7" applyFont="1" applyAlignment="1"/>
    <xf numFmtId="49" fontId="12" fillId="0" borderId="6" xfId="7" applyNumberFormat="1" applyFont="1" applyBorder="1" applyAlignment="1">
      <alignment horizontal="center" vertical="center"/>
    </xf>
    <xf numFmtId="49" fontId="14" fillId="0" borderId="0" xfId="7" applyNumberFormat="1" applyFont="1" applyAlignment="1">
      <alignment horizontal="left" vertical="top"/>
    </xf>
    <xf numFmtId="0" fontId="14" fillId="0" borderId="0" xfId="7" applyFont="1" applyAlignment="1">
      <alignment horizontal="right" vertical="top"/>
    </xf>
    <xf numFmtId="0" fontId="25" fillId="0" borderId="0" xfId="7" applyFont="1"/>
    <xf numFmtId="0" fontId="14" fillId="0" borderId="0" xfId="7" applyFont="1" applyAlignment="1">
      <alignment horizontal="left" vertical="top"/>
    </xf>
    <xf numFmtId="49" fontId="19" fillId="0" borderId="6" xfId="7" applyNumberFormat="1" applyFont="1" applyBorder="1" applyAlignment="1">
      <alignment horizontal="left" vertical="top" wrapText="1"/>
    </xf>
    <xf numFmtId="0" fontId="12" fillId="0" borderId="6" xfId="7" applyFont="1" applyBorder="1" applyAlignment="1">
      <alignment horizontal="left" vertical="top" wrapText="1"/>
    </xf>
    <xf numFmtId="0" fontId="16" fillId="0" borderId="6" xfId="7" applyFont="1" applyBorder="1" applyAlignment="1">
      <alignment horizontal="center" vertical="top"/>
    </xf>
    <xf numFmtId="0" fontId="16" fillId="0" borderId="6" xfId="7" applyFont="1" applyBorder="1" applyAlignment="1">
      <alignment horizontal="right" vertical="top"/>
    </xf>
    <xf numFmtId="0" fontId="16" fillId="0" borderId="6" xfId="7" applyFont="1" applyBorder="1" applyAlignment="1">
      <alignment horizontal="right" vertical="top" wrapText="1"/>
    </xf>
    <xf numFmtId="0" fontId="24" fillId="0" borderId="6" xfId="7" applyFont="1" applyBorder="1" applyAlignment="1">
      <alignment horizontal="right" vertical="top" wrapText="1"/>
    </xf>
    <xf numFmtId="0" fontId="1" fillId="0" borderId="0" xfId="69"/>
    <xf numFmtId="0" fontId="12" fillId="0" borderId="0" xfId="69" applyFont="1" applyAlignment="1">
      <alignment horizontal="center" vertical="top"/>
    </xf>
    <xf numFmtId="0" fontId="16" fillId="0" borderId="0" xfId="69" applyFont="1" applyAlignment="1">
      <alignment horizontal="center" vertical="top"/>
    </xf>
    <xf numFmtId="0" fontId="14" fillId="0" borderId="0" xfId="69" applyFont="1" applyAlignment="1">
      <alignment horizontal="left"/>
    </xf>
    <xf numFmtId="49" fontId="3" fillId="0" borderId="0" xfId="12" applyNumberFormat="1" applyFont="1" applyAlignment="1">
      <alignment horizontal="left" vertical="top"/>
    </xf>
    <xf numFmtId="0" fontId="1" fillId="0" borderId="0" xfId="12"/>
    <xf numFmtId="0" fontId="2" fillId="0" borderId="0" xfId="12" applyFont="1" applyAlignment="1">
      <alignment horizontal="left" vertical="top" wrapText="1"/>
    </xf>
    <xf numFmtId="1" fontId="3" fillId="0" borderId="0" xfId="12" applyNumberFormat="1" applyFont="1" applyAlignment="1">
      <alignment horizontal="left" vertical="top"/>
    </xf>
    <xf numFmtId="49" fontId="2" fillId="0" borderId="0" xfId="12" applyNumberFormat="1" applyFont="1" applyAlignment="1">
      <alignment horizontal="left" vertical="top"/>
    </xf>
    <xf numFmtId="1" fontId="2" fillId="0" borderId="0" xfId="12" applyNumberFormat="1" applyFont="1" applyAlignment="1">
      <alignment horizontal="left" vertical="top"/>
    </xf>
    <xf numFmtId="49" fontId="12" fillId="0" borderId="0" xfId="12" applyNumberFormat="1" applyFont="1" applyAlignment="1">
      <alignment horizontal="left" vertical="top"/>
    </xf>
    <xf numFmtId="1" fontId="12" fillId="0" borderId="0" xfId="12" applyNumberFormat="1" applyFont="1" applyAlignment="1">
      <alignment horizontal="left" vertical="top"/>
    </xf>
    <xf numFmtId="0" fontId="14" fillId="0" borderId="1" xfId="12" applyFont="1" applyBorder="1" applyAlignment="1">
      <alignment horizontal="center" vertical="top"/>
    </xf>
    <xf numFmtId="0" fontId="16" fillId="0" borderId="1" xfId="12" applyFont="1" applyBorder="1" applyAlignment="1">
      <alignment horizontal="right" vertical="top"/>
    </xf>
    <xf numFmtId="1" fontId="16" fillId="0" borderId="1" xfId="12" applyNumberFormat="1" applyFont="1" applyBorder="1" applyAlignment="1">
      <alignment horizontal="right" vertical="top"/>
    </xf>
    <xf numFmtId="0" fontId="12" fillId="0" borderId="0" xfId="12" applyFont="1" applyAlignment="1">
      <alignment horizontal="left" vertical="top"/>
    </xf>
    <xf numFmtId="0" fontId="12" fillId="0" borderId="0" xfId="12" applyFont="1" applyAlignment="1">
      <alignment horizontal="center" vertical="top"/>
    </xf>
    <xf numFmtId="0" fontId="22" fillId="0" borderId="0" xfId="12" applyFont="1" applyBorder="1" applyAlignment="1">
      <alignment horizontal="center" vertical="top"/>
    </xf>
    <xf numFmtId="0" fontId="16" fillId="0" borderId="0" xfId="12" applyFont="1" applyBorder="1" applyAlignment="1">
      <alignment horizontal="right" vertical="top"/>
    </xf>
    <xf numFmtId="0" fontId="23" fillId="0" borderId="0" xfId="12" applyFont="1" applyBorder="1" applyAlignment="1">
      <alignment horizontal="center" vertical="top"/>
    </xf>
    <xf numFmtId="0" fontId="8" fillId="0" borderId="0" xfId="12" applyFont="1" applyAlignment="1">
      <alignment horizontal="center" vertical="top"/>
    </xf>
    <xf numFmtId="0" fontId="14" fillId="0" borderId="0" xfId="12" applyFont="1" applyAlignment="1">
      <alignment horizontal="center" vertical="top"/>
    </xf>
    <xf numFmtId="0" fontId="24" fillId="0" borderId="0" xfId="12" applyFont="1" applyAlignment="1">
      <alignment horizontal="center" vertical="top"/>
    </xf>
    <xf numFmtId="0" fontId="12" fillId="0" borderId="0" xfId="12" applyFont="1" applyFill="1" applyBorder="1" applyAlignment="1">
      <alignment horizontal="left" vertical="top"/>
    </xf>
    <xf numFmtId="0" fontId="12" fillId="0" borderId="0" xfId="12" applyFont="1" applyFill="1" applyBorder="1" applyAlignment="1">
      <alignment horizontal="center" vertical="top"/>
    </xf>
    <xf numFmtId="0" fontId="16" fillId="0" borderId="0" xfId="12" applyFont="1" applyFill="1" applyBorder="1" applyAlignment="1">
      <alignment horizontal="right" vertical="top"/>
    </xf>
    <xf numFmtId="0" fontId="16" fillId="0" borderId="0" xfId="12" applyFont="1" applyAlignment="1">
      <alignment horizontal="center" vertical="top"/>
    </xf>
    <xf numFmtId="0" fontId="14" fillId="0" borderId="0" xfId="12" applyFont="1" applyFill="1" applyBorder="1" applyAlignment="1">
      <alignment horizontal="right" vertical="top"/>
    </xf>
    <xf numFmtId="0" fontId="14" fillId="0" borderId="1" xfId="12" applyFont="1" applyBorder="1" applyAlignment="1">
      <alignment horizontal="left" vertical="top"/>
    </xf>
    <xf numFmtId="0" fontId="14" fillId="0" borderId="1" xfId="12" applyFont="1" applyFill="1" applyBorder="1" applyAlignment="1">
      <alignment horizontal="center" vertical="top"/>
    </xf>
    <xf numFmtId="0" fontId="14" fillId="0" borderId="1" xfId="12" applyFont="1" applyFill="1" applyBorder="1" applyAlignment="1">
      <alignment horizontal="right" vertical="top"/>
    </xf>
    <xf numFmtId="0" fontId="14" fillId="0" borderId="1" xfId="12" applyFont="1" applyBorder="1" applyAlignment="1">
      <alignment horizontal="right" vertical="top"/>
    </xf>
    <xf numFmtId="0" fontId="12" fillId="0" borderId="0" xfId="12" applyFont="1" applyBorder="1" applyAlignment="1">
      <alignment horizontal="left" vertical="top"/>
    </xf>
    <xf numFmtId="0" fontId="6" fillId="0" borderId="0" xfId="12" applyFont="1" applyBorder="1" applyAlignment="1">
      <alignment horizontal="center" vertical="top"/>
    </xf>
    <xf numFmtId="1" fontId="16" fillId="0" borderId="0" xfId="12" applyNumberFormat="1" applyFont="1" applyBorder="1" applyAlignment="1">
      <alignment horizontal="right" vertical="top"/>
    </xf>
    <xf numFmtId="0" fontId="9" fillId="0" borderId="0" xfId="12" applyFont="1" applyAlignment="1">
      <alignment horizontal="center" vertical="top"/>
    </xf>
    <xf numFmtId="49" fontId="9" fillId="0" borderId="0" xfId="12" applyNumberFormat="1" applyFont="1" applyAlignment="1">
      <alignment horizontal="left" vertical="top"/>
    </xf>
    <xf numFmtId="0" fontId="16" fillId="0" borderId="0" xfId="12" applyFont="1" applyAlignment="1"/>
    <xf numFmtId="0" fontId="28" fillId="0" borderId="0" xfId="7"/>
    <xf numFmtId="0" fontId="14" fillId="0" borderId="0" xfId="7" applyFont="1" applyAlignment="1">
      <alignment horizontal="left"/>
    </xf>
    <xf numFmtId="0" fontId="12" fillId="0" borderId="6" xfId="7" applyFont="1" applyBorder="1" applyAlignment="1">
      <alignment horizontal="center" vertical="center" wrapText="1"/>
    </xf>
    <xf numFmtId="0" fontId="14" fillId="0" borderId="0" xfId="7" applyFont="1" applyAlignment="1">
      <alignment horizontal="center" vertical="top"/>
    </xf>
    <xf numFmtId="0" fontId="16" fillId="0" borderId="0" xfId="7" applyFont="1" applyAlignment="1">
      <alignment horizontal="center" vertical="top"/>
    </xf>
    <xf numFmtId="0" fontId="12" fillId="0" borderId="0" xfId="7" applyFont="1" applyAlignment="1">
      <alignment horizontal="center" vertical="top"/>
    </xf>
    <xf numFmtId="0" fontId="12" fillId="0" borderId="0" xfId="7" applyFont="1" applyAlignment="1">
      <alignment horizontal="left" vertical="top"/>
    </xf>
    <xf numFmtId="0" fontId="25" fillId="0" borderId="0" xfId="7" applyFont="1" applyAlignment="1">
      <alignment horizontal="right" vertical="top"/>
    </xf>
    <xf numFmtId="0" fontId="12" fillId="0" borderId="6" xfId="7" applyFont="1" applyBorder="1" applyAlignment="1">
      <alignment horizontal="center" vertical="center"/>
    </xf>
    <xf numFmtId="0" fontId="12" fillId="0" borderId="6" xfId="7" applyFont="1" applyBorder="1" applyAlignment="1">
      <alignment horizontal="center" vertical="top"/>
    </xf>
    <xf numFmtId="0" fontId="12" fillId="0" borderId="6" xfId="7" applyFont="1" applyBorder="1" applyAlignment="1">
      <alignment horizontal="center" vertical="top" wrapText="1"/>
    </xf>
    <xf numFmtId="0" fontId="14" fillId="0" borderId="0" xfId="7" applyFont="1" applyAlignment="1"/>
    <xf numFmtId="49" fontId="12" fillId="0" borderId="6" xfId="7" applyNumberFormat="1" applyFont="1" applyBorder="1" applyAlignment="1">
      <alignment horizontal="center" vertical="center"/>
    </xf>
    <xf numFmtId="49" fontId="14" fillId="0" borderId="0" xfId="7" applyNumberFormat="1" applyFont="1" applyAlignment="1">
      <alignment horizontal="left" vertical="top"/>
    </xf>
    <xf numFmtId="0" fontId="14" fillId="0" borderId="0" xfId="7" applyFont="1" applyAlignment="1">
      <alignment horizontal="right" vertical="top"/>
    </xf>
    <xf numFmtId="0" fontId="25" fillId="0" borderId="0" xfId="7" applyFont="1"/>
    <xf numFmtId="0" fontId="14" fillId="0" borderId="0" xfId="7" applyFont="1" applyAlignment="1">
      <alignment horizontal="left" vertical="top"/>
    </xf>
    <xf numFmtId="49" fontId="19" fillId="0" borderId="6" xfId="7" applyNumberFormat="1" applyFont="1" applyBorder="1" applyAlignment="1">
      <alignment horizontal="left" vertical="top" wrapText="1"/>
    </xf>
    <xf numFmtId="0" fontId="12" fillId="0" borderId="6" xfId="7" applyFont="1" applyBorder="1" applyAlignment="1">
      <alignment horizontal="left" vertical="top" wrapText="1"/>
    </xf>
    <xf numFmtId="0" fontId="16" fillId="0" borderId="6" xfId="7" applyFont="1" applyBorder="1" applyAlignment="1">
      <alignment horizontal="center" vertical="top"/>
    </xf>
    <xf numFmtId="0" fontId="16" fillId="0" borderId="6" xfId="7" applyFont="1" applyBorder="1" applyAlignment="1">
      <alignment horizontal="right" vertical="top"/>
    </xf>
    <xf numFmtId="0" fontId="16" fillId="0" borderId="6" xfId="7" applyFont="1" applyBorder="1" applyAlignment="1">
      <alignment horizontal="center" vertical="top" wrapText="1"/>
    </xf>
    <xf numFmtId="0" fontId="16" fillId="0" borderId="6" xfId="7" applyFont="1" applyBorder="1" applyAlignment="1">
      <alignment horizontal="right" vertical="top" wrapText="1"/>
    </xf>
    <xf numFmtId="0" fontId="24" fillId="0" borderId="6" xfId="7" applyFont="1" applyBorder="1" applyAlignment="1">
      <alignment horizontal="right" vertical="top" wrapText="1"/>
    </xf>
    <xf numFmtId="49" fontId="12" fillId="0" borderId="0" xfId="21" applyNumberFormat="1" applyFont="1" applyAlignment="1">
      <alignment horizontal="left" vertical="top"/>
    </xf>
    <xf numFmtId="0" fontId="12" fillId="0" borderId="0" xfId="21" applyFont="1" applyAlignment="1">
      <alignment horizontal="left" vertical="top"/>
    </xf>
    <xf numFmtId="0" fontId="12" fillId="0" borderId="1" xfId="21" applyFont="1" applyBorder="1" applyAlignment="1">
      <alignment horizontal="left" vertical="top"/>
    </xf>
    <xf numFmtId="0" fontId="14" fillId="0" borderId="1" xfId="21" applyFont="1" applyBorder="1" applyAlignment="1">
      <alignment horizontal="center" vertical="top"/>
    </xf>
    <xf numFmtId="0" fontId="16" fillId="0" borderId="1" xfId="21" applyFont="1" applyBorder="1" applyAlignment="1">
      <alignment horizontal="right" vertical="top"/>
    </xf>
    <xf numFmtId="0" fontId="22" fillId="0" borderId="0" xfId="21" applyFont="1" applyBorder="1" applyAlignment="1">
      <alignment horizontal="center" vertical="top"/>
    </xf>
    <xf numFmtId="0" fontId="16" fillId="0" borderId="0" xfId="21" applyFont="1" applyBorder="1" applyAlignment="1">
      <alignment horizontal="right" vertical="top"/>
    </xf>
    <xf numFmtId="0" fontId="23" fillId="0" borderId="0" xfId="21" applyFont="1" applyBorder="1" applyAlignment="1">
      <alignment horizontal="center" vertical="top"/>
    </xf>
    <xf numFmtId="0" fontId="8" fillId="0" borderId="0" xfId="21" applyFont="1" applyAlignment="1">
      <alignment horizontal="center" vertical="top"/>
    </xf>
    <xf numFmtId="0" fontId="14" fillId="0" borderId="0" xfId="21" applyFont="1" applyAlignment="1">
      <alignment horizontal="center" vertical="top"/>
    </xf>
    <xf numFmtId="0" fontId="24" fillId="0" borderId="0" xfId="21" applyFont="1" applyAlignment="1">
      <alignment horizontal="center" vertical="top"/>
    </xf>
    <xf numFmtId="0" fontId="12" fillId="0" borderId="0" xfId="21" applyFont="1" applyFill="1" applyBorder="1" applyAlignment="1">
      <alignment horizontal="left" vertical="top"/>
    </xf>
    <xf numFmtId="0" fontId="12" fillId="0" borderId="0" xfId="21" applyFont="1" applyFill="1" applyBorder="1" applyAlignment="1">
      <alignment horizontal="center" vertical="top"/>
    </xf>
    <xf numFmtId="0" fontId="16" fillId="0" borderId="0" xfId="21" applyFont="1" applyFill="1" applyBorder="1" applyAlignment="1">
      <alignment horizontal="right" vertical="top"/>
    </xf>
    <xf numFmtId="0" fontId="14" fillId="0" borderId="0" xfId="21" applyFont="1" applyFill="1" applyBorder="1" applyAlignment="1">
      <alignment horizontal="right" vertical="top"/>
    </xf>
    <xf numFmtId="0" fontId="14" fillId="0" borderId="1" xfId="21" applyFont="1" applyBorder="1" applyAlignment="1">
      <alignment horizontal="left" vertical="top"/>
    </xf>
    <xf numFmtId="0" fontId="14" fillId="0" borderId="1" xfId="21" applyFont="1" applyFill="1" applyBorder="1" applyAlignment="1">
      <alignment horizontal="center" vertical="top"/>
    </xf>
    <xf numFmtId="0" fontId="14" fillId="0" borderId="1" xfId="21" applyFont="1" applyFill="1" applyBorder="1" applyAlignment="1">
      <alignment horizontal="right" vertical="top"/>
    </xf>
    <xf numFmtId="0" fontId="14" fillId="0" borderId="1" xfId="21" applyFont="1" applyBorder="1" applyAlignment="1">
      <alignment horizontal="right" vertical="top"/>
    </xf>
    <xf numFmtId="0" fontId="12" fillId="0" borderId="0" xfId="21" applyFont="1" applyBorder="1" applyAlignment="1">
      <alignment horizontal="left" vertical="top"/>
    </xf>
    <xf numFmtId="0" fontId="6" fillId="0" borderId="0" xfId="21" applyFont="1" applyBorder="1" applyAlignment="1">
      <alignment horizontal="center" vertical="top"/>
    </xf>
    <xf numFmtId="0" fontId="9" fillId="0" borderId="0" xfId="21" applyFont="1" applyAlignment="1">
      <alignment horizontal="center" vertical="top"/>
    </xf>
    <xf numFmtId="49" fontId="9" fillId="0" borderId="0" xfId="21" applyNumberFormat="1" applyFont="1" applyAlignment="1">
      <alignment horizontal="left" vertical="top"/>
    </xf>
    <xf numFmtId="0" fontId="16" fillId="0" borderId="0" xfId="21" applyFont="1" applyAlignment="1"/>
    <xf numFmtId="49" fontId="3" fillId="0" borderId="0" xfId="21" applyNumberFormat="1" applyFont="1" applyAlignment="1">
      <alignment horizontal="left" vertical="top"/>
    </xf>
    <xf numFmtId="0" fontId="2" fillId="0" borderId="0" xfId="21" applyFont="1" applyAlignment="1">
      <alignment horizontal="left" vertical="top" wrapText="1"/>
    </xf>
    <xf numFmtId="0" fontId="2" fillId="0" borderId="0" xfId="21" applyFont="1" applyAlignment="1">
      <alignment horizontal="center" vertical="top"/>
    </xf>
    <xf numFmtId="49" fontId="2" fillId="0" borderId="0" xfId="21" applyNumberFormat="1" applyFont="1" applyAlignment="1">
      <alignment horizontal="left" vertical="top"/>
    </xf>
    <xf numFmtId="1" fontId="3" fillId="0" borderId="0" xfId="21" applyNumberFormat="1" applyFont="1" applyAlignment="1">
      <alignment horizontal="left" vertical="top"/>
    </xf>
    <xf numFmtId="1" fontId="2" fillId="0" borderId="0" xfId="21" applyNumberFormat="1" applyFont="1" applyAlignment="1">
      <alignment horizontal="left" vertical="top"/>
    </xf>
    <xf numFmtId="1" fontId="12" fillId="0" borderId="0" xfId="21" applyNumberFormat="1" applyFont="1" applyAlignment="1">
      <alignment horizontal="left" vertical="top"/>
    </xf>
    <xf numFmtId="1" fontId="16" fillId="0" borderId="1" xfId="21" applyNumberFormat="1" applyFont="1" applyBorder="1" applyAlignment="1">
      <alignment horizontal="right" vertical="top"/>
    </xf>
    <xf numFmtId="1" fontId="16" fillId="0" borderId="0" xfId="21" applyNumberFormat="1" applyFont="1" applyBorder="1" applyAlignment="1">
      <alignment horizontal="right" vertical="top"/>
    </xf>
    <xf numFmtId="1" fontId="14" fillId="0" borderId="0" xfId="21" applyNumberFormat="1" applyFont="1" applyAlignment="1">
      <alignment horizontal="left"/>
    </xf>
    <xf numFmtId="0" fontId="1" fillId="0" borderId="0" xfId="21"/>
    <xf numFmtId="0" fontId="12" fillId="0" borderId="0" xfId="21" applyFont="1" applyAlignment="1">
      <alignment horizontal="center" vertical="top"/>
    </xf>
    <xf numFmtId="0" fontId="16" fillId="0" borderId="0" xfId="21" applyFont="1" applyAlignment="1">
      <alignment horizontal="center" vertical="top"/>
    </xf>
    <xf numFmtId="0" fontId="14" fillId="0" borderId="0" xfId="21" applyFont="1" applyAlignment="1">
      <alignment horizontal="left"/>
    </xf>
    <xf numFmtId="0" fontId="12" fillId="0" borderId="1" xfId="12" applyFont="1" applyBorder="1" applyAlignment="1">
      <alignment horizontal="left" vertical="top"/>
    </xf>
    <xf numFmtId="0" fontId="13" fillId="0" borderId="0" xfId="0" applyFont="1" applyFill="1" applyAlignment="1">
      <alignment horizontal="right" vertical="center" wrapText="1"/>
    </xf>
    <xf numFmtId="0" fontId="2" fillId="0" borderId="1" xfId="10" applyFont="1" applyBorder="1" applyAlignment="1">
      <alignment horizontal="left" vertical="top" wrapText="1"/>
    </xf>
    <xf numFmtId="0" fontId="2" fillId="0" borderId="1" xfId="10" applyFont="1" applyBorder="1" applyAlignment="1">
      <alignment horizontal="center" vertical="top"/>
    </xf>
    <xf numFmtId="0" fontId="1" fillId="0" borderId="1" xfId="10" applyBorder="1"/>
    <xf numFmtId="49" fontId="2" fillId="0" borderId="0" xfId="0" applyNumberFormat="1" applyFont="1" applyFill="1" applyAlignment="1">
      <alignment horizontal="left" vertical="top"/>
    </xf>
    <xf numFmtId="0" fontId="3" fillId="0" borderId="6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12" fillId="0" borderId="18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0" fontId="13" fillId="0" borderId="0" xfId="0" applyFont="1" applyFill="1" applyAlignment="1">
      <alignment vertical="top" wrapText="1"/>
    </xf>
    <xf numFmtId="0" fontId="16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12" fillId="0" borderId="0" xfId="8" applyFont="1" applyAlignment="1">
      <alignment horizontal="center" vertical="top" wrapText="1"/>
    </xf>
    <xf numFmtId="0" fontId="25" fillId="0" borderId="0" xfId="0" applyFont="1" applyAlignment="1">
      <alignment horizontal="right" vertical="top"/>
    </xf>
    <xf numFmtId="0" fontId="14" fillId="0" borderId="0" xfId="0" applyFont="1" applyAlignment="1">
      <alignment horizontal="center" vertical="top"/>
    </xf>
    <xf numFmtId="49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/>
    <xf numFmtId="0" fontId="16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6" fillId="0" borderId="6" xfId="0" applyFont="1" applyBorder="1" applyAlignment="1">
      <alignment horizontal="center" vertical="top"/>
    </xf>
    <xf numFmtId="0" fontId="16" fillId="0" borderId="6" xfId="0" applyFont="1" applyBorder="1" applyAlignment="1">
      <alignment horizontal="right" vertical="top"/>
    </xf>
    <xf numFmtId="0" fontId="24" fillId="0" borderId="6" xfId="0" applyFont="1" applyBorder="1" applyAlignment="1">
      <alignment horizontal="right" vertical="top" wrapText="1"/>
    </xf>
    <xf numFmtId="49" fontId="3" fillId="0" borderId="6" xfId="0" applyNumberFormat="1" applyFont="1" applyFill="1" applyBorder="1" applyAlignment="1">
      <alignment horizontal="right" vertical="top" wrapText="1"/>
    </xf>
    <xf numFmtId="0" fontId="28" fillId="0" borderId="0" xfId="7"/>
    <xf numFmtId="0" fontId="14" fillId="0" borderId="0" xfId="7" applyFont="1" applyAlignment="1">
      <alignment horizontal="left"/>
    </xf>
    <xf numFmtId="0" fontId="12" fillId="0" borderId="6" xfId="7" applyFont="1" applyBorder="1" applyAlignment="1">
      <alignment horizontal="center" vertical="center" wrapText="1"/>
    </xf>
    <xf numFmtId="0" fontId="14" fillId="0" borderId="0" xfId="7" applyFont="1" applyAlignment="1">
      <alignment horizontal="center" vertical="top"/>
    </xf>
    <xf numFmtId="0" fontId="16" fillId="0" borderId="0" xfId="7" applyFont="1" applyAlignment="1">
      <alignment horizontal="center" vertical="top"/>
    </xf>
    <xf numFmtId="0" fontId="12" fillId="0" borderId="0" xfId="7" applyFont="1" applyAlignment="1">
      <alignment horizontal="center" vertical="top"/>
    </xf>
    <xf numFmtId="0" fontId="12" fillId="0" borderId="0" xfId="7" applyFont="1" applyAlignment="1">
      <alignment horizontal="left" vertical="top"/>
    </xf>
    <xf numFmtId="0" fontId="25" fillId="0" borderId="0" xfId="7" applyFont="1" applyAlignment="1">
      <alignment horizontal="right" vertical="top"/>
    </xf>
    <xf numFmtId="0" fontId="12" fillId="0" borderId="6" xfId="7" applyFont="1" applyBorder="1" applyAlignment="1">
      <alignment horizontal="center" vertical="center"/>
    </xf>
    <xf numFmtId="0" fontId="12" fillId="0" borderId="6" xfId="7" applyFont="1" applyBorder="1" applyAlignment="1">
      <alignment horizontal="center" vertical="top"/>
    </xf>
    <xf numFmtId="0" fontId="12" fillId="0" borderId="6" xfId="7" applyFont="1" applyBorder="1" applyAlignment="1">
      <alignment horizontal="center" vertical="top" wrapText="1"/>
    </xf>
    <xf numFmtId="0" fontId="14" fillId="0" borderId="0" xfId="7" applyFont="1" applyAlignment="1"/>
    <xf numFmtId="49" fontId="12" fillId="0" borderId="6" xfId="7" applyNumberFormat="1" applyFont="1" applyBorder="1" applyAlignment="1">
      <alignment horizontal="center" vertical="center"/>
    </xf>
    <xf numFmtId="49" fontId="14" fillId="0" borderId="0" xfId="7" applyNumberFormat="1" applyFont="1" applyAlignment="1">
      <alignment horizontal="left" vertical="top"/>
    </xf>
    <xf numFmtId="0" fontId="14" fillId="0" borderId="0" xfId="7" applyFont="1" applyAlignment="1">
      <alignment horizontal="right" vertical="top"/>
    </xf>
    <xf numFmtId="0" fontId="25" fillId="0" borderId="0" xfId="7" applyFont="1"/>
    <xf numFmtId="0" fontId="14" fillId="0" borderId="0" xfId="7" applyFont="1" applyAlignment="1">
      <alignment horizontal="left" vertical="top"/>
    </xf>
    <xf numFmtId="49" fontId="19" fillId="0" borderId="6" xfId="7" applyNumberFormat="1" applyFont="1" applyBorder="1" applyAlignment="1">
      <alignment horizontal="left" vertical="top" wrapText="1"/>
    </xf>
    <xf numFmtId="0" fontId="12" fillId="0" borderId="6" xfId="7" applyFont="1" applyBorder="1" applyAlignment="1">
      <alignment horizontal="left" vertical="top" wrapText="1"/>
    </xf>
    <xf numFmtId="0" fontId="16" fillId="0" borderId="6" xfId="7" applyFont="1" applyBorder="1" applyAlignment="1">
      <alignment horizontal="center" vertical="top" wrapText="1"/>
    </xf>
    <xf numFmtId="0" fontId="16" fillId="0" borderId="6" xfId="7" applyFont="1" applyBorder="1" applyAlignment="1">
      <alignment horizontal="right" vertical="top"/>
    </xf>
    <xf numFmtId="0" fontId="16" fillId="0" borderId="6" xfId="7" applyFont="1" applyBorder="1" applyAlignment="1">
      <alignment horizontal="center" vertical="top"/>
    </xf>
    <xf numFmtId="0" fontId="16" fillId="0" borderId="6" xfId="7" applyFont="1" applyBorder="1" applyAlignment="1">
      <alignment horizontal="right" vertical="top" wrapText="1"/>
    </xf>
    <xf numFmtId="0" fontId="24" fillId="0" borderId="6" xfId="7" applyFont="1" applyBorder="1" applyAlignment="1">
      <alignment horizontal="right" vertical="top" wrapText="1"/>
    </xf>
    <xf numFmtId="0" fontId="14" fillId="0" borderId="1" xfId="21" applyFont="1" applyBorder="1" applyAlignment="1">
      <alignment horizontal="center" vertical="top"/>
    </xf>
    <xf numFmtId="0" fontId="14" fillId="0" borderId="0" xfId="21" applyFont="1" applyFill="1" applyBorder="1" applyAlignment="1">
      <alignment horizontal="right" vertical="top"/>
    </xf>
    <xf numFmtId="0" fontId="14" fillId="0" borderId="1" xfId="21" applyFont="1" applyBorder="1" applyAlignment="1">
      <alignment horizontal="left" vertical="top"/>
    </xf>
    <xf numFmtId="0" fontId="1" fillId="0" borderId="0" xfId="21"/>
    <xf numFmtId="0" fontId="28" fillId="0" borderId="0" xfId="7"/>
    <xf numFmtId="0" fontId="14" fillId="0" borderId="0" xfId="7" applyFont="1" applyAlignment="1">
      <alignment horizontal="left"/>
    </xf>
    <xf numFmtId="0" fontId="14" fillId="0" borderId="0" xfId="7" applyFont="1" applyAlignment="1">
      <alignment horizontal="center" vertical="top"/>
    </xf>
    <xf numFmtId="0" fontId="16" fillId="0" borderId="0" xfId="7" applyFont="1" applyAlignment="1">
      <alignment horizontal="center" vertical="top"/>
    </xf>
    <xf numFmtId="0" fontId="12" fillId="0" borderId="0" xfId="7" applyFont="1" applyAlignment="1">
      <alignment horizontal="center" vertical="top"/>
    </xf>
    <xf numFmtId="0" fontId="12" fillId="0" borderId="0" xfId="7" applyFont="1" applyAlignment="1">
      <alignment horizontal="left" vertical="top"/>
    </xf>
    <xf numFmtId="49" fontId="12" fillId="0" borderId="0" xfId="21" applyNumberFormat="1" applyFont="1" applyAlignment="1">
      <alignment horizontal="left" vertical="top"/>
    </xf>
    <xf numFmtId="0" fontId="12" fillId="0" borderId="0" xfId="21" applyFont="1" applyAlignment="1">
      <alignment horizontal="left" vertical="top"/>
    </xf>
    <xf numFmtId="0" fontId="16" fillId="0" borderId="1" xfId="21" applyFont="1" applyBorder="1" applyAlignment="1">
      <alignment horizontal="right" vertical="top"/>
    </xf>
    <xf numFmtId="0" fontId="22" fillId="0" borderId="0" xfId="21" applyFont="1" applyBorder="1" applyAlignment="1">
      <alignment horizontal="center" vertical="top"/>
    </xf>
    <xf numFmtId="0" fontId="16" fillId="0" borderId="0" xfId="21" applyFont="1" applyBorder="1" applyAlignment="1">
      <alignment horizontal="right" vertical="top"/>
    </xf>
    <xf numFmtId="0" fontId="23" fillId="0" borderId="0" xfId="21" applyFont="1" applyBorder="1" applyAlignment="1">
      <alignment horizontal="center" vertical="top"/>
    </xf>
    <xf numFmtId="0" fontId="8" fillId="0" borderId="0" xfId="21" applyFont="1" applyAlignment="1">
      <alignment horizontal="center" vertical="top"/>
    </xf>
    <xf numFmtId="0" fontId="14" fillId="0" borderId="0" xfId="21" applyFont="1" applyAlignment="1">
      <alignment horizontal="center" vertical="top"/>
    </xf>
    <xf numFmtId="0" fontId="24" fillId="0" borderId="0" xfId="21" applyFont="1" applyAlignment="1">
      <alignment horizontal="center" vertical="top"/>
    </xf>
    <xf numFmtId="0" fontId="12" fillId="0" borderId="0" xfId="21" applyFont="1" applyFill="1" applyBorder="1" applyAlignment="1">
      <alignment horizontal="left" vertical="top"/>
    </xf>
    <xf numFmtId="0" fontId="12" fillId="0" borderId="0" xfId="21" applyFont="1" applyFill="1" applyBorder="1" applyAlignment="1">
      <alignment horizontal="center" vertical="top"/>
    </xf>
    <xf numFmtId="0" fontId="16" fillId="0" borderId="0" xfId="21" applyFont="1" applyFill="1" applyBorder="1" applyAlignment="1">
      <alignment horizontal="right" vertical="top"/>
    </xf>
    <xf numFmtId="0" fontId="14" fillId="0" borderId="1" xfId="21" applyFont="1" applyFill="1" applyBorder="1" applyAlignment="1">
      <alignment horizontal="center" vertical="top"/>
    </xf>
    <xf numFmtId="0" fontId="14" fillId="0" borderId="1" xfId="21" applyFont="1" applyFill="1" applyBorder="1" applyAlignment="1">
      <alignment horizontal="right" vertical="top"/>
    </xf>
    <xf numFmtId="0" fontId="14" fillId="0" borderId="1" xfId="21" applyFont="1" applyBorder="1" applyAlignment="1">
      <alignment horizontal="right" vertical="top"/>
    </xf>
    <xf numFmtId="49" fontId="3" fillId="0" borderId="0" xfId="21" applyNumberFormat="1" applyFont="1" applyAlignment="1">
      <alignment horizontal="left" vertical="top"/>
    </xf>
    <xf numFmtId="0" fontId="2" fillId="0" borderId="0" xfId="21" applyFont="1" applyAlignment="1">
      <alignment horizontal="left" vertical="top" wrapText="1"/>
    </xf>
    <xf numFmtId="49" fontId="2" fillId="0" borderId="0" xfId="21" applyNumberFormat="1" applyFont="1" applyAlignment="1">
      <alignment horizontal="left" vertical="top"/>
    </xf>
    <xf numFmtId="1" fontId="3" fillId="0" borderId="0" xfId="21" applyNumberFormat="1" applyFont="1" applyAlignment="1">
      <alignment horizontal="left" vertical="top"/>
    </xf>
    <xf numFmtId="1" fontId="2" fillId="0" borderId="0" xfId="21" applyNumberFormat="1" applyFont="1" applyAlignment="1">
      <alignment horizontal="left" vertical="top"/>
    </xf>
    <xf numFmtId="1" fontId="12" fillId="0" borderId="0" xfId="21" applyNumberFormat="1" applyFont="1" applyAlignment="1">
      <alignment horizontal="left" vertical="top"/>
    </xf>
    <xf numFmtId="1" fontId="16" fillId="0" borderId="1" xfId="21" applyNumberFormat="1" applyFont="1" applyBorder="1" applyAlignment="1">
      <alignment horizontal="right" vertical="top"/>
    </xf>
    <xf numFmtId="0" fontId="12" fillId="0" borderId="0" xfId="21" applyFont="1" applyAlignment="1">
      <alignment horizontal="center" vertical="top"/>
    </xf>
    <xf numFmtId="0" fontId="16" fillId="0" borderId="0" xfId="21" applyFont="1" applyAlignment="1">
      <alignment horizontal="center" vertical="top"/>
    </xf>
    <xf numFmtId="0" fontId="14" fillId="0" borderId="0" xfId="21" applyFont="1" applyAlignment="1">
      <alignment horizontal="left"/>
    </xf>
    <xf numFmtId="0" fontId="12" fillId="0" borderId="1" xfId="21" applyFont="1" applyBorder="1" applyAlignment="1">
      <alignment horizontal="left" vertical="top"/>
    </xf>
    <xf numFmtId="0" fontId="2" fillId="0" borderId="0" xfId="21" applyFont="1" applyAlignment="1">
      <alignment horizontal="center" vertical="top"/>
    </xf>
    <xf numFmtId="0" fontId="9" fillId="0" borderId="0" xfId="7" applyFont="1" applyAlignment="1">
      <alignment horizontal="center" vertical="top"/>
    </xf>
    <xf numFmtId="0" fontId="16" fillId="0" borderId="0" xfId="7" applyFont="1" applyBorder="1" applyAlignment="1">
      <alignment horizontal="right" vertical="top"/>
    </xf>
    <xf numFmtId="0" fontId="6" fillId="0" borderId="0" xfId="7" applyFont="1" applyBorder="1" applyAlignment="1">
      <alignment horizontal="center" vertical="top"/>
    </xf>
    <xf numFmtId="0" fontId="16" fillId="0" borderId="0" xfId="7" applyFont="1" applyAlignment="1"/>
    <xf numFmtId="0" fontId="12" fillId="0" borderId="0" xfId="7" applyFont="1" applyBorder="1" applyAlignment="1">
      <alignment horizontal="left" vertical="top"/>
    </xf>
    <xf numFmtId="49" fontId="9" fillId="0" borderId="0" xfId="7" applyNumberFormat="1" applyFont="1" applyAlignment="1">
      <alignment horizontal="left" vertical="top"/>
    </xf>
    <xf numFmtId="0" fontId="28" fillId="0" borderId="0" xfId="7"/>
    <xf numFmtId="0" fontId="14" fillId="0" borderId="0" xfId="7" applyFont="1" applyAlignment="1">
      <alignment horizontal="left"/>
    </xf>
    <xf numFmtId="0" fontId="12" fillId="0" borderId="6" xfId="7" applyFont="1" applyBorder="1" applyAlignment="1">
      <alignment horizontal="center" vertical="center" wrapText="1"/>
    </xf>
    <xf numFmtId="0" fontId="14" fillId="0" borderId="0" xfId="7" applyFont="1" applyAlignment="1">
      <alignment horizontal="center" vertical="top"/>
    </xf>
    <xf numFmtId="0" fontId="16" fillId="0" borderId="0" xfId="7" applyFont="1" applyAlignment="1">
      <alignment horizontal="center" vertical="top"/>
    </xf>
    <xf numFmtId="0" fontId="12" fillId="0" borderId="0" xfId="7" applyFont="1" applyAlignment="1">
      <alignment horizontal="center" vertical="top"/>
    </xf>
    <xf numFmtId="0" fontId="12" fillId="0" borderId="0" xfId="7" applyFont="1" applyAlignment="1">
      <alignment horizontal="left" vertical="top"/>
    </xf>
    <xf numFmtId="0" fontId="25" fillId="0" borderId="0" xfId="7" applyFont="1" applyAlignment="1">
      <alignment horizontal="right" vertical="top"/>
    </xf>
    <xf numFmtId="0" fontId="12" fillId="0" borderId="6" xfId="7" applyFont="1" applyBorder="1" applyAlignment="1">
      <alignment horizontal="center" vertical="center"/>
    </xf>
    <xf numFmtId="0" fontId="12" fillId="0" borderId="6" xfId="7" applyFont="1" applyBorder="1" applyAlignment="1">
      <alignment horizontal="center" vertical="top"/>
    </xf>
    <xf numFmtId="0" fontId="12" fillId="0" borderId="6" xfId="7" applyFont="1" applyBorder="1" applyAlignment="1">
      <alignment horizontal="center" vertical="top" wrapText="1"/>
    </xf>
    <xf numFmtId="0" fontId="14" fillId="0" borderId="0" xfId="7" applyFont="1" applyAlignment="1"/>
    <xf numFmtId="49" fontId="12" fillId="0" borderId="6" xfId="7" applyNumberFormat="1" applyFont="1" applyBorder="1" applyAlignment="1">
      <alignment horizontal="center" vertical="center"/>
    </xf>
    <xf numFmtId="49" fontId="14" fillId="0" borderId="0" xfId="7" applyNumberFormat="1" applyFont="1" applyAlignment="1">
      <alignment horizontal="left" vertical="top"/>
    </xf>
    <xf numFmtId="0" fontId="14" fillId="0" borderId="0" xfId="7" applyFont="1" applyAlignment="1">
      <alignment horizontal="right" vertical="top"/>
    </xf>
    <xf numFmtId="0" fontId="25" fillId="0" borderId="0" xfId="7" applyFont="1"/>
    <xf numFmtId="0" fontId="14" fillId="0" borderId="0" xfId="7" applyFont="1" applyAlignment="1">
      <alignment horizontal="left" vertical="top"/>
    </xf>
    <xf numFmtId="49" fontId="19" fillId="0" borderId="6" xfId="7" applyNumberFormat="1" applyFont="1" applyBorder="1" applyAlignment="1">
      <alignment horizontal="left" vertical="top" wrapText="1"/>
    </xf>
    <xf numFmtId="0" fontId="12" fillId="0" borderId="6" xfId="7" applyFont="1" applyBorder="1" applyAlignment="1">
      <alignment horizontal="left" vertical="top" wrapText="1"/>
    </xf>
    <xf numFmtId="0" fontId="16" fillId="0" borderId="6" xfId="7" applyFont="1" applyBorder="1" applyAlignment="1">
      <alignment horizontal="center" vertical="top"/>
    </xf>
    <xf numFmtId="0" fontId="16" fillId="0" borderId="6" xfId="7" applyFont="1" applyBorder="1" applyAlignment="1">
      <alignment horizontal="right" vertical="top"/>
    </xf>
    <xf numFmtId="0" fontId="16" fillId="0" borderId="6" xfId="7" applyFont="1" applyBorder="1" applyAlignment="1">
      <alignment horizontal="center" vertical="top" wrapText="1"/>
    </xf>
    <xf numFmtId="0" fontId="16" fillId="0" borderId="6" xfId="7" applyFont="1" applyBorder="1" applyAlignment="1">
      <alignment horizontal="right" vertical="top" wrapText="1"/>
    </xf>
    <xf numFmtId="0" fontId="24" fillId="0" borderId="6" xfId="7" applyFont="1" applyBorder="1" applyAlignment="1">
      <alignment horizontal="right" vertical="top" wrapText="1"/>
    </xf>
    <xf numFmtId="0" fontId="1" fillId="0" borderId="0" xfId="12"/>
    <xf numFmtId="0" fontId="14" fillId="0" borderId="1" xfId="12" applyFont="1" applyBorder="1" applyAlignment="1">
      <alignment horizontal="center" vertical="top"/>
    </xf>
    <xf numFmtId="0" fontId="14" fillId="0" borderId="0" xfId="12" applyFont="1" applyFill="1" applyBorder="1" applyAlignment="1">
      <alignment horizontal="right" vertical="top"/>
    </xf>
    <xf numFmtId="0" fontId="14" fillId="0" borderId="1" xfId="12" applyFont="1" applyBorder="1" applyAlignment="1">
      <alignment horizontal="left" vertical="top"/>
    </xf>
    <xf numFmtId="0" fontId="14" fillId="0" borderId="1" xfId="10" applyFont="1" applyBorder="1" applyAlignment="1">
      <alignment horizontal="center" vertical="top"/>
    </xf>
    <xf numFmtId="0" fontId="2" fillId="0" borderId="0" xfId="10" applyFont="1" applyAlignment="1">
      <alignment horizontal="center" vertical="top"/>
    </xf>
    <xf numFmtId="0" fontId="16" fillId="0" borderId="1" xfId="10" applyFont="1" applyBorder="1" applyAlignment="1">
      <alignment horizontal="right" vertical="top"/>
    </xf>
    <xf numFmtId="1" fontId="16" fillId="0" borderId="1" xfId="10" applyNumberFormat="1" applyFont="1" applyBorder="1" applyAlignment="1">
      <alignment horizontal="right" vertical="top"/>
    </xf>
    <xf numFmtId="49" fontId="3" fillId="0" borderId="0" xfId="12" applyNumberFormat="1" applyFont="1" applyAlignment="1">
      <alignment horizontal="left" vertical="top"/>
    </xf>
    <xf numFmtId="0" fontId="2" fillId="0" borderId="0" xfId="12" applyFont="1" applyAlignment="1">
      <alignment horizontal="left" vertical="top" wrapText="1"/>
    </xf>
    <xf numFmtId="1" fontId="3" fillId="0" borderId="0" xfId="12" applyNumberFormat="1" applyFont="1" applyAlignment="1">
      <alignment horizontal="left" vertical="top"/>
    </xf>
    <xf numFmtId="49" fontId="2" fillId="0" borderId="0" xfId="12" applyNumberFormat="1" applyFont="1" applyAlignment="1">
      <alignment horizontal="left" vertical="top"/>
    </xf>
    <xf numFmtId="1" fontId="2" fillId="0" borderId="0" xfId="12" applyNumberFormat="1" applyFont="1" applyAlignment="1">
      <alignment horizontal="left" vertical="top"/>
    </xf>
    <xf numFmtId="49" fontId="12" fillId="0" borderId="0" xfId="12" applyNumberFormat="1" applyFont="1" applyAlignment="1">
      <alignment horizontal="left" vertical="top"/>
    </xf>
    <xf numFmtId="1" fontId="12" fillId="0" borderId="0" xfId="12" applyNumberFormat="1" applyFont="1" applyAlignment="1">
      <alignment horizontal="left" vertical="top"/>
    </xf>
    <xf numFmtId="0" fontId="16" fillId="0" borderId="1" xfId="12" applyFont="1" applyBorder="1" applyAlignment="1">
      <alignment horizontal="right" vertical="top"/>
    </xf>
    <xf numFmtId="1" fontId="16" fillId="0" borderId="1" xfId="12" applyNumberFormat="1" applyFont="1" applyBorder="1" applyAlignment="1">
      <alignment horizontal="right" vertical="top"/>
    </xf>
    <xf numFmtId="0" fontId="12" fillId="0" borderId="0" xfId="12" applyFont="1" applyAlignment="1">
      <alignment horizontal="left" vertical="top"/>
    </xf>
    <xf numFmtId="0" fontId="12" fillId="0" borderId="0" xfId="12" applyFont="1" applyAlignment="1">
      <alignment horizontal="center" vertical="top"/>
    </xf>
    <xf numFmtId="0" fontId="22" fillId="0" borderId="0" xfId="12" applyFont="1" applyBorder="1" applyAlignment="1">
      <alignment horizontal="center" vertical="top"/>
    </xf>
    <xf numFmtId="0" fontId="16" fillId="0" borderId="0" xfId="12" applyFont="1" applyBorder="1" applyAlignment="1">
      <alignment horizontal="right" vertical="top"/>
    </xf>
    <xf numFmtId="0" fontId="23" fillId="0" borderId="0" xfId="12" applyFont="1" applyBorder="1" applyAlignment="1">
      <alignment horizontal="center" vertical="top"/>
    </xf>
    <xf numFmtId="0" fontId="8" fillId="0" borderId="0" xfId="12" applyFont="1" applyAlignment="1">
      <alignment horizontal="center" vertical="top"/>
    </xf>
    <xf numFmtId="0" fontId="14" fillId="0" borderId="0" xfId="12" applyFont="1" applyAlignment="1">
      <alignment horizontal="center" vertical="top"/>
    </xf>
    <xf numFmtId="0" fontId="24" fillId="0" borderId="0" xfId="12" applyFont="1" applyAlignment="1">
      <alignment horizontal="center" vertical="top"/>
    </xf>
    <xf numFmtId="0" fontId="12" fillId="0" borderId="0" xfId="12" applyFont="1" applyFill="1" applyBorder="1" applyAlignment="1">
      <alignment horizontal="left" vertical="top"/>
    </xf>
    <xf numFmtId="0" fontId="12" fillId="0" borderId="0" xfId="12" applyFont="1" applyFill="1" applyBorder="1" applyAlignment="1">
      <alignment horizontal="center" vertical="top"/>
    </xf>
    <xf numFmtId="0" fontId="16" fillId="0" borderId="0" xfId="12" applyFont="1" applyFill="1" applyBorder="1" applyAlignment="1">
      <alignment horizontal="right" vertical="top"/>
    </xf>
    <xf numFmtId="0" fontId="16" fillId="0" borderId="0" xfId="12" applyFont="1" applyAlignment="1">
      <alignment horizontal="center" vertical="top"/>
    </xf>
    <xf numFmtId="0" fontId="14" fillId="0" borderId="1" xfId="12" applyFont="1" applyFill="1" applyBorder="1" applyAlignment="1">
      <alignment horizontal="center" vertical="top"/>
    </xf>
    <xf numFmtId="0" fontId="14" fillId="0" borderId="1" xfId="12" applyFont="1" applyFill="1" applyBorder="1" applyAlignment="1">
      <alignment horizontal="right" vertical="top"/>
    </xf>
    <xf numFmtId="0" fontId="14" fillId="0" borderId="1" xfId="12" applyFont="1" applyBorder="1" applyAlignment="1">
      <alignment horizontal="right" vertical="top"/>
    </xf>
    <xf numFmtId="0" fontId="12" fillId="0" borderId="0" xfId="12" applyFont="1" applyBorder="1" applyAlignment="1">
      <alignment horizontal="left" vertical="top"/>
    </xf>
    <xf numFmtId="0" fontId="6" fillId="0" borderId="0" xfId="12" applyFont="1" applyBorder="1" applyAlignment="1">
      <alignment horizontal="center" vertical="top"/>
    </xf>
    <xf numFmtId="1" fontId="16" fillId="0" borderId="0" xfId="12" applyNumberFormat="1" applyFont="1" applyBorder="1" applyAlignment="1">
      <alignment horizontal="right" vertical="top"/>
    </xf>
    <xf numFmtId="0" fontId="9" fillId="0" borderId="0" xfId="12" applyFont="1" applyAlignment="1">
      <alignment horizontal="center" vertical="top"/>
    </xf>
    <xf numFmtId="49" fontId="9" fillId="0" borderId="0" xfId="12" applyNumberFormat="1" applyFont="1" applyAlignment="1">
      <alignment horizontal="left" vertical="top"/>
    </xf>
    <xf numFmtId="0" fontId="16" fillId="0" borderId="0" xfId="12" applyFont="1" applyAlignment="1"/>
    <xf numFmtId="0" fontId="14" fillId="0" borderId="0" xfId="22" applyFont="1" applyAlignment="1">
      <alignment horizontal="left"/>
    </xf>
    <xf numFmtId="0" fontId="1" fillId="0" borderId="0" xfId="78"/>
    <xf numFmtId="0" fontId="12" fillId="0" borderId="0" xfId="78" applyFont="1" applyAlignment="1">
      <alignment horizontal="center" vertical="top"/>
    </xf>
    <xf numFmtId="0" fontId="16" fillId="0" borderId="0" xfId="78" applyFont="1" applyAlignment="1">
      <alignment horizontal="center" vertical="top"/>
    </xf>
    <xf numFmtId="0" fontId="14" fillId="0" borderId="0" xfId="78" applyFont="1" applyAlignment="1">
      <alignment horizontal="left"/>
    </xf>
    <xf numFmtId="0" fontId="12" fillId="0" borderId="1" xfId="12" applyFont="1" applyBorder="1" applyAlignment="1">
      <alignment horizontal="left" vertical="top"/>
    </xf>
    <xf numFmtId="0" fontId="2" fillId="0" borderId="1" xfId="10" applyFont="1" applyBorder="1" applyAlignment="1">
      <alignment horizontal="left" vertical="top" wrapText="1"/>
    </xf>
    <xf numFmtId="0" fontId="2" fillId="0" borderId="1" xfId="10" applyFont="1" applyBorder="1" applyAlignment="1">
      <alignment horizontal="center" vertical="top"/>
    </xf>
    <xf numFmtId="0" fontId="1" fillId="0" borderId="1" xfId="10" applyBorder="1"/>
    <xf numFmtId="4" fontId="3" fillId="0" borderId="6" xfId="0" applyNumberFormat="1" applyFont="1" applyFill="1" applyBorder="1" applyAlignment="1">
      <alignment horizontal="left" vertical="top" wrapText="1"/>
    </xf>
    <xf numFmtId="0" fontId="28" fillId="0" borderId="0" xfId="7"/>
    <xf numFmtId="0" fontId="14" fillId="0" borderId="0" xfId="7" applyFont="1" applyAlignment="1">
      <alignment horizontal="left"/>
    </xf>
    <xf numFmtId="0" fontId="12" fillId="0" borderId="6" xfId="7" applyFont="1" applyBorder="1" applyAlignment="1">
      <alignment horizontal="center" vertical="center" wrapText="1"/>
    </xf>
    <xf numFmtId="0" fontId="14" fillId="0" borderId="0" xfId="7" applyFont="1" applyAlignment="1">
      <alignment horizontal="center" vertical="top"/>
    </xf>
    <xf numFmtId="0" fontId="16" fillId="0" borderId="0" xfId="7" applyFont="1" applyAlignment="1">
      <alignment horizontal="center" vertical="top"/>
    </xf>
    <xf numFmtId="0" fontId="12" fillId="0" borderId="0" xfId="7" applyFont="1" applyAlignment="1">
      <alignment horizontal="center" vertical="top"/>
    </xf>
    <xf numFmtId="0" fontId="12" fillId="0" borderId="0" xfId="7" applyFont="1" applyAlignment="1">
      <alignment horizontal="left" vertical="top"/>
    </xf>
    <xf numFmtId="0" fontId="25" fillId="0" borderId="0" xfId="7" applyFont="1" applyAlignment="1">
      <alignment horizontal="right" vertical="top"/>
    </xf>
    <xf numFmtId="0" fontId="12" fillId="0" borderId="6" xfId="7" applyFont="1" applyBorder="1" applyAlignment="1">
      <alignment horizontal="center" vertical="center"/>
    </xf>
    <xf numFmtId="0" fontId="12" fillId="0" borderId="6" xfId="7" applyFont="1" applyBorder="1" applyAlignment="1">
      <alignment horizontal="center" vertical="top"/>
    </xf>
    <xf numFmtId="0" fontId="12" fillId="0" borderId="6" xfId="7" applyFont="1" applyBorder="1" applyAlignment="1">
      <alignment horizontal="center" vertical="top" wrapText="1"/>
    </xf>
    <xf numFmtId="0" fontId="14" fillId="0" borderId="0" xfId="7" applyFont="1" applyAlignment="1"/>
    <xf numFmtId="49" fontId="12" fillId="0" borderId="6" xfId="7" applyNumberFormat="1" applyFont="1" applyBorder="1" applyAlignment="1">
      <alignment horizontal="center" vertical="center"/>
    </xf>
    <xf numFmtId="49" fontId="14" fillId="0" borderId="0" xfId="7" applyNumberFormat="1" applyFont="1" applyAlignment="1">
      <alignment horizontal="left" vertical="top"/>
    </xf>
    <xf numFmtId="0" fontId="14" fillId="0" borderId="0" xfId="7" applyFont="1" applyAlignment="1">
      <alignment horizontal="right" vertical="top"/>
    </xf>
    <xf numFmtId="0" fontId="25" fillId="0" borderId="0" xfId="7" applyFont="1"/>
    <xf numFmtId="0" fontId="14" fillId="0" borderId="0" xfId="7" applyFont="1" applyAlignment="1">
      <alignment horizontal="left" vertical="top"/>
    </xf>
    <xf numFmtId="49" fontId="19" fillId="0" borderId="6" xfId="7" applyNumberFormat="1" applyFont="1" applyBorder="1" applyAlignment="1">
      <alignment horizontal="left" vertical="top" wrapText="1"/>
    </xf>
    <xf numFmtId="0" fontId="12" fillId="0" borderId="6" xfId="7" applyFont="1" applyBorder="1" applyAlignment="1">
      <alignment horizontal="left" vertical="top" wrapText="1"/>
    </xf>
    <xf numFmtId="0" fontId="16" fillId="0" borderId="6" xfId="7" applyFont="1" applyBorder="1" applyAlignment="1">
      <alignment horizontal="center" vertical="top"/>
    </xf>
    <xf numFmtId="0" fontId="16" fillId="0" borderId="6" xfId="7" applyFont="1" applyBorder="1" applyAlignment="1">
      <alignment horizontal="right" vertical="top"/>
    </xf>
    <xf numFmtId="0" fontId="16" fillId="0" borderId="6" xfId="7" applyFont="1" applyBorder="1" applyAlignment="1">
      <alignment horizontal="center" vertical="top" wrapText="1"/>
    </xf>
    <xf numFmtId="0" fontId="16" fillId="0" borderId="6" xfId="7" applyFont="1" applyBorder="1" applyAlignment="1">
      <alignment horizontal="right" vertical="top" wrapText="1"/>
    </xf>
    <xf numFmtId="0" fontId="24" fillId="0" borderId="6" xfId="7" applyFont="1" applyBorder="1" applyAlignment="1">
      <alignment horizontal="right" vertical="top" wrapText="1"/>
    </xf>
    <xf numFmtId="0" fontId="1" fillId="0" borderId="0" xfId="12"/>
    <xf numFmtId="0" fontId="14" fillId="0" borderId="1" xfId="12" applyFont="1" applyBorder="1" applyAlignment="1">
      <alignment horizontal="center" vertical="top"/>
    </xf>
    <xf numFmtId="0" fontId="14" fillId="0" borderId="0" xfId="12" applyFont="1" applyFill="1" applyBorder="1" applyAlignment="1">
      <alignment horizontal="right" vertical="top"/>
    </xf>
    <xf numFmtId="0" fontId="14" fillId="0" borderId="1" xfId="12" applyFont="1" applyBorder="1" applyAlignment="1">
      <alignment horizontal="left" vertical="top"/>
    </xf>
    <xf numFmtId="0" fontId="14" fillId="0" borderId="1" xfId="10" applyFont="1" applyBorder="1" applyAlignment="1">
      <alignment horizontal="center" vertical="top"/>
    </xf>
    <xf numFmtId="0" fontId="2" fillId="0" borderId="0" xfId="10" applyFont="1" applyAlignment="1">
      <alignment horizontal="center" vertical="top"/>
    </xf>
    <xf numFmtId="0" fontId="16" fillId="0" borderId="1" xfId="10" applyFont="1" applyBorder="1" applyAlignment="1">
      <alignment horizontal="right" vertical="top"/>
    </xf>
    <xf numFmtId="1" fontId="16" fillId="0" borderId="1" xfId="10" applyNumberFormat="1" applyFont="1" applyBorder="1" applyAlignment="1">
      <alignment horizontal="right" vertical="top"/>
    </xf>
    <xf numFmtId="49" fontId="3" fillId="0" borderId="0" xfId="12" applyNumberFormat="1" applyFont="1" applyAlignment="1">
      <alignment horizontal="left" vertical="top"/>
    </xf>
    <xf numFmtId="0" fontId="2" fillId="0" borderId="0" xfId="12" applyFont="1" applyAlignment="1">
      <alignment horizontal="left" vertical="top" wrapText="1"/>
    </xf>
    <xf numFmtId="1" fontId="3" fillId="0" borderId="0" xfId="12" applyNumberFormat="1" applyFont="1" applyAlignment="1">
      <alignment horizontal="left" vertical="top"/>
    </xf>
    <xf numFmtId="49" fontId="2" fillId="0" borderId="0" xfId="12" applyNumberFormat="1" applyFont="1" applyAlignment="1">
      <alignment horizontal="left" vertical="top"/>
    </xf>
    <xf numFmtId="1" fontId="2" fillId="0" borderId="0" xfId="12" applyNumberFormat="1" applyFont="1" applyAlignment="1">
      <alignment horizontal="left" vertical="top"/>
    </xf>
    <xf numFmtId="49" fontId="12" fillId="0" borderId="0" xfId="12" applyNumberFormat="1" applyFont="1" applyAlignment="1">
      <alignment horizontal="left" vertical="top"/>
    </xf>
    <xf numFmtId="1" fontId="12" fillId="0" borderId="0" xfId="12" applyNumberFormat="1" applyFont="1" applyAlignment="1">
      <alignment horizontal="left" vertical="top"/>
    </xf>
    <xf numFmtId="0" fontId="16" fillId="0" borderId="1" xfId="12" applyFont="1" applyBorder="1" applyAlignment="1">
      <alignment horizontal="right" vertical="top"/>
    </xf>
    <xf numFmtId="1" fontId="16" fillId="0" borderId="1" xfId="12" applyNumberFormat="1" applyFont="1" applyBorder="1" applyAlignment="1">
      <alignment horizontal="right" vertical="top"/>
    </xf>
    <xf numFmtId="0" fontId="12" fillId="0" borderId="0" xfId="12" applyFont="1" applyAlignment="1">
      <alignment horizontal="left" vertical="top"/>
    </xf>
    <xf numFmtId="0" fontId="12" fillId="0" borderId="0" xfId="12" applyFont="1" applyAlignment="1">
      <alignment horizontal="center" vertical="top"/>
    </xf>
    <xf numFmtId="0" fontId="22" fillId="0" borderId="0" xfId="12" applyFont="1" applyBorder="1" applyAlignment="1">
      <alignment horizontal="center" vertical="top"/>
    </xf>
    <xf numFmtId="0" fontId="16" fillId="0" borderId="0" xfId="12" applyFont="1" applyBorder="1" applyAlignment="1">
      <alignment horizontal="right" vertical="top"/>
    </xf>
    <xf numFmtId="0" fontId="23" fillId="0" borderId="0" xfId="12" applyFont="1" applyBorder="1" applyAlignment="1">
      <alignment horizontal="center" vertical="top"/>
    </xf>
    <xf numFmtId="0" fontId="8" fillId="0" borderId="0" xfId="12" applyFont="1" applyAlignment="1">
      <alignment horizontal="center" vertical="top"/>
    </xf>
    <xf numFmtId="0" fontId="14" fillId="0" borderId="0" xfId="12" applyFont="1" applyAlignment="1">
      <alignment horizontal="center" vertical="top"/>
    </xf>
    <xf numFmtId="0" fontId="24" fillId="0" borderId="0" xfId="12" applyFont="1" applyAlignment="1">
      <alignment horizontal="center" vertical="top"/>
    </xf>
    <xf numFmtId="0" fontId="12" fillId="0" borderId="0" xfId="12" applyFont="1" applyFill="1" applyBorder="1" applyAlignment="1">
      <alignment horizontal="left" vertical="top"/>
    </xf>
    <xf numFmtId="0" fontId="12" fillId="0" borderId="0" xfId="12" applyFont="1" applyFill="1" applyBorder="1" applyAlignment="1">
      <alignment horizontal="center" vertical="top"/>
    </xf>
    <xf numFmtId="0" fontId="16" fillId="0" borderId="0" xfId="12" applyFont="1" applyFill="1" applyBorder="1" applyAlignment="1">
      <alignment horizontal="right" vertical="top"/>
    </xf>
    <xf numFmtId="0" fontId="16" fillId="0" borderId="0" xfId="12" applyFont="1" applyAlignment="1">
      <alignment horizontal="center" vertical="top"/>
    </xf>
    <xf numFmtId="0" fontId="14" fillId="0" borderId="1" xfId="12" applyFont="1" applyFill="1" applyBorder="1" applyAlignment="1">
      <alignment horizontal="center" vertical="top"/>
    </xf>
    <xf numFmtId="0" fontId="14" fillId="0" borderId="1" xfId="12" applyFont="1" applyFill="1" applyBorder="1" applyAlignment="1">
      <alignment horizontal="right" vertical="top"/>
    </xf>
    <xf numFmtId="0" fontId="14" fillId="0" borderId="1" xfId="12" applyFont="1" applyBorder="1" applyAlignment="1">
      <alignment horizontal="right" vertical="top"/>
    </xf>
    <xf numFmtId="0" fontId="12" fillId="0" borderId="0" xfId="12" applyFont="1" applyBorder="1" applyAlignment="1">
      <alignment horizontal="left" vertical="top"/>
    </xf>
    <xf numFmtId="0" fontId="6" fillId="0" borderId="0" xfId="12" applyFont="1" applyBorder="1" applyAlignment="1">
      <alignment horizontal="center" vertical="top"/>
    </xf>
    <xf numFmtId="1" fontId="16" fillId="0" borderId="0" xfId="12" applyNumberFormat="1" applyFont="1" applyBorder="1" applyAlignment="1">
      <alignment horizontal="right" vertical="top"/>
    </xf>
    <xf numFmtId="0" fontId="9" fillId="0" borderId="0" xfId="12" applyFont="1" applyAlignment="1">
      <alignment horizontal="center" vertical="top"/>
    </xf>
    <xf numFmtId="49" fontId="9" fillId="0" borderId="0" xfId="12" applyNumberFormat="1" applyFont="1" applyAlignment="1">
      <alignment horizontal="left" vertical="top"/>
    </xf>
    <xf numFmtId="0" fontId="16" fillId="0" borderId="0" xfId="12" applyFont="1" applyAlignment="1"/>
    <xf numFmtId="0" fontId="14" fillId="0" borderId="0" xfId="12" applyFont="1" applyAlignment="1">
      <alignment horizontal="left"/>
    </xf>
    <xf numFmtId="1" fontId="14" fillId="0" borderId="0" xfId="12" applyNumberFormat="1" applyFont="1" applyAlignment="1">
      <alignment horizontal="left"/>
    </xf>
    <xf numFmtId="0" fontId="12" fillId="0" borderId="1" xfId="12" applyFont="1" applyBorder="1" applyAlignment="1">
      <alignment horizontal="left" vertical="top"/>
    </xf>
    <xf numFmtId="0" fontId="2" fillId="0" borderId="1" xfId="10" applyFont="1" applyBorder="1" applyAlignment="1">
      <alignment horizontal="left" vertical="top" wrapText="1"/>
    </xf>
    <xf numFmtId="0" fontId="2" fillId="0" borderId="1" xfId="10" applyFont="1" applyBorder="1" applyAlignment="1">
      <alignment horizontal="center" vertical="top"/>
    </xf>
    <xf numFmtId="0" fontId="1" fillId="0" borderId="1" xfId="10" applyBorder="1"/>
    <xf numFmtId="0" fontId="28" fillId="0" borderId="0" xfId="7"/>
    <xf numFmtId="0" fontId="14" fillId="0" borderId="0" xfId="7" applyFont="1" applyAlignment="1">
      <alignment horizontal="left"/>
    </xf>
    <xf numFmtId="0" fontId="12" fillId="0" borderId="6" xfId="7" applyFont="1" applyBorder="1" applyAlignment="1">
      <alignment horizontal="center" vertical="center" wrapText="1"/>
    </xf>
    <xf numFmtId="0" fontId="14" fillId="0" borderId="0" xfId="7" applyFont="1" applyAlignment="1">
      <alignment horizontal="center" vertical="top"/>
    </xf>
    <xf numFmtId="0" fontId="16" fillId="0" borderId="0" xfId="7" applyFont="1" applyAlignment="1">
      <alignment horizontal="center" vertical="top"/>
    </xf>
    <xf numFmtId="0" fontId="12" fillId="0" borderId="0" xfId="7" applyFont="1" applyAlignment="1">
      <alignment horizontal="center" vertical="top"/>
    </xf>
    <xf numFmtId="0" fontId="12" fillId="0" borderId="0" xfId="7" applyFont="1" applyAlignment="1">
      <alignment horizontal="left" vertical="top"/>
    </xf>
    <xf numFmtId="0" fontId="25" fillId="0" borderId="0" xfId="7" applyFont="1" applyAlignment="1">
      <alignment horizontal="right" vertical="top"/>
    </xf>
    <xf numFmtId="0" fontId="12" fillId="0" borderId="6" xfId="7" applyFont="1" applyBorder="1" applyAlignment="1">
      <alignment horizontal="center" vertical="center"/>
    </xf>
    <xf numFmtId="0" fontId="12" fillId="0" borderId="6" xfId="7" applyFont="1" applyBorder="1" applyAlignment="1">
      <alignment horizontal="center" vertical="top"/>
    </xf>
    <xf numFmtId="0" fontId="12" fillId="0" borderId="6" xfId="7" applyFont="1" applyBorder="1" applyAlignment="1">
      <alignment horizontal="center" vertical="top" wrapText="1"/>
    </xf>
    <xf numFmtId="0" fontId="14" fillId="0" borderId="0" xfId="7" applyFont="1" applyAlignment="1"/>
    <xf numFmtId="49" fontId="12" fillId="0" borderId="6" xfId="7" applyNumberFormat="1" applyFont="1" applyBorder="1" applyAlignment="1">
      <alignment horizontal="center" vertical="center"/>
    </xf>
    <xf numFmtId="49" fontId="14" fillId="0" borderId="0" xfId="7" applyNumberFormat="1" applyFont="1" applyAlignment="1">
      <alignment horizontal="left" vertical="top"/>
    </xf>
    <xf numFmtId="0" fontId="14" fillId="0" borderId="0" xfId="7" applyFont="1" applyAlignment="1">
      <alignment horizontal="right" vertical="top"/>
    </xf>
    <xf numFmtId="0" fontId="25" fillId="0" borderId="0" xfId="7" applyFont="1"/>
    <xf numFmtId="0" fontId="14" fillId="0" borderId="0" xfId="7" applyFont="1" applyAlignment="1">
      <alignment horizontal="left" vertical="top"/>
    </xf>
    <xf numFmtId="49" fontId="19" fillId="0" borderId="6" xfId="7" applyNumberFormat="1" applyFont="1" applyBorder="1" applyAlignment="1">
      <alignment horizontal="left" vertical="top" wrapText="1"/>
    </xf>
    <xf numFmtId="0" fontId="12" fillId="0" borderId="6" xfId="7" applyFont="1" applyBorder="1" applyAlignment="1">
      <alignment horizontal="left" vertical="top" wrapText="1"/>
    </xf>
    <xf numFmtId="0" fontId="16" fillId="0" borderId="6" xfId="7" applyFont="1" applyBorder="1" applyAlignment="1">
      <alignment horizontal="center" vertical="top"/>
    </xf>
    <xf numFmtId="0" fontId="16" fillId="0" borderId="6" xfId="7" applyFont="1" applyBorder="1" applyAlignment="1">
      <alignment horizontal="right" vertical="top"/>
    </xf>
    <xf numFmtId="0" fontId="16" fillId="0" borderId="6" xfId="7" applyFont="1" applyBorder="1" applyAlignment="1">
      <alignment horizontal="right" vertical="top" wrapText="1"/>
    </xf>
    <xf numFmtId="0" fontId="24" fillId="0" borderId="6" xfId="7" applyFont="1" applyBorder="1" applyAlignment="1">
      <alignment horizontal="right" vertical="top" wrapText="1"/>
    </xf>
    <xf numFmtId="0" fontId="1" fillId="0" borderId="0" xfId="12"/>
    <xf numFmtId="0" fontId="14" fillId="0" borderId="1" xfId="12" applyFont="1" applyBorder="1" applyAlignment="1">
      <alignment horizontal="center" vertical="top"/>
    </xf>
    <xf numFmtId="0" fontId="14" fillId="0" borderId="0" xfId="12" applyFont="1" applyFill="1" applyBorder="1" applyAlignment="1">
      <alignment horizontal="right" vertical="top"/>
    </xf>
    <xf numFmtId="0" fontId="14" fillId="0" borderId="1" xfId="12" applyFont="1" applyBorder="1" applyAlignment="1">
      <alignment horizontal="left" vertical="top"/>
    </xf>
    <xf numFmtId="0" fontId="14" fillId="0" borderId="1" xfId="10" applyFont="1" applyBorder="1" applyAlignment="1">
      <alignment horizontal="center" vertical="top"/>
    </xf>
    <xf numFmtId="0" fontId="2" fillId="0" borderId="0" xfId="10" applyFont="1" applyAlignment="1">
      <alignment horizontal="center" vertical="top"/>
    </xf>
    <xf numFmtId="0" fontId="16" fillId="0" borderId="1" xfId="10" applyFont="1" applyBorder="1" applyAlignment="1">
      <alignment horizontal="right" vertical="top"/>
    </xf>
    <xf numFmtId="1" fontId="16" fillId="0" borderId="1" xfId="10" applyNumberFormat="1" applyFont="1" applyBorder="1" applyAlignment="1">
      <alignment horizontal="right" vertical="top"/>
    </xf>
    <xf numFmtId="49" fontId="12" fillId="0" borderId="0" xfId="21" applyNumberFormat="1" applyFont="1" applyAlignment="1">
      <alignment horizontal="left" vertical="top"/>
    </xf>
    <xf numFmtId="0" fontId="12" fillId="0" borderId="0" xfId="21" applyFont="1" applyAlignment="1">
      <alignment horizontal="center" vertical="top"/>
    </xf>
    <xf numFmtId="0" fontId="16" fillId="0" borderId="0" xfId="21" applyFont="1" applyAlignment="1">
      <alignment horizontal="center" vertical="top"/>
    </xf>
    <xf numFmtId="0" fontId="14" fillId="0" borderId="0" xfId="21" applyFont="1" applyAlignment="1">
      <alignment horizontal="left"/>
    </xf>
    <xf numFmtId="49" fontId="3" fillId="0" borderId="0" xfId="12" applyNumberFormat="1" applyFont="1" applyAlignment="1">
      <alignment horizontal="left" vertical="top"/>
    </xf>
    <xf numFmtId="0" fontId="2" fillId="0" borderId="0" xfId="12" applyFont="1" applyAlignment="1">
      <alignment horizontal="left" vertical="top" wrapText="1"/>
    </xf>
    <xf numFmtId="1" fontId="3" fillId="0" borderId="0" xfId="12" applyNumberFormat="1" applyFont="1" applyAlignment="1">
      <alignment horizontal="left" vertical="top"/>
    </xf>
    <xf numFmtId="49" fontId="2" fillId="0" borderId="0" xfId="12" applyNumberFormat="1" applyFont="1" applyAlignment="1">
      <alignment horizontal="left" vertical="top"/>
    </xf>
    <xf numFmtId="1" fontId="2" fillId="0" borderId="0" xfId="12" applyNumberFormat="1" applyFont="1" applyAlignment="1">
      <alignment horizontal="left" vertical="top"/>
    </xf>
    <xf numFmtId="49" fontId="12" fillId="0" borderId="0" xfId="12" applyNumberFormat="1" applyFont="1" applyAlignment="1">
      <alignment horizontal="left" vertical="top"/>
    </xf>
    <xf numFmtId="1" fontId="12" fillId="0" borderId="0" xfId="12" applyNumberFormat="1" applyFont="1" applyAlignment="1">
      <alignment horizontal="left" vertical="top"/>
    </xf>
    <xf numFmtId="0" fontId="16" fillId="0" borderId="1" xfId="12" applyFont="1" applyBorder="1" applyAlignment="1">
      <alignment horizontal="right" vertical="top"/>
    </xf>
    <xf numFmtId="1" fontId="16" fillId="0" borderId="1" xfId="12" applyNumberFormat="1" applyFont="1" applyBorder="1" applyAlignment="1">
      <alignment horizontal="right" vertical="top"/>
    </xf>
    <xf numFmtId="0" fontId="12" fillId="0" borderId="0" xfId="12" applyFont="1" applyAlignment="1">
      <alignment horizontal="left" vertical="top"/>
    </xf>
    <xf numFmtId="0" fontId="12" fillId="0" borderId="0" xfId="12" applyFont="1" applyAlignment="1">
      <alignment horizontal="center" vertical="top"/>
    </xf>
    <xf numFmtId="0" fontId="22" fillId="0" borderId="0" xfId="12" applyFont="1" applyBorder="1" applyAlignment="1">
      <alignment horizontal="center" vertical="top"/>
    </xf>
    <xf numFmtId="0" fontId="16" fillId="0" borderId="0" xfId="12" applyFont="1" applyBorder="1" applyAlignment="1">
      <alignment horizontal="right" vertical="top"/>
    </xf>
    <xf numFmtId="0" fontId="23" fillId="0" borderId="0" xfId="12" applyFont="1" applyBorder="1" applyAlignment="1">
      <alignment horizontal="center" vertical="top"/>
    </xf>
    <xf numFmtId="0" fontId="8" fillId="0" borderId="0" xfId="12" applyFont="1" applyAlignment="1">
      <alignment horizontal="center" vertical="top"/>
    </xf>
    <xf numFmtId="0" fontId="14" fillId="0" borderId="0" xfId="12" applyFont="1" applyAlignment="1">
      <alignment horizontal="center" vertical="top"/>
    </xf>
    <xf numFmtId="0" fontId="24" fillId="0" borderId="0" xfId="12" applyFont="1" applyAlignment="1">
      <alignment horizontal="center" vertical="top"/>
    </xf>
    <xf numFmtId="0" fontId="12" fillId="0" borderId="0" xfId="12" applyFont="1" applyFill="1" applyBorder="1" applyAlignment="1">
      <alignment horizontal="left" vertical="top"/>
    </xf>
    <xf numFmtId="0" fontId="12" fillId="0" borderId="0" xfId="12" applyFont="1" applyFill="1" applyBorder="1" applyAlignment="1">
      <alignment horizontal="center" vertical="top"/>
    </xf>
    <xf numFmtId="0" fontId="16" fillId="0" borderId="0" xfId="12" applyFont="1" applyFill="1" applyBorder="1" applyAlignment="1">
      <alignment horizontal="right" vertical="top"/>
    </xf>
    <xf numFmtId="0" fontId="16" fillId="0" borderId="0" xfId="12" applyFont="1" applyAlignment="1">
      <alignment horizontal="center" vertical="top"/>
    </xf>
    <xf numFmtId="0" fontId="14" fillId="0" borderId="1" xfId="12" applyFont="1" applyFill="1" applyBorder="1" applyAlignment="1">
      <alignment horizontal="center" vertical="top"/>
    </xf>
    <xf numFmtId="0" fontId="14" fillId="0" borderId="1" xfId="12" applyFont="1" applyFill="1" applyBorder="1" applyAlignment="1">
      <alignment horizontal="right" vertical="top"/>
    </xf>
    <xf numFmtId="0" fontId="14" fillId="0" borderId="1" xfId="12" applyFont="1" applyBorder="1" applyAlignment="1">
      <alignment horizontal="right" vertical="top"/>
    </xf>
    <xf numFmtId="0" fontId="12" fillId="0" borderId="0" xfId="12" applyFont="1" applyBorder="1" applyAlignment="1">
      <alignment horizontal="left" vertical="top"/>
    </xf>
    <xf numFmtId="0" fontId="6" fillId="0" borderId="0" xfId="12" applyFont="1" applyBorder="1" applyAlignment="1">
      <alignment horizontal="center" vertical="top"/>
    </xf>
    <xf numFmtId="1" fontId="16" fillId="0" borderId="0" xfId="12" applyNumberFormat="1" applyFont="1" applyBorder="1" applyAlignment="1">
      <alignment horizontal="right" vertical="top"/>
    </xf>
    <xf numFmtId="0" fontId="9" fillId="0" borderId="0" xfId="12" applyFont="1" applyAlignment="1">
      <alignment horizontal="center" vertical="top"/>
    </xf>
    <xf numFmtId="49" fontId="9" fillId="0" borderId="0" xfId="12" applyNumberFormat="1" applyFont="1" applyAlignment="1">
      <alignment horizontal="left" vertical="top"/>
    </xf>
    <xf numFmtId="0" fontId="16" fillId="0" borderId="0" xfId="12" applyFont="1" applyAlignment="1"/>
    <xf numFmtId="0" fontId="16" fillId="0" borderId="0" xfId="21" applyFont="1" applyAlignment="1">
      <alignment horizontal="right" vertical="top"/>
    </xf>
    <xf numFmtId="0" fontId="12" fillId="0" borderId="1" xfId="12" applyFont="1" applyBorder="1" applyAlignment="1">
      <alignment horizontal="left" vertical="top"/>
    </xf>
    <xf numFmtId="0" fontId="2" fillId="0" borderId="1" xfId="10" applyFont="1" applyBorder="1" applyAlignment="1">
      <alignment horizontal="left" vertical="top" wrapText="1"/>
    </xf>
    <xf numFmtId="0" fontId="2" fillId="0" borderId="1" xfId="10" applyFont="1" applyBorder="1" applyAlignment="1">
      <alignment horizontal="center" vertical="top"/>
    </xf>
    <xf numFmtId="0" fontId="1" fillId="0" borderId="1" xfId="10" applyBorder="1"/>
    <xf numFmtId="0" fontId="28" fillId="0" borderId="0" xfId="7"/>
    <xf numFmtId="0" fontId="14" fillId="0" borderId="0" xfId="7" applyFont="1" applyAlignment="1">
      <alignment horizontal="left"/>
    </xf>
    <xf numFmtId="0" fontId="12" fillId="0" borderId="6" xfId="7" applyFont="1" applyBorder="1" applyAlignment="1">
      <alignment horizontal="center" vertical="center" wrapText="1"/>
    </xf>
    <xf numFmtId="0" fontId="14" fillId="0" borderId="0" xfId="7" applyFont="1" applyAlignment="1">
      <alignment horizontal="center" vertical="top"/>
    </xf>
    <xf numFmtId="0" fontId="16" fillId="0" borderId="0" xfId="7" applyFont="1" applyAlignment="1">
      <alignment horizontal="center" vertical="top"/>
    </xf>
    <xf numFmtId="0" fontId="12" fillId="0" borderId="0" xfId="7" applyFont="1" applyAlignment="1">
      <alignment horizontal="center" vertical="top"/>
    </xf>
    <xf numFmtId="0" fontId="12" fillId="0" borderId="0" xfId="7" applyFont="1" applyAlignment="1">
      <alignment horizontal="left" vertical="top"/>
    </xf>
    <xf numFmtId="0" fontId="25" fillId="0" borderId="0" xfId="7" applyFont="1" applyAlignment="1">
      <alignment horizontal="right" vertical="top"/>
    </xf>
    <xf numFmtId="0" fontId="12" fillId="0" borderId="6" xfId="7" applyFont="1" applyBorder="1" applyAlignment="1">
      <alignment horizontal="center" vertical="center"/>
    </xf>
    <xf numFmtId="0" fontId="12" fillId="0" borderId="6" xfId="7" applyFont="1" applyBorder="1" applyAlignment="1">
      <alignment horizontal="center" vertical="top"/>
    </xf>
    <xf numFmtId="0" fontId="12" fillId="0" borderId="6" xfId="7" applyFont="1" applyBorder="1" applyAlignment="1">
      <alignment horizontal="center" vertical="top" wrapText="1"/>
    </xf>
    <xf numFmtId="0" fontId="14" fillId="0" borderId="0" xfId="7" applyFont="1" applyAlignment="1"/>
    <xf numFmtId="49" fontId="12" fillId="0" borderId="6" xfId="7" applyNumberFormat="1" applyFont="1" applyBorder="1" applyAlignment="1">
      <alignment horizontal="center" vertical="center"/>
    </xf>
    <xf numFmtId="49" fontId="14" fillId="0" borderId="0" xfId="7" applyNumberFormat="1" applyFont="1" applyAlignment="1">
      <alignment horizontal="left" vertical="top"/>
    </xf>
    <xf numFmtId="0" fontId="14" fillId="0" borderId="0" xfId="7" applyFont="1" applyAlignment="1">
      <alignment horizontal="right" vertical="top"/>
    </xf>
    <xf numFmtId="0" fontId="25" fillId="0" borderId="0" xfId="7" applyFont="1"/>
    <xf numFmtId="0" fontId="14" fillId="0" borderId="0" xfId="7" applyFont="1" applyAlignment="1">
      <alignment horizontal="left" vertical="top"/>
    </xf>
    <xf numFmtId="49" fontId="19" fillId="0" borderId="6" xfId="7" applyNumberFormat="1" applyFont="1" applyBorder="1" applyAlignment="1">
      <alignment horizontal="left" vertical="top" wrapText="1"/>
    </xf>
    <xf numFmtId="0" fontId="12" fillId="0" borderId="6" xfId="7" applyFont="1" applyBorder="1" applyAlignment="1">
      <alignment horizontal="left" vertical="top" wrapText="1"/>
    </xf>
    <xf numFmtId="0" fontId="16" fillId="0" borderId="6" xfId="7" applyFont="1" applyBorder="1" applyAlignment="1">
      <alignment horizontal="center" vertical="top"/>
    </xf>
    <xf numFmtId="0" fontId="16" fillId="0" borderId="6" xfId="7" applyFont="1" applyBorder="1" applyAlignment="1">
      <alignment horizontal="right" vertical="top"/>
    </xf>
    <xf numFmtId="0" fontId="16" fillId="0" borderId="6" xfId="7" applyFont="1" applyBorder="1" applyAlignment="1">
      <alignment horizontal="right" vertical="top" wrapText="1"/>
    </xf>
    <xf numFmtId="0" fontId="24" fillId="0" borderId="6" xfId="7" applyFont="1" applyBorder="1" applyAlignment="1">
      <alignment horizontal="right" vertical="top" wrapText="1"/>
    </xf>
    <xf numFmtId="0" fontId="1" fillId="0" borderId="0" xfId="18"/>
    <xf numFmtId="0" fontId="14" fillId="0" borderId="1" xfId="18" applyFont="1" applyBorder="1" applyAlignment="1">
      <alignment horizontal="center" vertical="top"/>
    </xf>
    <xf numFmtId="0" fontId="14" fillId="0" borderId="0" xfId="18" applyFont="1" applyFill="1" applyBorder="1" applyAlignment="1">
      <alignment horizontal="right" vertical="top"/>
    </xf>
    <xf numFmtId="0" fontId="14" fillId="0" borderId="1" xfId="18" applyFont="1" applyBorder="1" applyAlignment="1">
      <alignment horizontal="left" vertical="top"/>
    </xf>
    <xf numFmtId="0" fontId="14" fillId="0" borderId="1" xfId="10" applyFont="1" applyBorder="1" applyAlignment="1">
      <alignment horizontal="center" vertical="top"/>
    </xf>
    <xf numFmtId="0" fontId="2" fillId="0" borderId="0" xfId="10" applyFont="1" applyAlignment="1">
      <alignment horizontal="center" vertical="top"/>
    </xf>
    <xf numFmtId="0" fontId="16" fillId="0" borderId="1" xfId="10" applyFont="1" applyBorder="1" applyAlignment="1">
      <alignment horizontal="right" vertical="top"/>
    </xf>
    <xf numFmtId="1" fontId="16" fillId="0" borderId="1" xfId="10" applyNumberFormat="1" applyFont="1" applyBorder="1" applyAlignment="1">
      <alignment horizontal="right" vertical="top"/>
    </xf>
    <xf numFmtId="49" fontId="12" fillId="0" borderId="0" xfId="18" applyNumberFormat="1" applyFont="1" applyAlignment="1">
      <alignment horizontal="left" vertical="top"/>
    </xf>
    <xf numFmtId="0" fontId="12" fillId="0" borderId="0" xfId="18" applyFont="1" applyAlignment="1">
      <alignment horizontal="left" vertical="top"/>
    </xf>
    <xf numFmtId="0" fontId="12" fillId="0" borderId="0" xfId="18" applyFont="1" applyAlignment="1">
      <alignment horizontal="center" vertical="top"/>
    </xf>
    <xf numFmtId="0" fontId="16" fillId="0" borderId="1" xfId="18" applyFont="1" applyBorder="1" applyAlignment="1">
      <alignment horizontal="right" vertical="top"/>
    </xf>
    <xf numFmtId="0" fontId="22" fillId="0" borderId="0" xfId="18" applyFont="1" applyBorder="1" applyAlignment="1">
      <alignment horizontal="center" vertical="top"/>
    </xf>
    <xf numFmtId="0" fontId="16" fillId="0" borderId="0" xfId="18" applyFont="1" applyBorder="1" applyAlignment="1">
      <alignment horizontal="right" vertical="top"/>
    </xf>
    <xf numFmtId="0" fontId="23" fillId="0" borderId="0" xfId="18" applyFont="1" applyBorder="1" applyAlignment="1">
      <alignment horizontal="center" vertical="top"/>
    </xf>
    <xf numFmtId="0" fontId="8" fillId="0" borderId="0" xfId="18" applyFont="1" applyAlignment="1">
      <alignment horizontal="center" vertical="top"/>
    </xf>
    <xf numFmtId="0" fontId="14" fillId="0" borderId="0" xfId="18" applyFont="1" applyAlignment="1">
      <alignment horizontal="center" vertical="top"/>
    </xf>
    <xf numFmtId="0" fontId="24" fillId="0" borderId="0" xfId="18" applyFont="1" applyAlignment="1">
      <alignment horizontal="center" vertical="top"/>
    </xf>
    <xf numFmtId="0" fontId="12" fillId="0" borderId="0" xfId="18" applyFont="1" applyFill="1" applyBorder="1" applyAlignment="1">
      <alignment horizontal="left" vertical="top"/>
    </xf>
    <xf numFmtId="0" fontId="12" fillId="0" borderId="0" xfId="18" applyFont="1" applyFill="1" applyBorder="1" applyAlignment="1">
      <alignment horizontal="center" vertical="top"/>
    </xf>
    <xf numFmtId="0" fontId="16" fillId="0" borderId="0" xfId="18" applyFont="1" applyFill="1" applyBorder="1" applyAlignment="1">
      <alignment horizontal="right" vertical="top"/>
    </xf>
    <xf numFmtId="0" fontId="16" fillId="0" borderId="0" xfId="18" applyFont="1" applyAlignment="1">
      <alignment horizontal="center" vertical="top"/>
    </xf>
    <xf numFmtId="0" fontId="14" fillId="0" borderId="1" xfId="18" applyFont="1" applyFill="1" applyBorder="1" applyAlignment="1">
      <alignment horizontal="center" vertical="top"/>
    </xf>
    <xf numFmtId="0" fontId="14" fillId="0" borderId="1" xfId="18" applyFont="1" applyFill="1" applyBorder="1" applyAlignment="1">
      <alignment horizontal="right" vertical="top"/>
    </xf>
    <xf numFmtId="0" fontId="14" fillId="0" borderId="1" xfId="18" applyFont="1" applyBorder="1" applyAlignment="1">
      <alignment horizontal="right" vertical="top"/>
    </xf>
    <xf numFmtId="0" fontId="12" fillId="0" borderId="0" xfId="18" applyFont="1" applyBorder="1" applyAlignment="1">
      <alignment horizontal="left" vertical="top"/>
    </xf>
    <xf numFmtId="0" fontId="6" fillId="0" borderId="0" xfId="18" applyFont="1" applyBorder="1" applyAlignment="1">
      <alignment horizontal="center" vertical="top"/>
    </xf>
    <xf numFmtId="0" fontId="9" fillId="0" borderId="0" xfId="18" applyFont="1" applyAlignment="1">
      <alignment horizontal="center" vertical="top"/>
    </xf>
    <xf numFmtId="49" fontId="9" fillId="0" borderId="0" xfId="18" applyNumberFormat="1" applyFont="1" applyAlignment="1">
      <alignment horizontal="left" vertical="top"/>
    </xf>
    <xf numFmtId="0" fontId="16" fillId="0" borderId="0" xfId="18" applyFont="1" applyAlignment="1"/>
    <xf numFmtId="0" fontId="14" fillId="0" borderId="0" xfId="18" applyFont="1" applyAlignment="1">
      <alignment horizontal="left"/>
    </xf>
    <xf numFmtId="49" fontId="3" fillId="0" borderId="0" xfId="18" applyNumberFormat="1" applyFont="1" applyAlignment="1">
      <alignment horizontal="left" vertical="top"/>
    </xf>
    <xf numFmtId="0" fontId="2" fillId="0" borderId="0" xfId="18" applyFont="1" applyAlignment="1">
      <alignment horizontal="left" vertical="top" wrapText="1"/>
    </xf>
    <xf numFmtId="49" fontId="2" fillId="0" borderId="0" xfId="18" applyNumberFormat="1" applyFont="1" applyAlignment="1">
      <alignment horizontal="left" vertical="top"/>
    </xf>
    <xf numFmtId="1" fontId="3" fillId="0" borderId="0" xfId="18" applyNumberFormat="1" applyFont="1" applyAlignment="1">
      <alignment horizontal="left" vertical="top"/>
    </xf>
    <xf numFmtId="1" fontId="2" fillId="0" borderId="0" xfId="18" applyNumberFormat="1" applyFont="1" applyAlignment="1">
      <alignment horizontal="left" vertical="top"/>
    </xf>
    <xf numFmtId="1" fontId="12" fillId="0" borderId="0" xfId="18" applyNumberFormat="1" applyFont="1" applyAlignment="1">
      <alignment horizontal="left" vertical="top"/>
    </xf>
    <xf numFmtId="1" fontId="16" fillId="0" borderId="1" xfId="18" applyNumberFormat="1" applyFont="1" applyBorder="1" applyAlignment="1">
      <alignment horizontal="right" vertical="top"/>
    </xf>
    <xf numFmtId="1" fontId="16" fillId="0" borderId="0" xfId="18" applyNumberFormat="1" applyFont="1" applyBorder="1" applyAlignment="1">
      <alignment horizontal="right" vertical="top"/>
    </xf>
    <xf numFmtId="1" fontId="16" fillId="0" borderId="0" xfId="18" applyNumberFormat="1" applyFont="1" applyAlignment="1">
      <alignment horizontal="right" vertical="top"/>
    </xf>
    <xf numFmtId="0" fontId="12" fillId="0" borderId="1" xfId="12" applyFont="1" applyBorder="1" applyAlignment="1">
      <alignment horizontal="left" vertical="top"/>
    </xf>
    <xf numFmtId="0" fontId="2" fillId="0" borderId="1" xfId="10" applyFont="1" applyBorder="1" applyAlignment="1">
      <alignment horizontal="left" vertical="top" wrapText="1"/>
    </xf>
    <xf numFmtId="0" fontId="2" fillId="0" borderId="1" xfId="10" applyFont="1" applyBorder="1" applyAlignment="1">
      <alignment horizontal="center" vertical="top"/>
    </xf>
    <xf numFmtId="0" fontId="1" fillId="0" borderId="1" xfId="10" applyBorder="1"/>
    <xf numFmtId="0" fontId="28" fillId="0" borderId="0" xfId="7"/>
    <xf numFmtId="0" fontId="14" fillId="0" borderId="0" xfId="7" applyFont="1" applyAlignment="1">
      <alignment horizontal="left"/>
    </xf>
    <xf numFmtId="0" fontId="12" fillId="0" borderId="6" xfId="7" applyFont="1" applyBorder="1" applyAlignment="1">
      <alignment horizontal="center" vertical="center" wrapText="1"/>
    </xf>
    <xf numFmtId="0" fontId="14" fillId="0" borderId="0" xfId="7" applyFont="1" applyAlignment="1">
      <alignment horizontal="center" vertical="top"/>
    </xf>
    <xf numFmtId="0" fontId="16" fillId="0" borderId="0" xfId="7" applyFont="1" applyAlignment="1">
      <alignment horizontal="center" vertical="top"/>
    </xf>
    <xf numFmtId="0" fontId="12" fillId="0" borderId="0" xfId="7" applyFont="1" applyAlignment="1">
      <alignment horizontal="center" vertical="top"/>
    </xf>
    <xf numFmtId="0" fontId="12" fillId="0" borderId="0" xfId="7" applyFont="1" applyAlignment="1">
      <alignment horizontal="left" vertical="top"/>
    </xf>
    <xf numFmtId="0" fontId="25" fillId="0" borderId="0" xfId="7" applyFont="1" applyAlignment="1">
      <alignment horizontal="right" vertical="top"/>
    </xf>
    <xf numFmtId="0" fontId="12" fillId="0" borderId="6" xfId="7" applyFont="1" applyBorder="1" applyAlignment="1">
      <alignment horizontal="center" vertical="center"/>
    </xf>
    <xf numFmtId="0" fontId="12" fillId="0" borderId="6" xfId="7" applyFont="1" applyBorder="1" applyAlignment="1">
      <alignment horizontal="center" vertical="top"/>
    </xf>
    <xf numFmtId="0" fontId="12" fillId="0" borderId="6" xfId="7" applyFont="1" applyBorder="1" applyAlignment="1">
      <alignment horizontal="center" vertical="top" wrapText="1"/>
    </xf>
    <xf numFmtId="0" fontId="14" fillId="0" borderId="0" xfId="7" applyFont="1" applyAlignment="1"/>
    <xf numFmtId="49" fontId="12" fillId="0" borderId="6" xfId="7" applyNumberFormat="1" applyFont="1" applyBorder="1" applyAlignment="1">
      <alignment horizontal="center" vertical="center"/>
    </xf>
    <xf numFmtId="49" fontId="14" fillId="0" borderId="0" xfId="7" applyNumberFormat="1" applyFont="1" applyAlignment="1">
      <alignment horizontal="left" vertical="top"/>
    </xf>
    <xf numFmtId="0" fontId="14" fillId="0" borderId="0" xfId="7" applyFont="1" applyAlignment="1">
      <alignment horizontal="right" vertical="top"/>
    </xf>
    <xf numFmtId="0" fontId="25" fillId="0" borderId="0" xfId="7" applyFont="1"/>
    <xf numFmtId="0" fontId="14" fillId="0" borderId="0" xfId="7" applyFont="1" applyAlignment="1">
      <alignment horizontal="left" vertical="top"/>
    </xf>
    <xf numFmtId="49" fontId="19" fillId="0" borderId="6" xfId="7" applyNumberFormat="1" applyFont="1" applyBorder="1" applyAlignment="1">
      <alignment horizontal="left" vertical="top" wrapText="1"/>
    </xf>
    <xf numFmtId="0" fontId="12" fillId="0" borderId="6" xfId="7" applyFont="1" applyBorder="1" applyAlignment="1">
      <alignment horizontal="left" vertical="top" wrapText="1"/>
    </xf>
    <xf numFmtId="0" fontId="16" fillId="0" borderId="6" xfId="7" applyFont="1" applyBorder="1" applyAlignment="1">
      <alignment horizontal="center" vertical="top"/>
    </xf>
    <xf numFmtId="0" fontId="16" fillId="0" borderId="6" xfId="7" applyFont="1" applyBorder="1" applyAlignment="1">
      <alignment horizontal="right" vertical="top"/>
    </xf>
    <xf numFmtId="0" fontId="16" fillId="0" borderId="6" xfId="7" applyFont="1" applyBorder="1" applyAlignment="1">
      <alignment horizontal="right" vertical="top" wrapText="1"/>
    </xf>
    <xf numFmtId="0" fontId="24" fillId="0" borderId="6" xfId="7" applyFont="1" applyBorder="1" applyAlignment="1">
      <alignment horizontal="right" vertical="top" wrapText="1"/>
    </xf>
    <xf numFmtId="0" fontId="1" fillId="0" borderId="0" xfId="12"/>
    <xf numFmtId="0" fontId="14" fillId="0" borderId="1" xfId="12" applyFont="1" applyBorder="1" applyAlignment="1">
      <alignment horizontal="center" vertical="top"/>
    </xf>
    <xf numFmtId="0" fontId="14" fillId="0" borderId="0" xfId="12" applyFont="1" applyFill="1" applyBorder="1" applyAlignment="1">
      <alignment horizontal="right" vertical="top"/>
    </xf>
    <xf numFmtId="0" fontId="14" fillId="0" borderId="1" xfId="12" applyFont="1" applyBorder="1" applyAlignment="1">
      <alignment horizontal="left" vertical="top"/>
    </xf>
    <xf numFmtId="0" fontId="14" fillId="0" borderId="1" xfId="10" applyFont="1" applyBorder="1" applyAlignment="1">
      <alignment horizontal="center" vertical="top"/>
    </xf>
    <xf numFmtId="0" fontId="2" fillId="0" borderId="0" xfId="10" applyFont="1" applyAlignment="1">
      <alignment horizontal="center" vertical="top"/>
    </xf>
    <xf numFmtId="0" fontId="16" fillId="0" borderId="1" xfId="10" applyFont="1" applyBorder="1" applyAlignment="1">
      <alignment horizontal="right" vertical="top"/>
    </xf>
    <xf numFmtId="1" fontId="16" fillId="0" borderId="1" xfId="10" applyNumberFormat="1" applyFont="1" applyBorder="1" applyAlignment="1">
      <alignment horizontal="right" vertical="top"/>
    </xf>
    <xf numFmtId="49" fontId="3" fillId="0" borderId="0" xfId="12" applyNumberFormat="1" applyFont="1" applyAlignment="1">
      <alignment horizontal="left" vertical="top"/>
    </xf>
    <xf numFmtId="0" fontId="2" fillId="0" borderId="0" xfId="12" applyFont="1" applyAlignment="1">
      <alignment horizontal="left" vertical="top" wrapText="1"/>
    </xf>
    <xf numFmtId="1" fontId="3" fillId="0" borderId="0" xfId="12" applyNumberFormat="1" applyFont="1" applyAlignment="1">
      <alignment horizontal="left" vertical="top"/>
    </xf>
    <xf numFmtId="49" fontId="2" fillId="0" borderId="0" xfId="12" applyNumberFormat="1" applyFont="1" applyAlignment="1">
      <alignment horizontal="left" vertical="top"/>
    </xf>
    <xf numFmtId="1" fontId="2" fillId="0" borderId="0" xfId="12" applyNumberFormat="1" applyFont="1" applyAlignment="1">
      <alignment horizontal="left" vertical="top"/>
    </xf>
    <xf numFmtId="49" fontId="12" fillId="0" borderId="0" xfId="12" applyNumberFormat="1" applyFont="1" applyAlignment="1">
      <alignment horizontal="left" vertical="top"/>
    </xf>
    <xf numFmtId="1" fontId="12" fillId="0" borderId="0" xfId="12" applyNumberFormat="1" applyFont="1" applyAlignment="1">
      <alignment horizontal="left" vertical="top"/>
    </xf>
    <xf numFmtId="0" fontId="16" fillId="0" borderId="1" xfId="12" applyFont="1" applyBorder="1" applyAlignment="1">
      <alignment horizontal="right" vertical="top"/>
    </xf>
    <xf numFmtId="1" fontId="16" fillId="0" borderId="1" xfId="12" applyNumberFormat="1" applyFont="1" applyBorder="1" applyAlignment="1">
      <alignment horizontal="right" vertical="top"/>
    </xf>
    <xf numFmtId="0" fontId="12" fillId="0" borderId="0" xfId="12" applyFont="1" applyAlignment="1">
      <alignment horizontal="left" vertical="top"/>
    </xf>
    <xf numFmtId="0" fontId="12" fillId="0" borderId="0" xfId="12" applyFont="1" applyAlignment="1">
      <alignment horizontal="center" vertical="top"/>
    </xf>
    <xf numFmtId="0" fontId="22" fillId="0" borderId="0" xfId="12" applyFont="1" applyBorder="1" applyAlignment="1">
      <alignment horizontal="center" vertical="top"/>
    </xf>
    <xf numFmtId="0" fontId="16" fillId="0" borderId="0" xfId="12" applyFont="1" applyBorder="1" applyAlignment="1">
      <alignment horizontal="right" vertical="top"/>
    </xf>
    <xf numFmtId="0" fontId="23" fillId="0" borderId="0" xfId="12" applyFont="1" applyBorder="1" applyAlignment="1">
      <alignment horizontal="center" vertical="top"/>
    </xf>
    <xf numFmtId="0" fontId="8" fillId="0" borderId="0" xfId="12" applyFont="1" applyAlignment="1">
      <alignment horizontal="center" vertical="top"/>
    </xf>
    <xf numFmtId="0" fontId="14" fillId="0" borderId="0" xfId="12" applyFont="1" applyAlignment="1">
      <alignment horizontal="center" vertical="top"/>
    </xf>
    <xf numFmtId="0" fontId="24" fillId="0" borderId="0" xfId="12" applyFont="1" applyAlignment="1">
      <alignment horizontal="center" vertical="top"/>
    </xf>
    <xf numFmtId="0" fontId="12" fillId="0" borderId="0" xfId="12" applyFont="1" applyFill="1" applyBorder="1" applyAlignment="1">
      <alignment horizontal="left" vertical="top"/>
    </xf>
    <xf numFmtId="0" fontId="12" fillId="0" borderId="0" xfId="12" applyFont="1" applyFill="1" applyBorder="1" applyAlignment="1">
      <alignment horizontal="center" vertical="top"/>
    </xf>
    <xf numFmtId="0" fontId="16" fillId="0" borderId="0" xfId="12" applyFont="1" applyFill="1" applyBorder="1" applyAlignment="1">
      <alignment horizontal="right" vertical="top"/>
    </xf>
    <xf numFmtId="0" fontId="16" fillId="0" borderId="0" xfId="12" applyFont="1" applyAlignment="1">
      <alignment horizontal="center" vertical="top"/>
    </xf>
    <xf numFmtId="0" fontId="14" fillId="0" borderId="1" xfId="12" applyFont="1" applyFill="1" applyBorder="1" applyAlignment="1">
      <alignment horizontal="center" vertical="top"/>
    </xf>
    <xf numFmtId="0" fontId="14" fillId="0" borderId="1" xfId="12" applyFont="1" applyFill="1" applyBorder="1" applyAlignment="1">
      <alignment horizontal="right" vertical="top"/>
    </xf>
    <xf numFmtId="0" fontId="14" fillId="0" borderId="1" xfId="12" applyFont="1" applyBorder="1" applyAlignment="1">
      <alignment horizontal="right" vertical="top"/>
    </xf>
    <xf numFmtId="0" fontId="12" fillId="0" borderId="0" xfId="12" applyFont="1" applyBorder="1" applyAlignment="1">
      <alignment horizontal="left" vertical="top"/>
    </xf>
    <xf numFmtId="0" fontId="6" fillId="0" borderId="0" xfId="12" applyFont="1" applyBorder="1" applyAlignment="1">
      <alignment horizontal="center" vertical="top"/>
    </xf>
    <xf numFmtId="1" fontId="16" fillId="0" borderId="0" xfId="12" applyNumberFormat="1" applyFont="1" applyBorder="1" applyAlignment="1">
      <alignment horizontal="right" vertical="top"/>
    </xf>
    <xf numFmtId="0" fontId="9" fillId="0" borderId="0" xfId="12" applyFont="1" applyAlignment="1">
      <alignment horizontal="center" vertical="top"/>
    </xf>
    <xf numFmtId="49" fontId="9" fillId="0" borderId="0" xfId="12" applyNumberFormat="1" applyFont="1" applyAlignment="1">
      <alignment horizontal="left" vertical="top"/>
    </xf>
    <xf numFmtId="0" fontId="16" fillId="0" borderId="0" xfId="12" applyFont="1" applyAlignment="1"/>
    <xf numFmtId="0" fontId="14" fillId="0" borderId="0" xfId="22" applyFont="1" applyAlignment="1">
      <alignment horizontal="left"/>
    </xf>
    <xf numFmtId="0" fontId="1" fillId="0" borderId="0" xfId="22"/>
    <xf numFmtId="0" fontId="12" fillId="0" borderId="0" xfId="22" applyFont="1" applyAlignment="1">
      <alignment horizontal="center" vertical="top"/>
    </xf>
    <xf numFmtId="0" fontId="16" fillId="0" borderId="0" xfId="22" applyFont="1" applyAlignment="1">
      <alignment horizontal="center" vertical="top"/>
    </xf>
    <xf numFmtId="0" fontId="12" fillId="0" borderId="1" xfId="12" applyFont="1" applyBorder="1" applyAlignment="1">
      <alignment horizontal="left" vertical="top"/>
    </xf>
    <xf numFmtId="0" fontId="2" fillId="0" borderId="1" xfId="10" applyFont="1" applyBorder="1" applyAlignment="1">
      <alignment horizontal="left" vertical="top" wrapText="1"/>
    </xf>
    <xf numFmtId="0" fontId="2" fillId="0" borderId="1" xfId="10" applyFont="1" applyBorder="1" applyAlignment="1">
      <alignment horizontal="center" vertical="top"/>
    </xf>
    <xf numFmtId="0" fontId="1" fillId="0" borderId="1" xfId="10" applyBorder="1"/>
    <xf numFmtId="0" fontId="28" fillId="0" borderId="0" xfId="7"/>
    <xf numFmtId="0" fontId="14" fillId="0" borderId="0" xfId="7" applyFont="1" applyAlignment="1">
      <alignment horizontal="left"/>
    </xf>
    <xf numFmtId="0" fontId="12" fillId="0" borderId="6" xfId="7" applyFont="1" applyBorder="1" applyAlignment="1">
      <alignment horizontal="center" vertical="center" wrapText="1"/>
    </xf>
    <xf numFmtId="0" fontId="14" fillId="0" borderId="0" xfId="7" applyFont="1" applyAlignment="1">
      <alignment horizontal="center" vertical="top"/>
    </xf>
    <xf numFmtId="0" fontId="16" fillId="0" borderId="0" xfId="7" applyFont="1" applyAlignment="1">
      <alignment horizontal="center" vertical="top"/>
    </xf>
    <xf numFmtId="0" fontId="12" fillId="0" borderId="0" xfId="7" applyFont="1" applyAlignment="1">
      <alignment horizontal="center" vertical="top"/>
    </xf>
    <xf numFmtId="0" fontId="12" fillId="0" borderId="0" xfId="7" applyFont="1" applyAlignment="1">
      <alignment horizontal="left" vertical="top"/>
    </xf>
    <xf numFmtId="0" fontId="25" fillId="0" borderId="0" xfId="7" applyFont="1" applyAlignment="1">
      <alignment horizontal="right" vertical="top"/>
    </xf>
    <xf numFmtId="0" fontId="12" fillId="0" borderId="6" xfId="7" applyFont="1" applyBorder="1" applyAlignment="1">
      <alignment horizontal="center" vertical="center"/>
    </xf>
    <xf numFmtId="0" fontId="12" fillId="0" borderId="6" xfId="7" applyFont="1" applyBorder="1" applyAlignment="1">
      <alignment horizontal="center" vertical="top"/>
    </xf>
    <xf numFmtId="0" fontId="12" fillId="0" borderId="6" xfId="7" applyFont="1" applyBorder="1" applyAlignment="1">
      <alignment horizontal="center" vertical="top" wrapText="1"/>
    </xf>
    <xf numFmtId="0" fontId="14" fillId="0" borderId="0" xfId="7" applyFont="1" applyAlignment="1"/>
    <xf numFmtId="49" fontId="12" fillId="0" borderId="6" xfId="7" applyNumberFormat="1" applyFont="1" applyBorder="1" applyAlignment="1">
      <alignment horizontal="center" vertical="center"/>
    </xf>
    <xf numFmtId="49" fontId="14" fillId="0" borderId="0" xfId="7" applyNumberFormat="1" applyFont="1" applyAlignment="1">
      <alignment horizontal="left" vertical="top"/>
    </xf>
    <xf numFmtId="0" fontId="14" fillId="0" borderId="0" xfId="7" applyFont="1" applyAlignment="1">
      <alignment horizontal="right" vertical="top"/>
    </xf>
    <xf numFmtId="0" fontId="25" fillId="0" borderId="0" xfId="7" applyFont="1"/>
    <xf numFmtId="0" fontId="14" fillId="0" borderId="0" xfId="7" applyFont="1" applyAlignment="1">
      <alignment horizontal="left" vertical="top"/>
    </xf>
    <xf numFmtId="49" fontId="19" fillId="0" borderId="6" xfId="7" applyNumberFormat="1" applyFont="1" applyBorder="1" applyAlignment="1">
      <alignment horizontal="left" vertical="top" wrapText="1"/>
    </xf>
    <xf numFmtId="0" fontId="12" fillId="0" borderId="6" xfId="7" applyFont="1" applyBorder="1" applyAlignment="1">
      <alignment horizontal="left" vertical="top" wrapText="1"/>
    </xf>
    <xf numFmtId="0" fontId="16" fillId="0" borderId="6" xfId="7" applyFont="1" applyBorder="1" applyAlignment="1">
      <alignment horizontal="center" vertical="top" wrapText="1"/>
    </xf>
    <xf numFmtId="0" fontId="16" fillId="0" borderId="6" xfId="7" applyFont="1" applyBorder="1" applyAlignment="1">
      <alignment horizontal="right" vertical="top"/>
    </xf>
    <xf numFmtId="0" fontId="16" fillId="0" borderId="6" xfId="7" applyFont="1" applyBorder="1" applyAlignment="1">
      <alignment horizontal="center" vertical="top"/>
    </xf>
    <xf numFmtId="0" fontId="16" fillId="0" borderId="6" xfId="7" applyFont="1" applyBorder="1" applyAlignment="1">
      <alignment horizontal="right" vertical="top" wrapText="1"/>
    </xf>
    <xf numFmtId="0" fontId="24" fillId="0" borderId="6" xfId="7" applyFont="1" applyBorder="1" applyAlignment="1">
      <alignment horizontal="right" vertical="top" wrapText="1"/>
    </xf>
    <xf numFmtId="0" fontId="1" fillId="0" borderId="0" xfId="12"/>
    <xf numFmtId="0" fontId="14" fillId="0" borderId="1" xfId="12" applyFont="1" applyBorder="1" applyAlignment="1">
      <alignment horizontal="center" vertical="top"/>
    </xf>
    <xf numFmtId="0" fontId="14" fillId="0" borderId="0" xfId="12" applyFont="1" applyFill="1" applyBorder="1" applyAlignment="1">
      <alignment horizontal="right" vertical="top"/>
    </xf>
    <xf numFmtId="0" fontId="14" fillId="0" borderId="1" xfId="12" applyFont="1" applyBorder="1" applyAlignment="1">
      <alignment horizontal="left" vertical="top"/>
    </xf>
    <xf numFmtId="0" fontId="14" fillId="0" borderId="1" xfId="10" applyFont="1" applyBorder="1" applyAlignment="1">
      <alignment horizontal="center" vertical="top"/>
    </xf>
    <xf numFmtId="0" fontId="2" fillId="0" borderId="0" xfId="10" applyFont="1" applyAlignment="1">
      <alignment horizontal="center" vertical="top"/>
    </xf>
    <xf numFmtId="0" fontId="16" fillId="0" borderId="1" xfId="10" applyFont="1" applyBorder="1" applyAlignment="1">
      <alignment horizontal="right" vertical="top"/>
    </xf>
    <xf numFmtId="1" fontId="16" fillId="0" borderId="1" xfId="10" applyNumberFormat="1" applyFont="1" applyBorder="1" applyAlignment="1">
      <alignment horizontal="right" vertical="top"/>
    </xf>
    <xf numFmtId="49" fontId="3" fillId="0" borderId="0" xfId="12" applyNumberFormat="1" applyFont="1" applyAlignment="1">
      <alignment horizontal="left" vertical="top"/>
    </xf>
    <xf numFmtId="0" fontId="2" fillId="0" borderId="0" xfId="12" applyFont="1" applyAlignment="1">
      <alignment horizontal="left" vertical="top" wrapText="1"/>
    </xf>
    <xf numFmtId="1" fontId="3" fillId="0" borderId="0" xfId="12" applyNumberFormat="1" applyFont="1" applyAlignment="1">
      <alignment horizontal="left" vertical="top"/>
    </xf>
    <xf numFmtId="49" fontId="2" fillId="0" borderId="0" xfId="12" applyNumberFormat="1" applyFont="1" applyAlignment="1">
      <alignment horizontal="left" vertical="top"/>
    </xf>
    <xf numFmtId="1" fontId="2" fillId="0" borderId="0" xfId="12" applyNumberFormat="1" applyFont="1" applyAlignment="1">
      <alignment horizontal="left" vertical="top"/>
    </xf>
    <xf numFmtId="49" fontId="12" fillId="0" borderId="0" xfId="12" applyNumberFormat="1" applyFont="1" applyAlignment="1">
      <alignment horizontal="left" vertical="top"/>
    </xf>
    <xf numFmtId="1" fontId="12" fillId="0" borderId="0" xfId="12" applyNumberFormat="1" applyFont="1" applyAlignment="1">
      <alignment horizontal="left" vertical="top"/>
    </xf>
    <xf numFmtId="0" fontId="16" fillId="0" borderId="1" xfId="12" applyFont="1" applyBorder="1" applyAlignment="1">
      <alignment horizontal="right" vertical="top"/>
    </xf>
    <xf numFmtId="1" fontId="16" fillId="0" borderId="1" xfId="12" applyNumberFormat="1" applyFont="1" applyBorder="1" applyAlignment="1">
      <alignment horizontal="right" vertical="top"/>
    </xf>
    <xf numFmtId="0" fontId="12" fillId="0" borderId="0" xfId="12" applyFont="1" applyAlignment="1">
      <alignment horizontal="left" vertical="top"/>
    </xf>
    <xf numFmtId="0" fontId="12" fillId="0" borderId="0" xfId="12" applyFont="1" applyAlignment="1">
      <alignment horizontal="center" vertical="top"/>
    </xf>
    <xf numFmtId="0" fontId="22" fillId="0" borderId="0" xfId="12" applyFont="1" applyBorder="1" applyAlignment="1">
      <alignment horizontal="center" vertical="top"/>
    </xf>
    <xf numFmtId="0" fontId="16" fillId="0" borderId="0" xfId="12" applyFont="1" applyBorder="1" applyAlignment="1">
      <alignment horizontal="right" vertical="top"/>
    </xf>
    <xf numFmtId="0" fontId="23" fillId="0" borderId="0" xfId="12" applyFont="1" applyBorder="1" applyAlignment="1">
      <alignment horizontal="center" vertical="top"/>
    </xf>
    <xf numFmtId="0" fontId="8" fillId="0" borderId="0" xfId="12" applyFont="1" applyAlignment="1">
      <alignment horizontal="center" vertical="top"/>
    </xf>
    <xf numFmtId="0" fontId="14" fillId="0" borderId="0" xfId="12" applyFont="1" applyAlignment="1">
      <alignment horizontal="center" vertical="top"/>
    </xf>
    <xf numFmtId="0" fontId="24" fillId="0" borderId="0" xfId="12" applyFont="1" applyAlignment="1">
      <alignment horizontal="center" vertical="top"/>
    </xf>
    <xf numFmtId="0" fontId="12" fillId="0" borderId="0" xfId="12" applyFont="1" applyFill="1" applyBorder="1" applyAlignment="1">
      <alignment horizontal="left" vertical="top"/>
    </xf>
    <xf numFmtId="0" fontId="12" fillId="0" borderId="0" xfId="12" applyFont="1" applyFill="1" applyBorder="1" applyAlignment="1">
      <alignment horizontal="center" vertical="top"/>
    </xf>
    <xf numFmtId="0" fontId="16" fillId="0" borderId="0" xfId="12" applyFont="1" applyFill="1" applyBorder="1" applyAlignment="1">
      <alignment horizontal="right" vertical="top"/>
    </xf>
    <xf numFmtId="0" fontId="16" fillId="0" borderId="0" xfId="12" applyFont="1" applyAlignment="1">
      <alignment horizontal="center" vertical="top"/>
    </xf>
    <xf numFmtId="0" fontId="14" fillId="0" borderId="1" xfId="12" applyFont="1" applyFill="1" applyBorder="1" applyAlignment="1">
      <alignment horizontal="center" vertical="top"/>
    </xf>
    <xf numFmtId="0" fontId="14" fillId="0" borderId="1" xfId="12" applyFont="1" applyFill="1" applyBorder="1" applyAlignment="1">
      <alignment horizontal="right" vertical="top"/>
    </xf>
    <xf numFmtId="0" fontId="14" fillId="0" borderId="1" xfId="12" applyFont="1" applyBorder="1" applyAlignment="1">
      <alignment horizontal="right" vertical="top"/>
    </xf>
    <xf numFmtId="0" fontId="12" fillId="0" borderId="0" xfId="12" applyFont="1" applyBorder="1" applyAlignment="1">
      <alignment horizontal="left" vertical="top"/>
    </xf>
    <xf numFmtId="0" fontId="6" fillId="0" borderId="0" xfId="12" applyFont="1" applyBorder="1" applyAlignment="1">
      <alignment horizontal="center" vertical="top"/>
    </xf>
    <xf numFmtId="1" fontId="16" fillId="0" borderId="0" xfId="12" applyNumberFormat="1" applyFont="1" applyBorder="1" applyAlignment="1">
      <alignment horizontal="right" vertical="top"/>
    </xf>
    <xf numFmtId="0" fontId="9" fillId="0" borderId="0" xfId="12" applyFont="1" applyAlignment="1">
      <alignment horizontal="center" vertical="top"/>
    </xf>
    <xf numFmtId="49" fontId="9" fillId="0" borderId="0" xfId="12" applyNumberFormat="1" applyFont="1" applyAlignment="1">
      <alignment horizontal="left" vertical="top"/>
    </xf>
    <xf numFmtId="0" fontId="16" fillId="0" borderId="0" xfId="12" applyFont="1" applyAlignment="1"/>
    <xf numFmtId="0" fontId="1" fillId="0" borderId="0" xfId="32"/>
    <xf numFmtId="0" fontId="12" fillId="0" borderId="0" xfId="32" applyFont="1" applyAlignment="1">
      <alignment horizontal="center" vertical="top"/>
    </xf>
    <xf numFmtId="0" fontId="16" fillId="0" borderId="0" xfId="32" applyFont="1" applyAlignment="1">
      <alignment horizontal="center" vertical="top"/>
    </xf>
    <xf numFmtId="0" fontId="14" fillId="0" borderId="0" xfId="32" applyFont="1" applyAlignment="1">
      <alignment horizontal="left"/>
    </xf>
    <xf numFmtId="0" fontId="12" fillId="0" borderId="1" xfId="12" applyFont="1" applyBorder="1" applyAlignment="1">
      <alignment horizontal="left" vertical="top"/>
    </xf>
    <xf numFmtId="0" fontId="2" fillId="0" borderId="1" xfId="10" applyFont="1" applyBorder="1" applyAlignment="1">
      <alignment horizontal="left" vertical="top" wrapText="1"/>
    </xf>
    <xf numFmtId="0" fontId="2" fillId="0" borderId="1" xfId="10" applyFont="1" applyBorder="1" applyAlignment="1">
      <alignment horizontal="center" vertical="top"/>
    </xf>
    <xf numFmtId="0" fontId="1" fillId="0" borderId="1" xfId="10" applyBorder="1"/>
    <xf numFmtId="0" fontId="28" fillId="0" borderId="0" xfId="7"/>
    <xf numFmtId="0" fontId="14" fillId="0" borderId="0" xfId="7" applyFont="1" applyAlignment="1">
      <alignment horizontal="left"/>
    </xf>
    <xf numFmtId="0" fontId="12" fillId="0" borderId="6" xfId="7" applyFont="1" applyBorder="1" applyAlignment="1">
      <alignment horizontal="center" vertical="center" wrapText="1"/>
    </xf>
    <xf numFmtId="0" fontId="14" fillId="0" borderId="0" xfId="7" applyFont="1" applyAlignment="1">
      <alignment horizontal="center" vertical="top"/>
    </xf>
    <xf numFmtId="0" fontId="16" fillId="0" borderId="0" xfId="7" applyFont="1" applyAlignment="1">
      <alignment horizontal="center" vertical="top"/>
    </xf>
    <xf numFmtId="0" fontId="12" fillId="0" borderId="0" xfId="7" applyFont="1" applyAlignment="1">
      <alignment horizontal="center" vertical="top"/>
    </xf>
    <xf numFmtId="0" fontId="12" fillId="0" borderId="0" xfId="7" applyFont="1" applyAlignment="1">
      <alignment horizontal="left" vertical="top"/>
    </xf>
    <xf numFmtId="0" fontId="25" fillId="0" borderId="0" xfId="7" applyFont="1" applyAlignment="1">
      <alignment horizontal="right" vertical="top"/>
    </xf>
    <xf numFmtId="0" fontId="12" fillId="0" borderId="6" xfId="7" applyFont="1" applyBorder="1" applyAlignment="1">
      <alignment horizontal="center" vertical="center"/>
    </xf>
    <xf numFmtId="0" fontId="12" fillId="0" borderId="6" xfId="7" applyFont="1" applyBorder="1" applyAlignment="1">
      <alignment horizontal="center" vertical="top"/>
    </xf>
    <xf numFmtId="0" fontId="12" fillId="0" borderId="6" xfId="7" applyFont="1" applyBorder="1" applyAlignment="1">
      <alignment horizontal="center" vertical="top" wrapText="1"/>
    </xf>
    <xf numFmtId="0" fontId="14" fillId="0" borderId="0" xfId="7" applyFont="1" applyAlignment="1"/>
    <xf numFmtId="49" fontId="12" fillId="0" borderId="6" xfId="7" applyNumberFormat="1" applyFont="1" applyBorder="1" applyAlignment="1">
      <alignment horizontal="center" vertical="center"/>
    </xf>
    <xf numFmtId="49" fontId="14" fillId="0" borderId="0" xfId="7" applyNumberFormat="1" applyFont="1" applyAlignment="1">
      <alignment horizontal="left" vertical="top"/>
    </xf>
    <xf numFmtId="0" fontId="14" fillId="0" borderId="0" xfId="7" applyFont="1" applyAlignment="1">
      <alignment horizontal="right" vertical="top"/>
    </xf>
    <xf numFmtId="0" fontId="25" fillId="0" borderId="0" xfId="7" applyFont="1"/>
    <xf numFmtId="0" fontId="14" fillId="0" borderId="0" xfId="7" applyFont="1" applyAlignment="1">
      <alignment horizontal="left" vertical="top"/>
    </xf>
    <xf numFmtId="0" fontId="12" fillId="0" borderId="6" xfId="7" applyFont="1" applyBorder="1" applyAlignment="1">
      <alignment horizontal="left" vertical="top" wrapText="1"/>
    </xf>
    <xf numFmtId="49" fontId="19" fillId="0" borderId="6" xfId="7" applyNumberFormat="1" applyFont="1" applyBorder="1" applyAlignment="1">
      <alignment horizontal="left" vertical="top" wrapText="1"/>
    </xf>
    <xf numFmtId="0" fontId="16" fillId="0" borderId="6" xfId="7" applyFont="1" applyBorder="1" applyAlignment="1">
      <alignment horizontal="center" vertical="top"/>
    </xf>
    <xf numFmtId="0" fontId="16" fillId="0" borderId="6" xfId="7" applyFont="1" applyBorder="1" applyAlignment="1">
      <alignment horizontal="right" vertical="top"/>
    </xf>
    <xf numFmtId="0" fontId="16" fillId="0" borderId="6" xfId="7" applyFont="1" applyBorder="1" applyAlignment="1">
      <alignment horizontal="center" vertical="top" wrapText="1"/>
    </xf>
    <xf numFmtId="0" fontId="16" fillId="0" borderId="6" xfId="7" applyFont="1" applyBorder="1" applyAlignment="1">
      <alignment horizontal="right" vertical="top" wrapText="1"/>
    </xf>
    <xf numFmtId="0" fontId="24" fillId="0" borderId="6" xfId="7" applyFont="1" applyBorder="1" applyAlignment="1">
      <alignment horizontal="right" vertical="top" wrapText="1"/>
    </xf>
    <xf numFmtId="0" fontId="1" fillId="0" borderId="0" xfId="12"/>
    <xf numFmtId="0" fontId="14" fillId="0" borderId="1" xfId="12" applyFont="1" applyBorder="1" applyAlignment="1">
      <alignment horizontal="center" vertical="top"/>
    </xf>
    <xf numFmtId="0" fontId="14" fillId="0" borderId="0" xfId="12" applyFont="1" applyFill="1" applyBorder="1" applyAlignment="1">
      <alignment horizontal="right" vertical="top"/>
    </xf>
    <xf numFmtId="0" fontId="14" fillId="0" borderId="1" xfId="12" applyFont="1" applyBorder="1" applyAlignment="1">
      <alignment horizontal="left" vertical="top"/>
    </xf>
    <xf numFmtId="0" fontId="14" fillId="0" borderId="1" xfId="10" applyFont="1" applyBorder="1" applyAlignment="1">
      <alignment horizontal="center" vertical="top"/>
    </xf>
    <xf numFmtId="0" fontId="2" fillId="0" borderId="0" xfId="10" applyFont="1" applyAlignment="1">
      <alignment horizontal="center" vertical="top"/>
    </xf>
    <xf numFmtId="0" fontId="16" fillId="0" borderId="1" xfId="10" applyFont="1" applyBorder="1" applyAlignment="1">
      <alignment horizontal="right" vertical="top"/>
    </xf>
    <xf numFmtId="1" fontId="16" fillId="0" borderId="1" xfId="10" applyNumberFormat="1" applyFont="1" applyBorder="1" applyAlignment="1">
      <alignment horizontal="right" vertical="top"/>
    </xf>
    <xf numFmtId="49" fontId="12" fillId="0" borderId="0" xfId="21" applyNumberFormat="1" applyFont="1" applyAlignment="1">
      <alignment horizontal="left" vertical="top"/>
    </xf>
    <xf numFmtId="0" fontId="12" fillId="0" borderId="0" xfId="21" applyFont="1" applyAlignment="1">
      <alignment horizontal="left" vertical="top"/>
    </xf>
    <xf numFmtId="0" fontId="9" fillId="0" borderId="0" xfId="21" applyFont="1" applyAlignment="1">
      <alignment horizontal="center" vertical="top"/>
    </xf>
    <xf numFmtId="49" fontId="9" fillId="0" borderId="0" xfId="21" applyNumberFormat="1" applyFont="1" applyAlignment="1">
      <alignment horizontal="left" vertical="top"/>
    </xf>
    <xf numFmtId="0" fontId="16" fillId="0" borderId="0" xfId="21" applyFont="1" applyAlignment="1"/>
    <xf numFmtId="0" fontId="12" fillId="0" borderId="0" xfId="21" applyFont="1" applyAlignment="1">
      <alignment horizontal="center" vertical="top"/>
    </xf>
    <xf numFmtId="0" fontId="16" fillId="0" borderId="0" xfId="21" applyFont="1" applyAlignment="1">
      <alignment horizontal="center" vertical="top"/>
    </xf>
    <xf numFmtId="0" fontId="14" fillId="0" borderId="0" xfId="21" applyFont="1" applyAlignment="1">
      <alignment horizontal="left"/>
    </xf>
    <xf numFmtId="49" fontId="3" fillId="0" borderId="0" xfId="12" applyNumberFormat="1" applyFont="1" applyAlignment="1">
      <alignment horizontal="left" vertical="top"/>
    </xf>
    <xf numFmtId="0" fontId="2" fillId="0" borderId="0" xfId="12" applyFont="1" applyAlignment="1">
      <alignment horizontal="left" vertical="top" wrapText="1"/>
    </xf>
    <xf numFmtId="1" fontId="3" fillId="0" borderId="0" xfId="12" applyNumberFormat="1" applyFont="1" applyAlignment="1">
      <alignment horizontal="left" vertical="top"/>
    </xf>
    <xf numFmtId="49" fontId="2" fillId="0" borderId="0" xfId="12" applyNumberFormat="1" applyFont="1" applyAlignment="1">
      <alignment horizontal="left" vertical="top"/>
    </xf>
    <xf numFmtId="1" fontId="2" fillId="0" borderId="0" xfId="12" applyNumberFormat="1" applyFont="1" applyAlignment="1">
      <alignment horizontal="left" vertical="top"/>
    </xf>
    <xf numFmtId="49" fontId="12" fillId="0" borderId="0" xfId="12" applyNumberFormat="1" applyFont="1" applyAlignment="1">
      <alignment horizontal="left" vertical="top"/>
    </xf>
    <xf numFmtId="1" fontId="12" fillId="0" borderId="0" xfId="12" applyNumberFormat="1" applyFont="1" applyAlignment="1">
      <alignment horizontal="left" vertical="top"/>
    </xf>
    <xf numFmtId="0" fontId="16" fillId="0" borderId="1" xfId="12" applyFont="1" applyBorder="1" applyAlignment="1">
      <alignment horizontal="right" vertical="top"/>
    </xf>
    <xf numFmtId="1" fontId="16" fillId="0" borderId="1" xfId="12" applyNumberFormat="1" applyFont="1" applyBorder="1" applyAlignment="1">
      <alignment horizontal="right" vertical="top"/>
    </xf>
    <xf numFmtId="0" fontId="12" fillId="0" borderId="0" xfId="12" applyFont="1" applyAlignment="1">
      <alignment horizontal="left" vertical="top"/>
    </xf>
    <xf numFmtId="0" fontId="12" fillId="0" borderId="0" xfId="12" applyFont="1" applyAlignment="1">
      <alignment horizontal="center" vertical="top"/>
    </xf>
    <xf numFmtId="0" fontId="22" fillId="0" borderId="0" xfId="12" applyFont="1" applyBorder="1" applyAlignment="1">
      <alignment horizontal="center" vertical="top"/>
    </xf>
    <xf numFmtId="0" fontId="16" fillId="0" borderId="0" xfId="12" applyFont="1" applyBorder="1" applyAlignment="1">
      <alignment horizontal="right" vertical="top"/>
    </xf>
    <xf numFmtId="0" fontId="23" fillId="0" borderId="0" xfId="12" applyFont="1" applyBorder="1" applyAlignment="1">
      <alignment horizontal="center" vertical="top"/>
    </xf>
    <xf numFmtId="0" fontId="8" fillId="0" borderId="0" xfId="12" applyFont="1" applyAlignment="1">
      <alignment horizontal="center" vertical="top"/>
    </xf>
    <xf numFmtId="0" fontId="14" fillId="0" borderId="0" xfId="12" applyFont="1" applyAlignment="1">
      <alignment horizontal="center" vertical="top"/>
    </xf>
    <xf numFmtId="0" fontId="24" fillId="0" borderId="0" xfId="12" applyFont="1" applyAlignment="1">
      <alignment horizontal="center" vertical="top"/>
    </xf>
    <xf numFmtId="0" fontId="12" fillId="0" borderId="0" xfId="12" applyFont="1" applyFill="1" applyBorder="1" applyAlignment="1">
      <alignment horizontal="left" vertical="top"/>
    </xf>
    <xf numFmtId="0" fontId="12" fillId="0" borderId="0" xfId="12" applyFont="1" applyFill="1" applyBorder="1" applyAlignment="1">
      <alignment horizontal="center" vertical="top"/>
    </xf>
    <xf numFmtId="0" fontId="16" fillId="0" borderId="0" xfId="12" applyFont="1" applyFill="1" applyBorder="1" applyAlignment="1">
      <alignment horizontal="right" vertical="top"/>
    </xf>
    <xf numFmtId="0" fontId="16" fillId="0" borderId="0" xfId="12" applyFont="1" applyAlignment="1">
      <alignment horizontal="center" vertical="top"/>
    </xf>
    <xf numFmtId="0" fontId="14" fillId="0" borderId="1" xfId="12" applyFont="1" applyFill="1" applyBorder="1" applyAlignment="1">
      <alignment horizontal="center" vertical="top"/>
    </xf>
    <xf numFmtId="0" fontId="14" fillId="0" borderId="1" xfId="12" applyFont="1" applyFill="1" applyBorder="1" applyAlignment="1">
      <alignment horizontal="right" vertical="top"/>
    </xf>
    <xf numFmtId="0" fontId="14" fillId="0" borderId="1" xfId="12" applyFont="1" applyBorder="1" applyAlignment="1">
      <alignment horizontal="right" vertical="top"/>
    </xf>
    <xf numFmtId="0" fontId="12" fillId="0" borderId="0" xfId="12" applyFont="1" applyBorder="1" applyAlignment="1">
      <alignment horizontal="left" vertical="top"/>
    </xf>
    <xf numFmtId="0" fontId="6" fillId="0" borderId="0" xfId="12" applyFont="1" applyBorder="1" applyAlignment="1">
      <alignment horizontal="center" vertical="top"/>
    </xf>
    <xf numFmtId="1" fontId="16" fillId="0" borderId="0" xfId="12" applyNumberFormat="1" applyFont="1" applyBorder="1" applyAlignment="1">
      <alignment horizontal="right" vertical="top"/>
    </xf>
    <xf numFmtId="0" fontId="16" fillId="0" borderId="0" xfId="21" applyFont="1" applyAlignment="1">
      <alignment horizontal="right" vertical="top"/>
    </xf>
    <xf numFmtId="0" fontId="12" fillId="0" borderId="1" xfId="12" applyFont="1" applyBorder="1" applyAlignment="1">
      <alignment horizontal="left" vertical="top"/>
    </xf>
    <xf numFmtId="0" fontId="2" fillId="0" borderId="1" xfId="10" applyFont="1" applyBorder="1" applyAlignment="1">
      <alignment horizontal="left" vertical="top" wrapText="1"/>
    </xf>
    <xf numFmtId="0" fontId="2" fillId="0" borderId="1" xfId="10" applyFont="1" applyBorder="1" applyAlignment="1">
      <alignment horizontal="center" vertical="top"/>
    </xf>
    <xf numFmtId="0" fontId="1" fillId="0" borderId="1" xfId="10" applyBorder="1"/>
    <xf numFmtId="0" fontId="28" fillId="0" borderId="0" xfId="7"/>
    <xf numFmtId="0" fontId="14" fillId="0" borderId="0" xfId="7" applyFont="1" applyAlignment="1">
      <alignment horizontal="left"/>
    </xf>
    <xf numFmtId="0" fontId="12" fillId="0" borderId="6" xfId="7" applyFont="1" applyBorder="1" applyAlignment="1">
      <alignment horizontal="center" vertical="center" wrapText="1"/>
    </xf>
    <xf numFmtId="0" fontId="14" fillId="0" borderId="0" xfId="7" applyFont="1" applyAlignment="1">
      <alignment horizontal="center" vertical="top"/>
    </xf>
    <xf numFmtId="0" fontId="16" fillId="0" borderId="0" xfId="7" applyFont="1" applyAlignment="1">
      <alignment horizontal="center" vertical="top"/>
    </xf>
    <xf numFmtId="0" fontId="12" fillId="0" borderId="0" xfId="7" applyFont="1" applyAlignment="1">
      <alignment horizontal="center" vertical="top"/>
    </xf>
    <xf numFmtId="0" fontId="12" fillId="0" borderId="0" xfId="7" applyFont="1" applyAlignment="1">
      <alignment horizontal="left" vertical="top"/>
    </xf>
    <xf numFmtId="0" fontId="25" fillId="0" borderId="0" xfId="7" applyFont="1" applyAlignment="1">
      <alignment horizontal="right" vertical="top"/>
    </xf>
    <xf numFmtId="0" fontId="12" fillId="0" borderId="6" xfId="7" applyFont="1" applyBorder="1" applyAlignment="1">
      <alignment horizontal="center" vertical="center"/>
    </xf>
    <xf numFmtId="0" fontId="12" fillId="0" borderId="6" xfId="7" applyFont="1" applyBorder="1" applyAlignment="1">
      <alignment horizontal="center" vertical="top"/>
    </xf>
    <xf numFmtId="0" fontId="12" fillId="0" borderId="6" xfId="7" applyFont="1" applyBorder="1" applyAlignment="1">
      <alignment horizontal="center" vertical="top" wrapText="1"/>
    </xf>
    <xf numFmtId="0" fontId="14" fillId="0" borderId="0" xfId="7" applyFont="1" applyAlignment="1"/>
    <xf numFmtId="49" fontId="12" fillId="0" borderId="6" xfId="7" applyNumberFormat="1" applyFont="1" applyBorder="1" applyAlignment="1">
      <alignment horizontal="center" vertical="center"/>
    </xf>
    <xf numFmtId="49" fontId="14" fillId="0" borderId="0" xfId="7" applyNumberFormat="1" applyFont="1" applyAlignment="1">
      <alignment horizontal="left" vertical="top"/>
    </xf>
    <xf numFmtId="0" fontId="14" fillId="0" borderId="0" xfId="7" applyFont="1" applyAlignment="1">
      <alignment horizontal="right" vertical="top"/>
    </xf>
    <xf numFmtId="0" fontId="25" fillId="0" borderId="0" xfId="7" applyFont="1"/>
    <xf numFmtId="0" fontId="14" fillId="0" borderId="0" xfId="7" applyFont="1" applyAlignment="1">
      <alignment horizontal="left" vertical="top"/>
    </xf>
    <xf numFmtId="49" fontId="19" fillId="0" borderId="6" xfId="7" applyNumberFormat="1" applyFont="1" applyBorder="1" applyAlignment="1">
      <alignment horizontal="left" vertical="top" wrapText="1"/>
    </xf>
    <xf numFmtId="0" fontId="12" fillId="0" borderId="6" xfId="7" applyFont="1" applyBorder="1" applyAlignment="1">
      <alignment horizontal="left" vertical="top" wrapText="1"/>
    </xf>
    <xf numFmtId="0" fontId="16" fillId="0" borderId="6" xfId="7" applyFont="1" applyBorder="1" applyAlignment="1">
      <alignment horizontal="center" vertical="top"/>
    </xf>
    <xf numFmtId="0" fontId="16" fillId="0" borderId="6" xfId="7" applyFont="1" applyBorder="1" applyAlignment="1">
      <alignment horizontal="right" vertical="top"/>
    </xf>
    <xf numFmtId="0" fontId="16" fillId="0" borderId="6" xfId="7" applyFont="1" applyBorder="1" applyAlignment="1">
      <alignment horizontal="center" vertical="top" wrapText="1"/>
    </xf>
    <xf numFmtId="0" fontId="16" fillId="0" borderId="6" xfId="7" applyFont="1" applyBorder="1" applyAlignment="1">
      <alignment horizontal="right" vertical="top" wrapText="1"/>
    </xf>
    <xf numFmtId="0" fontId="24" fillId="0" borderId="6" xfId="7" applyFont="1" applyBorder="1" applyAlignment="1">
      <alignment horizontal="right" vertical="top" wrapText="1"/>
    </xf>
    <xf numFmtId="0" fontId="14" fillId="0" borderId="1" xfId="10" applyFont="1" applyBorder="1" applyAlignment="1">
      <alignment horizontal="center" vertical="top"/>
    </xf>
    <xf numFmtId="0" fontId="1" fillId="0" borderId="0" xfId="34"/>
    <xf numFmtId="0" fontId="14" fillId="0" borderId="1" xfId="34" applyFont="1" applyBorder="1" applyAlignment="1">
      <alignment horizontal="center" vertical="top"/>
    </xf>
    <xf numFmtId="0" fontId="14" fillId="0" borderId="0" xfId="34" applyFont="1" applyFill="1" applyBorder="1" applyAlignment="1">
      <alignment horizontal="right" vertical="top"/>
    </xf>
    <xf numFmtId="0" fontId="14" fillId="0" borderId="1" xfId="34" applyFont="1" applyBorder="1" applyAlignment="1">
      <alignment horizontal="left" vertical="top"/>
    </xf>
    <xf numFmtId="0" fontId="2" fillId="0" borderId="0" xfId="10" applyFont="1" applyAlignment="1">
      <alignment horizontal="center" vertical="top"/>
    </xf>
    <xf numFmtId="0" fontId="16" fillId="0" borderId="1" xfId="10" applyFont="1" applyBorder="1" applyAlignment="1">
      <alignment horizontal="right" vertical="top"/>
    </xf>
    <xf numFmtId="1" fontId="16" fillId="0" borderId="1" xfId="10" applyNumberFormat="1" applyFont="1" applyBorder="1" applyAlignment="1">
      <alignment horizontal="right" vertical="top"/>
    </xf>
    <xf numFmtId="0" fontId="16" fillId="0" borderId="1" xfId="34" applyFont="1" applyBorder="1" applyAlignment="1">
      <alignment horizontal="right" vertical="top"/>
    </xf>
    <xf numFmtId="0" fontId="14" fillId="0" borderId="1" xfId="34" applyFont="1" applyFill="1" applyBorder="1" applyAlignment="1">
      <alignment horizontal="center" vertical="top"/>
    </xf>
    <xf numFmtId="0" fontId="14" fillId="0" borderId="1" xfId="34" applyFont="1" applyFill="1" applyBorder="1" applyAlignment="1">
      <alignment horizontal="right" vertical="top"/>
    </xf>
    <xf numFmtId="1" fontId="16" fillId="0" borderId="1" xfId="34" applyNumberFormat="1" applyFont="1" applyBorder="1" applyAlignment="1">
      <alignment horizontal="right" vertical="top"/>
    </xf>
    <xf numFmtId="49" fontId="12" fillId="0" borderId="0" xfId="34" applyNumberFormat="1" applyFont="1" applyAlignment="1">
      <alignment horizontal="left" vertical="top"/>
    </xf>
    <xf numFmtId="0" fontId="12" fillId="0" borderId="0" xfId="34" applyFont="1" applyAlignment="1">
      <alignment horizontal="left" vertical="top"/>
    </xf>
    <xf numFmtId="0" fontId="12" fillId="0" borderId="0" xfId="34" applyFont="1" applyAlignment="1">
      <alignment horizontal="center" vertical="top"/>
    </xf>
    <xf numFmtId="0" fontId="22" fillId="0" borderId="0" xfId="34" applyFont="1" applyBorder="1" applyAlignment="1">
      <alignment horizontal="center" vertical="top"/>
    </xf>
    <xf numFmtId="0" fontId="16" fillId="0" borderId="0" xfId="34" applyFont="1" applyBorder="1" applyAlignment="1">
      <alignment horizontal="right" vertical="top"/>
    </xf>
    <xf numFmtId="0" fontId="23" fillId="0" borderId="0" xfId="34" applyFont="1" applyBorder="1" applyAlignment="1">
      <alignment horizontal="center" vertical="top"/>
    </xf>
    <xf numFmtId="0" fontId="8" fillId="0" borderId="0" xfId="34" applyFont="1" applyAlignment="1">
      <alignment horizontal="center" vertical="top"/>
    </xf>
    <xf numFmtId="0" fontId="14" fillId="0" borderId="0" xfId="34" applyFont="1" applyAlignment="1">
      <alignment horizontal="center" vertical="top"/>
    </xf>
    <xf numFmtId="0" fontId="24" fillId="0" borderId="0" xfId="34" applyFont="1" applyAlignment="1">
      <alignment horizontal="center" vertical="top"/>
    </xf>
    <xf numFmtId="0" fontId="12" fillId="0" borderId="0" xfId="34" applyFont="1" applyFill="1" applyBorder="1" applyAlignment="1">
      <alignment horizontal="left" vertical="top"/>
    </xf>
    <xf numFmtId="0" fontId="12" fillId="0" borderId="0" xfId="34" applyFont="1" applyFill="1" applyBorder="1" applyAlignment="1">
      <alignment horizontal="center" vertical="top"/>
    </xf>
    <xf numFmtId="0" fontId="16" fillId="0" borderId="0" xfId="34" applyFont="1" applyFill="1" applyBorder="1" applyAlignment="1">
      <alignment horizontal="right" vertical="top"/>
    </xf>
    <xf numFmtId="0" fontId="16" fillId="0" borderId="0" xfId="34" applyFont="1" applyAlignment="1">
      <alignment horizontal="center" vertical="top"/>
    </xf>
    <xf numFmtId="0" fontId="14" fillId="0" borderId="1" xfId="34" applyFont="1" applyBorder="1" applyAlignment="1">
      <alignment horizontal="right" vertical="top"/>
    </xf>
    <xf numFmtId="0" fontId="12" fillId="0" borderId="0" xfId="34" applyFont="1" applyBorder="1" applyAlignment="1">
      <alignment horizontal="left" vertical="top"/>
    </xf>
    <xf numFmtId="0" fontId="6" fillId="0" borderId="0" xfId="34" applyFont="1" applyBorder="1" applyAlignment="1">
      <alignment horizontal="center" vertical="top"/>
    </xf>
    <xf numFmtId="0" fontId="9" fillId="0" borderId="0" xfId="34" applyFont="1" applyAlignment="1">
      <alignment horizontal="center" vertical="top"/>
    </xf>
    <xf numFmtId="49" fontId="9" fillId="0" borderId="0" xfId="34" applyNumberFormat="1" applyFont="1" applyAlignment="1">
      <alignment horizontal="left" vertical="top"/>
    </xf>
    <xf numFmtId="0" fontId="16" fillId="0" borderId="0" xfId="34" applyFont="1" applyAlignment="1"/>
    <xf numFmtId="0" fontId="14" fillId="0" borderId="0" xfId="34" applyFont="1" applyAlignment="1">
      <alignment horizontal="left"/>
    </xf>
    <xf numFmtId="49" fontId="3" fillId="0" borderId="0" xfId="34" applyNumberFormat="1" applyFont="1" applyAlignment="1">
      <alignment horizontal="left" vertical="top"/>
    </xf>
    <xf numFmtId="0" fontId="2" fillId="0" borderId="0" xfId="34" applyFont="1" applyAlignment="1">
      <alignment horizontal="left" vertical="top" wrapText="1"/>
    </xf>
    <xf numFmtId="49" fontId="2" fillId="0" borderId="0" xfId="34" applyNumberFormat="1" applyFont="1" applyAlignment="1">
      <alignment horizontal="left" vertical="top"/>
    </xf>
    <xf numFmtId="1" fontId="3" fillId="0" borderId="0" xfId="34" applyNumberFormat="1" applyFont="1" applyAlignment="1">
      <alignment horizontal="left" vertical="top"/>
    </xf>
    <xf numFmtId="1" fontId="2" fillId="0" borderId="0" xfId="34" applyNumberFormat="1" applyFont="1" applyAlignment="1">
      <alignment horizontal="left" vertical="top"/>
    </xf>
    <xf numFmtId="1" fontId="12" fillId="0" borderId="0" xfId="34" applyNumberFormat="1" applyFont="1" applyAlignment="1">
      <alignment horizontal="left" vertical="top"/>
    </xf>
    <xf numFmtId="1" fontId="16" fillId="0" borderId="0" xfId="34" applyNumberFormat="1" applyFont="1" applyBorder="1" applyAlignment="1">
      <alignment horizontal="right" vertical="top"/>
    </xf>
    <xf numFmtId="1" fontId="14" fillId="0" borderId="0" xfId="34" applyNumberFormat="1" applyFont="1" applyAlignment="1">
      <alignment horizontal="left"/>
    </xf>
    <xf numFmtId="0" fontId="12" fillId="0" borderId="1" xfId="12" applyFont="1" applyBorder="1" applyAlignment="1">
      <alignment horizontal="left" vertical="top"/>
    </xf>
    <xf numFmtId="0" fontId="2" fillId="0" borderId="1" xfId="10" applyFont="1" applyBorder="1" applyAlignment="1">
      <alignment horizontal="left" vertical="top" wrapText="1"/>
    </xf>
    <xf numFmtId="0" fontId="2" fillId="0" borderId="1" xfId="10" applyFont="1" applyBorder="1" applyAlignment="1">
      <alignment horizontal="center" vertical="top"/>
    </xf>
    <xf numFmtId="0" fontId="1" fillId="0" borderId="1" xfId="10" applyBorder="1"/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right" vertical="top" wrapText="1"/>
    </xf>
    <xf numFmtId="0" fontId="1" fillId="0" borderId="0" xfId="21"/>
    <xf numFmtId="0" fontId="1" fillId="0" borderId="0" xfId="10"/>
    <xf numFmtId="0" fontId="14" fillId="0" borderId="1" xfId="10" applyFont="1" applyBorder="1" applyAlignment="1">
      <alignment horizontal="center" vertical="top"/>
    </xf>
    <xf numFmtId="0" fontId="14" fillId="0" borderId="0" xfId="10" applyFont="1" applyFill="1" applyBorder="1" applyAlignment="1">
      <alignment horizontal="right" vertical="top"/>
    </xf>
    <xf numFmtId="0" fontId="14" fillId="0" borderId="1" xfId="10" applyFont="1" applyBorder="1" applyAlignment="1">
      <alignment horizontal="left" vertical="top"/>
    </xf>
    <xf numFmtId="0" fontId="14" fillId="0" borderId="1" xfId="10" applyFont="1" applyBorder="1" applyAlignment="1">
      <alignment horizontal="right" vertical="top"/>
    </xf>
    <xf numFmtId="49" fontId="3" fillId="0" borderId="0" xfId="10" applyNumberFormat="1" applyFont="1" applyAlignment="1">
      <alignment horizontal="left" vertical="top"/>
    </xf>
    <xf numFmtId="0" fontId="2" fillId="0" borderId="0" xfId="10" applyFont="1" applyAlignment="1">
      <alignment horizontal="left" vertical="top" wrapText="1"/>
    </xf>
    <xf numFmtId="1" fontId="3" fillId="0" borderId="0" xfId="10" applyNumberFormat="1" applyFont="1" applyAlignment="1">
      <alignment horizontal="left" vertical="top"/>
    </xf>
    <xf numFmtId="49" fontId="2" fillId="0" borderId="0" xfId="10" applyNumberFormat="1" applyFont="1" applyAlignment="1">
      <alignment horizontal="left" vertical="top"/>
    </xf>
    <xf numFmtId="1" fontId="2" fillId="0" borderId="0" xfId="10" applyNumberFormat="1" applyFont="1" applyAlignment="1">
      <alignment horizontal="left" vertical="top"/>
    </xf>
    <xf numFmtId="49" fontId="12" fillId="0" borderId="0" xfId="10" applyNumberFormat="1" applyFont="1" applyAlignment="1">
      <alignment horizontal="left" vertical="top"/>
    </xf>
    <xf numFmtId="1" fontId="12" fillId="0" borderId="0" xfId="10" applyNumberFormat="1" applyFont="1" applyAlignment="1">
      <alignment horizontal="left" vertical="top"/>
    </xf>
    <xf numFmtId="0" fontId="2" fillId="0" borderId="0" xfId="10" applyFont="1" applyAlignment="1">
      <alignment horizontal="center" vertical="top"/>
    </xf>
    <xf numFmtId="0" fontId="16" fillId="0" borderId="1" xfId="10" applyFont="1" applyBorder="1" applyAlignment="1">
      <alignment horizontal="right" vertical="top"/>
    </xf>
    <xf numFmtId="1" fontId="16" fillId="0" borderId="1" xfId="10" applyNumberFormat="1" applyFont="1" applyBorder="1" applyAlignment="1">
      <alignment horizontal="right" vertical="top"/>
    </xf>
    <xf numFmtId="0" fontId="12" fillId="0" borderId="0" xfId="10" applyFont="1" applyAlignment="1">
      <alignment horizontal="center" vertical="top"/>
    </xf>
    <xf numFmtId="0" fontId="22" fillId="0" borderId="0" xfId="10" applyFont="1" applyBorder="1" applyAlignment="1">
      <alignment horizontal="center" vertical="top"/>
    </xf>
    <xf numFmtId="0" fontId="16" fillId="0" borderId="0" xfId="10" applyFont="1" applyBorder="1" applyAlignment="1">
      <alignment horizontal="right" vertical="top"/>
    </xf>
    <xf numFmtId="0" fontId="23" fillId="0" borderId="0" xfId="10" applyFont="1" applyBorder="1" applyAlignment="1">
      <alignment horizontal="center" vertical="top"/>
    </xf>
    <xf numFmtId="0" fontId="8" fillId="0" borderId="0" xfId="10" applyFont="1" applyAlignment="1">
      <alignment horizontal="center" vertical="top"/>
    </xf>
    <xf numFmtId="0" fontId="14" fillId="0" borderId="0" xfId="10" applyFont="1" applyAlignment="1">
      <alignment horizontal="center" vertical="top"/>
    </xf>
    <xf numFmtId="0" fontId="24" fillId="0" borderId="0" xfId="10" applyFont="1" applyAlignment="1">
      <alignment horizontal="center" vertical="top"/>
    </xf>
    <xf numFmtId="0" fontId="12" fillId="0" borderId="0" xfId="10" applyFont="1" applyFill="1" applyBorder="1" applyAlignment="1">
      <alignment horizontal="center" vertical="top"/>
    </xf>
    <xf numFmtId="0" fontId="16" fillId="0" borderId="0" xfId="10" applyFont="1" applyFill="1" applyBorder="1" applyAlignment="1">
      <alignment horizontal="right" vertical="top"/>
    </xf>
    <xf numFmtId="0" fontId="16" fillId="0" borderId="0" xfId="10" applyFont="1" applyAlignment="1">
      <alignment horizontal="center" vertical="top"/>
    </xf>
    <xf numFmtId="0" fontId="14" fillId="0" borderId="1" xfId="10" applyFont="1" applyFill="1" applyBorder="1" applyAlignment="1">
      <alignment horizontal="center" vertical="top"/>
    </xf>
    <xf numFmtId="0" fontId="14" fillId="0" borderId="1" xfId="10" applyFont="1" applyFill="1" applyBorder="1" applyAlignment="1">
      <alignment horizontal="right" vertical="top"/>
    </xf>
    <xf numFmtId="0" fontId="12" fillId="0" borderId="0" xfId="10" applyFont="1" applyBorder="1" applyAlignment="1">
      <alignment horizontal="left" vertical="top"/>
    </xf>
    <xf numFmtId="0" fontId="6" fillId="0" borderId="0" xfId="10" applyFont="1" applyBorder="1" applyAlignment="1">
      <alignment horizontal="center" vertical="top"/>
    </xf>
    <xf numFmtId="1" fontId="16" fillId="0" borderId="0" xfId="10" applyNumberFormat="1" applyFont="1" applyBorder="1" applyAlignment="1">
      <alignment horizontal="right" vertical="top"/>
    </xf>
    <xf numFmtId="0" fontId="9" fillId="0" borderId="0" xfId="11" applyFont="1" applyAlignment="1">
      <alignment horizontal="center" vertical="top"/>
    </xf>
    <xf numFmtId="49" fontId="9" fillId="0" borderId="0" xfId="11" applyNumberFormat="1" applyFont="1" applyAlignment="1">
      <alignment horizontal="left" vertical="top"/>
    </xf>
    <xf numFmtId="0" fontId="12" fillId="0" borderId="0" xfId="11" applyFont="1" applyAlignment="1">
      <alignment horizontal="left" vertical="top"/>
    </xf>
    <xf numFmtId="0" fontId="12" fillId="0" borderId="0" xfId="11" applyFont="1" applyAlignment="1">
      <alignment horizontal="center" vertical="top"/>
    </xf>
    <xf numFmtId="0" fontId="16" fillId="0" borderId="0" xfId="11" applyFont="1" applyAlignment="1"/>
    <xf numFmtId="0" fontId="1" fillId="0" borderId="0" xfId="11"/>
    <xf numFmtId="0" fontId="12" fillId="0" borderId="0" xfId="21" applyFont="1" applyAlignment="1">
      <alignment horizontal="center" vertical="top"/>
    </xf>
    <xf numFmtId="0" fontId="16" fillId="0" borderId="0" xfId="21" applyFont="1" applyAlignment="1">
      <alignment horizontal="center" vertical="top"/>
    </xf>
    <xf numFmtId="0" fontId="14" fillId="0" borderId="0" xfId="21" applyFont="1" applyAlignment="1">
      <alignment horizontal="left"/>
    </xf>
    <xf numFmtId="0" fontId="12" fillId="0" borderId="1" xfId="12" applyFont="1" applyBorder="1" applyAlignment="1">
      <alignment horizontal="left" vertical="top"/>
    </xf>
    <xf numFmtId="0" fontId="2" fillId="0" borderId="1" xfId="10" applyFont="1" applyBorder="1" applyAlignment="1">
      <alignment horizontal="left" vertical="top" wrapText="1"/>
    </xf>
    <xf numFmtId="0" fontId="2" fillId="0" borderId="1" xfId="10" applyFont="1" applyBorder="1" applyAlignment="1">
      <alignment horizontal="center" vertical="top"/>
    </xf>
    <xf numFmtId="0" fontId="1" fillId="0" borderId="1" xfId="10" applyBorder="1"/>
    <xf numFmtId="0" fontId="28" fillId="0" borderId="0" xfId="7"/>
    <xf numFmtId="0" fontId="14" fillId="0" borderId="0" xfId="7" applyFont="1" applyAlignment="1">
      <alignment horizontal="left"/>
    </xf>
    <xf numFmtId="0" fontId="12" fillId="0" borderId="6" xfId="7" applyFont="1" applyBorder="1" applyAlignment="1">
      <alignment horizontal="center" vertical="center" wrapText="1"/>
    </xf>
    <xf numFmtId="0" fontId="14" fillId="0" borderId="0" xfId="7" applyFont="1" applyAlignment="1">
      <alignment horizontal="center" vertical="top"/>
    </xf>
    <xf numFmtId="0" fontId="16" fillId="0" borderId="0" xfId="7" applyFont="1" applyAlignment="1">
      <alignment horizontal="center" vertical="top"/>
    </xf>
    <xf numFmtId="0" fontId="12" fillId="0" borderId="0" xfId="7" applyFont="1" applyAlignment="1">
      <alignment horizontal="center" vertical="top"/>
    </xf>
    <xf numFmtId="0" fontId="12" fillId="0" borderId="0" xfId="7" applyFont="1" applyAlignment="1">
      <alignment horizontal="left" vertical="top"/>
    </xf>
    <xf numFmtId="0" fontId="25" fillId="0" borderId="0" xfId="7" applyFont="1" applyAlignment="1">
      <alignment horizontal="right" vertical="top"/>
    </xf>
    <xf numFmtId="0" fontId="12" fillId="0" borderId="6" xfId="7" applyFont="1" applyBorder="1" applyAlignment="1">
      <alignment horizontal="center" vertical="center"/>
    </xf>
    <xf numFmtId="0" fontId="12" fillId="0" borderId="6" xfId="7" applyFont="1" applyBorder="1" applyAlignment="1">
      <alignment horizontal="center" vertical="top"/>
    </xf>
    <xf numFmtId="0" fontId="12" fillId="0" borderId="6" xfId="7" applyFont="1" applyBorder="1" applyAlignment="1">
      <alignment horizontal="center" vertical="top" wrapText="1"/>
    </xf>
    <xf numFmtId="0" fontId="14" fillId="0" borderId="0" xfId="7" applyFont="1" applyAlignment="1"/>
    <xf numFmtId="49" fontId="12" fillId="0" borderId="6" xfId="7" applyNumberFormat="1" applyFont="1" applyBorder="1" applyAlignment="1">
      <alignment horizontal="center" vertical="center"/>
    </xf>
    <xf numFmtId="49" fontId="14" fillId="0" borderId="0" xfId="7" applyNumberFormat="1" applyFont="1" applyAlignment="1">
      <alignment horizontal="left" vertical="top"/>
    </xf>
    <xf numFmtId="0" fontId="14" fillId="0" borderId="0" xfId="7" applyFont="1" applyAlignment="1">
      <alignment horizontal="right" vertical="top"/>
    </xf>
    <xf numFmtId="0" fontId="25" fillId="0" borderId="0" xfId="7" applyFont="1"/>
    <xf numFmtId="0" fontId="14" fillId="0" borderId="0" xfId="7" applyFont="1" applyAlignment="1">
      <alignment horizontal="left" vertical="top"/>
    </xf>
    <xf numFmtId="0" fontId="12" fillId="0" borderId="6" xfId="7" applyFont="1" applyBorder="1" applyAlignment="1">
      <alignment horizontal="left" vertical="top" wrapText="1"/>
    </xf>
    <xf numFmtId="49" fontId="19" fillId="0" borderId="6" xfId="7" applyNumberFormat="1" applyFont="1" applyBorder="1" applyAlignment="1">
      <alignment horizontal="left" vertical="top" wrapText="1"/>
    </xf>
    <xf numFmtId="0" fontId="16" fillId="0" borderId="6" xfId="7" applyFont="1" applyBorder="1" applyAlignment="1">
      <alignment horizontal="center" vertical="top"/>
    </xf>
    <xf numFmtId="0" fontId="16" fillId="0" borderId="6" xfId="7" applyFont="1" applyBorder="1" applyAlignment="1">
      <alignment horizontal="right" vertical="top"/>
    </xf>
    <xf numFmtId="0" fontId="16" fillId="0" borderId="6" xfId="7" applyFont="1" applyBorder="1" applyAlignment="1">
      <alignment horizontal="center" vertical="top" wrapText="1"/>
    </xf>
    <xf numFmtId="0" fontId="16" fillId="0" borderId="6" xfId="7" applyFont="1" applyBorder="1" applyAlignment="1">
      <alignment horizontal="right" vertical="top" wrapText="1"/>
    </xf>
    <xf numFmtId="0" fontId="24" fillId="0" borderId="6" xfId="7" applyFont="1" applyBorder="1" applyAlignment="1">
      <alignment horizontal="right" vertical="top" wrapText="1"/>
    </xf>
    <xf numFmtId="0" fontId="1" fillId="0" borderId="0" xfId="18"/>
    <xf numFmtId="0" fontId="14" fillId="0" borderId="1" xfId="18" applyFont="1" applyBorder="1" applyAlignment="1">
      <alignment horizontal="center" vertical="top"/>
    </xf>
    <xf numFmtId="0" fontId="14" fillId="0" borderId="0" xfId="18" applyFont="1" applyFill="1" applyBorder="1" applyAlignment="1">
      <alignment horizontal="right" vertical="top"/>
    </xf>
    <xf numFmtId="0" fontId="14" fillId="0" borderId="1" xfId="18" applyFont="1" applyBorder="1" applyAlignment="1">
      <alignment horizontal="left" vertical="top"/>
    </xf>
    <xf numFmtId="49" fontId="12" fillId="0" borderId="0" xfId="18" applyNumberFormat="1" applyFont="1" applyAlignment="1">
      <alignment horizontal="left" vertical="top"/>
    </xf>
    <xf numFmtId="0" fontId="12" fillId="0" borderId="0" xfId="18" applyFont="1" applyAlignment="1">
      <alignment horizontal="left" vertical="top"/>
    </xf>
    <xf numFmtId="0" fontId="12" fillId="0" borderId="0" xfId="18" applyFont="1" applyAlignment="1">
      <alignment horizontal="center" vertical="top"/>
    </xf>
    <xf numFmtId="0" fontId="16" fillId="0" borderId="1" xfId="18" applyFont="1" applyBorder="1" applyAlignment="1">
      <alignment horizontal="right" vertical="top"/>
    </xf>
    <xf numFmtId="0" fontId="22" fillId="0" borderId="0" xfId="18" applyFont="1" applyBorder="1" applyAlignment="1">
      <alignment horizontal="center" vertical="top"/>
    </xf>
    <xf numFmtId="0" fontId="16" fillId="0" borderId="0" xfId="18" applyFont="1" applyBorder="1" applyAlignment="1">
      <alignment horizontal="right" vertical="top"/>
    </xf>
    <xf numFmtId="0" fontId="23" fillId="0" borderId="0" xfId="18" applyFont="1" applyBorder="1" applyAlignment="1">
      <alignment horizontal="center" vertical="top"/>
    </xf>
    <xf numFmtId="0" fontId="8" fillId="0" borderId="0" xfId="18" applyFont="1" applyAlignment="1">
      <alignment horizontal="center" vertical="top"/>
    </xf>
    <xf numFmtId="0" fontId="14" fillId="0" borderId="0" xfId="18" applyFont="1" applyAlignment="1">
      <alignment horizontal="center" vertical="top"/>
    </xf>
    <xf numFmtId="0" fontId="24" fillId="0" borderId="0" xfId="18" applyFont="1" applyAlignment="1">
      <alignment horizontal="center" vertical="top"/>
    </xf>
    <xf numFmtId="0" fontId="12" fillId="0" borderId="0" xfId="18" applyFont="1" applyFill="1" applyBorder="1" applyAlignment="1">
      <alignment horizontal="left" vertical="top"/>
    </xf>
    <xf numFmtId="0" fontId="12" fillId="0" borderId="0" xfId="18" applyFont="1" applyFill="1" applyBorder="1" applyAlignment="1">
      <alignment horizontal="center" vertical="top"/>
    </xf>
    <xf numFmtId="0" fontId="16" fillId="0" borderId="0" xfId="18" applyFont="1" applyFill="1" applyBorder="1" applyAlignment="1">
      <alignment horizontal="right" vertical="top"/>
    </xf>
    <xf numFmtId="0" fontId="16" fillId="0" borderId="0" xfId="18" applyFont="1" applyAlignment="1">
      <alignment horizontal="center" vertical="top"/>
    </xf>
    <xf numFmtId="0" fontId="14" fillId="0" borderId="1" xfId="18" applyFont="1" applyFill="1" applyBorder="1" applyAlignment="1">
      <alignment horizontal="center" vertical="top"/>
    </xf>
    <xf numFmtId="0" fontId="14" fillId="0" borderId="1" xfId="18" applyFont="1" applyFill="1" applyBorder="1" applyAlignment="1">
      <alignment horizontal="right" vertical="top"/>
    </xf>
    <xf numFmtId="0" fontId="14" fillId="0" borderId="1" xfId="18" applyFont="1" applyBorder="1" applyAlignment="1">
      <alignment horizontal="right" vertical="top"/>
    </xf>
    <xf numFmtId="0" fontId="12" fillId="0" borderId="0" xfId="18" applyFont="1" applyBorder="1" applyAlignment="1">
      <alignment horizontal="left" vertical="top"/>
    </xf>
    <xf numFmtId="0" fontId="6" fillId="0" borderId="0" xfId="18" applyFont="1" applyBorder="1" applyAlignment="1">
      <alignment horizontal="center" vertical="top"/>
    </xf>
    <xf numFmtId="0" fontId="9" fillId="0" borderId="0" xfId="18" applyFont="1" applyAlignment="1">
      <alignment horizontal="center" vertical="top"/>
    </xf>
    <xf numFmtId="49" fontId="9" fillId="0" borderId="0" xfId="18" applyNumberFormat="1" applyFont="1" applyAlignment="1">
      <alignment horizontal="left" vertical="top"/>
    </xf>
    <xf numFmtId="0" fontId="16" fillId="0" borderId="0" xfId="18" applyFont="1" applyAlignment="1"/>
    <xf numFmtId="0" fontId="14" fillId="0" borderId="0" xfId="18" applyFont="1" applyAlignment="1">
      <alignment horizontal="left"/>
    </xf>
    <xf numFmtId="49" fontId="3" fillId="0" borderId="0" xfId="18" applyNumberFormat="1" applyFont="1" applyAlignment="1">
      <alignment horizontal="left" vertical="top"/>
    </xf>
    <xf numFmtId="0" fontId="2" fillId="0" borderId="0" xfId="18" applyFont="1" applyAlignment="1">
      <alignment horizontal="left" vertical="top" wrapText="1"/>
    </xf>
    <xf numFmtId="49" fontId="2" fillId="0" borderId="0" xfId="18" applyNumberFormat="1" applyFont="1" applyAlignment="1">
      <alignment horizontal="left" vertical="top"/>
    </xf>
    <xf numFmtId="1" fontId="3" fillId="0" borderId="0" xfId="18" applyNumberFormat="1" applyFont="1" applyAlignment="1">
      <alignment horizontal="left" vertical="top"/>
    </xf>
    <xf numFmtId="1" fontId="2" fillId="0" borderId="0" xfId="18" applyNumberFormat="1" applyFont="1" applyAlignment="1">
      <alignment horizontal="left" vertical="top"/>
    </xf>
    <xf numFmtId="1" fontId="12" fillId="0" borderId="0" xfId="18" applyNumberFormat="1" applyFont="1" applyAlignment="1">
      <alignment horizontal="left" vertical="top"/>
    </xf>
    <xf numFmtId="1" fontId="16" fillId="0" borderId="1" xfId="18" applyNumberFormat="1" applyFont="1" applyBorder="1" applyAlignment="1">
      <alignment horizontal="right" vertical="top"/>
    </xf>
    <xf numFmtId="1" fontId="16" fillId="0" borderId="0" xfId="18" applyNumberFormat="1" applyFont="1" applyBorder="1" applyAlignment="1">
      <alignment horizontal="right" vertical="top"/>
    </xf>
    <xf numFmtId="0" fontId="12" fillId="0" borderId="1" xfId="18" applyFont="1" applyBorder="1" applyAlignment="1">
      <alignment horizontal="left" vertical="top"/>
    </xf>
    <xf numFmtId="0" fontId="2" fillId="0" borderId="0" xfId="18" applyFont="1" applyAlignment="1">
      <alignment horizontal="center" vertical="top"/>
    </xf>
    <xf numFmtId="1" fontId="14" fillId="0" borderId="0" xfId="18" applyNumberFormat="1" applyFont="1" applyAlignment="1">
      <alignment horizontal="left"/>
    </xf>
    <xf numFmtId="0" fontId="3" fillId="0" borderId="6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4" fontId="45" fillId="0" borderId="6" xfId="0" applyNumberFormat="1" applyFont="1" applyFill="1" applyBorder="1" applyAlignment="1">
      <alignment horizontal="left" vertical="top" wrapText="1"/>
    </xf>
    <xf numFmtId="4" fontId="45" fillId="0" borderId="6" xfId="0" applyNumberFormat="1" applyFont="1" applyFill="1" applyBorder="1" applyAlignment="1">
      <alignment horizontal="right" vertical="top" wrapText="1"/>
    </xf>
    <xf numFmtId="43" fontId="0" fillId="0" borderId="0" xfId="0" applyNumberFormat="1" applyFont="1" applyAlignment="1">
      <alignment wrapText="1"/>
    </xf>
    <xf numFmtId="43" fontId="0" fillId="0" borderId="0" xfId="0" applyNumberFormat="1" applyFont="1" applyFill="1"/>
    <xf numFmtId="0" fontId="12" fillId="0" borderId="26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top"/>
    </xf>
    <xf numFmtId="0" fontId="3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33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top"/>
    </xf>
    <xf numFmtId="0" fontId="11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vertical="top" wrapText="1"/>
    </xf>
    <xf numFmtId="0" fontId="14" fillId="0" borderId="0" xfId="0" applyFont="1" applyFill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wrapText="1"/>
    </xf>
    <xf numFmtId="0" fontId="16" fillId="0" borderId="0" xfId="0" applyFont="1" applyFill="1" applyAlignment="1">
      <alignment horizontal="center" wrapText="1"/>
    </xf>
    <xf numFmtId="0" fontId="17" fillId="0" borderId="0" xfId="0" applyFont="1" applyFill="1" applyAlignment="1">
      <alignment vertical="top" wrapText="1"/>
    </xf>
    <xf numFmtId="0" fontId="8" fillId="0" borderId="0" xfId="0" applyFont="1" applyFill="1" applyAlignment="1">
      <alignment horizontal="center" vertical="top" wrapText="1"/>
    </xf>
    <xf numFmtId="0" fontId="8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2" fillId="0" borderId="15" xfId="0" applyFont="1" applyFill="1" applyBorder="1" applyAlignment="1">
      <alignment horizontal="center" vertical="top" wrapText="1"/>
    </xf>
    <xf numFmtId="0" fontId="12" fillId="0" borderId="19" xfId="0" applyFont="1" applyFill="1" applyBorder="1" applyAlignment="1">
      <alignment horizontal="center" vertical="top" wrapText="1"/>
    </xf>
    <xf numFmtId="0" fontId="13" fillId="0" borderId="22" xfId="0" applyFont="1" applyFill="1" applyBorder="1" applyAlignment="1">
      <alignment vertical="top" wrapText="1"/>
    </xf>
    <xf numFmtId="0" fontId="13" fillId="0" borderId="23" xfId="0" applyFont="1" applyFill="1" applyBorder="1" applyAlignment="1">
      <alignment vertical="top" wrapText="1"/>
    </xf>
    <xf numFmtId="0" fontId="14" fillId="0" borderId="0" xfId="0" applyFont="1" applyFill="1" applyAlignment="1">
      <alignment horizontal="left" wrapText="1"/>
    </xf>
    <xf numFmtId="0" fontId="2" fillId="0" borderId="25" xfId="0" applyFont="1" applyFill="1" applyBorder="1" applyAlignment="1">
      <alignment horizontal="center" wrapText="1"/>
    </xf>
    <xf numFmtId="0" fontId="12" fillId="0" borderId="16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 wrapText="1"/>
    </xf>
    <xf numFmtId="0" fontId="12" fillId="0" borderId="18" xfId="0" applyFont="1" applyFill="1" applyBorder="1" applyAlignment="1">
      <alignment horizontal="center" vertical="top" wrapText="1"/>
    </xf>
    <xf numFmtId="0" fontId="34" fillId="0" borderId="12" xfId="13" applyFont="1" applyFill="1" applyBorder="1" applyAlignment="1">
      <alignment horizontal="left" vertical="center" wrapText="1" indent="1"/>
    </xf>
    <xf numFmtId="0" fontId="34" fillId="0" borderId="13" xfId="13" applyFont="1" applyFill="1" applyBorder="1" applyAlignment="1">
      <alignment horizontal="left" vertical="center" wrapText="1" indent="1"/>
    </xf>
    <xf numFmtId="0" fontId="34" fillId="0" borderId="14" xfId="13" applyFont="1" applyFill="1" applyBorder="1" applyAlignment="1">
      <alignment horizontal="left" vertical="center" wrapText="1" indent="1"/>
    </xf>
    <xf numFmtId="0" fontId="36" fillId="0" borderId="12" xfId="0" applyFont="1" applyFill="1" applyBorder="1" applyAlignment="1">
      <alignment horizontal="left"/>
    </xf>
    <xf numFmtId="0" fontId="36" fillId="0" borderId="13" xfId="0" applyFont="1" applyFill="1" applyBorder="1" applyAlignment="1">
      <alignment horizontal="left"/>
    </xf>
    <xf numFmtId="0" fontId="36" fillId="0" borderId="14" xfId="0" applyFont="1" applyFill="1" applyBorder="1" applyAlignment="1">
      <alignment horizontal="left"/>
    </xf>
    <xf numFmtId="4" fontId="35" fillId="0" borderId="26" xfId="13" applyNumberFormat="1" applyFont="1" applyFill="1" applyBorder="1" applyAlignment="1">
      <alignment horizontal="center" vertical="center" wrapText="1"/>
    </xf>
    <xf numFmtId="4" fontId="35" fillId="0" borderId="32" xfId="13" applyNumberFormat="1" applyFont="1" applyFill="1" applyBorder="1" applyAlignment="1">
      <alignment horizontal="center" vertical="center" wrapText="1"/>
    </xf>
    <xf numFmtId="4" fontId="35" fillId="0" borderId="11" xfId="13" applyNumberFormat="1" applyFont="1" applyFill="1" applyBorder="1" applyAlignment="1">
      <alignment horizontal="center" vertical="center" wrapText="1"/>
    </xf>
    <xf numFmtId="0" fontId="31" fillId="0" borderId="26" xfId="13" applyFont="1" applyFill="1" applyBorder="1" applyAlignment="1">
      <alignment horizontal="center" vertical="center" wrapText="1"/>
    </xf>
    <xf numFmtId="0" fontId="31" fillId="0" borderId="11" xfId="13" applyFont="1" applyFill="1" applyBorder="1" applyAlignment="1">
      <alignment horizontal="center" vertical="center" wrapText="1"/>
    </xf>
    <xf numFmtId="0" fontId="31" fillId="0" borderId="12" xfId="13" applyFont="1" applyFill="1" applyBorder="1" applyAlignment="1">
      <alignment horizontal="center" vertical="center" wrapText="1"/>
    </xf>
    <xf numFmtId="0" fontId="31" fillId="0" borderId="13" xfId="13" applyFont="1" applyFill="1" applyBorder="1" applyAlignment="1">
      <alignment horizontal="center" vertical="center" wrapText="1"/>
    </xf>
    <xf numFmtId="0" fontId="31" fillId="0" borderId="14" xfId="13" applyFont="1" applyFill="1" applyBorder="1" applyAlignment="1">
      <alignment horizontal="center" vertical="center" wrapText="1"/>
    </xf>
    <xf numFmtId="166" fontId="31" fillId="0" borderId="26" xfId="15" applyNumberFormat="1" applyFont="1" applyFill="1" applyBorder="1" applyAlignment="1">
      <alignment horizontal="center" vertical="center" wrapText="1"/>
    </xf>
    <xf numFmtId="166" fontId="31" fillId="0" borderId="11" xfId="15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49" fontId="31" fillId="0" borderId="26" xfId="13" applyNumberFormat="1" applyFont="1" applyFill="1" applyBorder="1" applyAlignment="1">
      <alignment horizontal="center" vertical="center" wrapText="1"/>
    </xf>
    <xf numFmtId="49" fontId="31" fillId="0" borderId="11" xfId="13" applyNumberFormat="1" applyFont="1" applyFill="1" applyBorder="1" applyAlignment="1">
      <alignment horizontal="center" vertical="center" wrapText="1"/>
    </xf>
    <xf numFmtId="0" fontId="31" fillId="0" borderId="27" xfId="13" applyFont="1" applyFill="1" applyBorder="1" applyAlignment="1">
      <alignment horizontal="center" vertical="center" wrapText="1"/>
    </xf>
    <xf numFmtId="0" fontId="31" fillId="0" borderId="28" xfId="13" applyFont="1" applyFill="1" applyBorder="1" applyAlignment="1">
      <alignment horizontal="center" vertical="center" wrapText="1"/>
    </xf>
    <xf numFmtId="0" fontId="31" fillId="0" borderId="29" xfId="13" applyFont="1" applyFill="1" applyBorder="1" applyAlignment="1">
      <alignment horizontal="center" vertical="center" wrapText="1"/>
    </xf>
    <xf numFmtId="0" fontId="31" fillId="0" borderId="30" xfId="13" applyFont="1" applyFill="1" applyBorder="1" applyAlignment="1">
      <alignment horizontal="center" vertical="center" wrapText="1"/>
    </xf>
    <xf numFmtId="0" fontId="31" fillId="0" borderId="1" xfId="13" applyFont="1" applyFill="1" applyBorder="1" applyAlignment="1">
      <alignment horizontal="center" vertical="center" wrapText="1"/>
    </xf>
    <xf numFmtId="0" fontId="31" fillId="0" borderId="31" xfId="13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right"/>
    </xf>
    <xf numFmtId="0" fontId="38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2" fillId="0" borderId="0" xfId="8" applyFont="1" applyAlignment="1">
      <alignment horizontal="center" vertical="top" wrapText="1"/>
    </xf>
    <xf numFmtId="0" fontId="9" fillId="0" borderId="0" xfId="8" applyFont="1" applyAlignment="1">
      <alignment horizontal="center" vertical="top" wrapText="1"/>
    </xf>
    <xf numFmtId="0" fontId="1" fillId="0" borderId="0" xfId="8" applyAlignment="1">
      <alignment horizontal="center"/>
    </xf>
    <xf numFmtId="0" fontId="3" fillId="0" borderId="6" xfId="0" applyFont="1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0" fontId="14" fillId="0" borderId="0" xfId="0" applyFont="1" applyAlignment="1">
      <alignment horizontal="right"/>
    </xf>
    <xf numFmtId="0" fontId="12" fillId="0" borderId="6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49" fontId="12" fillId="0" borderId="6" xfId="0" applyNumberFormat="1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right" vertical="top" wrapText="1"/>
    </xf>
    <xf numFmtId="0" fontId="19" fillId="0" borderId="6" xfId="0" applyFont="1" applyBorder="1" applyAlignment="1">
      <alignment horizontal="center" vertical="top"/>
    </xf>
    <xf numFmtId="49" fontId="12" fillId="0" borderId="6" xfId="0" applyNumberFormat="1" applyFont="1" applyBorder="1" applyAlignment="1">
      <alignment horizontal="left" vertical="top"/>
    </xf>
    <xf numFmtId="0" fontId="16" fillId="0" borderId="6" xfId="0" applyFont="1" applyBorder="1" applyAlignment="1">
      <alignment horizontal="right" vertical="top"/>
    </xf>
    <xf numFmtId="0" fontId="12" fillId="0" borderId="6" xfId="7" applyFont="1" applyBorder="1" applyAlignment="1">
      <alignment horizontal="left" vertical="top" wrapText="1"/>
    </xf>
    <xf numFmtId="0" fontId="28" fillId="0" borderId="6" xfId="7" applyBorder="1" applyAlignment="1">
      <alignment vertical="top" wrapText="1"/>
    </xf>
    <xf numFmtId="0" fontId="14" fillId="0" borderId="0" xfId="7" applyFont="1" applyAlignment="1">
      <alignment horizontal="right"/>
    </xf>
    <xf numFmtId="0" fontId="28" fillId="0" borderId="0" xfId="7" applyAlignment="1">
      <alignment horizontal="right"/>
    </xf>
    <xf numFmtId="0" fontId="3" fillId="0" borderId="6" xfId="7" applyFont="1" applyBorder="1" applyAlignment="1">
      <alignment horizontal="left" vertical="top" wrapText="1"/>
    </xf>
    <xf numFmtId="0" fontId="12" fillId="0" borderId="6" xfId="7" applyFont="1" applyBorder="1" applyAlignment="1">
      <alignment horizontal="center" vertical="center" wrapText="1"/>
    </xf>
    <xf numFmtId="0" fontId="12" fillId="0" borderId="6" xfId="7" applyFont="1" applyBorder="1" applyAlignment="1">
      <alignment horizontal="center" vertical="center"/>
    </xf>
    <xf numFmtId="0" fontId="2" fillId="0" borderId="6" xfId="7" applyFont="1" applyBorder="1" applyAlignment="1">
      <alignment horizontal="center" vertical="center" wrapText="1"/>
    </xf>
    <xf numFmtId="49" fontId="12" fillId="0" borderId="6" xfId="7" applyNumberFormat="1" applyFont="1" applyBorder="1" applyAlignment="1">
      <alignment horizontal="center" vertical="center" wrapText="1"/>
    </xf>
    <xf numFmtId="49" fontId="12" fillId="0" borderId="6" xfId="7" applyNumberFormat="1" applyFont="1" applyBorder="1" applyAlignment="1">
      <alignment horizontal="center" vertical="center"/>
    </xf>
    <xf numFmtId="0" fontId="19" fillId="0" borderId="6" xfId="7" applyFont="1" applyBorder="1" applyAlignment="1">
      <alignment horizontal="left" vertical="top" wrapText="1"/>
    </xf>
    <xf numFmtId="0" fontId="19" fillId="0" borderId="6" xfId="7" applyFont="1" applyBorder="1" applyAlignment="1">
      <alignment horizontal="center" vertical="top"/>
    </xf>
    <xf numFmtId="0" fontId="28" fillId="0" borderId="6" xfId="7" applyBorder="1" applyAlignment="1">
      <alignment vertical="top"/>
    </xf>
    <xf numFmtId="0" fontId="9" fillId="0" borderId="0" xfId="6" applyFont="1" applyAlignment="1">
      <alignment horizontal="center" vertical="top" wrapText="1"/>
    </xf>
    <xf numFmtId="0" fontId="1" fillId="0" borderId="0" xfId="6" applyAlignment="1">
      <alignment vertical="top" wrapText="1"/>
    </xf>
    <xf numFmtId="0" fontId="12" fillId="0" borderId="0" xfId="6" applyFont="1" applyAlignment="1">
      <alignment horizontal="center" vertical="top" wrapText="1"/>
    </xf>
    <xf numFmtId="0" fontId="13" fillId="0" borderId="0" xfId="3" applyFont="1" applyBorder="1" applyAlignment="1">
      <alignment horizontal="left" wrapText="1"/>
    </xf>
    <xf numFmtId="0" fontId="40" fillId="0" borderId="0" xfId="3" applyFont="1">
      <alignment horizontal="center"/>
    </xf>
    <xf numFmtId="0" fontId="40" fillId="0" borderId="0" xfId="3" applyFont="1" applyBorder="1" applyAlignment="1">
      <alignment horizontal="center" vertical="top" wrapText="1"/>
    </xf>
    <xf numFmtId="0" fontId="13" fillId="0" borderId="1" xfId="3" applyFont="1" applyBorder="1" applyAlignment="1">
      <alignment horizontal="left" vertical="top" wrapText="1"/>
    </xf>
    <xf numFmtId="0" fontId="13" fillId="0" borderId="34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34" xfId="0" applyFont="1" applyBorder="1" applyAlignment="1">
      <alignment wrapText="1"/>
    </xf>
    <xf numFmtId="0" fontId="13" fillId="0" borderId="34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wrapText="1"/>
    </xf>
  </cellXfs>
  <cellStyles count="106">
    <cellStyle name="Гиперссылка" xfId="2" builtinId="8"/>
    <cellStyle name="Денежный" xfId="1" builtinId="4"/>
    <cellStyle name="Денежный 10" xfId="41"/>
    <cellStyle name="Денежный 11" xfId="43"/>
    <cellStyle name="Денежный 12" xfId="46"/>
    <cellStyle name="Денежный 13" xfId="48"/>
    <cellStyle name="Денежный 14" xfId="47"/>
    <cellStyle name="Денежный 15" xfId="51"/>
    <cellStyle name="Денежный 16" xfId="53"/>
    <cellStyle name="Денежный 17" xfId="56"/>
    <cellStyle name="Денежный 18" xfId="61"/>
    <cellStyle name="Денежный 19" xfId="57"/>
    <cellStyle name="Денежный 2" xfId="9"/>
    <cellStyle name="Денежный 20" xfId="58"/>
    <cellStyle name="Денежный 21" xfId="64"/>
    <cellStyle name="Денежный 22" xfId="67"/>
    <cellStyle name="Денежный 23" xfId="74"/>
    <cellStyle name="Денежный 24" xfId="72"/>
    <cellStyle name="Денежный 25" xfId="73"/>
    <cellStyle name="Денежный 26" xfId="65"/>
    <cellStyle name="Денежный 27" xfId="66"/>
    <cellStyle name="Денежный 28" xfId="77"/>
    <cellStyle name="Денежный 29" xfId="79"/>
    <cellStyle name="Денежный 3" xfId="19"/>
    <cellStyle name="Денежный 30" xfId="82"/>
    <cellStyle name="Денежный 31" xfId="88"/>
    <cellStyle name="Денежный 32" xfId="93"/>
    <cellStyle name="Денежный 33" xfId="91"/>
    <cellStyle name="Денежный 34" xfId="99"/>
    <cellStyle name="Денежный 35" xfId="89"/>
    <cellStyle name="Денежный 36" xfId="84"/>
    <cellStyle name="Денежный 37" xfId="98"/>
    <cellStyle name="Денежный 38" xfId="97"/>
    <cellStyle name="Денежный 39" xfId="83"/>
    <cellStyle name="Денежный 4" xfId="20"/>
    <cellStyle name="Денежный 40" xfId="101"/>
    <cellStyle name="Денежный 41" xfId="103"/>
    <cellStyle name="Денежный 42" xfId="105"/>
    <cellStyle name="Денежный 5" xfId="23"/>
    <cellStyle name="Денежный 6" xfId="25"/>
    <cellStyle name="Денежный 7" xfId="31"/>
    <cellStyle name="Денежный 8" xfId="33"/>
    <cellStyle name="Денежный 9" xfId="36"/>
    <cellStyle name="ЛокСмета" xfId="4"/>
    <cellStyle name="Обычный" xfId="0" builtinId="0"/>
    <cellStyle name="Обычный 10" xfId="21"/>
    <cellStyle name="Обычный 11" xfId="17"/>
    <cellStyle name="Обычный 12" xfId="22"/>
    <cellStyle name="Обычный 13" xfId="32"/>
    <cellStyle name="Обычный 14" xfId="34"/>
    <cellStyle name="Обычный 15" xfId="35"/>
    <cellStyle name="Обычный 16" xfId="40"/>
    <cellStyle name="Обычный 17" xfId="42"/>
    <cellStyle name="Обычный 18" xfId="45"/>
    <cellStyle name="Обычный 19" xfId="49"/>
    <cellStyle name="Обычный 2" xfId="6"/>
    <cellStyle name="Обычный 20" xfId="44"/>
    <cellStyle name="Обычный 21" xfId="50"/>
    <cellStyle name="Обычный 22" xfId="52"/>
    <cellStyle name="Обычный 23" xfId="54"/>
    <cellStyle name="Обычный 24" xfId="59"/>
    <cellStyle name="Обычный 25" xfId="55"/>
    <cellStyle name="Обычный 26" xfId="63"/>
    <cellStyle name="Обычный 27" xfId="70"/>
    <cellStyle name="Обычный 28" xfId="60"/>
    <cellStyle name="Обычный 29" xfId="69"/>
    <cellStyle name="Обычный 3" xfId="7"/>
    <cellStyle name="Обычный 30" xfId="68"/>
    <cellStyle name="Обычный 31" xfId="71"/>
    <cellStyle name="Обычный 32" xfId="76"/>
    <cellStyle name="Обычный 33" xfId="75"/>
    <cellStyle name="Обычный 34" xfId="62"/>
    <cellStyle name="Обычный 35" xfId="78"/>
    <cellStyle name="Обычный 36" xfId="81"/>
    <cellStyle name="Обычный 37" xfId="87"/>
    <cellStyle name="Обычный 38" xfId="92"/>
    <cellStyle name="Обычный 39" xfId="86"/>
    <cellStyle name="Обычный 4" xfId="8"/>
    <cellStyle name="Обычный 40" xfId="90"/>
    <cellStyle name="Обычный 41" xfId="96"/>
    <cellStyle name="Обычный 42" xfId="100"/>
    <cellStyle name="Обычный 43" xfId="95"/>
    <cellStyle name="Обычный 44" xfId="94"/>
    <cellStyle name="Обычный 45" xfId="80"/>
    <cellStyle name="Обычный 46" xfId="85"/>
    <cellStyle name="Обычный 47" xfId="102"/>
    <cellStyle name="Обычный 48" xfId="104"/>
    <cellStyle name="Обычный 5" xfId="10"/>
    <cellStyle name="Обычный 6" xfId="11"/>
    <cellStyle name="Обычный 7" xfId="12"/>
    <cellStyle name="Обычный 8" xfId="16"/>
    <cellStyle name="Обычный 9" xfId="18"/>
    <cellStyle name="Обычный_070926 Проектные Вокзал-3" xfId="39"/>
    <cellStyle name="Обычный_100402 Проектные ТСОН" xfId="38"/>
    <cellStyle name="Обычный_Лист1" xfId="14"/>
    <cellStyle name="Обычный_смета на проект_1" xfId="13"/>
    <cellStyle name="Стиль 1" xfId="5"/>
    <cellStyle name="Титул" xfId="3"/>
    <cellStyle name="Финансовый 2" xfId="15"/>
    <cellStyle name="Финансовый 3" xfId="24"/>
    <cellStyle name="Финансовый 4" xfId="26"/>
    <cellStyle name="Финансовый 5" xfId="27"/>
    <cellStyle name="Финансовый 6" xfId="29"/>
    <cellStyle name="Финансовый 7" xfId="28"/>
    <cellStyle name="Финансовый 8" xfId="30"/>
    <cellStyle name="Финансовый 9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'07-02'!$B$22:$B$24</c:f>
              <c:strCache>
                <c:ptCount val="1"/>
                <c:pt idx="0">
                  <c:v>Обоснование</c:v>
                </c:pt>
              </c:strCache>
            </c:strRef>
          </c:tx>
          <c:invertIfNegative val="0"/>
          <c:cat>
            <c:strRef>
              <c:f>'07-02'!$A$25:$A$71</c:f>
              <c:strCache>
                <c:ptCount val="47"/>
                <c:pt idx="0">
                  <c:v>1</c:v>
                </c:pt>
                <c:pt idx="1">
                  <c:v>                           Раздел 1. Вертикальная планировка</c:v>
                </c:pt>
                <c:pt idx="2">
                  <c:v>1</c:v>
                </c:pt>
                <c:pt idx="3">
                  <c:v>1.1</c:v>
                </c:pt>
                <c:pt idx="4">
                  <c:v>2.1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Итого прямые затраты по разделу в ценах 2001г.</c:v>
                </c:pt>
                <c:pt idx="15">
                  <c:v>Накладные расходы</c:v>
                </c:pt>
                <c:pt idx="16">
                  <c:v>Сметная прибыль</c:v>
                </c:pt>
                <c:pt idx="17">
                  <c:v>Итоги по разделу 1 Вертикальная планировка :</c:v>
                </c:pt>
                <c:pt idx="18">
                  <c:v>  Земляные работы, выполняемые механизированным способом</c:v>
                </c:pt>
                <c:pt idx="19">
                  <c:v>  Перевозка грузов автомобильным транспортом</c:v>
                </c:pt>
                <c:pt idx="20">
                  <c:v>  Земляные работы, выполняемые ручным способом</c:v>
                </c:pt>
                <c:pt idx="21">
                  <c:v>  Земляные работы, выполняемые по другим видам работ (подготовительным, сопутствующим, укрепительным)</c:v>
                </c:pt>
                <c:pt idx="22">
                  <c:v>  Итого</c:v>
                </c:pt>
                <c:pt idx="23">
                  <c:v>    В том числе:</c:v>
                </c:pt>
                <c:pt idx="24">
                  <c:v>      Материалы</c:v>
                </c:pt>
                <c:pt idx="25">
                  <c:v>      Машины и механизмы</c:v>
                </c:pt>
                <c:pt idx="26">
                  <c:v>      ФОТ</c:v>
                </c:pt>
                <c:pt idx="27">
                  <c:v>      Накладные расходы</c:v>
                </c:pt>
                <c:pt idx="28">
                  <c:v>      Сметная прибыль</c:v>
                </c:pt>
                <c:pt idx="29">
                  <c:v>  Итого по разделу 1 Вертикальная планировка</c:v>
                </c:pt>
                <c:pt idx="30">
                  <c:v>ИТОГИ ПО СМЕТЕ:</c:v>
                </c:pt>
                <c:pt idx="31">
                  <c:v>Итого прямые затраты по смете в ценах 2001г.</c:v>
                </c:pt>
                <c:pt idx="32">
                  <c:v>Накладные расходы</c:v>
                </c:pt>
                <c:pt idx="33">
                  <c:v>Сметная прибыль</c:v>
                </c:pt>
                <c:pt idx="34">
                  <c:v>Итоги по смете:</c:v>
                </c:pt>
                <c:pt idx="35">
                  <c:v>  Земляные работы, выполняемые механизированным способом</c:v>
                </c:pt>
                <c:pt idx="36">
                  <c:v>  Перевозка грузов автомобильным транспортом</c:v>
                </c:pt>
                <c:pt idx="37">
                  <c:v>  Земляные работы, выполняемые ручным способом</c:v>
                </c:pt>
                <c:pt idx="38">
                  <c:v>  Земляные работы, выполняемые по другим видам работ (подготовительным, сопутствующим, укрепительным)</c:v>
                </c:pt>
                <c:pt idx="39">
                  <c:v>  Итого</c:v>
                </c:pt>
                <c:pt idx="40">
                  <c:v>    В том числе:</c:v>
                </c:pt>
                <c:pt idx="41">
                  <c:v>      Материалы</c:v>
                </c:pt>
                <c:pt idx="42">
                  <c:v>      Машины и механизмы</c:v>
                </c:pt>
                <c:pt idx="43">
                  <c:v>      ФОТ</c:v>
                </c:pt>
                <c:pt idx="44">
                  <c:v>      Накладные расходы</c:v>
                </c:pt>
                <c:pt idx="45">
                  <c:v>      Сметная прибыль</c:v>
                </c:pt>
                <c:pt idx="46">
                  <c:v>  ВСЕГО по смете</c:v>
                </c:pt>
              </c:strCache>
            </c:strRef>
          </c:cat>
          <c:val>
            <c:numRef>
              <c:f>'07-02'!$B$25:$B$71</c:f>
              <c:numCache>
                <c:formatCode>General</c:formatCode>
                <c:ptCount val="47"/>
                <c:pt idx="0" formatCode="@">
                  <c:v>2</c:v>
                </c:pt>
                <c:pt idx="2" formatCode="@">
                  <c:v>0</c:v>
                </c:pt>
                <c:pt idx="3" formatCode="@">
                  <c:v>0</c:v>
                </c:pt>
                <c:pt idx="4" formatCode="@">
                  <c:v>0</c:v>
                </c:pt>
                <c:pt idx="5" formatCode="@">
                  <c:v>0</c:v>
                </c:pt>
                <c:pt idx="6" formatCode="@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</c:v>
                </c:pt>
              </c:numCache>
            </c:numRef>
          </c:val>
        </c:ser>
        <c:ser>
          <c:idx val="1"/>
          <c:order val="1"/>
          <c:tx>
            <c:strRef>
              <c:f>'07-02'!$C$22:$C$24</c:f>
              <c:strCache>
                <c:ptCount val="1"/>
                <c:pt idx="0">
                  <c:v>Наименование</c:v>
                </c:pt>
              </c:strCache>
            </c:strRef>
          </c:tx>
          <c:invertIfNegative val="0"/>
          <c:cat>
            <c:strRef>
              <c:f>'07-02'!$A$25:$A$71</c:f>
              <c:strCache>
                <c:ptCount val="47"/>
                <c:pt idx="0">
                  <c:v>1</c:v>
                </c:pt>
                <c:pt idx="1">
                  <c:v>                           Раздел 1. Вертикальная планировка</c:v>
                </c:pt>
                <c:pt idx="2">
                  <c:v>1</c:v>
                </c:pt>
                <c:pt idx="3">
                  <c:v>1.1</c:v>
                </c:pt>
                <c:pt idx="4">
                  <c:v>2.1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Итого прямые затраты по разделу в ценах 2001г.</c:v>
                </c:pt>
                <c:pt idx="15">
                  <c:v>Накладные расходы</c:v>
                </c:pt>
                <c:pt idx="16">
                  <c:v>Сметная прибыль</c:v>
                </c:pt>
                <c:pt idx="17">
                  <c:v>Итоги по разделу 1 Вертикальная планировка :</c:v>
                </c:pt>
                <c:pt idx="18">
                  <c:v>  Земляные работы, выполняемые механизированным способом</c:v>
                </c:pt>
                <c:pt idx="19">
                  <c:v>  Перевозка грузов автомобильным транспортом</c:v>
                </c:pt>
                <c:pt idx="20">
                  <c:v>  Земляные работы, выполняемые ручным способом</c:v>
                </c:pt>
                <c:pt idx="21">
                  <c:v>  Земляные работы, выполняемые по другим видам работ (подготовительным, сопутствующим, укрепительным)</c:v>
                </c:pt>
                <c:pt idx="22">
                  <c:v>  Итого</c:v>
                </c:pt>
                <c:pt idx="23">
                  <c:v>    В том числе:</c:v>
                </c:pt>
                <c:pt idx="24">
                  <c:v>      Материалы</c:v>
                </c:pt>
                <c:pt idx="25">
                  <c:v>      Машины и механизмы</c:v>
                </c:pt>
                <c:pt idx="26">
                  <c:v>      ФОТ</c:v>
                </c:pt>
                <c:pt idx="27">
                  <c:v>      Накладные расходы</c:v>
                </c:pt>
                <c:pt idx="28">
                  <c:v>      Сметная прибыль</c:v>
                </c:pt>
                <c:pt idx="29">
                  <c:v>  Итого по разделу 1 Вертикальная планировка</c:v>
                </c:pt>
                <c:pt idx="30">
                  <c:v>ИТОГИ ПО СМЕТЕ:</c:v>
                </c:pt>
                <c:pt idx="31">
                  <c:v>Итого прямые затраты по смете в ценах 2001г.</c:v>
                </c:pt>
                <c:pt idx="32">
                  <c:v>Накладные расходы</c:v>
                </c:pt>
                <c:pt idx="33">
                  <c:v>Сметная прибыль</c:v>
                </c:pt>
                <c:pt idx="34">
                  <c:v>Итоги по смете:</c:v>
                </c:pt>
                <c:pt idx="35">
                  <c:v>  Земляные работы, выполняемые механизированным способом</c:v>
                </c:pt>
                <c:pt idx="36">
                  <c:v>  Перевозка грузов автомобильным транспортом</c:v>
                </c:pt>
                <c:pt idx="37">
                  <c:v>  Земляные работы, выполняемые ручным способом</c:v>
                </c:pt>
                <c:pt idx="38">
                  <c:v>  Земляные работы, выполняемые по другим видам работ (подготовительным, сопутствующим, укрепительным)</c:v>
                </c:pt>
                <c:pt idx="39">
                  <c:v>  Итого</c:v>
                </c:pt>
                <c:pt idx="40">
                  <c:v>    В том числе:</c:v>
                </c:pt>
                <c:pt idx="41">
                  <c:v>      Материалы</c:v>
                </c:pt>
                <c:pt idx="42">
                  <c:v>      Машины и механизмы</c:v>
                </c:pt>
                <c:pt idx="43">
                  <c:v>      ФОТ</c:v>
                </c:pt>
                <c:pt idx="44">
                  <c:v>      Накладные расходы</c:v>
                </c:pt>
                <c:pt idx="45">
                  <c:v>      Сметная прибыль</c:v>
                </c:pt>
                <c:pt idx="46">
                  <c:v>  ВСЕГО по смете</c:v>
                </c:pt>
              </c:strCache>
            </c:strRef>
          </c:cat>
          <c:val>
            <c:numRef>
              <c:f>'07-02'!$C$25:$C$71</c:f>
              <c:numCache>
                <c:formatCode>General</c:formatCode>
                <c:ptCount val="47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2"/>
          <c:order val="2"/>
          <c:tx>
            <c:strRef>
              <c:f>'07-02'!$D$22:$D$24</c:f>
              <c:strCache>
                <c:ptCount val="1"/>
                <c:pt idx="0">
                  <c:v>Ед. изм.</c:v>
                </c:pt>
              </c:strCache>
            </c:strRef>
          </c:tx>
          <c:invertIfNegative val="0"/>
          <c:cat>
            <c:strRef>
              <c:f>'07-02'!$A$25:$A$71</c:f>
              <c:strCache>
                <c:ptCount val="47"/>
                <c:pt idx="0">
                  <c:v>1</c:v>
                </c:pt>
                <c:pt idx="1">
                  <c:v>                           Раздел 1. Вертикальная планировка</c:v>
                </c:pt>
                <c:pt idx="2">
                  <c:v>1</c:v>
                </c:pt>
                <c:pt idx="3">
                  <c:v>1.1</c:v>
                </c:pt>
                <c:pt idx="4">
                  <c:v>2.1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Итого прямые затраты по разделу в ценах 2001г.</c:v>
                </c:pt>
                <c:pt idx="15">
                  <c:v>Накладные расходы</c:v>
                </c:pt>
                <c:pt idx="16">
                  <c:v>Сметная прибыль</c:v>
                </c:pt>
                <c:pt idx="17">
                  <c:v>Итоги по разделу 1 Вертикальная планировка :</c:v>
                </c:pt>
                <c:pt idx="18">
                  <c:v>  Земляные работы, выполняемые механизированным способом</c:v>
                </c:pt>
                <c:pt idx="19">
                  <c:v>  Перевозка грузов автомобильным транспортом</c:v>
                </c:pt>
                <c:pt idx="20">
                  <c:v>  Земляные работы, выполняемые ручным способом</c:v>
                </c:pt>
                <c:pt idx="21">
                  <c:v>  Земляные работы, выполняемые по другим видам работ (подготовительным, сопутствующим, укрепительным)</c:v>
                </c:pt>
                <c:pt idx="22">
                  <c:v>  Итого</c:v>
                </c:pt>
                <c:pt idx="23">
                  <c:v>    В том числе:</c:v>
                </c:pt>
                <c:pt idx="24">
                  <c:v>      Материалы</c:v>
                </c:pt>
                <c:pt idx="25">
                  <c:v>      Машины и механизмы</c:v>
                </c:pt>
                <c:pt idx="26">
                  <c:v>      ФОТ</c:v>
                </c:pt>
                <c:pt idx="27">
                  <c:v>      Накладные расходы</c:v>
                </c:pt>
                <c:pt idx="28">
                  <c:v>      Сметная прибыль</c:v>
                </c:pt>
                <c:pt idx="29">
                  <c:v>  Итого по разделу 1 Вертикальная планировка</c:v>
                </c:pt>
                <c:pt idx="30">
                  <c:v>ИТОГИ ПО СМЕТЕ:</c:v>
                </c:pt>
                <c:pt idx="31">
                  <c:v>Итого прямые затраты по смете в ценах 2001г.</c:v>
                </c:pt>
                <c:pt idx="32">
                  <c:v>Накладные расходы</c:v>
                </c:pt>
                <c:pt idx="33">
                  <c:v>Сметная прибыль</c:v>
                </c:pt>
                <c:pt idx="34">
                  <c:v>Итоги по смете:</c:v>
                </c:pt>
                <c:pt idx="35">
                  <c:v>  Земляные работы, выполняемые механизированным способом</c:v>
                </c:pt>
                <c:pt idx="36">
                  <c:v>  Перевозка грузов автомобильным транспортом</c:v>
                </c:pt>
                <c:pt idx="37">
                  <c:v>  Земляные работы, выполняемые ручным способом</c:v>
                </c:pt>
                <c:pt idx="38">
                  <c:v>  Земляные работы, выполняемые по другим видам работ (подготовительным, сопутствующим, укрепительным)</c:v>
                </c:pt>
                <c:pt idx="39">
                  <c:v>  Итого</c:v>
                </c:pt>
                <c:pt idx="40">
                  <c:v>    В том числе:</c:v>
                </c:pt>
                <c:pt idx="41">
                  <c:v>      Материалы</c:v>
                </c:pt>
                <c:pt idx="42">
                  <c:v>      Машины и механизмы</c:v>
                </c:pt>
                <c:pt idx="43">
                  <c:v>      ФОТ</c:v>
                </c:pt>
                <c:pt idx="44">
                  <c:v>      Накладные расходы</c:v>
                </c:pt>
                <c:pt idx="45">
                  <c:v>      Сметная прибыль</c:v>
                </c:pt>
                <c:pt idx="46">
                  <c:v>  ВСЕГО по смете</c:v>
                </c:pt>
              </c:strCache>
            </c:strRef>
          </c:cat>
          <c:val>
            <c:numRef>
              <c:f>'07-02'!$D$25:$D$71</c:f>
              <c:numCache>
                <c:formatCode>General</c:formatCode>
                <c:ptCount val="47"/>
                <c:pt idx="0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3"/>
          <c:order val="3"/>
          <c:tx>
            <c:strRef>
              <c:f>'07-02'!$E$22:$E$24</c:f>
              <c:strCache>
                <c:ptCount val="1"/>
                <c:pt idx="0">
                  <c:v>Кол.</c:v>
                </c:pt>
              </c:strCache>
            </c:strRef>
          </c:tx>
          <c:invertIfNegative val="0"/>
          <c:cat>
            <c:strRef>
              <c:f>'07-02'!$A$25:$A$71</c:f>
              <c:strCache>
                <c:ptCount val="47"/>
                <c:pt idx="0">
                  <c:v>1</c:v>
                </c:pt>
                <c:pt idx="1">
                  <c:v>                           Раздел 1. Вертикальная планировка</c:v>
                </c:pt>
                <c:pt idx="2">
                  <c:v>1</c:v>
                </c:pt>
                <c:pt idx="3">
                  <c:v>1.1</c:v>
                </c:pt>
                <c:pt idx="4">
                  <c:v>2.1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Итого прямые затраты по разделу в ценах 2001г.</c:v>
                </c:pt>
                <c:pt idx="15">
                  <c:v>Накладные расходы</c:v>
                </c:pt>
                <c:pt idx="16">
                  <c:v>Сметная прибыль</c:v>
                </c:pt>
                <c:pt idx="17">
                  <c:v>Итоги по разделу 1 Вертикальная планировка :</c:v>
                </c:pt>
                <c:pt idx="18">
                  <c:v>  Земляные работы, выполняемые механизированным способом</c:v>
                </c:pt>
                <c:pt idx="19">
                  <c:v>  Перевозка грузов автомобильным транспортом</c:v>
                </c:pt>
                <c:pt idx="20">
                  <c:v>  Земляные работы, выполняемые ручным способом</c:v>
                </c:pt>
                <c:pt idx="21">
                  <c:v>  Земляные работы, выполняемые по другим видам работ (подготовительным, сопутствующим, укрепительным)</c:v>
                </c:pt>
                <c:pt idx="22">
                  <c:v>  Итого</c:v>
                </c:pt>
                <c:pt idx="23">
                  <c:v>    В том числе:</c:v>
                </c:pt>
                <c:pt idx="24">
                  <c:v>      Материалы</c:v>
                </c:pt>
                <c:pt idx="25">
                  <c:v>      Машины и механизмы</c:v>
                </c:pt>
                <c:pt idx="26">
                  <c:v>      ФОТ</c:v>
                </c:pt>
                <c:pt idx="27">
                  <c:v>      Накладные расходы</c:v>
                </c:pt>
                <c:pt idx="28">
                  <c:v>      Сметная прибыль</c:v>
                </c:pt>
                <c:pt idx="29">
                  <c:v>  Итого по разделу 1 Вертикальная планировка</c:v>
                </c:pt>
                <c:pt idx="30">
                  <c:v>ИТОГИ ПО СМЕТЕ:</c:v>
                </c:pt>
                <c:pt idx="31">
                  <c:v>Итого прямые затраты по смете в ценах 2001г.</c:v>
                </c:pt>
                <c:pt idx="32">
                  <c:v>Накладные расходы</c:v>
                </c:pt>
                <c:pt idx="33">
                  <c:v>Сметная прибыль</c:v>
                </c:pt>
                <c:pt idx="34">
                  <c:v>Итоги по смете:</c:v>
                </c:pt>
                <c:pt idx="35">
                  <c:v>  Земляные работы, выполняемые механизированным способом</c:v>
                </c:pt>
                <c:pt idx="36">
                  <c:v>  Перевозка грузов автомобильным транспортом</c:v>
                </c:pt>
                <c:pt idx="37">
                  <c:v>  Земляные работы, выполняемые ручным способом</c:v>
                </c:pt>
                <c:pt idx="38">
                  <c:v>  Земляные работы, выполняемые по другим видам работ (подготовительным, сопутствующим, укрепительным)</c:v>
                </c:pt>
                <c:pt idx="39">
                  <c:v>  Итого</c:v>
                </c:pt>
                <c:pt idx="40">
                  <c:v>    В том числе:</c:v>
                </c:pt>
                <c:pt idx="41">
                  <c:v>      Материалы</c:v>
                </c:pt>
                <c:pt idx="42">
                  <c:v>      Машины и механизмы</c:v>
                </c:pt>
                <c:pt idx="43">
                  <c:v>      ФОТ</c:v>
                </c:pt>
                <c:pt idx="44">
                  <c:v>      Накладные расходы</c:v>
                </c:pt>
                <c:pt idx="45">
                  <c:v>      Сметная прибыль</c:v>
                </c:pt>
                <c:pt idx="46">
                  <c:v>  ВСЕГО по смете</c:v>
                </c:pt>
              </c:strCache>
            </c:strRef>
          </c:cat>
          <c:val>
            <c:numRef>
              <c:f>'07-02'!$E$25:$E$71</c:f>
              <c:numCache>
                <c:formatCode>General</c:formatCode>
                <c:ptCount val="47"/>
                <c:pt idx="0">
                  <c:v>5</c:v>
                </c:pt>
                <c:pt idx="2">
                  <c:v>1.524</c:v>
                </c:pt>
                <c:pt idx="3">
                  <c:v>0.95299999999999996</c:v>
                </c:pt>
                <c:pt idx="4">
                  <c:v>2819.4</c:v>
                </c:pt>
                <c:pt idx="5">
                  <c:v>0.95299999999999996</c:v>
                </c:pt>
                <c:pt idx="6">
                  <c:v>0.95299999999999996</c:v>
                </c:pt>
                <c:pt idx="7">
                  <c:v>0.95299999999999996</c:v>
                </c:pt>
                <c:pt idx="8">
                  <c:v>2.859</c:v>
                </c:pt>
                <c:pt idx="9">
                  <c:v>0.74299999999999999</c:v>
                </c:pt>
                <c:pt idx="10">
                  <c:v>0.95299999999999996</c:v>
                </c:pt>
                <c:pt idx="11">
                  <c:v>0.43340000000000001</c:v>
                </c:pt>
                <c:pt idx="12">
                  <c:v>0.43340000000000001</c:v>
                </c:pt>
                <c:pt idx="13">
                  <c:v>0.05</c:v>
                </c:pt>
              </c:numCache>
            </c:numRef>
          </c:val>
        </c:ser>
        <c:ser>
          <c:idx val="4"/>
          <c:order val="4"/>
          <c:tx>
            <c:strRef>
              <c:f>'07-02'!$F$22:$F$24</c:f>
              <c:strCache>
                <c:ptCount val="1"/>
                <c:pt idx="0">
                  <c:v>Стоимость единицы, руб. Всего</c:v>
                </c:pt>
              </c:strCache>
            </c:strRef>
          </c:tx>
          <c:invertIfNegative val="0"/>
          <c:cat>
            <c:strRef>
              <c:f>'07-02'!$A$25:$A$71</c:f>
              <c:strCache>
                <c:ptCount val="47"/>
                <c:pt idx="0">
                  <c:v>1</c:v>
                </c:pt>
                <c:pt idx="1">
                  <c:v>                           Раздел 1. Вертикальная планировка</c:v>
                </c:pt>
                <c:pt idx="2">
                  <c:v>1</c:v>
                </c:pt>
                <c:pt idx="3">
                  <c:v>1.1</c:v>
                </c:pt>
                <c:pt idx="4">
                  <c:v>2.1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Итого прямые затраты по разделу в ценах 2001г.</c:v>
                </c:pt>
                <c:pt idx="15">
                  <c:v>Накладные расходы</c:v>
                </c:pt>
                <c:pt idx="16">
                  <c:v>Сметная прибыль</c:v>
                </c:pt>
                <c:pt idx="17">
                  <c:v>Итоги по разделу 1 Вертикальная планировка :</c:v>
                </c:pt>
                <c:pt idx="18">
                  <c:v>  Земляные работы, выполняемые механизированным способом</c:v>
                </c:pt>
                <c:pt idx="19">
                  <c:v>  Перевозка грузов автомобильным транспортом</c:v>
                </c:pt>
                <c:pt idx="20">
                  <c:v>  Земляные работы, выполняемые ручным способом</c:v>
                </c:pt>
                <c:pt idx="21">
                  <c:v>  Земляные работы, выполняемые по другим видам работ (подготовительным, сопутствующим, укрепительным)</c:v>
                </c:pt>
                <c:pt idx="22">
                  <c:v>  Итого</c:v>
                </c:pt>
                <c:pt idx="23">
                  <c:v>    В том числе:</c:v>
                </c:pt>
                <c:pt idx="24">
                  <c:v>      Материалы</c:v>
                </c:pt>
                <c:pt idx="25">
                  <c:v>      Машины и механизмы</c:v>
                </c:pt>
                <c:pt idx="26">
                  <c:v>      ФОТ</c:v>
                </c:pt>
                <c:pt idx="27">
                  <c:v>      Накладные расходы</c:v>
                </c:pt>
                <c:pt idx="28">
                  <c:v>      Сметная прибыль</c:v>
                </c:pt>
                <c:pt idx="29">
                  <c:v>  Итого по разделу 1 Вертикальная планировка</c:v>
                </c:pt>
                <c:pt idx="30">
                  <c:v>ИТОГИ ПО СМЕТЕ:</c:v>
                </c:pt>
                <c:pt idx="31">
                  <c:v>Итого прямые затраты по смете в ценах 2001г.</c:v>
                </c:pt>
                <c:pt idx="32">
                  <c:v>Накладные расходы</c:v>
                </c:pt>
                <c:pt idx="33">
                  <c:v>Сметная прибыль</c:v>
                </c:pt>
                <c:pt idx="34">
                  <c:v>Итоги по смете:</c:v>
                </c:pt>
                <c:pt idx="35">
                  <c:v>  Земляные работы, выполняемые механизированным способом</c:v>
                </c:pt>
                <c:pt idx="36">
                  <c:v>  Перевозка грузов автомобильным транспортом</c:v>
                </c:pt>
                <c:pt idx="37">
                  <c:v>  Земляные работы, выполняемые ручным способом</c:v>
                </c:pt>
                <c:pt idx="38">
                  <c:v>  Земляные работы, выполняемые по другим видам работ (подготовительным, сопутствующим, укрепительным)</c:v>
                </c:pt>
                <c:pt idx="39">
                  <c:v>  Итого</c:v>
                </c:pt>
                <c:pt idx="40">
                  <c:v>    В том числе:</c:v>
                </c:pt>
                <c:pt idx="41">
                  <c:v>      Материалы</c:v>
                </c:pt>
                <c:pt idx="42">
                  <c:v>      Машины и механизмы</c:v>
                </c:pt>
                <c:pt idx="43">
                  <c:v>      ФОТ</c:v>
                </c:pt>
                <c:pt idx="44">
                  <c:v>      Накладные расходы</c:v>
                </c:pt>
                <c:pt idx="45">
                  <c:v>      Сметная прибыль</c:v>
                </c:pt>
                <c:pt idx="46">
                  <c:v>  ВСЕГО по смете</c:v>
                </c:pt>
              </c:strCache>
            </c:strRef>
          </c:cat>
          <c:val>
            <c:numRef>
              <c:f>'07-02'!$F$25:$F$71</c:f>
              <c:numCache>
                <c:formatCode>General</c:formatCode>
                <c:ptCount val="47"/>
                <c:pt idx="0">
                  <c:v>6</c:v>
                </c:pt>
                <c:pt idx="2">
                  <c:v>7671.35</c:v>
                </c:pt>
                <c:pt idx="3">
                  <c:v>8119.72</c:v>
                </c:pt>
                <c:pt idx="4">
                  <c:v>6.69</c:v>
                </c:pt>
                <c:pt idx="5">
                  <c:v>563.13</c:v>
                </c:pt>
                <c:pt idx="6">
                  <c:v>7161.98</c:v>
                </c:pt>
                <c:pt idx="7">
                  <c:v>3876.52</c:v>
                </c:pt>
                <c:pt idx="8">
                  <c:v>929.18</c:v>
                </c:pt>
                <c:pt idx="9">
                  <c:v>1403.77</c:v>
                </c:pt>
                <c:pt idx="10">
                  <c:v>1050.6500000000001</c:v>
                </c:pt>
                <c:pt idx="11">
                  <c:v>2531.1</c:v>
                </c:pt>
                <c:pt idx="12">
                  <c:v>1824.87</c:v>
                </c:pt>
                <c:pt idx="13">
                  <c:v>2884.35</c:v>
                </c:pt>
              </c:numCache>
            </c:numRef>
          </c:val>
        </c:ser>
        <c:ser>
          <c:idx val="5"/>
          <c:order val="5"/>
          <c:tx>
            <c:strRef>
              <c:f>'07-02'!$G$22:$G$24</c:f>
              <c:strCache>
                <c:ptCount val="1"/>
                <c:pt idx="0">
                  <c:v>Стоимость единицы, руб. В том числе Осн.З/п</c:v>
                </c:pt>
              </c:strCache>
            </c:strRef>
          </c:tx>
          <c:invertIfNegative val="0"/>
          <c:cat>
            <c:strRef>
              <c:f>'07-02'!$A$25:$A$71</c:f>
              <c:strCache>
                <c:ptCount val="47"/>
                <c:pt idx="0">
                  <c:v>1</c:v>
                </c:pt>
                <c:pt idx="1">
                  <c:v>                           Раздел 1. Вертикальная планировка</c:v>
                </c:pt>
                <c:pt idx="2">
                  <c:v>1</c:v>
                </c:pt>
                <c:pt idx="3">
                  <c:v>1.1</c:v>
                </c:pt>
                <c:pt idx="4">
                  <c:v>2.1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Итого прямые затраты по разделу в ценах 2001г.</c:v>
                </c:pt>
                <c:pt idx="15">
                  <c:v>Накладные расходы</c:v>
                </c:pt>
                <c:pt idx="16">
                  <c:v>Сметная прибыль</c:v>
                </c:pt>
                <c:pt idx="17">
                  <c:v>Итоги по разделу 1 Вертикальная планировка :</c:v>
                </c:pt>
                <c:pt idx="18">
                  <c:v>  Земляные работы, выполняемые механизированным способом</c:v>
                </c:pt>
                <c:pt idx="19">
                  <c:v>  Перевозка грузов автомобильным транспортом</c:v>
                </c:pt>
                <c:pt idx="20">
                  <c:v>  Земляные работы, выполняемые ручным способом</c:v>
                </c:pt>
                <c:pt idx="21">
                  <c:v>  Земляные работы, выполняемые по другим видам работ (подготовительным, сопутствующим, укрепительным)</c:v>
                </c:pt>
                <c:pt idx="22">
                  <c:v>  Итого</c:v>
                </c:pt>
                <c:pt idx="23">
                  <c:v>    В том числе:</c:v>
                </c:pt>
                <c:pt idx="24">
                  <c:v>      Материалы</c:v>
                </c:pt>
                <c:pt idx="25">
                  <c:v>      Машины и механизмы</c:v>
                </c:pt>
                <c:pt idx="26">
                  <c:v>      ФОТ</c:v>
                </c:pt>
                <c:pt idx="27">
                  <c:v>      Накладные расходы</c:v>
                </c:pt>
                <c:pt idx="28">
                  <c:v>      Сметная прибыль</c:v>
                </c:pt>
                <c:pt idx="29">
                  <c:v>  Итого по разделу 1 Вертикальная планировка</c:v>
                </c:pt>
                <c:pt idx="30">
                  <c:v>ИТОГИ ПО СМЕТЕ:</c:v>
                </c:pt>
                <c:pt idx="31">
                  <c:v>Итого прямые затраты по смете в ценах 2001г.</c:v>
                </c:pt>
                <c:pt idx="32">
                  <c:v>Накладные расходы</c:v>
                </c:pt>
                <c:pt idx="33">
                  <c:v>Сметная прибыль</c:v>
                </c:pt>
                <c:pt idx="34">
                  <c:v>Итоги по смете:</c:v>
                </c:pt>
                <c:pt idx="35">
                  <c:v>  Земляные работы, выполняемые механизированным способом</c:v>
                </c:pt>
                <c:pt idx="36">
                  <c:v>  Перевозка грузов автомобильным транспортом</c:v>
                </c:pt>
                <c:pt idx="37">
                  <c:v>  Земляные работы, выполняемые ручным способом</c:v>
                </c:pt>
                <c:pt idx="38">
                  <c:v>  Земляные работы, выполняемые по другим видам работ (подготовительным, сопутствующим, укрепительным)</c:v>
                </c:pt>
                <c:pt idx="39">
                  <c:v>  Итого</c:v>
                </c:pt>
                <c:pt idx="40">
                  <c:v>    В том числе:</c:v>
                </c:pt>
                <c:pt idx="41">
                  <c:v>      Материалы</c:v>
                </c:pt>
                <c:pt idx="42">
                  <c:v>      Машины и механизмы</c:v>
                </c:pt>
                <c:pt idx="43">
                  <c:v>      ФОТ</c:v>
                </c:pt>
                <c:pt idx="44">
                  <c:v>      Накладные расходы</c:v>
                </c:pt>
                <c:pt idx="45">
                  <c:v>      Сметная прибыль</c:v>
                </c:pt>
                <c:pt idx="46">
                  <c:v>  ВСЕГО по смете</c:v>
                </c:pt>
              </c:strCache>
            </c:strRef>
          </c:cat>
          <c:val>
            <c:numRef>
              <c:f>'07-02'!$G$25:$G$71</c:f>
              <c:numCache>
                <c:formatCode>General</c:formatCode>
                <c:ptCount val="47"/>
                <c:pt idx="0">
                  <c:v>7</c:v>
                </c:pt>
                <c:pt idx="2">
                  <c:v>244.74</c:v>
                </c:pt>
                <c:pt idx="3">
                  <c:v>183.18</c:v>
                </c:pt>
                <c:pt idx="5">
                  <c:v>64.14</c:v>
                </c:pt>
                <c:pt idx="6">
                  <c:v>93.74</c:v>
                </c:pt>
                <c:pt idx="7">
                  <c:v>134.91999999999999</c:v>
                </c:pt>
                <c:pt idx="8">
                  <c:v>293.83</c:v>
                </c:pt>
                <c:pt idx="11">
                  <c:v>2531.1</c:v>
                </c:pt>
                <c:pt idx="12">
                  <c:v>1824.87</c:v>
                </c:pt>
                <c:pt idx="13">
                  <c:v>2884.35</c:v>
                </c:pt>
              </c:numCache>
            </c:numRef>
          </c:val>
        </c:ser>
        <c:ser>
          <c:idx val="6"/>
          <c:order val="6"/>
          <c:tx>
            <c:strRef>
              <c:f>'07-02'!$H$22:$H$24</c:f>
              <c:strCache>
                <c:ptCount val="1"/>
                <c:pt idx="0">
                  <c:v>Стоимость единицы, руб. В том числе Эк.Маш.</c:v>
                </c:pt>
              </c:strCache>
            </c:strRef>
          </c:tx>
          <c:invertIfNegative val="0"/>
          <c:cat>
            <c:strRef>
              <c:f>'07-02'!$A$25:$A$71</c:f>
              <c:strCache>
                <c:ptCount val="47"/>
                <c:pt idx="0">
                  <c:v>1</c:v>
                </c:pt>
                <c:pt idx="1">
                  <c:v>                           Раздел 1. Вертикальная планировка</c:v>
                </c:pt>
                <c:pt idx="2">
                  <c:v>1</c:v>
                </c:pt>
                <c:pt idx="3">
                  <c:v>1.1</c:v>
                </c:pt>
                <c:pt idx="4">
                  <c:v>2.1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Итого прямые затраты по разделу в ценах 2001г.</c:v>
                </c:pt>
                <c:pt idx="15">
                  <c:v>Накладные расходы</c:v>
                </c:pt>
                <c:pt idx="16">
                  <c:v>Сметная прибыль</c:v>
                </c:pt>
                <c:pt idx="17">
                  <c:v>Итоги по разделу 1 Вертикальная планировка :</c:v>
                </c:pt>
                <c:pt idx="18">
                  <c:v>  Земляные работы, выполняемые механизированным способом</c:v>
                </c:pt>
                <c:pt idx="19">
                  <c:v>  Перевозка грузов автомобильным транспортом</c:v>
                </c:pt>
                <c:pt idx="20">
                  <c:v>  Земляные работы, выполняемые ручным способом</c:v>
                </c:pt>
                <c:pt idx="21">
                  <c:v>  Земляные работы, выполняемые по другим видам работ (подготовительным, сопутствующим, укрепительным)</c:v>
                </c:pt>
                <c:pt idx="22">
                  <c:v>  Итого</c:v>
                </c:pt>
                <c:pt idx="23">
                  <c:v>    В том числе:</c:v>
                </c:pt>
                <c:pt idx="24">
                  <c:v>      Материалы</c:v>
                </c:pt>
                <c:pt idx="25">
                  <c:v>      Машины и механизмы</c:v>
                </c:pt>
                <c:pt idx="26">
                  <c:v>      ФОТ</c:v>
                </c:pt>
                <c:pt idx="27">
                  <c:v>      Накладные расходы</c:v>
                </c:pt>
                <c:pt idx="28">
                  <c:v>      Сметная прибыль</c:v>
                </c:pt>
                <c:pt idx="29">
                  <c:v>  Итого по разделу 1 Вертикальная планировка</c:v>
                </c:pt>
                <c:pt idx="30">
                  <c:v>ИТОГИ ПО СМЕТЕ:</c:v>
                </c:pt>
                <c:pt idx="31">
                  <c:v>Итого прямые затраты по смете в ценах 2001г.</c:v>
                </c:pt>
                <c:pt idx="32">
                  <c:v>Накладные расходы</c:v>
                </c:pt>
                <c:pt idx="33">
                  <c:v>Сметная прибыль</c:v>
                </c:pt>
                <c:pt idx="34">
                  <c:v>Итоги по смете:</c:v>
                </c:pt>
                <c:pt idx="35">
                  <c:v>  Земляные работы, выполняемые механизированным способом</c:v>
                </c:pt>
                <c:pt idx="36">
                  <c:v>  Перевозка грузов автомобильным транспортом</c:v>
                </c:pt>
                <c:pt idx="37">
                  <c:v>  Земляные работы, выполняемые ручным способом</c:v>
                </c:pt>
                <c:pt idx="38">
                  <c:v>  Земляные работы, выполняемые по другим видам работ (подготовительным, сопутствующим, укрепительным)</c:v>
                </c:pt>
                <c:pt idx="39">
                  <c:v>  Итого</c:v>
                </c:pt>
                <c:pt idx="40">
                  <c:v>    В том числе:</c:v>
                </c:pt>
                <c:pt idx="41">
                  <c:v>      Материалы</c:v>
                </c:pt>
                <c:pt idx="42">
                  <c:v>      Машины и механизмы</c:v>
                </c:pt>
                <c:pt idx="43">
                  <c:v>      ФОТ</c:v>
                </c:pt>
                <c:pt idx="44">
                  <c:v>      Накладные расходы</c:v>
                </c:pt>
                <c:pt idx="45">
                  <c:v>      Сметная прибыль</c:v>
                </c:pt>
                <c:pt idx="46">
                  <c:v>  ВСЕГО по смете</c:v>
                </c:pt>
              </c:strCache>
            </c:strRef>
          </c:cat>
          <c:val>
            <c:numRef>
              <c:f>'07-02'!$H$25:$H$71</c:f>
              <c:numCache>
                <c:formatCode>General</c:formatCode>
                <c:ptCount val="47"/>
                <c:pt idx="0">
                  <c:v>8</c:v>
                </c:pt>
                <c:pt idx="2">
                  <c:v>7411.7</c:v>
                </c:pt>
                <c:pt idx="3">
                  <c:v>7936.54</c:v>
                </c:pt>
                <c:pt idx="4">
                  <c:v>6.69</c:v>
                </c:pt>
                <c:pt idx="5">
                  <c:v>491.54</c:v>
                </c:pt>
                <c:pt idx="6">
                  <c:v>7068.24</c:v>
                </c:pt>
                <c:pt idx="7">
                  <c:v>3741.6</c:v>
                </c:pt>
                <c:pt idx="8">
                  <c:v>635.35</c:v>
                </c:pt>
                <c:pt idx="9">
                  <c:v>1403.77</c:v>
                </c:pt>
                <c:pt idx="10">
                  <c:v>1050.6500000000001</c:v>
                </c:pt>
              </c:numCache>
            </c:numRef>
          </c:val>
        </c:ser>
        <c:ser>
          <c:idx val="7"/>
          <c:order val="7"/>
          <c:tx>
            <c:strRef>
              <c:f>'07-02'!$I$22:$I$24</c:f>
              <c:strCache>
                <c:ptCount val="1"/>
                <c:pt idx="0">
                  <c:v>Стоимость единицы, руб. В том числе З/пМех</c:v>
                </c:pt>
              </c:strCache>
            </c:strRef>
          </c:tx>
          <c:invertIfNegative val="0"/>
          <c:cat>
            <c:strRef>
              <c:f>'07-02'!$A$25:$A$71</c:f>
              <c:strCache>
                <c:ptCount val="47"/>
                <c:pt idx="0">
                  <c:v>1</c:v>
                </c:pt>
                <c:pt idx="1">
                  <c:v>                           Раздел 1. Вертикальная планировка</c:v>
                </c:pt>
                <c:pt idx="2">
                  <c:v>1</c:v>
                </c:pt>
                <c:pt idx="3">
                  <c:v>1.1</c:v>
                </c:pt>
                <c:pt idx="4">
                  <c:v>2.1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Итого прямые затраты по разделу в ценах 2001г.</c:v>
                </c:pt>
                <c:pt idx="15">
                  <c:v>Накладные расходы</c:v>
                </c:pt>
                <c:pt idx="16">
                  <c:v>Сметная прибыль</c:v>
                </c:pt>
                <c:pt idx="17">
                  <c:v>Итоги по разделу 1 Вертикальная планировка :</c:v>
                </c:pt>
                <c:pt idx="18">
                  <c:v>  Земляные работы, выполняемые механизированным способом</c:v>
                </c:pt>
                <c:pt idx="19">
                  <c:v>  Перевозка грузов автомобильным транспортом</c:v>
                </c:pt>
                <c:pt idx="20">
                  <c:v>  Земляные работы, выполняемые ручным способом</c:v>
                </c:pt>
                <c:pt idx="21">
                  <c:v>  Земляные работы, выполняемые по другим видам работ (подготовительным, сопутствующим, укрепительным)</c:v>
                </c:pt>
                <c:pt idx="22">
                  <c:v>  Итого</c:v>
                </c:pt>
                <c:pt idx="23">
                  <c:v>    В том числе:</c:v>
                </c:pt>
                <c:pt idx="24">
                  <c:v>      Материалы</c:v>
                </c:pt>
                <c:pt idx="25">
                  <c:v>      Машины и механизмы</c:v>
                </c:pt>
                <c:pt idx="26">
                  <c:v>      ФОТ</c:v>
                </c:pt>
                <c:pt idx="27">
                  <c:v>      Накладные расходы</c:v>
                </c:pt>
                <c:pt idx="28">
                  <c:v>      Сметная прибыль</c:v>
                </c:pt>
                <c:pt idx="29">
                  <c:v>  Итого по разделу 1 Вертикальная планировка</c:v>
                </c:pt>
                <c:pt idx="30">
                  <c:v>ИТОГИ ПО СМЕТЕ:</c:v>
                </c:pt>
                <c:pt idx="31">
                  <c:v>Итого прямые затраты по смете в ценах 2001г.</c:v>
                </c:pt>
                <c:pt idx="32">
                  <c:v>Накладные расходы</c:v>
                </c:pt>
                <c:pt idx="33">
                  <c:v>Сметная прибыль</c:v>
                </c:pt>
                <c:pt idx="34">
                  <c:v>Итоги по смете:</c:v>
                </c:pt>
                <c:pt idx="35">
                  <c:v>  Земляные работы, выполняемые механизированным способом</c:v>
                </c:pt>
                <c:pt idx="36">
                  <c:v>  Перевозка грузов автомобильным транспортом</c:v>
                </c:pt>
                <c:pt idx="37">
                  <c:v>  Земляные работы, выполняемые ручным способом</c:v>
                </c:pt>
                <c:pt idx="38">
                  <c:v>  Земляные работы, выполняемые по другим видам работ (подготовительным, сопутствующим, укрепительным)</c:v>
                </c:pt>
                <c:pt idx="39">
                  <c:v>  Итого</c:v>
                </c:pt>
                <c:pt idx="40">
                  <c:v>    В том числе:</c:v>
                </c:pt>
                <c:pt idx="41">
                  <c:v>      Материалы</c:v>
                </c:pt>
                <c:pt idx="42">
                  <c:v>      Машины и механизмы</c:v>
                </c:pt>
                <c:pt idx="43">
                  <c:v>      ФОТ</c:v>
                </c:pt>
                <c:pt idx="44">
                  <c:v>      Накладные расходы</c:v>
                </c:pt>
                <c:pt idx="45">
                  <c:v>      Сметная прибыль</c:v>
                </c:pt>
                <c:pt idx="46">
                  <c:v>  ВСЕГО по смете</c:v>
                </c:pt>
              </c:strCache>
            </c:strRef>
          </c:cat>
          <c:val>
            <c:numRef>
              <c:f>'07-02'!$I$25:$I$71</c:f>
              <c:numCache>
                <c:formatCode>General</c:formatCode>
                <c:ptCount val="47"/>
                <c:pt idx="0">
                  <c:v>9</c:v>
                </c:pt>
                <c:pt idx="2">
                  <c:v>1248.1500000000001</c:v>
                </c:pt>
                <c:pt idx="3">
                  <c:v>1380.12</c:v>
                </c:pt>
                <c:pt idx="5">
                  <c:v>129.1</c:v>
                </c:pt>
                <c:pt idx="6">
                  <c:v>1324.39</c:v>
                </c:pt>
                <c:pt idx="7">
                  <c:v>494.94</c:v>
                </c:pt>
                <c:pt idx="8">
                  <c:v>84.12</c:v>
                </c:pt>
                <c:pt idx="9">
                  <c:v>469.69</c:v>
                </c:pt>
                <c:pt idx="10">
                  <c:v>265.72000000000003</c:v>
                </c:pt>
              </c:numCache>
            </c:numRef>
          </c:val>
        </c:ser>
        <c:ser>
          <c:idx val="8"/>
          <c:order val="8"/>
          <c:tx>
            <c:strRef>
              <c:f>'07-02'!$J$22:$J$24</c:f>
              <c:strCache>
                <c:ptCount val="1"/>
                <c:pt idx="0">
                  <c:v>Общая стоимость, руб. Всего</c:v>
                </c:pt>
              </c:strCache>
            </c:strRef>
          </c:tx>
          <c:invertIfNegative val="0"/>
          <c:cat>
            <c:strRef>
              <c:f>'07-02'!$A$25:$A$71</c:f>
              <c:strCache>
                <c:ptCount val="47"/>
                <c:pt idx="0">
                  <c:v>1</c:v>
                </c:pt>
                <c:pt idx="1">
                  <c:v>                           Раздел 1. Вертикальная планировка</c:v>
                </c:pt>
                <c:pt idx="2">
                  <c:v>1</c:v>
                </c:pt>
                <c:pt idx="3">
                  <c:v>1.1</c:v>
                </c:pt>
                <c:pt idx="4">
                  <c:v>2.1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Итого прямые затраты по разделу в ценах 2001г.</c:v>
                </c:pt>
                <c:pt idx="15">
                  <c:v>Накладные расходы</c:v>
                </c:pt>
                <c:pt idx="16">
                  <c:v>Сметная прибыль</c:v>
                </c:pt>
                <c:pt idx="17">
                  <c:v>Итоги по разделу 1 Вертикальная планировка :</c:v>
                </c:pt>
                <c:pt idx="18">
                  <c:v>  Земляные работы, выполняемые механизированным способом</c:v>
                </c:pt>
                <c:pt idx="19">
                  <c:v>  Перевозка грузов автомобильным транспортом</c:v>
                </c:pt>
                <c:pt idx="20">
                  <c:v>  Земляные работы, выполняемые ручным способом</c:v>
                </c:pt>
                <c:pt idx="21">
                  <c:v>  Земляные работы, выполняемые по другим видам работ (подготовительным, сопутствующим, укрепительным)</c:v>
                </c:pt>
                <c:pt idx="22">
                  <c:v>  Итого</c:v>
                </c:pt>
                <c:pt idx="23">
                  <c:v>    В том числе:</c:v>
                </c:pt>
                <c:pt idx="24">
                  <c:v>      Материалы</c:v>
                </c:pt>
                <c:pt idx="25">
                  <c:v>      Машины и механизмы</c:v>
                </c:pt>
                <c:pt idx="26">
                  <c:v>      ФОТ</c:v>
                </c:pt>
                <c:pt idx="27">
                  <c:v>      Накладные расходы</c:v>
                </c:pt>
                <c:pt idx="28">
                  <c:v>      Сметная прибыль</c:v>
                </c:pt>
                <c:pt idx="29">
                  <c:v>  Итого по разделу 1 Вертикальная планировка</c:v>
                </c:pt>
                <c:pt idx="30">
                  <c:v>ИТОГИ ПО СМЕТЕ:</c:v>
                </c:pt>
                <c:pt idx="31">
                  <c:v>Итого прямые затраты по смете в ценах 2001г.</c:v>
                </c:pt>
                <c:pt idx="32">
                  <c:v>Накладные расходы</c:v>
                </c:pt>
                <c:pt idx="33">
                  <c:v>Сметная прибыль</c:v>
                </c:pt>
                <c:pt idx="34">
                  <c:v>Итоги по смете:</c:v>
                </c:pt>
                <c:pt idx="35">
                  <c:v>  Земляные работы, выполняемые механизированным способом</c:v>
                </c:pt>
                <c:pt idx="36">
                  <c:v>  Перевозка грузов автомобильным транспортом</c:v>
                </c:pt>
                <c:pt idx="37">
                  <c:v>  Земляные работы, выполняемые ручным способом</c:v>
                </c:pt>
                <c:pt idx="38">
                  <c:v>  Земляные работы, выполняемые по другим видам работ (подготовительным, сопутствующим, укрепительным)</c:v>
                </c:pt>
                <c:pt idx="39">
                  <c:v>  Итого</c:v>
                </c:pt>
                <c:pt idx="40">
                  <c:v>    В том числе:</c:v>
                </c:pt>
                <c:pt idx="41">
                  <c:v>      Материалы</c:v>
                </c:pt>
                <c:pt idx="42">
                  <c:v>      Машины и механизмы</c:v>
                </c:pt>
                <c:pt idx="43">
                  <c:v>      ФОТ</c:v>
                </c:pt>
                <c:pt idx="44">
                  <c:v>      Накладные расходы</c:v>
                </c:pt>
                <c:pt idx="45">
                  <c:v>      Сметная прибыль</c:v>
                </c:pt>
                <c:pt idx="46">
                  <c:v>  ВСЕГО по смете</c:v>
                </c:pt>
              </c:strCache>
            </c:strRef>
          </c:cat>
          <c:val>
            <c:numRef>
              <c:f>'07-02'!$J$25:$J$71</c:f>
              <c:numCache>
                <c:formatCode>General</c:formatCode>
                <c:ptCount val="47"/>
                <c:pt idx="0">
                  <c:v>10</c:v>
                </c:pt>
                <c:pt idx="2">
                  <c:v>11691</c:v>
                </c:pt>
                <c:pt idx="3">
                  <c:v>7738</c:v>
                </c:pt>
                <c:pt idx="4">
                  <c:v>18862</c:v>
                </c:pt>
                <c:pt idx="5">
                  <c:v>537</c:v>
                </c:pt>
                <c:pt idx="6">
                  <c:v>6825</c:v>
                </c:pt>
                <c:pt idx="7">
                  <c:v>3694</c:v>
                </c:pt>
                <c:pt idx="8">
                  <c:v>2657</c:v>
                </c:pt>
                <c:pt idx="9">
                  <c:v>1043</c:v>
                </c:pt>
                <c:pt idx="10">
                  <c:v>1001</c:v>
                </c:pt>
                <c:pt idx="11">
                  <c:v>1097</c:v>
                </c:pt>
                <c:pt idx="12">
                  <c:v>791</c:v>
                </c:pt>
                <c:pt idx="13">
                  <c:v>144</c:v>
                </c:pt>
                <c:pt idx="14">
                  <c:v>56080</c:v>
                </c:pt>
                <c:pt idx="15">
                  <c:v>7703</c:v>
                </c:pt>
                <c:pt idx="16">
                  <c:v>3756</c:v>
                </c:pt>
                <c:pt idx="18">
                  <c:v>43954</c:v>
                </c:pt>
                <c:pt idx="19">
                  <c:v>18862</c:v>
                </c:pt>
                <c:pt idx="20">
                  <c:v>4399</c:v>
                </c:pt>
                <c:pt idx="21">
                  <c:v>324</c:v>
                </c:pt>
                <c:pt idx="22">
                  <c:v>67539</c:v>
                </c:pt>
                <c:pt idx="24">
                  <c:v>31</c:v>
                </c:pt>
                <c:pt idx="25">
                  <c:v>52350</c:v>
                </c:pt>
                <c:pt idx="26">
                  <c:v>9615</c:v>
                </c:pt>
                <c:pt idx="27">
                  <c:v>7703</c:v>
                </c:pt>
                <c:pt idx="28">
                  <c:v>3756</c:v>
                </c:pt>
                <c:pt idx="29">
                  <c:v>67539</c:v>
                </c:pt>
                <c:pt idx="31">
                  <c:v>56080</c:v>
                </c:pt>
                <c:pt idx="32">
                  <c:v>7703</c:v>
                </c:pt>
                <c:pt idx="33">
                  <c:v>3756</c:v>
                </c:pt>
                <c:pt idx="35">
                  <c:v>43954</c:v>
                </c:pt>
                <c:pt idx="36">
                  <c:v>18862</c:v>
                </c:pt>
                <c:pt idx="37">
                  <c:v>4399</c:v>
                </c:pt>
                <c:pt idx="38">
                  <c:v>324</c:v>
                </c:pt>
                <c:pt idx="39">
                  <c:v>67539</c:v>
                </c:pt>
                <c:pt idx="41">
                  <c:v>31</c:v>
                </c:pt>
                <c:pt idx="42">
                  <c:v>52350</c:v>
                </c:pt>
                <c:pt idx="43">
                  <c:v>9615</c:v>
                </c:pt>
                <c:pt idx="44">
                  <c:v>7703</c:v>
                </c:pt>
                <c:pt idx="45">
                  <c:v>3756</c:v>
                </c:pt>
                <c:pt idx="46">
                  <c:v>67539</c:v>
                </c:pt>
              </c:numCache>
            </c:numRef>
          </c:val>
        </c:ser>
        <c:ser>
          <c:idx val="9"/>
          <c:order val="9"/>
          <c:tx>
            <c:strRef>
              <c:f>'07-02'!$K$22:$K$24</c:f>
              <c:strCache>
                <c:ptCount val="1"/>
                <c:pt idx="0">
                  <c:v>Общая стоимость, руб. В том числе Осн.З/п</c:v>
                </c:pt>
              </c:strCache>
            </c:strRef>
          </c:tx>
          <c:invertIfNegative val="0"/>
          <c:cat>
            <c:strRef>
              <c:f>'07-02'!$A$25:$A$71</c:f>
              <c:strCache>
                <c:ptCount val="47"/>
                <c:pt idx="0">
                  <c:v>1</c:v>
                </c:pt>
                <c:pt idx="1">
                  <c:v>                           Раздел 1. Вертикальная планировка</c:v>
                </c:pt>
                <c:pt idx="2">
                  <c:v>1</c:v>
                </c:pt>
                <c:pt idx="3">
                  <c:v>1.1</c:v>
                </c:pt>
                <c:pt idx="4">
                  <c:v>2.1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Итого прямые затраты по разделу в ценах 2001г.</c:v>
                </c:pt>
                <c:pt idx="15">
                  <c:v>Накладные расходы</c:v>
                </c:pt>
                <c:pt idx="16">
                  <c:v>Сметная прибыль</c:v>
                </c:pt>
                <c:pt idx="17">
                  <c:v>Итоги по разделу 1 Вертикальная планировка :</c:v>
                </c:pt>
                <c:pt idx="18">
                  <c:v>  Земляные работы, выполняемые механизированным способом</c:v>
                </c:pt>
                <c:pt idx="19">
                  <c:v>  Перевозка грузов автомобильным транспортом</c:v>
                </c:pt>
                <c:pt idx="20">
                  <c:v>  Земляные работы, выполняемые ручным способом</c:v>
                </c:pt>
                <c:pt idx="21">
                  <c:v>  Земляные работы, выполняемые по другим видам работ (подготовительным, сопутствующим, укрепительным)</c:v>
                </c:pt>
                <c:pt idx="22">
                  <c:v>  Итого</c:v>
                </c:pt>
                <c:pt idx="23">
                  <c:v>    В том числе:</c:v>
                </c:pt>
                <c:pt idx="24">
                  <c:v>      Материалы</c:v>
                </c:pt>
                <c:pt idx="25">
                  <c:v>      Машины и механизмы</c:v>
                </c:pt>
                <c:pt idx="26">
                  <c:v>      ФОТ</c:v>
                </c:pt>
                <c:pt idx="27">
                  <c:v>      Накладные расходы</c:v>
                </c:pt>
                <c:pt idx="28">
                  <c:v>      Сметная прибыль</c:v>
                </c:pt>
                <c:pt idx="29">
                  <c:v>  Итого по разделу 1 Вертикальная планировка</c:v>
                </c:pt>
                <c:pt idx="30">
                  <c:v>ИТОГИ ПО СМЕТЕ:</c:v>
                </c:pt>
                <c:pt idx="31">
                  <c:v>Итого прямые затраты по смете в ценах 2001г.</c:v>
                </c:pt>
                <c:pt idx="32">
                  <c:v>Накладные расходы</c:v>
                </c:pt>
                <c:pt idx="33">
                  <c:v>Сметная прибыль</c:v>
                </c:pt>
                <c:pt idx="34">
                  <c:v>Итоги по смете:</c:v>
                </c:pt>
                <c:pt idx="35">
                  <c:v>  Земляные работы, выполняемые механизированным способом</c:v>
                </c:pt>
                <c:pt idx="36">
                  <c:v>  Перевозка грузов автомобильным транспортом</c:v>
                </c:pt>
                <c:pt idx="37">
                  <c:v>  Земляные работы, выполняемые ручным способом</c:v>
                </c:pt>
                <c:pt idx="38">
                  <c:v>  Земляные работы, выполняемые по другим видам работ (подготовительным, сопутствующим, укрепительным)</c:v>
                </c:pt>
                <c:pt idx="39">
                  <c:v>  Итого</c:v>
                </c:pt>
                <c:pt idx="40">
                  <c:v>    В том числе:</c:v>
                </c:pt>
                <c:pt idx="41">
                  <c:v>      Материалы</c:v>
                </c:pt>
                <c:pt idx="42">
                  <c:v>      Машины и механизмы</c:v>
                </c:pt>
                <c:pt idx="43">
                  <c:v>      ФОТ</c:v>
                </c:pt>
                <c:pt idx="44">
                  <c:v>      Накладные расходы</c:v>
                </c:pt>
                <c:pt idx="45">
                  <c:v>      Сметная прибыль</c:v>
                </c:pt>
                <c:pt idx="46">
                  <c:v>  ВСЕГО по смете</c:v>
                </c:pt>
              </c:strCache>
            </c:strRef>
          </c:cat>
          <c:val>
            <c:numRef>
              <c:f>'07-02'!$K$25:$K$71</c:f>
              <c:numCache>
                <c:formatCode>General</c:formatCode>
                <c:ptCount val="47"/>
                <c:pt idx="0">
                  <c:v>11</c:v>
                </c:pt>
                <c:pt idx="2">
                  <c:v>373</c:v>
                </c:pt>
                <c:pt idx="3">
                  <c:v>175</c:v>
                </c:pt>
                <c:pt idx="5">
                  <c:v>61</c:v>
                </c:pt>
                <c:pt idx="6">
                  <c:v>89</c:v>
                </c:pt>
                <c:pt idx="7">
                  <c:v>129</c:v>
                </c:pt>
                <c:pt idx="8">
                  <c:v>840</c:v>
                </c:pt>
                <c:pt idx="11">
                  <c:v>1097</c:v>
                </c:pt>
                <c:pt idx="12">
                  <c:v>791</c:v>
                </c:pt>
                <c:pt idx="13">
                  <c:v>144</c:v>
                </c:pt>
                <c:pt idx="14">
                  <c:v>3699</c:v>
                </c:pt>
                <c:pt idx="31">
                  <c:v>3699</c:v>
                </c:pt>
              </c:numCache>
            </c:numRef>
          </c:val>
        </c:ser>
        <c:ser>
          <c:idx val="10"/>
          <c:order val="10"/>
          <c:tx>
            <c:strRef>
              <c:f>'07-02'!$L$22:$L$24</c:f>
              <c:strCache>
                <c:ptCount val="1"/>
                <c:pt idx="0">
                  <c:v>Общая стоимость, руб. В том числе Эк.Маш.</c:v>
                </c:pt>
              </c:strCache>
            </c:strRef>
          </c:tx>
          <c:invertIfNegative val="0"/>
          <c:cat>
            <c:strRef>
              <c:f>'07-02'!$A$25:$A$71</c:f>
              <c:strCache>
                <c:ptCount val="47"/>
                <c:pt idx="0">
                  <c:v>1</c:v>
                </c:pt>
                <c:pt idx="1">
                  <c:v>                           Раздел 1. Вертикальная планировка</c:v>
                </c:pt>
                <c:pt idx="2">
                  <c:v>1</c:v>
                </c:pt>
                <c:pt idx="3">
                  <c:v>1.1</c:v>
                </c:pt>
                <c:pt idx="4">
                  <c:v>2.1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Итого прямые затраты по разделу в ценах 2001г.</c:v>
                </c:pt>
                <c:pt idx="15">
                  <c:v>Накладные расходы</c:v>
                </c:pt>
                <c:pt idx="16">
                  <c:v>Сметная прибыль</c:v>
                </c:pt>
                <c:pt idx="17">
                  <c:v>Итоги по разделу 1 Вертикальная планировка :</c:v>
                </c:pt>
                <c:pt idx="18">
                  <c:v>  Земляные работы, выполняемые механизированным способом</c:v>
                </c:pt>
                <c:pt idx="19">
                  <c:v>  Перевозка грузов автомобильным транспортом</c:v>
                </c:pt>
                <c:pt idx="20">
                  <c:v>  Земляные работы, выполняемые ручным способом</c:v>
                </c:pt>
                <c:pt idx="21">
                  <c:v>  Земляные работы, выполняемые по другим видам работ (подготовительным, сопутствующим, укрепительным)</c:v>
                </c:pt>
                <c:pt idx="22">
                  <c:v>  Итого</c:v>
                </c:pt>
                <c:pt idx="23">
                  <c:v>    В том числе:</c:v>
                </c:pt>
                <c:pt idx="24">
                  <c:v>      Материалы</c:v>
                </c:pt>
                <c:pt idx="25">
                  <c:v>      Машины и механизмы</c:v>
                </c:pt>
                <c:pt idx="26">
                  <c:v>      ФОТ</c:v>
                </c:pt>
                <c:pt idx="27">
                  <c:v>      Накладные расходы</c:v>
                </c:pt>
                <c:pt idx="28">
                  <c:v>      Сметная прибыль</c:v>
                </c:pt>
                <c:pt idx="29">
                  <c:v>  Итого по разделу 1 Вертикальная планировка</c:v>
                </c:pt>
                <c:pt idx="30">
                  <c:v>ИТОГИ ПО СМЕТЕ:</c:v>
                </c:pt>
                <c:pt idx="31">
                  <c:v>Итого прямые затраты по смете в ценах 2001г.</c:v>
                </c:pt>
                <c:pt idx="32">
                  <c:v>Накладные расходы</c:v>
                </c:pt>
                <c:pt idx="33">
                  <c:v>Сметная прибыль</c:v>
                </c:pt>
                <c:pt idx="34">
                  <c:v>Итоги по смете:</c:v>
                </c:pt>
                <c:pt idx="35">
                  <c:v>  Земляные работы, выполняемые механизированным способом</c:v>
                </c:pt>
                <c:pt idx="36">
                  <c:v>  Перевозка грузов автомобильным транспортом</c:v>
                </c:pt>
                <c:pt idx="37">
                  <c:v>  Земляные работы, выполняемые ручным способом</c:v>
                </c:pt>
                <c:pt idx="38">
                  <c:v>  Земляные работы, выполняемые по другим видам работ (подготовительным, сопутствующим, укрепительным)</c:v>
                </c:pt>
                <c:pt idx="39">
                  <c:v>  Итого</c:v>
                </c:pt>
                <c:pt idx="40">
                  <c:v>    В том числе:</c:v>
                </c:pt>
                <c:pt idx="41">
                  <c:v>      Материалы</c:v>
                </c:pt>
                <c:pt idx="42">
                  <c:v>      Машины и механизмы</c:v>
                </c:pt>
                <c:pt idx="43">
                  <c:v>      ФОТ</c:v>
                </c:pt>
                <c:pt idx="44">
                  <c:v>      Накладные расходы</c:v>
                </c:pt>
                <c:pt idx="45">
                  <c:v>      Сметная прибыль</c:v>
                </c:pt>
                <c:pt idx="46">
                  <c:v>  ВСЕГО по смете</c:v>
                </c:pt>
              </c:strCache>
            </c:strRef>
          </c:cat>
          <c:val>
            <c:numRef>
              <c:f>'07-02'!$L$25:$L$71</c:f>
              <c:numCache>
                <c:formatCode>General</c:formatCode>
                <c:ptCount val="47"/>
                <c:pt idx="0">
                  <c:v>12</c:v>
                </c:pt>
                <c:pt idx="2">
                  <c:v>11295</c:v>
                </c:pt>
                <c:pt idx="3">
                  <c:v>7563</c:v>
                </c:pt>
                <c:pt idx="4">
                  <c:v>18862</c:v>
                </c:pt>
                <c:pt idx="5">
                  <c:v>468</c:v>
                </c:pt>
                <c:pt idx="6">
                  <c:v>6736</c:v>
                </c:pt>
                <c:pt idx="7">
                  <c:v>3565</c:v>
                </c:pt>
                <c:pt idx="8">
                  <c:v>1817</c:v>
                </c:pt>
                <c:pt idx="9">
                  <c:v>1043</c:v>
                </c:pt>
                <c:pt idx="10">
                  <c:v>1001</c:v>
                </c:pt>
                <c:pt idx="14">
                  <c:v>52350</c:v>
                </c:pt>
                <c:pt idx="31">
                  <c:v>52350</c:v>
                </c:pt>
              </c:numCache>
            </c:numRef>
          </c:val>
        </c:ser>
        <c:ser>
          <c:idx val="11"/>
          <c:order val="11"/>
          <c:tx>
            <c:strRef>
              <c:f>'07-02'!$M$22:$M$24</c:f>
              <c:strCache>
                <c:ptCount val="1"/>
                <c:pt idx="0">
                  <c:v>Общая стоимость, руб. В том числе З/пМех</c:v>
                </c:pt>
              </c:strCache>
            </c:strRef>
          </c:tx>
          <c:invertIfNegative val="0"/>
          <c:cat>
            <c:strRef>
              <c:f>'07-02'!$A$25:$A$71</c:f>
              <c:strCache>
                <c:ptCount val="47"/>
                <c:pt idx="0">
                  <c:v>1</c:v>
                </c:pt>
                <c:pt idx="1">
                  <c:v>                           Раздел 1. Вертикальная планировка</c:v>
                </c:pt>
                <c:pt idx="2">
                  <c:v>1</c:v>
                </c:pt>
                <c:pt idx="3">
                  <c:v>1.1</c:v>
                </c:pt>
                <c:pt idx="4">
                  <c:v>2.1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Итого прямые затраты по разделу в ценах 2001г.</c:v>
                </c:pt>
                <c:pt idx="15">
                  <c:v>Накладные расходы</c:v>
                </c:pt>
                <c:pt idx="16">
                  <c:v>Сметная прибыль</c:v>
                </c:pt>
                <c:pt idx="17">
                  <c:v>Итоги по разделу 1 Вертикальная планировка :</c:v>
                </c:pt>
                <c:pt idx="18">
                  <c:v>  Земляные работы, выполняемые механизированным способом</c:v>
                </c:pt>
                <c:pt idx="19">
                  <c:v>  Перевозка грузов автомобильным транспортом</c:v>
                </c:pt>
                <c:pt idx="20">
                  <c:v>  Земляные работы, выполняемые ручным способом</c:v>
                </c:pt>
                <c:pt idx="21">
                  <c:v>  Земляные работы, выполняемые по другим видам работ (подготовительным, сопутствующим, укрепительным)</c:v>
                </c:pt>
                <c:pt idx="22">
                  <c:v>  Итого</c:v>
                </c:pt>
                <c:pt idx="23">
                  <c:v>    В том числе:</c:v>
                </c:pt>
                <c:pt idx="24">
                  <c:v>      Материалы</c:v>
                </c:pt>
                <c:pt idx="25">
                  <c:v>      Машины и механизмы</c:v>
                </c:pt>
                <c:pt idx="26">
                  <c:v>      ФОТ</c:v>
                </c:pt>
                <c:pt idx="27">
                  <c:v>      Накладные расходы</c:v>
                </c:pt>
                <c:pt idx="28">
                  <c:v>      Сметная прибыль</c:v>
                </c:pt>
                <c:pt idx="29">
                  <c:v>  Итого по разделу 1 Вертикальная планировка</c:v>
                </c:pt>
                <c:pt idx="30">
                  <c:v>ИТОГИ ПО СМЕТЕ:</c:v>
                </c:pt>
                <c:pt idx="31">
                  <c:v>Итого прямые затраты по смете в ценах 2001г.</c:v>
                </c:pt>
                <c:pt idx="32">
                  <c:v>Накладные расходы</c:v>
                </c:pt>
                <c:pt idx="33">
                  <c:v>Сметная прибыль</c:v>
                </c:pt>
                <c:pt idx="34">
                  <c:v>Итоги по смете:</c:v>
                </c:pt>
                <c:pt idx="35">
                  <c:v>  Земляные работы, выполняемые механизированным способом</c:v>
                </c:pt>
                <c:pt idx="36">
                  <c:v>  Перевозка грузов автомобильным транспортом</c:v>
                </c:pt>
                <c:pt idx="37">
                  <c:v>  Земляные работы, выполняемые ручным способом</c:v>
                </c:pt>
                <c:pt idx="38">
                  <c:v>  Земляные работы, выполняемые по другим видам работ (подготовительным, сопутствующим, укрепительным)</c:v>
                </c:pt>
                <c:pt idx="39">
                  <c:v>  Итого</c:v>
                </c:pt>
                <c:pt idx="40">
                  <c:v>    В том числе:</c:v>
                </c:pt>
                <c:pt idx="41">
                  <c:v>      Материалы</c:v>
                </c:pt>
                <c:pt idx="42">
                  <c:v>      Машины и механизмы</c:v>
                </c:pt>
                <c:pt idx="43">
                  <c:v>      ФОТ</c:v>
                </c:pt>
                <c:pt idx="44">
                  <c:v>      Накладные расходы</c:v>
                </c:pt>
                <c:pt idx="45">
                  <c:v>      Сметная прибыль</c:v>
                </c:pt>
                <c:pt idx="46">
                  <c:v>  ВСЕГО по смете</c:v>
                </c:pt>
              </c:strCache>
            </c:strRef>
          </c:cat>
          <c:val>
            <c:numRef>
              <c:f>'07-02'!$M$25:$M$71</c:f>
              <c:numCache>
                <c:formatCode>General</c:formatCode>
                <c:ptCount val="47"/>
                <c:pt idx="0">
                  <c:v>13</c:v>
                </c:pt>
                <c:pt idx="2">
                  <c:v>1902</c:v>
                </c:pt>
                <c:pt idx="3">
                  <c:v>1315</c:v>
                </c:pt>
                <c:pt idx="5">
                  <c:v>123</c:v>
                </c:pt>
                <c:pt idx="6">
                  <c:v>1262</c:v>
                </c:pt>
                <c:pt idx="7">
                  <c:v>472</c:v>
                </c:pt>
                <c:pt idx="8">
                  <c:v>240</c:v>
                </c:pt>
                <c:pt idx="9">
                  <c:v>349</c:v>
                </c:pt>
                <c:pt idx="10">
                  <c:v>253</c:v>
                </c:pt>
                <c:pt idx="14">
                  <c:v>5916</c:v>
                </c:pt>
                <c:pt idx="31">
                  <c:v>5916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059968"/>
        <c:axId val="143205120"/>
      </c:barChart>
      <c:catAx>
        <c:axId val="143059968"/>
        <c:scaling>
          <c:orientation val="minMax"/>
        </c:scaling>
        <c:delete val="0"/>
        <c:axPos val="b"/>
        <c:majorTickMark val="out"/>
        <c:minorTickMark val="none"/>
        <c:tickLblPos val="nextTo"/>
        <c:crossAx val="143205120"/>
        <c:crosses val="autoZero"/>
        <c:auto val="1"/>
        <c:lblAlgn val="ctr"/>
        <c:lblOffset val="100"/>
        <c:noMultiLvlLbl val="0"/>
      </c:catAx>
      <c:valAx>
        <c:axId val="143205120"/>
        <c:scaling>
          <c:orientation val="minMax"/>
        </c:scaling>
        <c:delete val="0"/>
        <c:axPos val="l"/>
        <c:majorGridlines/>
        <c:numFmt formatCode="@" sourceLinked="1"/>
        <c:majorTickMark val="out"/>
        <c:minorTickMark val="none"/>
        <c:tickLblPos val="nextTo"/>
        <c:crossAx val="1430599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81</xdr:row>
      <xdr:rowOff>0</xdr:rowOff>
    </xdr:from>
    <xdr:to>
      <xdr:col>3</xdr:col>
      <xdr:colOff>0</xdr:colOff>
      <xdr:row>82</xdr:row>
      <xdr:rowOff>0</xdr:rowOff>
    </xdr:to>
    <xdr:grpSp>
      <xdr:nvGrpSpPr>
        <xdr:cNvPr id="2" name="Group 69"/>
        <xdr:cNvGrpSpPr>
          <a:grpSpLocks/>
        </xdr:cNvGrpSpPr>
      </xdr:nvGrpSpPr>
      <xdr:grpSpPr bwMode="auto">
        <a:xfrm>
          <a:off x="4181475" y="18621375"/>
          <a:ext cx="0" cy="266700"/>
          <a:chOff x="5561" y="15514"/>
          <a:chExt cx="1304" cy="616"/>
        </a:xfrm>
      </xdr:grpSpPr>
      <xdr:sp macro="" textlink="">
        <xdr:nvSpPr>
          <xdr:cNvPr id="3" name="Line 70"/>
          <xdr:cNvSpPr>
            <a:spLocks noChangeShapeType="1"/>
          </xdr:cNvSpPr>
        </xdr:nvSpPr>
        <xdr:spPr bwMode="auto">
          <a:xfrm flipH="1">
            <a:off x="5707" y="15663"/>
            <a:ext cx="249" cy="426"/>
          </a:xfrm>
          <a:prstGeom prst="line">
            <a:avLst/>
          </a:prstGeom>
          <a:noFill/>
          <a:ln w="0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4" name="Freeform 71"/>
          <xdr:cNvSpPr>
            <a:spLocks/>
          </xdr:cNvSpPr>
        </xdr:nvSpPr>
        <xdr:spPr bwMode="auto">
          <a:xfrm>
            <a:off x="5561" y="15623"/>
            <a:ext cx="695" cy="349"/>
          </a:xfrm>
          <a:custGeom>
            <a:avLst/>
            <a:gdLst>
              <a:gd name="T0" fmla="*/ 0 w 2780"/>
              <a:gd name="T1" fmla="*/ 0 h 1398"/>
              <a:gd name="T2" fmla="*/ 0 w 2780"/>
              <a:gd name="T3" fmla="*/ 0 h 1398"/>
              <a:gd name="T4" fmla="*/ 0 w 2780"/>
              <a:gd name="T5" fmla="*/ 0 h 1398"/>
              <a:gd name="T6" fmla="*/ 0 w 2780"/>
              <a:gd name="T7" fmla="*/ 0 h 1398"/>
              <a:gd name="T8" fmla="*/ 0 w 2780"/>
              <a:gd name="T9" fmla="*/ 0 h 1398"/>
              <a:gd name="T10" fmla="*/ 0 w 2780"/>
              <a:gd name="T11" fmla="*/ 0 h 1398"/>
              <a:gd name="T12" fmla="*/ 0 w 2780"/>
              <a:gd name="T13" fmla="*/ 0 h 1398"/>
              <a:gd name="T14" fmla="*/ 0 w 2780"/>
              <a:gd name="T15" fmla="*/ 0 h 1398"/>
              <a:gd name="T16" fmla="*/ 0 w 2780"/>
              <a:gd name="T17" fmla="*/ 0 h 1398"/>
              <a:gd name="T18" fmla="*/ 0 w 2780"/>
              <a:gd name="T19" fmla="*/ 0 h 1398"/>
              <a:gd name="T20" fmla="*/ 0 w 2780"/>
              <a:gd name="T21" fmla="*/ 0 h 1398"/>
              <a:gd name="T22" fmla="*/ 0 w 2780"/>
              <a:gd name="T23" fmla="*/ 0 h 1398"/>
              <a:gd name="T24" fmla="*/ 0 w 2780"/>
              <a:gd name="T25" fmla="*/ 0 h 1398"/>
              <a:gd name="T26" fmla="*/ 0 w 2780"/>
              <a:gd name="T27" fmla="*/ 0 h 1398"/>
              <a:gd name="T28" fmla="*/ 0 w 2780"/>
              <a:gd name="T29" fmla="*/ 0 h 1398"/>
              <a:gd name="T30" fmla="*/ 0 w 2780"/>
              <a:gd name="T31" fmla="*/ 0 h 1398"/>
              <a:gd name="T32" fmla="*/ 0 w 2780"/>
              <a:gd name="T33" fmla="*/ 0 h 1398"/>
              <a:gd name="T34" fmla="*/ 0 w 2780"/>
              <a:gd name="T35" fmla="*/ 0 h 1398"/>
              <a:gd name="T36" fmla="*/ 0 w 2780"/>
              <a:gd name="T37" fmla="*/ 0 h 1398"/>
              <a:gd name="T38" fmla="*/ 0 w 2780"/>
              <a:gd name="T39" fmla="*/ 0 h 1398"/>
              <a:gd name="T40" fmla="*/ 0 w 2780"/>
              <a:gd name="T41" fmla="*/ 0 h 1398"/>
              <a:gd name="T42" fmla="*/ 0 w 2780"/>
              <a:gd name="T43" fmla="*/ 0 h 1398"/>
              <a:gd name="T44" fmla="*/ 0 w 2780"/>
              <a:gd name="T45" fmla="*/ 0 h 1398"/>
              <a:gd name="T46" fmla="*/ 0 w 2780"/>
              <a:gd name="T47" fmla="*/ 0 h 1398"/>
              <a:gd name="T48" fmla="*/ 0 w 2780"/>
              <a:gd name="T49" fmla="*/ 0 h 1398"/>
              <a:gd name="T50" fmla="*/ 0 w 2780"/>
              <a:gd name="T51" fmla="*/ 0 h 1398"/>
              <a:gd name="T52" fmla="*/ 0 w 2780"/>
              <a:gd name="T53" fmla="*/ 0 h 1398"/>
              <a:gd name="T54" fmla="*/ 0 w 2780"/>
              <a:gd name="T55" fmla="*/ 0 h 1398"/>
              <a:gd name="T56" fmla="*/ 0 w 2780"/>
              <a:gd name="T57" fmla="*/ 0 h 1398"/>
              <a:gd name="T58" fmla="*/ 0 w 2780"/>
              <a:gd name="T59" fmla="*/ 0 h 1398"/>
              <a:gd name="T60" fmla="*/ 0 w 2780"/>
              <a:gd name="T61" fmla="*/ 0 h 1398"/>
              <a:gd name="T62" fmla="*/ 0 w 2780"/>
              <a:gd name="T63" fmla="*/ 0 h 1398"/>
              <a:gd name="T64" fmla="*/ 0 w 2780"/>
              <a:gd name="T65" fmla="*/ 0 h 1398"/>
              <a:gd name="T66" fmla="*/ 0 w 2780"/>
              <a:gd name="T67" fmla="*/ 0 h 1398"/>
              <a:gd name="T68" fmla="*/ 0 w 2780"/>
              <a:gd name="T69" fmla="*/ 0 h 1398"/>
              <a:gd name="T70" fmla="*/ 0 w 2780"/>
              <a:gd name="T71" fmla="*/ 0 h 1398"/>
              <a:gd name="T72" fmla="*/ 0 w 2780"/>
              <a:gd name="T73" fmla="*/ 0 h 1398"/>
              <a:gd name="T74" fmla="*/ 0 w 2780"/>
              <a:gd name="T75" fmla="*/ 0 h 1398"/>
              <a:gd name="T76" fmla="*/ 0 w 2780"/>
              <a:gd name="T77" fmla="*/ 0 h 1398"/>
              <a:gd name="T78" fmla="*/ 0 w 2780"/>
              <a:gd name="T79" fmla="*/ 0 h 1398"/>
              <a:gd name="T80" fmla="*/ 0 w 2780"/>
              <a:gd name="T81" fmla="*/ 0 h 1398"/>
              <a:gd name="T82" fmla="*/ 0 w 2780"/>
              <a:gd name="T83" fmla="*/ 0 h 1398"/>
              <a:gd name="T84" fmla="*/ 0 w 2780"/>
              <a:gd name="T85" fmla="*/ 0 h 1398"/>
              <a:gd name="T86" fmla="*/ 0 w 2780"/>
              <a:gd name="T87" fmla="*/ 0 h 1398"/>
              <a:gd name="T88" fmla="*/ 0 w 2780"/>
              <a:gd name="T89" fmla="*/ 0 h 1398"/>
              <a:gd name="T90" fmla="*/ 0 w 2780"/>
              <a:gd name="T91" fmla="*/ 0 h 1398"/>
              <a:gd name="T92" fmla="*/ 0 w 2780"/>
              <a:gd name="T93" fmla="*/ 0 h 1398"/>
              <a:gd name="T94" fmla="*/ 0 w 2780"/>
              <a:gd name="T95" fmla="*/ 0 h 1398"/>
              <a:gd name="T96" fmla="*/ 0 w 2780"/>
              <a:gd name="T97" fmla="*/ 0 h 1398"/>
              <a:gd name="T98" fmla="*/ 0 w 2780"/>
              <a:gd name="T99" fmla="*/ 0 h 1398"/>
              <a:gd name="T100" fmla="*/ 0 w 2780"/>
              <a:gd name="T101" fmla="*/ 0 h 1398"/>
              <a:gd name="T102" fmla="*/ 0 w 2780"/>
              <a:gd name="T103" fmla="*/ 0 h 1398"/>
              <a:gd name="T104" fmla="*/ 0 w 2780"/>
              <a:gd name="T105" fmla="*/ 0 h 1398"/>
              <a:gd name="T106" fmla="*/ 0 w 2780"/>
              <a:gd name="T107" fmla="*/ 0 h 1398"/>
              <a:gd name="T108" fmla="*/ 0 w 2780"/>
              <a:gd name="T109" fmla="*/ 0 h 1398"/>
              <a:gd name="T110" fmla="*/ 0 w 2780"/>
              <a:gd name="T111" fmla="*/ 0 h 1398"/>
              <a:gd name="T112" fmla="*/ 0 w 2780"/>
              <a:gd name="T113" fmla="*/ 0 h 1398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w 2780"/>
              <a:gd name="T172" fmla="*/ 0 h 1398"/>
              <a:gd name="T173" fmla="*/ 2780 w 2780"/>
              <a:gd name="T174" fmla="*/ 1398 h 1398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T171" t="T172" r="T173" b="T174"/>
            <a:pathLst>
              <a:path w="2780" h="1398">
                <a:moveTo>
                  <a:pt x="2610" y="0"/>
                </a:moveTo>
                <a:lnTo>
                  <a:pt x="2504" y="164"/>
                </a:lnTo>
                <a:lnTo>
                  <a:pt x="2393" y="335"/>
                </a:lnTo>
                <a:lnTo>
                  <a:pt x="2218" y="522"/>
                </a:lnTo>
                <a:lnTo>
                  <a:pt x="2079" y="668"/>
                </a:lnTo>
                <a:lnTo>
                  <a:pt x="1923" y="832"/>
                </a:lnTo>
                <a:lnTo>
                  <a:pt x="1852" y="908"/>
                </a:lnTo>
                <a:lnTo>
                  <a:pt x="1934" y="844"/>
                </a:lnTo>
                <a:lnTo>
                  <a:pt x="2007" y="766"/>
                </a:lnTo>
                <a:lnTo>
                  <a:pt x="2036" y="671"/>
                </a:lnTo>
                <a:lnTo>
                  <a:pt x="2001" y="632"/>
                </a:lnTo>
                <a:lnTo>
                  <a:pt x="1961" y="611"/>
                </a:lnTo>
                <a:lnTo>
                  <a:pt x="1901" y="597"/>
                </a:lnTo>
                <a:lnTo>
                  <a:pt x="1793" y="597"/>
                </a:lnTo>
                <a:lnTo>
                  <a:pt x="1650" y="608"/>
                </a:lnTo>
                <a:lnTo>
                  <a:pt x="1411" y="650"/>
                </a:lnTo>
                <a:lnTo>
                  <a:pt x="1206" y="686"/>
                </a:lnTo>
                <a:lnTo>
                  <a:pt x="1003" y="731"/>
                </a:lnTo>
                <a:lnTo>
                  <a:pt x="883" y="759"/>
                </a:lnTo>
                <a:lnTo>
                  <a:pt x="715" y="814"/>
                </a:lnTo>
                <a:lnTo>
                  <a:pt x="573" y="875"/>
                </a:lnTo>
                <a:lnTo>
                  <a:pt x="375" y="965"/>
                </a:lnTo>
                <a:lnTo>
                  <a:pt x="202" y="1072"/>
                </a:lnTo>
                <a:lnTo>
                  <a:pt x="88" y="1173"/>
                </a:lnTo>
                <a:lnTo>
                  <a:pt x="33" y="1224"/>
                </a:lnTo>
                <a:lnTo>
                  <a:pt x="0" y="1288"/>
                </a:lnTo>
                <a:lnTo>
                  <a:pt x="0" y="1323"/>
                </a:lnTo>
                <a:lnTo>
                  <a:pt x="59" y="1374"/>
                </a:lnTo>
                <a:lnTo>
                  <a:pt x="113" y="1398"/>
                </a:lnTo>
                <a:lnTo>
                  <a:pt x="206" y="1392"/>
                </a:lnTo>
                <a:lnTo>
                  <a:pt x="309" y="1371"/>
                </a:lnTo>
                <a:lnTo>
                  <a:pt x="515" y="1324"/>
                </a:lnTo>
                <a:lnTo>
                  <a:pt x="683" y="1286"/>
                </a:lnTo>
                <a:lnTo>
                  <a:pt x="1031" y="1209"/>
                </a:lnTo>
                <a:lnTo>
                  <a:pt x="1368" y="1148"/>
                </a:lnTo>
                <a:lnTo>
                  <a:pt x="1692" y="1101"/>
                </a:lnTo>
                <a:lnTo>
                  <a:pt x="2111" y="1033"/>
                </a:lnTo>
                <a:lnTo>
                  <a:pt x="2454" y="976"/>
                </a:lnTo>
                <a:lnTo>
                  <a:pt x="2301" y="1060"/>
                </a:lnTo>
                <a:lnTo>
                  <a:pt x="2256" y="1108"/>
                </a:lnTo>
                <a:lnTo>
                  <a:pt x="2234" y="1155"/>
                </a:lnTo>
                <a:lnTo>
                  <a:pt x="2225" y="1195"/>
                </a:lnTo>
                <a:lnTo>
                  <a:pt x="2233" y="1218"/>
                </a:lnTo>
                <a:lnTo>
                  <a:pt x="2258" y="1231"/>
                </a:lnTo>
                <a:lnTo>
                  <a:pt x="2294" y="1231"/>
                </a:lnTo>
                <a:lnTo>
                  <a:pt x="2368" y="1207"/>
                </a:lnTo>
                <a:lnTo>
                  <a:pt x="2455" y="1168"/>
                </a:lnTo>
                <a:lnTo>
                  <a:pt x="2574" y="1095"/>
                </a:lnTo>
                <a:lnTo>
                  <a:pt x="2702" y="1009"/>
                </a:lnTo>
                <a:lnTo>
                  <a:pt x="2749" y="958"/>
                </a:lnTo>
                <a:lnTo>
                  <a:pt x="2767" y="924"/>
                </a:lnTo>
                <a:lnTo>
                  <a:pt x="2780" y="883"/>
                </a:lnTo>
                <a:lnTo>
                  <a:pt x="2770" y="855"/>
                </a:lnTo>
                <a:lnTo>
                  <a:pt x="2752" y="836"/>
                </a:lnTo>
                <a:lnTo>
                  <a:pt x="2695" y="815"/>
                </a:lnTo>
                <a:lnTo>
                  <a:pt x="2636" y="808"/>
                </a:lnTo>
                <a:lnTo>
                  <a:pt x="2563" y="814"/>
                </a:lnTo>
              </a:path>
            </a:pathLst>
          </a:custGeom>
          <a:noFill/>
          <a:ln w="0">
            <a:solidFill>
              <a:srgbClr val="0000FF"/>
            </a:solidFill>
            <a:round/>
            <a:headEnd/>
            <a:tailEnd/>
          </a:ln>
        </xdr:spPr>
      </xdr:sp>
      <xdr:grpSp>
        <xdr:nvGrpSpPr>
          <xdr:cNvPr id="5" name="Group 72"/>
          <xdr:cNvGrpSpPr>
            <a:grpSpLocks/>
          </xdr:cNvGrpSpPr>
        </xdr:nvGrpSpPr>
        <xdr:grpSpPr bwMode="auto">
          <a:xfrm>
            <a:off x="5649" y="15514"/>
            <a:ext cx="1216" cy="616"/>
            <a:chOff x="5649" y="15514"/>
            <a:chExt cx="1216" cy="616"/>
          </a:xfrm>
        </xdr:grpSpPr>
        <xdr:sp macro="" textlink="">
          <xdr:nvSpPr>
            <xdr:cNvPr id="6" name="Freeform 73"/>
            <xdr:cNvSpPr>
              <a:spLocks/>
            </xdr:cNvSpPr>
          </xdr:nvSpPr>
          <xdr:spPr bwMode="auto">
            <a:xfrm>
              <a:off x="5760" y="15672"/>
              <a:ext cx="261" cy="409"/>
            </a:xfrm>
            <a:custGeom>
              <a:avLst/>
              <a:gdLst>
                <a:gd name="T0" fmla="*/ 0 w 1044"/>
                <a:gd name="T1" fmla="*/ 0 h 1638"/>
                <a:gd name="T2" fmla="*/ 0 w 1044"/>
                <a:gd name="T3" fmla="*/ 0 h 1638"/>
                <a:gd name="T4" fmla="*/ 0 w 1044"/>
                <a:gd name="T5" fmla="*/ 0 h 1638"/>
                <a:gd name="T6" fmla="*/ 0 w 1044"/>
                <a:gd name="T7" fmla="*/ 0 h 1638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44"/>
                <a:gd name="T13" fmla="*/ 0 h 1638"/>
                <a:gd name="T14" fmla="*/ 1044 w 1044"/>
                <a:gd name="T15" fmla="*/ 1638 h 1638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44" h="1638">
                  <a:moveTo>
                    <a:pt x="1044" y="0"/>
                  </a:moveTo>
                  <a:lnTo>
                    <a:pt x="168" y="1279"/>
                  </a:lnTo>
                  <a:lnTo>
                    <a:pt x="68" y="1425"/>
                  </a:lnTo>
                  <a:lnTo>
                    <a:pt x="0" y="1638"/>
                  </a:lnTo>
                </a:path>
              </a:pathLst>
            </a:custGeom>
            <a:noFill/>
            <a:ln w="0">
              <a:solidFill>
                <a:srgbClr val="0000FF"/>
              </a:solidFill>
              <a:round/>
              <a:headEnd/>
              <a:tailEnd/>
            </a:ln>
          </xdr:spPr>
        </xdr:sp>
        <xdr:sp macro="" textlink="">
          <xdr:nvSpPr>
            <xdr:cNvPr id="7" name="Freeform 74"/>
            <xdr:cNvSpPr>
              <a:spLocks/>
            </xdr:cNvSpPr>
          </xdr:nvSpPr>
          <xdr:spPr bwMode="auto">
            <a:xfrm>
              <a:off x="5649" y="15739"/>
              <a:ext cx="885" cy="391"/>
            </a:xfrm>
            <a:custGeom>
              <a:avLst/>
              <a:gdLst>
                <a:gd name="T0" fmla="*/ 0 w 3542"/>
                <a:gd name="T1" fmla="*/ 0 h 1561"/>
                <a:gd name="T2" fmla="*/ 0 w 3542"/>
                <a:gd name="T3" fmla="*/ 0 h 1561"/>
                <a:gd name="T4" fmla="*/ 0 w 3542"/>
                <a:gd name="T5" fmla="*/ 0 h 1561"/>
                <a:gd name="T6" fmla="*/ 0 w 3542"/>
                <a:gd name="T7" fmla="*/ 0 h 1561"/>
                <a:gd name="T8" fmla="*/ 0 w 3542"/>
                <a:gd name="T9" fmla="*/ 0 h 1561"/>
                <a:gd name="T10" fmla="*/ 0 w 3542"/>
                <a:gd name="T11" fmla="*/ 0 h 1561"/>
                <a:gd name="T12" fmla="*/ 0 w 3542"/>
                <a:gd name="T13" fmla="*/ 0 h 1561"/>
                <a:gd name="T14" fmla="*/ 0 w 3542"/>
                <a:gd name="T15" fmla="*/ 0 h 1561"/>
                <a:gd name="T16" fmla="*/ 0 w 3542"/>
                <a:gd name="T17" fmla="*/ 0 h 1561"/>
                <a:gd name="T18" fmla="*/ 0 w 3542"/>
                <a:gd name="T19" fmla="*/ 0 h 1561"/>
                <a:gd name="T20" fmla="*/ 0 w 3542"/>
                <a:gd name="T21" fmla="*/ 0 h 1561"/>
                <a:gd name="T22" fmla="*/ 0 w 3542"/>
                <a:gd name="T23" fmla="*/ 0 h 1561"/>
                <a:gd name="T24" fmla="*/ 0 w 3542"/>
                <a:gd name="T25" fmla="*/ 0 h 1561"/>
                <a:gd name="T26" fmla="*/ 0 w 3542"/>
                <a:gd name="T27" fmla="*/ 0 h 1561"/>
                <a:gd name="T28" fmla="*/ 0 w 3542"/>
                <a:gd name="T29" fmla="*/ 0 h 1561"/>
                <a:gd name="T30" fmla="*/ 0 w 3542"/>
                <a:gd name="T31" fmla="*/ 0 h 1561"/>
                <a:gd name="T32" fmla="*/ 0 w 3542"/>
                <a:gd name="T33" fmla="*/ 0 h 1561"/>
                <a:gd name="T34" fmla="*/ 0 w 3542"/>
                <a:gd name="T35" fmla="*/ 0 h 1561"/>
                <a:gd name="T36" fmla="*/ 0 w 3542"/>
                <a:gd name="T37" fmla="*/ 0 h 1561"/>
                <a:gd name="T38" fmla="*/ 0 w 3542"/>
                <a:gd name="T39" fmla="*/ 0 h 1561"/>
                <a:gd name="T40" fmla="*/ 0 w 3542"/>
                <a:gd name="T41" fmla="*/ 0 h 1561"/>
                <a:gd name="T42" fmla="*/ 0 w 3542"/>
                <a:gd name="T43" fmla="*/ 0 h 1561"/>
                <a:gd name="T44" fmla="*/ 0 w 3542"/>
                <a:gd name="T45" fmla="*/ 0 h 1561"/>
                <a:gd name="T46" fmla="*/ 0 w 3542"/>
                <a:gd name="T47" fmla="*/ 0 h 1561"/>
                <a:gd name="T48" fmla="*/ 0 w 3542"/>
                <a:gd name="T49" fmla="*/ 0 h 1561"/>
                <a:gd name="T50" fmla="*/ 0 w 3542"/>
                <a:gd name="T51" fmla="*/ 0 h 1561"/>
                <a:gd name="T52" fmla="*/ 0 w 3542"/>
                <a:gd name="T53" fmla="*/ 0 h 1561"/>
                <a:gd name="T54" fmla="*/ 0 w 3542"/>
                <a:gd name="T55" fmla="*/ 0 h 1561"/>
                <a:gd name="T56" fmla="*/ 0 w 3542"/>
                <a:gd name="T57" fmla="*/ 0 h 1561"/>
                <a:gd name="T58" fmla="*/ 0 w 3542"/>
                <a:gd name="T59" fmla="*/ 0 h 1561"/>
                <a:gd name="T60" fmla="*/ 0 w 3542"/>
                <a:gd name="T61" fmla="*/ 0 h 1561"/>
                <a:gd name="T62" fmla="*/ 0 w 3542"/>
                <a:gd name="T63" fmla="*/ 0 h 1561"/>
                <a:gd name="T64" fmla="*/ 0 w 3542"/>
                <a:gd name="T65" fmla="*/ 0 h 1561"/>
                <a:gd name="T66" fmla="*/ 0 w 3542"/>
                <a:gd name="T67" fmla="*/ 0 h 1561"/>
                <a:gd name="T68" fmla="*/ 0 w 3542"/>
                <a:gd name="T69" fmla="*/ 0 h 1561"/>
                <a:gd name="T70" fmla="*/ 0 w 3542"/>
                <a:gd name="T71" fmla="*/ 0 h 1561"/>
                <a:gd name="T72" fmla="*/ 0 w 3542"/>
                <a:gd name="T73" fmla="*/ 0 h 1561"/>
                <a:gd name="T74" fmla="*/ 0 w 3542"/>
                <a:gd name="T75" fmla="*/ 0 h 1561"/>
                <a:gd name="T76" fmla="*/ 0 w 3542"/>
                <a:gd name="T77" fmla="*/ 0 h 1561"/>
                <a:gd name="T78" fmla="*/ 0 w 3542"/>
                <a:gd name="T79" fmla="*/ 0 h 1561"/>
                <a:gd name="T80" fmla="*/ 0 w 3542"/>
                <a:gd name="T81" fmla="*/ 0 h 1561"/>
                <a:gd name="T82" fmla="*/ 0 w 3542"/>
                <a:gd name="T83" fmla="*/ 0 h 1561"/>
                <a:gd name="T84" fmla="*/ 0 w 3542"/>
                <a:gd name="T85" fmla="*/ 0 h 1561"/>
                <a:gd name="T86" fmla="*/ 0 w 3542"/>
                <a:gd name="T87" fmla="*/ 0 h 1561"/>
                <a:gd name="T88" fmla="*/ 0 w 3542"/>
                <a:gd name="T89" fmla="*/ 0 h 1561"/>
                <a:gd name="T90" fmla="*/ 0 w 3542"/>
                <a:gd name="T91" fmla="*/ 0 h 1561"/>
                <a:gd name="T92" fmla="*/ 0 w 3542"/>
                <a:gd name="T93" fmla="*/ 0 h 1561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w 3542"/>
                <a:gd name="T142" fmla="*/ 0 h 1561"/>
                <a:gd name="T143" fmla="*/ 3542 w 3542"/>
                <a:gd name="T144" fmla="*/ 1561 h 1561"/>
              </a:gdLst>
              <a:ahLst/>
              <a:cxnLst>
                <a:cxn ang="T94">
                  <a:pos x="T0" y="T1"/>
                </a:cxn>
                <a:cxn ang="T95">
                  <a:pos x="T2" y="T3"/>
                </a:cxn>
                <a:cxn ang="T96">
                  <a:pos x="T4" y="T5"/>
                </a:cxn>
                <a:cxn ang="T97">
                  <a:pos x="T6" y="T7"/>
                </a:cxn>
                <a:cxn ang="T98">
                  <a:pos x="T8" y="T9"/>
                </a:cxn>
                <a:cxn ang="T99">
                  <a:pos x="T10" y="T11"/>
                </a:cxn>
                <a:cxn ang="T100">
                  <a:pos x="T12" y="T13"/>
                </a:cxn>
                <a:cxn ang="T101">
                  <a:pos x="T14" y="T15"/>
                </a:cxn>
                <a:cxn ang="T102">
                  <a:pos x="T16" y="T17"/>
                </a:cxn>
                <a:cxn ang="T103">
                  <a:pos x="T18" y="T19"/>
                </a:cxn>
                <a:cxn ang="T104">
                  <a:pos x="T20" y="T21"/>
                </a:cxn>
                <a:cxn ang="T105">
                  <a:pos x="T22" y="T23"/>
                </a:cxn>
                <a:cxn ang="T106">
                  <a:pos x="T24" y="T25"/>
                </a:cxn>
                <a:cxn ang="T107">
                  <a:pos x="T26" y="T27"/>
                </a:cxn>
                <a:cxn ang="T108">
                  <a:pos x="T28" y="T29"/>
                </a:cxn>
                <a:cxn ang="T109">
                  <a:pos x="T30" y="T31"/>
                </a:cxn>
                <a:cxn ang="T110">
                  <a:pos x="T32" y="T33"/>
                </a:cxn>
                <a:cxn ang="T111">
                  <a:pos x="T34" y="T35"/>
                </a:cxn>
                <a:cxn ang="T112">
                  <a:pos x="T36" y="T37"/>
                </a:cxn>
                <a:cxn ang="T113">
                  <a:pos x="T38" y="T39"/>
                </a:cxn>
                <a:cxn ang="T114">
                  <a:pos x="T40" y="T41"/>
                </a:cxn>
                <a:cxn ang="T115">
                  <a:pos x="T42" y="T43"/>
                </a:cxn>
                <a:cxn ang="T116">
                  <a:pos x="T44" y="T45"/>
                </a:cxn>
                <a:cxn ang="T117">
                  <a:pos x="T46" y="T47"/>
                </a:cxn>
                <a:cxn ang="T118">
                  <a:pos x="T48" y="T49"/>
                </a:cxn>
                <a:cxn ang="T119">
                  <a:pos x="T50" y="T51"/>
                </a:cxn>
                <a:cxn ang="T120">
                  <a:pos x="T52" y="T53"/>
                </a:cxn>
                <a:cxn ang="T121">
                  <a:pos x="T54" y="T55"/>
                </a:cxn>
                <a:cxn ang="T122">
                  <a:pos x="T56" y="T57"/>
                </a:cxn>
                <a:cxn ang="T123">
                  <a:pos x="T58" y="T59"/>
                </a:cxn>
                <a:cxn ang="T124">
                  <a:pos x="T60" y="T61"/>
                </a:cxn>
                <a:cxn ang="T125">
                  <a:pos x="T62" y="T63"/>
                </a:cxn>
                <a:cxn ang="T126">
                  <a:pos x="T64" y="T65"/>
                </a:cxn>
                <a:cxn ang="T127">
                  <a:pos x="T66" y="T67"/>
                </a:cxn>
                <a:cxn ang="T128">
                  <a:pos x="T68" y="T69"/>
                </a:cxn>
                <a:cxn ang="T129">
                  <a:pos x="T70" y="T71"/>
                </a:cxn>
                <a:cxn ang="T130">
                  <a:pos x="T72" y="T73"/>
                </a:cxn>
                <a:cxn ang="T131">
                  <a:pos x="T74" y="T75"/>
                </a:cxn>
                <a:cxn ang="T132">
                  <a:pos x="T76" y="T77"/>
                </a:cxn>
                <a:cxn ang="T133">
                  <a:pos x="T78" y="T79"/>
                </a:cxn>
                <a:cxn ang="T134">
                  <a:pos x="T80" y="T81"/>
                </a:cxn>
                <a:cxn ang="T135">
                  <a:pos x="T82" y="T83"/>
                </a:cxn>
                <a:cxn ang="T136">
                  <a:pos x="T84" y="T85"/>
                </a:cxn>
                <a:cxn ang="T137">
                  <a:pos x="T86" y="T87"/>
                </a:cxn>
                <a:cxn ang="T138">
                  <a:pos x="T88" y="T89"/>
                </a:cxn>
                <a:cxn ang="T139">
                  <a:pos x="T90" y="T91"/>
                </a:cxn>
                <a:cxn ang="T140">
                  <a:pos x="T92" y="T93"/>
                </a:cxn>
              </a:cxnLst>
              <a:rect l="T141" t="T142" r="T143" b="T144"/>
              <a:pathLst>
                <a:path w="3542" h="1561">
                  <a:moveTo>
                    <a:pt x="2211" y="348"/>
                  </a:moveTo>
                  <a:lnTo>
                    <a:pt x="2153" y="380"/>
                  </a:lnTo>
                  <a:lnTo>
                    <a:pt x="2067" y="453"/>
                  </a:lnTo>
                  <a:lnTo>
                    <a:pt x="2029" y="508"/>
                  </a:lnTo>
                  <a:lnTo>
                    <a:pt x="1970" y="605"/>
                  </a:lnTo>
                  <a:lnTo>
                    <a:pt x="1952" y="637"/>
                  </a:lnTo>
                  <a:lnTo>
                    <a:pt x="1945" y="665"/>
                  </a:lnTo>
                  <a:lnTo>
                    <a:pt x="1953" y="692"/>
                  </a:lnTo>
                  <a:lnTo>
                    <a:pt x="1968" y="714"/>
                  </a:lnTo>
                  <a:lnTo>
                    <a:pt x="2005" y="718"/>
                  </a:lnTo>
                  <a:lnTo>
                    <a:pt x="2068" y="700"/>
                  </a:lnTo>
                  <a:lnTo>
                    <a:pt x="2139" y="668"/>
                  </a:lnTo>
                  <a:lnTo>
                    <a:pt x="2286" y="582"/>
                  </a:lnTo>
                  <a:lnTo>
                    <a:pt x="2431" y="484"/>
                  </a:lnTo>
                  <a:lnTo>
                    <a:pt x="2597" y="364"/>
                  </a:lnTo>
                  <a:lnTo>
                    <a:pt x="2717" y="277"/>
                  </a:lnTo>
                  <a:lnTo>
                    <a:pt x="2711" y="274"/>
                  </a:lnTo>
                  <a:lnTo>
                    <a:pt x="2568" y="453"/>
                  </a:lnTo>
                  <a:lnTo>
                    <a:pt x="2511" y="543"/>
                  </a:lnTo>
                  <a:lnTo>
                    <a:pt x="2445" y="612"/>
                  </a:lnTo>
                  <a:lnTo>
                    <a:pt x="2366" y="697"/>
                  </a:lnTo>
                  <a:lnTo>
                    <a:pt x="2523" y="594"/>
                  </a:lnTo>
                  <a:lnTo>
                    <a:pt x="2725" y="452"/>
                  </a:lnTo>
                  <a:lnTo>
                    <a:pt x="2846" y="389"/>
                  </a:lnTo>
                  <a:lnTo>
                    <a:pt x="2978" y="341"/>
                  </a:lnTo>
                  <a:lnTo>
                    <a:pt x="3031" y="321"/>
                  </a:lnTo>
                  <a:lnTo>
                    <a:pt x="2915" y="418"/>
                  </a:lnTo>
                  <a:lnTo>
                    <a:pt x="2846" y="476"/>
                  </a:lnTo>
                  <a:lnTo>
                    <a:pt x="2821" y="509"/>
                  </a:lnTo>
                  <a:lnTo>
                    <a:pt x="2792" y="546"/>
                  </a:lnTo>
                  <a:lnTo>
                    <a:pt x="2792" y="552"/>
                  </a:lnTo>
                  <a:lnTo>
                    <a:pt x="2801" y="556"/>
                  </a:lnTo>
                  <a:lnTo>
                    <a:pt x="2821" y="552"/>
                  </a:lnTo>
                  <a:lnTo>
                    <a:pt x="2887" y="523"/>
                  </a:lnTo>
                  <a:lnTo>
                    <a:pt x="2959" y="490"/>
                  </a:lnTo>
                  <a:lnTo>
                    <a:pt x="3048" y="439"/>
                  </a:lnTo>
                  <a:lnTo>
                    <a:pt x="3120" y="407"/>
                  </a:lnTo>
                  <a:lnTo>
                    <a:pt x="3183" y="371"/>
                  </a:lnTo>
                  <a:lnTo>
                    <a:pt x="3308" y="277"/>
                  </a:lnTo>
                  <a:lnTo>
                    <a:pt x="3388" y="193"/>
                  </a:lnTo>
                  <a:lnTo>
                    <a:pt x="3419" y="155"/>
                  </a:lnTo>
                  <a:lnTo>
                    <a:pt x="3476" y="92"/>
                  </a:lnTo>
                  <a:lnTo>
                    <a:pt x="3520" y="56"/>
                  </a:lnTo>
                  <a:lnTo>
                    <a:pt x="3537" y="30"/>
                  </a:lnTo>
                  <a:lnTo>
                    <a:pt x="3542" y="7"/>
                  </a:lnTo>
                  <a:lnTo>
                    <a:pt x="3522" y="0"/>
                  </a:lnTo>
                  <a:lnTo>
                    <a:pt x="3484" y="4"/>
                  </a:lnTo>
                  <a:lnTo>
                    <a:pt x="3433" y="29"/>
                  </a:lnTo>
                  <a:lnTo>
                    <a:pt x="3369" y="65"/>
                  </a:lnTo>
                  <a:lnTo>
                    <a:pt x="3303" y="108"/>
                  </a:lnTo>
                  <a:lnTo>
                    <a:pt x="3136" y="248"/>
                  </a:lnTo>
                  <a:lnTo>
                    <a:pt x="3000" y="391"/>
                  </a:lnTo>
                  <a:lnTo>
                    <a:pt x="2789" y="600"/>
                  </a:lnTo>
                  <a:lnTo>
                    <a:pt x="2554" y="866"/>
                  </a:lnTo>
                  <a:lnTo>
                    <a:pt x="2230" y="1207"/>
                  </a:lnTo>
                  <a:lnTo>
                    <a:pt x="1953" y="1523"/>
                  </a:lnTo>
                  <a:lnTo>
                    <a:pt x="1962" y="1533"/>
                  </a:lnTo>
                  <a:lnTo>
                    <a:pt x="1974" y="1533"/>
                  </a:lnTo>
                  <a:lnTo>
                    <a:pt x="1984" y="1510"/>
                  </a:lnTo>
                  <a:lnTo>
                    <a:pt x="2127" y="1294"/>
                  </a:lnTo>
                  <a:lnTo>
                    <a:pt x="2181" y="1185"/>
                  </a:lnTo>
                  <a:lnTo>
                    <a:pt x="2194" y="1137"/>
                  </a:lnTo>
                  <a:lnTo>
                    <a:pt x="2194" y="1107"/>
                  </a:lnTo>
                  <a:lnTo>
                    <a:pt x="2151" y="1067"/>
                  </a:lnTo>
                  <a:lnTo>
                    <a:pt x="2027" y="1031"/>
                  </a:lnTo>
                  <a:lnTo>
                    <a:pt x="1862" y="1003"/>
                  </a:lnTo>
                  <a:lnTo>
                    <a:pt x="1625" y="979"/>
                  </a:lnTo>
                  <a:lnTo>
                    <a:pt x="1420" y="966"/>
                  </a:lnTo>
                  <a:lnTo>
                    <a:pt x="1193" y="954"/>
                  </a:lnTo>
                  <a:lnTo>
                    <a:pt x="978" y="954"/>
                  </a:lnTo>
                  <a:lnTo>
                    <a:pt x="814" y="961"/>
                  </a:lnTo>
                  <a:lnTo>
                    <a:pt x="512" y="1009"/>
                  </a:lnTo>
                  <a:lnTo>
                    <a:pt x="307" y="1060"/>
                  </a:lnTo>
                  <a:lnTo>
                    <a:pt x="230" y="1090"/>
                  </a:lnTo>
                  <a:lnTo>
                    <a:pt x="136" y="1140"/>
                  </a:lnTo>
                  <a:lnTo>
                    <a:pt x="81" y="1186"/>
                  </a:lnTo>
                  <a:lnTo>
                    <a:pt x="16" y="1251"/>
                  </a:lnTo>
                  <a:lnTo>
                    <a:pt x="0" y="1308"/>
                  </a:lnTo>
                  <a:lnTo>
                    <a:pt x="0" y="1357"/>
                  </a:lnTo>
                  <a:lnTo>
                    <a:pt x="28" y="1405"/>
                  </a:lnTo>
                  <a:lnTo>
                    <a:pt x="69" y="1448"/>
                  </a:lnTo>
                  <a:lnTo>
                    <a:pt x="117" y="1472"/>
                  </a:lnTo>
                  <a:lnTo>
                    <a:pt x="246" y="1521"/>
                  </a:lnTo>
                  <a:lnTo>
                    <a:pt x="393" y="1557"/>
                  </a:lnTo>
                  <a:lnTo>
                    <a:pt x="503" y="1561"/>
                  </a:lnTo>
                  <a:lnTo>
                    <a:pt x="649" y="1561"/>
                  </a:lnTo>
                  <a:lnTo>
                    <a:pt x="831" y="1561"/>
                  </a:lnTo>
                  <a:lnTo>
                    <a:pt x="969" y="1551"/>
                  </a:lnTo>
                  <a:lnTo>
                    <a:pt x="1115" y="1529"/>
                  </a:lnTo>
                  <a:lnTo>
                    <a:pt x="1320" y="1496"/>
                  </a:lnTo>
                  <a:lnTo>
                    <a:pt x="1603" y="1442"/>
                  </a:lnTo>
                  <a:lnTo>
                    <a:pt x="1828" y="1399"/>
                  </a:lnTo>
                  <a:lnTo>
                    <a:pt x="2226" y="1274"/>
                  </a:lnTo>
                  <a:lnTo>
                    <a:pt x="2429" y="1201"/>
                  </a:lnTo>
                </a:path>
              </a:pathLst>
            </a:custGeom>
            <a:noFill/>
            <a:ln w="0">
              <a:solidFill>
                <a:srgbClr val="0000FF"/>
              </a:solidFill>
              <a:round/>
              <a:headEnd/>
              <a:tailEnd/>
            </a:ln>
          </xdr:spPr>
        </xdr:sp>
        <xdr:sp macro="" textlink="">
          <xdr:nvSpPr>
            <xdr:cNvPr id="8" name="Freeform 75"/>
            <xdr:cNvSpPr>
              <a:spLocks/>
            </xdr:cNvSpPr>
          </xdr:nvSpPr>
          <xdr:spPr bwMode="auto">
            <a:xfrm>
              <a:off x="6564" y="15514"/>
              <a:ext cx="301" cy="130"/>
            </a:xfrm>
            <a:custGeom>
              <a:avLst/>
              <a:gdLst>
                <a:gd name="T0" fmla="*/ 0 w 1201"/>
                <a:gd name="T1" fmla="*/ 0 h 520"/>
                <a:gd name="T2" fmla="*/ 0 w 1201"/>
                <a:gd name="T3" fmla="*/ 0 h 520"/>
                <a:gd name="T4" fmla="*/ 0 w 1201"/>
                <a:gd name="T5" fmla="*/ 0 h 520"/>
                <a:gd name="T6" fmla="*/ 0 w 1201"/>
                <a:gd name="T7" fmla="*/ 0 h 520"/>
                <a:gd name="T8" fmla="*/ 0 w 1201"/>
                <a:gd name="T9" fmla="*/ 0 h 520"/>
                <a:gd name="T10" fmla="*/ 0 w 1201"/>
                <a:gd name="T11" fmla="*/ 0 h 520"/>
                <a:gd name="T12" fmla="*/ 0 w 1201"/>
                <a:gd name="T13" fmla="*/ 0 h 520"/>
                <a:gd name="T14" fmla="*/ 0 w 1201"/>
                <a:gd name="T15" fmla="*/ 0 h 520"/>
                <a:gd name="T16" fmla="*/ 0 w 1201"/>
                <a:gd name="T17" fmla="*/ 0 h 520"/>
                <a:gd name="T18" fmla="*/ 0 w 1201"/>
                <a:gd name="T19" fmla="*/ 0 h 520"/>
                <a:gd name="T20" fmla="*/ 0 w 1201"/>
                <a:gd name="T21" fmla="*/ 0 h 520"/>
                <a:gd name="T22" fmla="*/ 0 w 1201"/>
                <a:gd name="T23" fmla="*/ 0 h 520"/>
                <a:gd name="T24" fmla="*/ 0 w 1201"/>
                <a:gd name="T25" fmla="*/ 0 h 520"/>
                <a:gd name="T26" fmla="*/ 0 w 1201"/>
                <a:gd name="T27" fmla="*/ 0 h 520"/>
                <a:gd name="T28" fmla="*/ 0 w 1201"/>
                <a:gd name="T29" fmla="*/ 0 h 520"/>
                <a:gd name="T30" fmla="*/ 0 w 1201"/>
                <a:gd name="T31" fmla="*/ 0 h 520"/>
                <a:gd name="T32" fmla="*/ 0 w 1201"/>
                <a:gd name="T33" fmla="*/ 0 h 520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w 1201"/>
                <a:gd name="T52" fmla="*/ 0 h 520"/>
                <a:gd name="T53" fmla="*/ 1201 w 1201"/>
                <a:gd name="T54" fmla="*/ 520 h 520"/>
              </a:gdLst>
              <a:ahLst/>
              <a:cxnLst>
                <a:cxn ang="T34">
                  <a:pos x="T0" y="T1"/>
                </a:cxn>
                <a:cxn ang="T35">
                  <a:pos x="T2" y="T3"/>
                </a:cxn>
                <a:cxn ang="T36">
                  <a:pos x="T4" y="T5"/>
                </a:cxn>
                <a:cxn ang="T37">
                  <a:pos x="T6" y="T7"/>
                </a:cxn>
                <a:cxn ang="T38">
                  <a:pos x="T8" y="T9"/>
                </a:cxn>
                <a:cxn ang="T39">
                  <a:pos x="T10" y="T11"/>
                </a:cxn>
                <a:cxn ang="T40">
                  <a:pos x="T12" y="T13"/>
                </a:cxn>
                <a:cxn ang="T41">
                  <a:pos x="T14" y="T15"/>
                </a:cxn>
                <a:cxn ang="T42">
                  <a:pos x="T16" y="T17"/>
                </a:cxn>
                <a:cxn ang="T43">
                  <a:pos x="T18" y="T19"/>
                </a:cxn>
                <a:cxn ang="T44">
                  <a:pos x="T20" y="T21"/>
                </a:cxn>
                <a:cxn ang="T45">
                  <a:pos x="T22" y="T23"/>
                </a:cxn>
                <a:cxn ang="T46">
                  <a:pos x="T24" y="T25"/>
                </a:cxn>
                <a:cxn ang="T47">
                  <a:pos x="T26" y="T27"/>
                </a:cxn>
                <a:cxn ang="T48">
                  <a:pos x="T28" y="T29"/>
                </a:cxn>
                <a:cxn ang="T49">
                  <a:pos x="T30" y="T31"/>
                </a:cxn>
                <a:cxn ang="T50">
                  <a:pos x="T32" y="T33"/>
                </a:cxn>
              </a:cxnLst>
              <a:rect l="T51" t="T52" r="T53" b="T54"/>
              <a:pathLst>
                <a:path w="1201" h="520">
                  <a:moveTo>
                    <a:pt x="0" y="520"/>
                  </a:moveTo>
                  <a:lnTo>
                    <a:pt x="32" y="462"/>
                  </a:lnTo>
                  <a:lnTo>
                    <a:pt x="66" y="430"/>
                  </a:lnTo>
                  <a:lnTo>
                    <a:pt x="115" y="382"/>
                  </a:lnTo>
                  <a:lnTo>
                    <a:pt x="173" y="328"/>
                  </a:lnTo>
                  <a:lnTo>
                    <a:pt x="222" y="284"/>
                  </a:lnTo>
                  <a:lnTo>
                    <a:pt x="265" y="255"/>
                  </a:lnTo>
                  <a:lnTo>
                    <a:pt x="317" y="213"/>
                  </a:lnTo>
                  <a:lnTo>
                    <a:pt x="390" y="173"/>
                  </a:lnTo>
                  <a:lnTo>
                    <a:pt x="473" y="125"/>
                  </a:lnTo>
                  <a:lnTo>
                    <a:pt x="552" y="87"/>
                  </a:lnTo>
                  <a:lnTo>
                    <a:pt x="640" y="60"/>
                  </a:lnTo>
                  <a:lnTo>
                    <a:pt x="749" y="36"/>
                  </a:lnTo>
                  <a:lnTo>
                    <a:pt x="855" y="20"/>
                  </a:lnTo>
                  <a:lnTo>
                    <a:pt x="963" y="10"/>
                  </a:lnTo>
                  <a:lnTo>
                    <a:pt x="1085" y="0"/>
                  </a:lnTo>
                  <a:lnTo>
                    <a:pt x="1201" y="0"/>
                  </a:lnTo>
                </a:path>
              </a:pathLst>
            </a:custGeom>
            <a:noFill/>
            <a:ln w="0">
              <a:solidFill>
                <a:srgbClr val="0000FF"/>
              </a:solidFill>
              <a:round/>
              <a:headEnd/>
              <a:tailEnd/>
            </a:ln>
          </xdr:spPr>
        </xdr:sp>
      </xdr:grpSp>
    </xdr:grpSp>
    <xdr:clientData/>
  </xdr:twoCellAnchor>
  <xdr:twoCellAnchor editAs="oneCell">
    <xdr:from>
      <xdr:col>2</xdr:col>
      <xdr:colOff>2486025</xdr:colOff>
      <xdr:row>79</xdr:row>
      <xdr:rowOff>47625</xdr:rowOff>
    </xdr:from>
    <xdr:to>
      <xdr:col>2</xdr:col>
      <xdr:colOff>2489643</xdr:colOff>
      <xdr:row>81</xdr:row>
      <xdr:rowOff>85725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15554325"/>
          <a:ext cx="660843" cy="5524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9525</xdr:rowOff>
    </xdr:from>
    <xdr:to>
      <xdr:col>1</xdr:col>
      <xdr:colOff>600076</xdr:colOff>
      <xdr:row>3</xdr:row>
      <xdr:rowOff>57150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0025"/>
          <a:ext cx="742951" cy="4286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9525</xdr:rowOff>
    </xdr:from>
    <xdr:to>
      <xdr:col>1</xdr:col>
      <xdr:colOff>600076</xdr:colOff>
      <xdr:row>3</xdr:row>
      <xdr:rowOff>57150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0025"/>
          <a:ext cx="742951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9525</xdr:rowOff>
    </xdr:from>
    <xdr:to>
      <xdr:col>1</xdr:col>
      <xdr:colOff>600076</xdr:colOff>
      <xdr:row>3</xdr:row>
      <xdr:rowOff>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0025"/>
          <a:ext cx="742951" cy="37147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9525</xdr:rowOff>
    </xdr:from>
    <xdr:to>
      <xdr:col>1</xdr:col>
      <xdr:colOff>600076</xdr:colOff>
      <xdr:row>3</xdr:row>
      <xdr:rowOff>57150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0025"/>
          <a:ext cx="742951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9525</xdr:rowOff>
    </xdr:from>
    <xdr:to>
      <xdr:col>1</xdr:col>
      <xdr:colOff>600076</xdr:colOff>
      <xdr:row>3</xdr:row>
      <xdr:rowOff>6350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0025"/>
          <a:ext cx="742951" cy="3778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9525</xdr:rowOff>
    </xdr:from>
    <xdr:to>
      <xdr:col>1</xdr:col>
      <xdr:colOff>600076</xdr:colOff>
      <xdr:row>3</xdr:row>
      <xdr:rowOff>57150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0025"/>
          <a:ext cx="742951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9525</xdr:rowOff>
    </xdr:from>
    <xdr:to>
      <xdr:col>1</xdr:col>
      <xdr:colOff>600076</xdr:colOff>
      <xdr:row>3</xdr:row>
      <xdr:rowOff>6350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0025"/>
          <a:ext cx="742951" cy="377825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590550</xdr:colOff>
      <xdr:row>89</xdr:row>
      <xdr:rowOff>123825</xdr:rowOff>
    </xdr:from>
    <xdr:to>
      <xdr:col>4</xdr:col>
      <xdr:colOff>19050</xdr:colOff>
      <xdr:row>91</xdr:row>
      <xdr:rowOff>66675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72000" y="27346275"/>
          <a:ext cx="352425" cy="32385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9525</xdr:rowOff>
    </xdr:from>
    <xdr:to>
      <xdr:col>1</xdr:col>
      <xdr:colOff>600076</xdr:colOff>
      <xdr:row>3</xdr:row>
      <xdr:rowOff>57150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0025"/>
          <a:ext cx="742951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9525</xdr:rowOff>
    </xdr:from>
    <xdr:to>
      <xdr:col>1</xdr:col>
      <xdr:colOff>600076</xdr:colOff>
      <xdr:row>3</xdr:row>
      <xdr:rowOff>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0025"/>
          <a:ext cx="742951" cy="37147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9525</xdr:rowOff>
    </xdr:from>
    <xdr:to>
      <xdr:col>1</xdr:col>
      <xdr:colOff>600076</xdr:colOff>
      <xdr:row>3</xdr:row>
      <xdr:rowOff>57150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0025"/>
          <a:ext cx="742951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9525</xdr:rowOff>
    </xdr:from>
    <xdr:to>
      <xdr:col>1</xdr:col>
      <xdr:colOff>600076</xdr:colOff>
      <xdr:row>3</xdr:row>
      <xdr:rowOff>6350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0025"/>
          <a:ext cx="742951" cy="3778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9525</xdr:rowOff>
    </xdr:from>
    <xdr:to>
      <xdr:col>1</xdr:col>
      <xdr:colOff>600076</xdr:colOff>
      <xdr:row>3</xdr:row>
      <xdr:rowOff>57150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0025"/>
          <a:ext cx="742951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9525</xdr:rowOff>
    </xdr:from>
    <xdr:to>
      <xdr:col>1</xdr:col>
      <xdr:colOff>600076</xdr:colOff>
      <xdr:row>3</xdr:row>
      <xdr:rowOff>6350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0025"/>
          <a:ext cx="742951" cy="377825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590550</xdr:colOff>
      <xdr:row>82</xdr:row>
      <xdr:rowOff>66675</xdr:rowOff>
    </xdr:from>
    <xdr:to>
      <xdr:col>4</xdr:col>
      <xdr:colOff>19050</xdr:colOff>
      <xdr:row>84</xdr:row>
      <xdr:rowOff>9525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72000" y="43072050"/>
          <a:ext cx="352425" cy="323850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590550</xdr:colOff>
      <xdr:row>82</xdr:row>
      <xdr:rowOff>66675</xdr:rowOff>
    </xdr:from>
    <xdr:to>
      <xdr:col>4</xdr:col>
      <xdr:colOff>19050</xdr:colOff>
      <xdr:row>83</xdr:row>
      <xdr:rowOff>142875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572000" y="43072050"/>
          <a:ext cx="352425" cy="2667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4299" cy="6075091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9525</xdr:rowOff>
    </xdr:from>
    <xdr:to>
      <xdr:col>1</xdr:col>
      <xdr:colOff>600076</xdr:colOff>
      <xdr:row>3</xdr:row>
      <xdr:rowOff>57150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0025"/>
          <a:ext cx="742951" cy="428625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590550</xdr:colOff>
      <xdr:row>74</xdr:row>
      <xdr:rowOff>66675</xdr:rowOff>
    </xdr:from>
    <xdr:to>
      <xdr:col>4</xdr:col>
      <xdr:colOff>19050</xdr:colOff>
      <xdr:row>76</xdr:row>
      <xdr:rowOff>9525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72000" y="43072050"/>
          <a:ext cx="352425" cy="323850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590550</xdr:colOff>
      <xdr:row>74</xdr:row>
      <xdr:rowOff>66675</xdr:rowOff>
    </xdr:from>
    <xdr:to>
      <xdr:col>4</xdr:col>
      <xdr:colOff>19050</xdr:colOff>
      <xdr:row>75</xdr:row>
      <xdr:rowOff>142875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572000" y="43072050"/>
          <a:ext cx="352425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26</xdr:row>
      <xdr:rowOff>85725</xdr:rowOff>
    </xdr:from>
    <xdr:to>
      <xdr:col>3</xdr:col>
      <xdr:colOff>0</xdr:colOff>
      <xdr:row>28</xdr:row>
      <xdr:rowOff>0</xdr:rowOff>
    </xdr:to>
    <xdr:grpSp>
      <xdr:nvGrpSpPr>
        <xdr:cNvPr id="2" name="Group 69"/>
        <xdr:cNvGrpSpPr>
          <a:grpSpLocks/>
        </xdr:cNvGrpSpPr>
      </xdr:nvGrpSpPr>
      <xdr:grpSpPr bwMode="auto">
        <a:xfrm>
          <a:off x="4638675" y="5295900"/>
          <a:ext cx="0" cy="304800"/>
          <a:chOff x="5561" y="15514"/>
          <a:chExt cx="1304" cy="616"/>
        </a:xfrm>
      </xdr:grpSpPr>
      <xdr:sp macro="" textlink="">
        <xdr:nvSpPr>
          <xdr:cNvPr id="3" name="Line 70"/>
          <xdr:cNvSpPr>
            <a:spLocks noChangeShapeType="1"/>
          </xdr:cNvSpPr>
        </xdr:nvSpPr>
        <xdr:spPr bwMode="auto">
          <a:xfrm flipH="1">
            <a:off x="5707" y="15663"/>
            <a:ext cx="249" cy="426"/>
          </a:xfrm>
          <a:prstGeom prst="line">
            <a:avLst/>
          </a:prstGeom>
          <a:noFill/>
          <a:ln w="0">
            <a:solidFill>
              <a:srgbClr val="0000FF"/>
            </a:solidFill>
            <a:round/>
            <a:headEnd/>
            <a:tailEnd/>
          </a:ln>
        </xdr:spPr>
      </xdr:sp>
      <xdr:sp macro="" textlink="">
        <xdr:nvSpPr>
          <xdr:cNvPr id="4" name="Freeform 71"/>
          <xdr:cNvSpPr>
            <a:spLocks/>
          </xdr:cNvSpPr>
        </xdr:nvSpPr>
        <xdr:spPr bwMode="auto">
          <a:xfrm>
            <a:off x="5561" y="15623"/>
            <a:ext cx="695" cy="349"/>
          </a:xfrm>
          <a:custGeom>
            <a:avLst/>
            <a:gdLst>
              <a:gd name="T0" fmla="*/ 0 w 2780"/>
              <a:gd name="T1" fmla="*/ 0 h 1398"/>
              <a:gd name="T2" fmla="*/ 0 w 2780"/>
              <a:gd name="T3" fmla="*/ 0 h 1398"/>
              <a:gd name="T4" fmla="*/ 0 w 2780"/>
              <a:gd name="T5" fmla="*/ 0 h 1398"/>
              <a:gd name="T6" fmla="*/ 0 w 2780"/>
              <a:gd name="T7" fmla="*/ 0 h 1398"/>
              <a:gd name="T8" fmla="*/ 0 w 2780"/>
              <a:gd name="T9" fmla="*/ 0 h 1398"/>
              <a:gd name="T10" fmla="*/ 0 w 2780"/>
              <a:gd name="T11" fmla="*/ 0 h 1398"/>
              <a:gd name="T12" fmla="*/ 0 w 2780"/>
              <a:gd name="T13" fmla="*/ 0 h 1398"/>
              <a:gd name="T14" fmla="*/ 0 w 2780"/>
              <a:gd name="T15" fmla="*/ 0 h 1398"/>
              <a:gd name="T16" fmla="*/ 0 w 2780"/>
              <a:gd name="T17" fmla="*/ 0 h 1398"/>
              <a:gd name="T18" fmla="*/ 0 w 2780"/>
              <a:gd name="T19" fmla="*/ 0 h 1398"/>
              <a:gd name="T20" fmla="*/ 0 w 2780"/>
              <a:gd name="T21" fmla="*/ 0 h 1398"/>
              <a:gd name="T22" fmla="*/ 0 w 2780"/>
              <a:gd name="T23" fmla="*/ 0 h 1398"/>
              <a:gd name="T24" fmla="*/ 0 w 2780"/>
              <a:gd name="T25" fmla="*/ 0 h 1398"/>
              <a:gd name="T26" fmla="*/ 0 w 2780"/>
              <a:gd name="T27" fmla="*/ 0 h 1398"/>
              <a:gd name="T28" fmla="*/ 0 w 2780"/>
              <a:gd name="T29" fmla="*/ 0 h 1398"/>
              <a:gd name="T30" fmla="*/ 0 w 2780"/>
              <a:gd name="T31" fmla="*/ 0 h 1398"/>
              <a:gd name="T32" fmla="*/ 0 w 2780"/>
              <a:gd name="T33" fmla="*/ 0 h 1398"/>
              <a:gd name="T34" fmla="*/ 0 w 2780"/>
              <a:gd name="T35" fmla="*/ 0 h 1398"/>
              <a:gd name="T36" fmla="*/ 0 w 2780"/>
              <a:gd name="T37" fmla="*/ 0 h 1398"/>
              <a:gd name="T38" fmla="*/ 0 w 2780"/>
              <a:gd name="T39" fmla="*/ 0 h 1398"/>
              <a:gd name="T40" fmla="*/ 0 w 2780"/>
              <a:gd name="T41" fmla="*/ 0 h 1398"/>
              <a:gd name="T42" fmla="*/ 0 w 2780"/>
              <a:gd name="T43" fmla="*/ 0 h 1398"/>
              <a:gd name="T44" fmla="*/ 0 w 2780"/>
              <a:gd name="T45" fmla="*/ 0 h 1398"/>
              <a:gd name="T46" fmla="*/ 0 w 2780"/>
              <a:gd name="T47" fmla="*/ 0 h 1398"/>
              <a:gd name="T48" fmla="*/ 0 w 2780"/>
              <a:gd name="T49" fmla="*/ 0 h 1398"/>
              <a:gd name="T50" fmla="*/ 0 w 2780"/>
              <a:gd name="T51" fmla="*/ 0 h 1398"/>
              <a:gd name="T52" fmla="*/ 0 w 2780"/>
              <a:gd name="T53" fmla="*/ 0 h 1398"/>
              <a:gd name="T54" fmla="*/ 0 w 2780"/>
              <a:gd name="T55" fmla="*/ 0 h 1398"/>
              <a:gd name="T56" fmla="*/ 0 w 2780"/>
              <a:gd name="T57" fmla="*/ 0 h 1398"/>
              <a:gd name="T58" fmla="*/ 0 w 2780"/>
              <a:gd name="T59" fmla="*/ 0 h 1398"/>
              <a:gd name="T60" fmla="*/ 0 w 2780"/>
              <a:gd name="T61" fmla="*/ 0 h 1398"/>
              <a:gd name="T62" fmla="*/ 0 w 2780"/>
              <a:gd name="T63" fmla="*/ 0 h 1398"/>
              <a:gd name="T64" fmla="*/ 0 w 2780"/>
              <a:gd name="T65" fmla="*/ 0 h 1398"/>
              <a:gd name="T66" fmla="*/ 0 w 2780"/>
              <a:gd name="T67" fmla="*/ 0 h 1398"/>
              <a:gd name="T68" fmla="*/ 0 w 2780"/>
              <a:gd name="T69" fmla="*/ 0 h 1398"/>
              <a:gd name="T70" fmla="*/ 0 w 2780"/>
              <a:gd name="T71" fmla="*/ 0 h 1398"/>
              <a:gd name="T72" fmla="*/ 0 w 2780"/>
              <a:gd name="T73" fmla="*/ 0 h 1398"/>
              <a:gd name="T74" fmla="*/ 0 w 2780"/>
              <a:gd name="T75" fmla="*/ 0 h 1398"/>
              <a:gd name="T76" fmla="*/ 0 w 2780"/>
              <a:gd name="T77" fmla="*/ 0 h 1398"/>
              <a:gd name="T78" fmla="*/ 0 w 2780"/>
              <a:gd name="T79" fmla="*/ 0 h 1398"/>
              <a:gd name="T80" fmla="*/ 0 w 2780"/>
              <a:gd name="T81" fmla="*/ 0 h 1398"/>
              <a:gd name="T82" fmla="*/ 0 w 2780"/>
              <a:gd name="T83" fmla="*/ 0 h 1398"/>
              <a:gd name="T84" fmla="*/ 0 w 2780"/>
              <a:gd name="T85" fmla="*/ 0 h 1398"/>
              <a:gd name="T86" fmla="*/ 0 w 2780"/>
              <a:gd name="T87" fmla="*/ 0 h 1398"/>
              <a:gd name="T88" fmla="*/ 0 w 2780"/>
              <a:gd name="T89" fmla="*/ 0 h 1398"/>
              <a:gd name="T90" fmla="*/ 0 w 2780"/>
              <a:gd name="T91" fmla="*/ 0 h 1398"/>
              <a:gd name="T92" fmla="*/ 0 w 2780"/>
              <a:gd name="T93" fmla="*/ 0 h 1398"/>
              <a:gd name="T94" fmla="*/ 0 w 2780"/>
              <a:gd name="T95" fmla="*/ 0 h 1398"/>
              <a:gd name="T96" fmla="*/ 0 w 2780"/>
              <a:gd name="T97" fmla="*/ 0 h 1398"/>
              <a:gd name="T98" fmla="*/ 0 w 2780"/>
              <a:gd name="T99" fmla="*/ 0 h 1398"/>
              <a:gd name="T100" fmla="*/ 0 w 2780"/>
              <a:gd name="T101" fmla="*/ 0 h 1398"/>
              <a:gd name="T102" fmla="*/ 0 w 2780"/>
              <a:gd name="T103" fmla="*/ 0 h 1398"/>
              <a:gd name="T104" fmla="*/ 0 w 2780"/>
              <a:gd name="T105" fmla="*/ 0 h 1398"/>
              <a:gd name="T106" fmla="*/ 0 w 2780"/>
              <a:gd name="T107" fmla="*/ 0 h 1398"/>
              <a:gd name="T108" fmla="*/ 0 w 2780"/>
              <a:gd name="T109" fmla="*/ 0 h 1398"/>
              <a:gd name="T110" fmla="*/ 0 w 2780"/>
              <a:gd name="T111" fmla="*/ 0 h 1398"/>
              <a:gd name="T112" fmla="*/ 0 w 2780"/>
              <a:gd name="T113" fmla="*/ 0 h 1398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w 2780"/>
              <a:gd name="T172" fmla="*/ 0 h 1398"/>
              <a:gd name="T173" fmla="*/ 2780 w 2780"/>
              <a:gd name="T174" fmla="*/ 1398 h 1398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T171" t="T172" r="T173" b="T174"/>
            <a:pathLst>
              <a:path w="2780" h="1398">
                <a:moveTo>
                  <a:pt x="2610" y="0"/>
                </a:moveTo>
                <a:lnTo>
                  <a:pt x="2504" y="164"/>
                </a:lnTo>
                <a:lnTo>
                  <a:pt x="2393" y="335"/>
                </a:lnTo>
                <a:lnTo>
                  <a:pt x="2218" y="522"/>
                </a:lnTo>
                <a:lnTo>
                  <a:pt x="2079" y="668"/>
                </a:lnTo>
                <a:lnTo>
                  <a:pt x="1923" y="832"/>
                </a:lnTo>
                <a:lnTo>
                  <a:pt x="1852" y="908"/>
                </a:lnTo>
                <a:lnTo>
                  <a:pt x="1934" y="844"/>
                </a:lnTo>
                <a:lnTo>
                  <a:pt x="2007" y="766"/>
                </a:lnTo>
                <a:lnTo>
                  <a:pt x="2036" y="671"/>
                </a:lnTo>
                <a:lnTo>
                  <a:pt x="2001" y="632"/>
                </a:lnTo>
                <a:lnTo>
                  <a:pt x="1961" y="611"/>
                </a:lnTo>
                <a:lnTo>
                  <a:pt x="1901" y="597"/>
                </a:lnTo>
                <a:lnTo>
                  <a:pt x="1793" y="597"/>
                </a:lnTo>
                <a:lnTo>
                  <a:pt x="1650" y="608"/>
                </a:lnTo>
                <a:lnTo>
                  <a:pt x="1411" y="650"/>
                </a:lnTo>
                <a:lnTo>
                  <a:pt x="1206" y="686"/>
                </a:lnTo>
                <a:lnTo>
                  <a:pt x="1003" y="731"/>
                </a:lnTo>
                <a:lnTo>
                  <a:pt x="883" y="759"/>
                </a:lnTo>
                <a:lnTo>
                  <a:pt x="715" y="814"/>
                </a:lnTo>
                <a:lnTo>
                  <a:pt x="573" y="875"/>
                </a:lnTo>
                <a:lnTo>
                  <a:pt x="375" y="965"/>
                </a:lnTo>
                <a:lnTo>
                  <a:pt x="202" y="1072"/>
                </a:lnTo>
                <a:lnTo>
                  <a:pt x="88" y="1173"/>
                </a:lnTo>
                <a:lnTo>
                  <a:pt x="33" y="1224"/>
                </a:lnTo>
                <a:lnTo>
                  <a:pt x="0" y="1288"/>
                </a:lnTo>
                <a:lnTo>
                  <a:pt x="0" y="1323"/>
                </a:lnTo>
                <a:lnTo>
                  <a:pt x="59" y="1374"/>
                </a:lnTo>
                <a:lnTo>
                  <a:pt x="113" y="1398"/>
                </a:lnTo>
                <a:lnTo>
                  <a:pt x="206" y="1392"/>
                </a:lnTo>
                <a:lnTo>
                  <a:pt x="309" y="1371"/>
                </a:lnTo>
                <a:lnTo>
                  <a:pt x="515" y="1324"/>
                </a:lnTo>
                <a:lnTo>
                  <a:pt x="683" y="1286"/>
                </a:lnTo>
                <a:lnTo>
                  <a:pt x="1031" y="1209"/>
                </a:lnTo>
                <a:lnTo>
                  <a:pt x="1368" y="1148"/>
                </a:lnTo>
                <a:lnTo>
                  <a:pt x="1692" y="1101"/>
                </a:lnTo>
                <a:lnTo>
                  <a:pt x="2111" y="1033"/>
                </a:lnTo>
                <a:lnTo>
                  <a:pt x="2454" y="976"/>
                </a:lnTo>
                <a:lnTo>
                  <a:pt x="2301" y="1060"/>
                </a:lnTo>
                <a:lnTo>
                  <a:pt x="2256" y="1108"/>
                </a:lnTo>
                <a:lnTo>
                  <a:pt x="2234" y="1155"/>
                </a:lnTo>
                <a:lnTo>
                  <a:pt x="2225" y="1195"/>
                </a:lnTo>
                <a:lnTo>
                  <a:pt x="2233" y="1218"/>
                </a:lnTo>
                <a:lnTo>
                  <a:pt x="2258" y="1231"/>
                </a:lnTo>
                <a:lnTo>
                  <a:pt x="2294" y="1231"/>
                </a:lnTo>
                <a:lnTo>
                  <a:pt x="2368" y="1207"/>
                </a:lnTo>
                <a:lnTo>
                  <a:pt x="2455" y="1168"/>
                </a:lnTo>
                <a:lnTo>
                  <a:pt x="2574" y="1095"/>
                </a:lnTo>
                <a:lnTo>
                  <a:pt x="2702" y="1009"/>
                </a:lnTo>
                <a:lnTo>
                  <a:pt x="2749" y="958"/>
                </a:lnTo>
                <a:lnTo>
                  <a:pt x="2767" y="924"/>
                </a:lnTo>
                <a:lnTo>
                  <a:pt x="2780" y="883"/>
                </a:lnTo>
                <a:lnTo>
                  <a:pt x="2770" y="855"/>
                </a:lnTo>
                <a:lnTo>
                  <a:pt x="2752" y="836"/>
                </a:lnTo>
                <a:lnTo>
                  <a:pt x="2695" y="815"/>
                </a:lnTo>
                <a:lnTo>
                  <a:pt x="2636" y="808"/>
                </a:lnTo>
                <a:lnTo>
                  <a:pt x="2563" y="814"/>
                </a:lnTo>
              </a:path>
            </a:pathLst>
          </a:custGeom>
          <a:noFill/>
          <a:ln w="0">
            <a:solidFill>
              <a:srgbClr val="0000FF"/>
            </a:solidFill>
            <a:round/>
            <a:headEnd/>
            <a:tailEnd/>
          </a:ln>
        </xdr:spPr>
      </xdr:sp>
      <xdr:grpSp>
        <xdr:nvGrpSpPr>
          <xdr:cNvPr id="5" name="Group 72"/>
          <xdr:cNvGrpSpPr>
            <a:grpSpLocks/>
          </xdr:cNvGrpSpPr>
        </xdr:nvGrpSpPr>
        <xdr:grpSpPr bwMode="auto">
          <a:xfrm>
            <a:off x="5649" y="15514"/>
            <a:ext cx="1216" cy="616"/>
            <a:chOff x="5649" y="15514"/>
            <a:chExt cx="1216" cy="616"/>
          </a:xfrm>
        </xdr:grpSpPr>
        <xdr:sp macro="" textlink="">
          <xdr:nvSpPr>
            <xdr:cNvPr id="6" name="Freeform 73"/>
            <xdr:cNvSpPr>
              <a:spLocks/>
            </xdr:cNvSpPr>
          </xdr:nvSpPr>
          <xdr:spPr bwMode="auto">
            <a:xfrm>
              <a:off x="5760" y="15672"/>
              <a:ext cx="261" cy="409"/>
            </a:xfrm>
            <a:custGeom>
              <a:avLst/>
              <a:gdLst>
                <a:gd name="T0" fmla="*/ 0 w 1044"/>
                <a:gd name="T1" fmla="*/ 0 h 1638"/>
                <a:gd name="T2" fmla="*/ 0 w 1044"/>
                <a:gd name="T3" fmla="*/ 0 h 1638"/>
                <a:gd name="T4" fmla="*/ 0 w 1044"/>
                <a:gd name="T5" fmla="*/ 0 h 1638"/>
                <a:gd name="T6" fmla="*/ 0 w 1044"/>
                <a:gd name="T7" fmla="*/ 0 h 1638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44"/>
                <a:gd name="T13" fmla="*/ 0 h 1638"/>
                <a:gd name="T14" fmla="*/ 1044 w 1044"/>
                <a:gd name="T15" fmla="*/ 1638 h 1638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44" h="1638">
                  <a:moveTo>
                    <a:pt x="1044" y="0"/>
                  </a:moveTo>
                  <a:lnTo>
                    <a:pt x="168" y="1279"/>
                  </a:lnTo>
                  <a:lnTo>
                    <a:pt x="68" y="1425"/>
                  </a:lnTo>
                  <a:lnTo>
                    <a:pt x="0" y="1638"/>
                  </a:lnTo>
                </a:path>
              </a:pathLst>
            </a:custGeom>
            <a:noFill/>
            <a:ln w="0">
              <a:solidFill>
                <a:srgbClr val="0000FF"/>
              </a:solidFill>
              <a:round/>
              <a:headEnd/>
              <a:tailEnd/>
            </a:ln>
          </xdr:spPr>
        </xdr:sp>
        <xdr:sp macro="" textlink="">
          <xdr:nvSpPr>
            <xdr:cNvPr id="7" name="Freeform 74"/>
            <xdr:cNvSpPr>
              <a:spLocks/>
            </xdr:cNvSpPr>
          </xdr:nvSpPr>
          <xdr:spPr bwMode="auto">
            <a:xfrm>
              <a:off x="5649" y="15739"/>
              <a:ext cx="885" cy="391"/>
            </a:xfrm>
            <a:custGeom>
              <a:avLst/>
              <a:gdLst>
                <a:gd name="T0" fmla="*/ 0 w 3542"/>
                <a:gd name="T1" fmla="*/ 0 h 1561"/>
                <a:gd name="T2" fmla="*/ 0 w 3542"/>
                <a:gd name="T3" fmla="*/ 0 h 1561"/>
                <a:gd name="T4" fmla="*/ 0 w 3542"/>
                <a:gd name="T5" fmla="*/ 0 h 1561"/>
                <a:gd name="T6" fmla="*/ 0 w 3542"/>
                <a:gd name="T7" fmla="*/ 0 h 1561"/>
                <a:gd name="T8" fmla="*/ 0 w 3542"/>
                <a:gd name="T9" fmla="*/ 0 h 1561"/>
                <a:gd name="T10" fmla="*/ 0 w 3542"/>
                <a:gd name="T11" fmla="*/ 0 h 1561"/>
                <a:gd name="T12" fmla="*/ 0 w 3542"/>
                <a:gd name="T13" fmla="*/ 0 h 1561"/>
                <a:gd name="T14" fmla="*/ 0 w 3542"/>
                <a:gd name="T15" fmla="*/ 0 h 1561"/>
                <a:gd name="T16" fmla="*/ 0 w 3542"/>
                <a:gd name="T17" fmla="*/ 0 h 1561"/>
                <a:gd name="T18" fmla="*/ 0 w 3542"/>
                <a:gd name="T19" fmla="*/ 0 h 1561"/>
                <a:gd name="T20" fmla="*/ 0 w 3542"/>
                <a:gd name="T21" fmla="*/ 0 h 1561"/>
                <a:gd name="T22" fmla="*/ 0 w 3542"/>
                <a:gd name="T23" fmla="*/ 0 h 1561"/>
                <a:gd name="T24" fmla="*/ 0 w 3542"/>
                <a:gd name="T25" fmla="*/ 0 h 1561"/>
                <a:gd name="T26" fmla="*/ 0 w 3542"/>
                <a:gd name="T27" fmla="*/ 0 h 1561"/>
                <a:gd name="T28" fmla="*/ 0 w 3542"/>
                <a:gd name="T29" fmla="*/ 0 h 1561"/>
                <a:gd name="T30" fmla="*/ 0 w 3542"/>
                <a:gd name="T31" fmla="*/ 0 h 1561"/>
                <a:gd name="T32" fmla="*/ 0 w 3542"/>
                <a:gd name="T33" fmla="*/ 0 h 1561"/>
                <a:gd name="T34" fmla="*/ 0 w 3542"/>
                <a:gd name="T35" fmla="*/ 0 h 1561"/>
                <a:gd name="T36" fmla="*/ 0 w 3542"/>
                <a:gd name="T37" fmla="*/ 0 h 1561"/>
                <a:gd name="T38" fmla="*/ 0 w 3542"/>
                <a:gd name="T39" fmla="*/ 0 h 1561"/>
                <a:gd name="T40" fmla="*/ 0 w 3542"/>
                <a:gd name="T41" fmla="*/ 0 h 1561"/>
                <a:gd name="T42" fmla="*/ 0 w 3542"/>
                <a:gd name="T43" fmla="*/ 0 h 1561"/>
                <a:gd name="T44" fmla="*/ 0 w 3542"/>
                <a:gd name="T45" fmla="*/ 0 h 1561"/>
                <a:gd name="T46" fmla="*/ 0 w 3542"/>
                <a:gd name="T47" fmla="*/ 0 h 1561"/>
                <a:gd name="T48" fmla="*/ 0 w 3542"/>
                <a:gd name="T49" fmla="*/ 0 h 1561"/>
                <a:gd name="T50" fmla="*/ 0 w 3542"/>
                <a:gd name="T51" fmla="*/ 0 h 1561"/>
                <a:gd name="T52" fmla="*/ 0 w 3542"/>
                <a:gd name="T53" fmla="*/ 0 h 1561"/>
                <a:gd name="T54" fmla="*/ 0 w 3542"/>
                <a:gd name="T55" fmla="*/ 0 h 1561"/>
                <a:gd name="T56" fmla="*/ 0 w 3542"/>
                <a:gd name="T57" fmla="*/ 0 h 1561"/>
                <a:gd name="T58" fmla="*/ 0 w 3542"/>
                <a:gd name="T59" fmla="*/ 0 h 1561"/>
                <a:gd name="T60" fmla="*/ 0 w 3542"/>
                <a:gd name="T61" fmla="*/ 0 h 1561"/>
                <a:gd name="T62" fmla="*/ 0 w 3542"/>
                <a:gd name="T63" fmla="*/ 0 h 1561"/>
                <a:gd name="T64" fmla="*/ 0 w 3542"/>
                <a:gd name="T65" fmla="*/ 0 h 1561"/>
                <a:gd name="T66" fmla="*/ 0 w 3542"/>
                <a:gd name="T67" fmla="*/ 0 h 1561"/>
                <a:gd name="T68" fmla="*/ 0 w 3542"/>
                <a:gd name="T69" fmla="*/ 0 h 1561"/>
                <a:gd name="T70" fmla="*/ 0 w 3542"/>
                <a:gd name="T71" fmla="*/ 0 h 1561"/>
                <a:gd name="T72" fmla="*/ 0 w 3542"/>
                <a:gd name="T73" fmla="*/ 0 h 1561"/>
                <a:gd name="T74" fmla="*/ 0 w 3542"/>
                <a:gd name="T75" fmla="*/ 0 h 1561"/>
                <a:gd name="T76" fmla="*/ 0 w 3542"/>
                <a:gd name="T77" fmla="*/ 0 h 1561"/>
                <a:gd name="T78" fmla="*/ 0 w 3542"/>
                <a:gd name="T79" fmla="*/ 0 h 1561"/>
                <a:gd name="T80" fmla="*/ 0 w 3542"/>
                <a:gd name="T81" fmla="*/ 0 h 1561"/>
                <a:gd name="T82" fmla="*/ 0 w 3542"/>
                <a:gd name="T83" fmla="*/ 0 h 1561"/>
                <a:gd name="T84" fmla="*/ 0 w 3542"/>
                <a:gd name="T85" fmla="*/ 0 h 1561"/>
                <a:gd name="T86" fmla="*/ 0 w 3542"/>
                <a:gd name="T87" fmla="*/ 0 h 1561"/>
                <a:gd name="T88" fmla="*/ 0 w 3542"/>
                <a:gd name="T89" fmla="*/ 0 h 1561"/>
                <a:gd name="T90" fmla="*/ 0 w 3542"/>
                <a:gd name="T91" fmla="*/ 0 h 1561"/>
                <a:gd name="T92" fmla="*/ 0 w 3542"/>
                <a:gd name="T93" fmla="*/ 0 h 1561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w 3542"/>
                <a:gd name="T142" fmla="*/ 0 h 1561"/>
                <a:gd name="T143" fmla="*/ 3542 w 3542"/>
                <a:gd name="T144" fmla="*/ 1561 h 1561"/>
              </a:gdLst>
              <a:ahLst/>
              <a:cxnLst>
                <a:cxn ang="T94">
                  <a:pos x="T0" y="T1"/>
                </a:cxn>
                <a:cxn ang="T95">
                  <a:pos x="T2" y="T3"/>
                </a:cxn>
                <a:cxn ang="T96">
                  <a:pos x="T4" y="T5"/>
                </a:cxn>
                <a:cxn ang="T97">
                  <a:pos x="T6" y="T7"/>
                </a:cxn>
                <a:cxn ang="T98">
                  <a:pos x="T8" y="T9"/>
                </a:cxn>
                <a:cxn ang="T99">
                  <a:pos x="T10" y="T11"/>
                </a:cxn>
                <a:cxn ang="T100">
                  <a:pos x="T12" y="T13"/>
                </a:cxn>
                <a:cxn ang="T101">
                  <a:pos x="T14" y="T15"/>
                </a:cxn>
                <a:cxn ang="T102">
                  <a:pos x="T16" y="T17"/>
                </a:cxn>
                <a:cxn ang="T103">
                  <a:pos x="T18" y="T19"/>
                </a:cxn>
                <a:cxn ang="T104">
                  <a:pos x="T20" y="T21"/>
                </a:cxn>
                <a:cxn ang="T105">
                  <a:pos x="T22" y="T23"/>
                </a:cxn>
                <a:cxn ang="T106">
                  <a:pos x="T24" y="T25"/>
                </a:cxn>
                <a:cxn ang="T107">
                  <a:pos x="T26" y="T27"/>
                </a:cxn>
                <a:cxn ang="T108">
                  <a:pos x="T28" y="T29"/>
                </a:cxn>
                <a:cxn ang="T109">
                  <a:pos x="T30" y="T31"/>
                </a:cxn>
                <a:cxn ang="T110">
                  <a:pos x="T32" y="T33"/>
                </a:cxn>
                <a:cxn ang="T111">
                  <a:pos x="T34" y="T35"/>
                </a:cxn>
                <a:cxn ang="T112">
                  <a:pos x="T36" y="T37"/>
                </a:cxn>
                <a:cxn ang="T113">
                  <a:pos x="T38" y="T39"/>
                </a:cxn>
                <a:cxn ang="T114">
                  <a:pos x="T40" y="T41"/>
                </a:cxn>
                <a:cxn ang="T115">
                  <a:pos x="T42" y="T43"/>
                </a:cxn>
                <a:cxn ang="T116">
                  <a:pos x="T44" y="T45"/>
                </a:cxn>
                <a:cxn ang="T117">
                  <a:pos x="T46" y="T47"/>
                </a:cxn>
                <a:cxn ang="T118">
                  <a:pos x="T48" y="T49"/>
                </a:cxn>
                <a:cxn ang="T119">
                  <a:pos x="T50" y="T51"/>
                </a:cxn>
                <a:cxn ang="T120">
                  <a:pos x="T52" y="T53"/>
                </a:cxn>
                <a:cxn ang="T121">
                  <a:pos x="T54" y="T55"/>
                </a:cxn>
                <a:cxn ang="T122">
                  <a:pos x="T56" y="T57"/>
                </a:cxn>
                <a:cxn ang="T123">
                  <a:pos x="T58" y="T59"/>
                </a:cxn>
                <a:cxn ang="T124">
                  <a:pos x="T60" y="T61"/>
                </a:cxn>
                <a:cxn ang="T125">
                  <a:pos x="T62" y="T63"/>
                </a:cxn>
                <a:cxn ang="T126">
                  <a:pos x="T64" y="T65"/>
                </a:cxn>
                <a:cxn ang="T127">
                  <a:pos x="T66" y="T67"/>
                </a:cxn>
                <a:cxn ang="T128">
                  <a:pos x="T68" y="T69"/>
                </a:cxn>
                <a:cxn ang="T129">
                  <a:pos x="T70" y="T71"/>
                </a:cxn>
                <a:cxn ang="T130">
                  <a:pos x="T72" y="T73"/>
                </a:cxn>
                <a:cxn ang="T131">
                  <a:pos x="T74" y="T75"/>
                </a:cxn>
                <a:cxn ang="T132">
                  <a:pos x="T76" y="T77"/>
                </a:cxn>
                <a:cxn ang="T133">
                  <a:pos x="T78" y="T79"/>
                </a:cxn>
                <a:cxn ang="T134">
                  <a:pos x="T80" y="T81"/>
                </a:cxn>
                <a:cxn ang="T135">
                  <a:pos x="T82" y="T83"/>
                </a:cxn>
                <a:cxn ang="T136">
                  <a:pos x="T84" y="T85"/>
                </a:cxn>
                <a:cxn ang="T137">
                  <a:pos x="T86" y="T87"/>
                </a:cxn>
                <a:cxn ang="T138">
                  <a:pos x="T88" y="T89"/>
                </a:cxn>
                <a:cxn ang="T139">
                  <a:pos x="T90" y="T91"/>
                </a:cxn>
                <a:cxn ang="T140">
                  <a:pos x="T92" y="T93"/>
                </a:cxn>
              </a:cxnLst>
              <a:rect l="T141" t="T142" r="T143" b="T144"/>
              <a:pathLst>
                <a:path w="3542" h="1561">
                  <a:moveTo>
                    <a:pt x="2211" y="348"/>
                  </a:moveTo>
                  <a:lnTo>
                    <a:pt x="2153" y="380"/>
                  </a:lnTo>
                  <a:lnTo>
                    <a:pt x="2067" y="453"/>
                  </a:lnTo>
                  <a:lnTo>
                    <a:pt x="2029" y="508"/>
                  </a:lnTo>
                  <a:lnTo>
                    <a:pt x="1970" y="605"/>
                  </a:lnTo>
                  <a:lnTo>
                    <a:pt x="1952" y="637"/>
                  </a:lnTo>
                  <a:lnTo>
                    <a:pt x="1945" y="665"/>
                  </a:lnTo>
                  <a:lnTo>
                    <a:pt x="1953" y="692"/>
                  </a:lnTo>
                  <a:lnTo>
                    <a:pt x="1968" y="714"/>
                  </a:lnTo>
                  <a:lnTo>
                    <a:pt x="2005" y="718"/>
                  </a:lnTo>
                  <a:lnTo>
                    <a:pt x="2068" y="700"/>
                  </a:lnTo>
                  <a:lnTo>
                    <a:pt x="2139" y="668"/>
                  </a:lnTo>
                  <a:lnTo>
                    <a:pt x="2286" y="582"/>
                  </a:lnTo>
                  <a:lnTo>
                    <a:pt x="2431" y="484"/>
                  </a:lnTo>
                  <a:lnTo>
                    <a:pt x="2597" y="364"/>
                  </a:lnTo>
                  <a:lnTo>
                    <a:pt x="2717" y="277"/>
                  </a:lnTo>
                  <a:lnTo>
                    <a:pt x="2711" y="274"/>
                  </a:lnTo>
                  <a:lnTo>
                    <a:pt x="2568" y="453"/>
                  </a:lnTo>
                  <a:lnTo>
                    <a:pt x="2511" y="543"/>
                  </a:lnTo>
                  <a:lnTo>
                    <a:pt x="2445" y="612"/>
                  </a:lnTo>
                  <a:lnTo>
                    <a:pt x="2366" y="697"/>
                  </a:lnTo>
                  <a:lnTo>
                    <a:pt x="2523" y="594"/>
                  </a:lnTo>
                  <a:lnTo>
                    <a:pt x="2725" y="452"/>
                  </a:lnTo>
                  <a:lnTo>
                    <a:pt x="2846" y="389"/>
                  </a:lnTo>
                  <a:lnTo>
                    <a:pt x="2978" y="341"/>
                  </a:lnTo>
                  <a:lnTo>
                    <a:pt x="3031" y="321"/>
                  </a:lnTo>
                  <a:lnTo>
                    <a:pt x="2915" y="418"/>
                  </a:lnTo>
                  <a:lnTo>
                    <a:pt x="2846" y="476"/>
                  </a:lnTo>
                  <a:lnTo>
                    <a:pt x="2821" y="509"/>
                  </a:lnTo>
                  <a:lnTo>
                    <a:pt x="2792" y="546"/>
                  </a:lnTo>
                  <a:lnTo>
                    <a:pt x="2792" y="552"/>
                  </a:lnTo>
                  <a:lnTo>
                    <a:pt x="2801" y="556"/>
                  </a:lnTo>
                  <a:lnTo>
                    <a:pt x="2821" y="552"/>
                  </a:lnTo>
                  <a:lnTo>
                    <a:pt x="2887" y="523"/>
                  </a:lnTo>
                  <a:lnTo>
                    <a:pt x="2959" y="490"/>
                  </a:lnTo>
                  <a:lnTo>
                    <a:pt x="3048" y="439"/>
                  </a:lnTo>
                  <a:lnTo>
                    <a:pt x="3120" y="407"/>
                  </a:lnTo>
                  <a:lnTo>
                    <a:pt x="3183" y="371"/>
                  </a:lnTo>
                  <a:lnTo>
                    <a:pt x="3308" y="277"/>
                  </a:lnTo>
                  <a:lnTo>
                    <a:pt x="3388" y="193"/>
                  </a:lnTo>
                  <a:lnTo>
                    <a:pt x="3419" y="155"/>
                  </a:lnTo>
                  <a:lnTo>
                    <a:pt x="3476" y="92"/>
                  </a:lnTo>
                  <a:lnTo>
                    <a:pt x="3520" y="56"/>
                  </a:lnTo>
                  <a:lnTo>
                    <a:pt x="3537" y="30"/>
                  </a:lnTo>
                  <a:lnTo>
                    <a:pt x="3542" y="7"/>
                  </a:lnTo>
                  <a:lnTo>
                    <a:pt x="3522" y="0"/>
                  </a:lnTo>
                  <a:lnTo>
                    <a:pt x="3484" y="4"/>
                  </a:lnTo>
                  <a:lnTo>
                    <a:pt x="3433" y="29"/>
                  </a:lnTo>
                  <a:lnTo>
                    <a:pt x="3369" y="65"/>
                  </a:lnTo>
                  <a:lnTo>
                    <a:pt x="3303" y="108"/>
                  </a:lnTo>
                  <a:lnTo>
                    <a:pt x="3136" y="248"/>
                  </a:lnTo>
                  <a:lnTo>
                    <a:pt x="3000" y="391"/>
                  </a:lnTo>
                  <a:lnTo>
                    <a:pt x="2789" y="600"/>
                  </a:lnTo>
                  <a:lnTo>
                    <a:pt x="2554" y="866"/>
                  </a:lnTo>
                  <a:lnTo>
                    <a:pt x="2230" y="1207"/>
                  </a:lnTo>
                  <a:lnTo>
                    <a:pt x="1953" y="1523"/>
                  </a:lnTo>
                  <a:lnTo>
                    <a:pt x="1962" y="1533"/>
                  </a:lnTo>
                  <a:lnTo>
                    <a:pt x="1974" y="1533"/>
                  </a:lnTo>
                  <a:lnTo>
                    <a:pt x="1984" y="1510"/>
                  </a:lnTo>
                  <a:lnTo>
                    <a:pt x="2127" y="1294"/>
                  </a:lnTo>
                  <a:lnTo>
                    <a:pt x="2181" y="1185"/>
                  </a:lnTo>
                  <a:lnTo>
                    <a:pt x="2194" y="1137"/>
                  </a:lnTo>
                  <a:lnTo>
                    <a:pt x="2194" y="1107"/>
                  </a:lnTo>
                  <a:lnTo>
                    <a:pt x="2151" y="1067"/>
                  </a:lnTo>
                  <a:lnTo>
                    <a:pt x="2027" y="1031"/>
                  </a:lnTo>
                  <a:lnTo>
                    <a:pt x="1862" y="1003"/>
                  </a:lnTo>
                  <a:lnTo>
                    <a:pt x="1625" y="979"/>
                  </a:lnTo>
                  <a:lnTo>
                    <a:pt x="1420" y="966"/>
                  </a:lnTo>
                  <a:lnTo>
                    <a:pt x="1193" y="954"/>
                  </a:lnTo>
                  <a:lnTo>
                    <a:pt x="978" y="954"/>
                  </a:lnTo>
                  <a:lnTo>
                    <a:pt x="814" y="961"/>
                  </a:lnTo>
                  <a:lnTo>
                    <a:pt x="512" y="1009"/>
                  </a:lnTo>
                  <a:lnTo>
                    <a:pt x="307" y="1060"/>
                  </a:lnTo>
                  <a:lnTo>
                    <a:pt x="230" y="1090"/>
                  </a:lnTo>
                  <a:lnTo>
                    <a:pt x="136" y="1140"/>
                  </a:lnTo>
                  <a:lnTo>
                    <a:pt x="81" y="1186"/>
                  </a:lnTo>
                  <a:lnTo>
                    <a:pt x="16" y="1251"/>
                  </a:lnTo>
                  <a:lnTo>
                    <a:pt x="0" y="1308"/>
                  </a:lnTo>
                  <a:lnTo>
                    <a:pt x="0" y="1357"/>
                  </a:lnTo>
                  <a:lnTo>
                    <a:pt x="28" y="1405"/>
                  </a:lnTo>
                  <a:lnTo>
                    <a:pt x="69" y="1448"/>
                  </a:lnTo>
                  <a:lnTo>
                    <a:pt x="117" y="1472"/>
                  </a:lnTo>
                  <a:lnTo>
                    <a:pt x="246" y="1521"/>
                  </a:lnTo>
                  <a:lnTo>
                    <a:pt x="393" y="1557"/>
                  </a:lnTo>
                  <a:lnTo>
                    <a:pt x="503" y="1561"/>
                  </a:lnTo>
                  <a:lnTo>
                    <a:pt x="649" y="1561"/>
                  </a:lnTo>
                  <a:lnTo>
                    <a:pt x="831" y="1561"/>
                  </a:lnTo>
                  <a:lnTo>
                    <a:pt x="969" y="1551"/>
                  </a:lnTo>
                  <a:lnTo>
                    <a:pt x="1115" y="1529"/>
                  </a:lnTo>
                  <a:lnTo>
                    <a:pt x="1320" y="1496"/>
                  </a:lnTo>
                  <a:lnTo>
                    <a:pt x="1603" y="1442"/>
                  </a:lnTo>
                  <a:lnTo>
                    <a:pt x="1828" y="1399"/>
                  </a:lnTo>
                  <a:lnTo>
                    <a:pt x="2226" y="1274"/>
                  </a:lnTo>
                  <a:lnTo>
                    <a:pt x="2429" y="1201"/>
                  </a:lnTo>
                </a:path>
              </a:pathLst>
            </a:custGeom>
            <a:noFill/>
            <a:ln w="0">
              <a:solidFill>
                <a:srgbClr val="0000FF"/>
              </a:solidFill>
              <a:round/>
              <a:headEnd/>
              <a:tailEnd/>
            </a:ln>
          </xdr:spPr>
        </xdr:sp>
        <xdr:sp macro="" textlink="">
          <xdr:nvSpPr>
            <xdr:cNvPr id="8" name="Freeform 75"/>
            <xdr:cNvSpPr>
              <a:spLocks/>
            </xdr:cNvSpPr>
          </xdr:nvSpPr>
          <xdr:spPr bwMode="auto">
            <a:xfrm>
              <a:off x="6564" y="15514"/>
              <a:ext cx="301" cy="130"/>
            </a:xfrm>
            <a:custGeom>
              <a:avLst/>
              <a:gdLst>
                <a:gd name="T0" fmla="*/ 0 w 1201"/>
                <a:gd name="T1" fmla="*/ 0 h 520"/>
                <a:gd name="T2" fmla="*/ 0 w 1201"/>
                <a:gd name="T3" fmla="*/ 0 h 520"/>
                <a:gd name="T4" fmla="*/ 0 w 1201"/>
                <a:gd name="T5" fmla="*/ 0 h 520"/>
                <a:gd name="T6" fmla="*/ 0 w 1201"/>
                <a:gd name="T7" fmla="*/ 0 h 520"/>
                <a:gd name="T8" fmla="*/ 0 w 1201"/>
                <a:gd name="T9" fmla="*/ 0 h 520"/>
                <a:gd name="T10" fmla="*/ 0 w 1201"/>
                <a:gd name="T11" fmla="*/ 0 h 520"/>
                <a:gd name="T12" fmla="*/ 0 w 1201"/>
                <a:gd name="T13" fmla="*/ 0 h 520"/>
                <a:gd name="T14" fmla="*/ 0 w 1201"/>
                <a:gd name="T15" fmla="*/ 0 h 520"/>
                <a:gd name="T16" fmla="*/ 0 w 1201"/>
                <a:gd name="T17" fmla="*/ 0 h 520"/>
                <a:gd name="T18" fmla="*/ 0 w 1201"/>
                <a:gd name="T19" fmla="*/ 0 h 520"/>
                <a:gd name="T20" fmla="*/ 0 w 1201"/>
                <a:gd name="T21" fmla="*/ 0 h 520"/>
                <a:gd name="T22" fmla="*/ 0 w 1201"/>
                <a:gd name="T23" fmla="*/ 0 h 520"/>
                <a:gd name="T24" fmla="*/ 0 w 1201"/>
                <a:gd name="T25" fmla="*/ 0 h 520"/>
                <a:gd name="T26" fmla="*/ 0 w 1201"/>
                <a:gd name="T27" fmla="*/ 0 h 520"/>
                <a:gd name="T28" fmla="*/ 0 w 1201"/>
                <a:gd name="T29" fmla="*/ 0 h 520"/>
                <a:gd name="T30" fmla="*/ 0 w 1201"/>
                <a:gd name="T31" fmla="*/ 0 h 520"/>
                <a:gd name="T32" fmla="*/ 0 w 1201"/>
                <a:gd name="T33" fmla="*/ 0 h 520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w 1201"/>
                <a:gd name="T52" fmla="*/ 0 h 520"/>
                <a:gd name="T53" fmla="*/ 1201 w 1201"/>
                <a:gd name="T54" fmla="*/ 520 h 520"/>
              </a:gdLst>
              <a:ahLst/>
              <a:cxnLst>
                <a:cxn ang="T34">
                  <a:pos x="T0" y="T1"/>
                </a:cxn>
                <a:cxn ang="T35">
                  <a:pos x="T2" y="T3"/>
                </a:cxn>
                <a:cxn ang="T36">
                  <a:pos x="T4" y="T5"/>
                </a:cxn>
                <a:cxn ang="T37">
                  <a:pos x="T6" y="T7"/>
                </a:cxn>
                <a:cxn ang="T38">
                  <a:pos x="T8" y="T9"/>
                </a:cxn>
                <a:cxn ang="T39">
                  <a:pos x="T10" y="T11"/>
                </a:cxn>
                <a:cxn ang="T40">
                  <a:pos x="T12" y="T13"/>
                </a:cxn>
                <a:cxn ang="T41">
                  <a:pos x="T14" y="T15"/>
                </a:cxn>
                <a:cxn ang="T42">
                  <a:pos x="T16" y="T17"/>
                </a:cxn>
                <a:cxn ang="T43">
                  <a:pos x="T18" y="T19"/>
                </a:cxn>
                <a:cxn ang="T44">
                  <a:pos x="T20" y="T21"/>
                </a:cxn>
                <a:cxn ang="T45">
                  <a:pos x="T22" y="T23"/>
                </a:cxn>
                <a:cxn ang="T46">
                  <a:pos x="T24" y="T25"/>
                </a:cxn>
                <a:cxn ang="T47">
                  <a:pos x="T26" y="T27"/>
                </a:cxn>
                <a:cxn ang="T48">
                  <a:pos x="T28" y="T29"/>
                </a:cxn>
                <a:cxn ang="T49">
                  <a:pos x="T30" y="T31"/>
                </a:cxn>
                <a:cxn ang="T50">
                  <a:pos x="T32" y="T33"/>
                </a:cxn>
              </a:cxnLst>
              <a:rect l="T51" t="T52" r="T53" b="T54"/>
              <a:pathLst>
                <a:path w="1201" h="520">
                  <a:moveTo>
                    <a:pt x="0" y="520"/>
                  </a:moveTo>
                  <a:lnTo>
                    <a:pt x="32" y="462"/>
                  </a:lnTo>
                  <a:lnTo>
                    <a:pt x="66" y="430"/>
                  </a:lnTo>
                  <a:lnTo>
                    <a:pt x="115" y="382"/>
                  </a:lnTo>
                  <a:lnTo>
                    <a:pt x="173" y="328"/>
                  </a:lnTo>
                  <a:lnTo>
                    <a:pt x="222" y="284"/>
                  </a:lnTo>
                  <a:lnTo>
                    <a:pt x="265" y="255"/>
                  </a:lnTo>
                  <a:lnTo>
                    <a:pt x="317" y="213"/>
                  </a:lnTo>
                  <a:lnTo>
                    <a:pt x="390" y="173"/>
                  </a:lnTo>
                  <a:lnTo>
                    <a:pt x="473" y="125"/>
                  </a:lnTo>
                  <a:lnTo>
                    <a:pt x="552" y="87"/>
                  </a:lnTo>
                  <a:lnTo>
                    <a:pt x="640" y="60"/>
                  </a:lnTo>
                  <a:lnTo>
                    <a:pt x="749" y="36"/>
                  </a:lnTo>
                  <a:lnTo>
                    <a:pt x="855" y="20"/>
                  </a:lnTo>
                  <a:lnTo>
                    <a:pt x="963" y="10"/>
                  </a:lnTo>
                  <a:lnTo>
                    <a:pt x="1085" y="0"/>
                  </a:lnTo>
                  <a:lnTo>
                    <a:pt x="1201" y="0"/>
                  </a:lnTo>
                </a:path>
              </a:pathLst>
            </a:custGeom>
            <a:noFill/>
            <a:ln w="0">
              <a:solidFill>
                <a:srgbClr val="0000FF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29</xdr:row>
      <xdr:rowOff>142875</xdr:rowOff>
    </xdr:from>
    <xdr:to>
      <xdr:col>4</xdr:col>
      <xdr:colOff>857250</xdr:colOff>
      <xdr:row>31</xdr:row>
      <xdr:rowOff>28575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24200" y="5838825"/>
          <a:ext cx="514350" cy="323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9525</xdr:rowOff>
    </xdr:from>
    <xdr:to>
      <xdr:col>1</xdr:col>
      <xdr:colOff>600076</xdr:colOff>
      <xdr:row>3</xdr:row>
      <xdr:rowOff>57150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0025"/>
          <a:ext cx="742951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9525</xdr:rowOff>
    </xdr:from>
    <xdr:to>
      <xdr:col>1</xdr:col>
      <xdr:colOff>600076</xdr:colOff>
      <xdr:row>3</xdr:row>
      <xdr:rowOff>6350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0025"/>
          <a:ext cx="742951" cy="377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9525</xdr:rowOff>
    </xdr:from>
    <xdr:to>
      <xdr:col>1</xdr:col>
      <xdr:colOff>600076</xdr:colOff>
      <xdr:row>3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0025"/>
          <a:ext cx="742951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9525</xdr:rowOff>
    </xdr:from>
    <xdr:to>
      <xdr:col>1</xdr:col>
      <xdr:colOff>600076</xdr:colOff>
      <xdr:row>3</xdr:row>
      <xdr:rowOff>57150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742951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9525</xdr:rowOff>
    </xdr:from>
    <xdr:to>
      <xdr:col>1</xdr:col>
      <xdr:colOff>600076</xdr:colOff>
      <xdr:row>2</xdr:row>
      <xdr:rowOff>133350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0025"/>
          <a:ext cx="742951" cy="3143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9525</xdr:rowOff>
    </xdr:from>
    <xdr:to>
      <xdr:col>1</xdr:col>
      <xdr:colOff>600076</xdr:colOff>
      <xdr:row>3</xdr:row>
      <xdr:rowOff>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0025"/>
          <a:ext cx="742951" cy="371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9525</xdr:rowOff>
    </xdr:from>
    <xdr:to>
      <xdr:col>1</xdr:col>
      <xdr:colOff>600076</xdr:colOff>
      <xdr:row>3</xdr:row>
      <xdr:rowOff>57150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0025"/>
          <a:ext cx="742951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9525</xdr:rowOff>
    </xdr:from>
    <xdr:to>
      <xdr:col>1</xdr:col>
      <xdr:colOff>600076</xdr:colOff>
      <xdr:row>3</xdr:row>
      <xdr:rowOff>6350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0025"/>
          <a:ext cx="742951" cy="377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9525</xdr:rowOff>
    </xdr:from>
    <xdr:to>
      <xdr:col>1</xdr:col>
      <xdr:colOff>600076</xdr:colOff>
      <xdr:row>3</xdr:row>
      <xdr:rowOff>57150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0025"/>
          <a:ext cx="742951" cy="4286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152400</xdr:rowOff>
    </xdr:from>
    <xdr:to>
      <xdr:col>1</xdr:col>
      <xdr:colOff>647700</xdr:colOff>
      <xdr:row>3</xdr:row>
      <xdr:rowOff>123825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342900"/>
          <a:ext cx="666750" cy="352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9525</xdr:rowOff>
    </xdr:from>
    <xdr:to>
      <xdr:col>1</xdr:col>
      <xdr:colOff>600076</xdr:colOff>
      <xdr:row>3</xdr:row>
      <xdr:rowOff>57150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0025"/>
          <a:ext cx="742951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</xdr:row>
      <xdr:rowOff>9525</xdr:rowOff>
    </xdr:from>
    <xdr:to>
      <xdr:col>1</xdr:col>
      <xdr:colOff>609601</xdr:colOff>
      <xdr:row>3</xdr:row>
      <xdr:rowOff>57150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00025"/>
          <a:ext cx="742951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9525</xdr:rowOff>
    </xdr:from>
    <xdr:to>
      <xdr:col>1</xdr:col>
      <xdr:colOff>600076</xdr:colOff>
      <xdr:row>3</xdr:row>
      <xdr:rowOff>6350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0025"/>
          <a:ext cx="742951" cy="3778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</xdr:row>
      <xdr:rowOff>9525</xdr:rowOff>
    </xdr:from>
    <xdr:to>
      <xdr:col>1</xdr:col>
      <xdr:colOff>609601</xdr:colOff>
      <xdr:row>3</xdr:row>
      <xdr:rowOff>6350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00025"/>
          <a:ext cx="742951" cy="377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4;&#1072;&#1096;&#1085;&#1103;&#1103;%20&#1088;&#1072;&#1073;&#1086;&#1090;&#1072;/&#8470;495%20&#1048;&#1089;&#1087;&#1088;&#1072;&#1074;&#1083;&#1077;&#1085;&#1080;&#1103;%20&#1086;&#1090;%2024.07.13/&#1043;&#1086;&#1090;&#1086;&#1074;&#1099;&#1077;%20&#1080;&#1089;&#1087;&#1088;&#1072;&#1074;&#1083;&#1077;&#1085;&#1080;&#1103;%2019.06.13/&#1040;&#1076;&#1084;.03.05.13/&#1069;&#1082;&#1089;&#1077;&#1083;&#1100;/&#1053;&#1086;&#1074;&#1072;&#1103;%20&#1055;&#1048;&#1056;%20&#1085;&#1072;%20&#1040;&#1076;&#1084;&#1080;&#1085;&#1080;&#1089;&#1090;&#1088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РП"/>
      <sheetName val="экология"/>
      <sheetName val="геология"/>
      <sheetName val="геодезия"/>
    </sheetNames>
    <sheetDataSet>
      <sheetData sheetId="0" refreshError="1"/>
      <sheetData sheetId="1">
        <row r="3">
          <cell r="A3" t="str">
            <v>__________________</v>
          </cell>
        </row>
        <row r="21">
          <cell r="I21">
            <v>3853077.8831999996</v>
          </cell>
        </row>
      </sheetData>
      <sheetData sheetId="2">
        <row r="106">
          <cell r="I106">
            <v>333917.56440915569</v>
          </cell>
        </row>
      </sheetData>
      <sheetData sheetId="3">
        <row r="124">
          <cell r="J124">
            <v>655671.50559338834</v>
          </cell>
        </row>
      </sheetData>
      <sheetData sheetId="4">
        <row r="63">
          <cell r="I63">
            <v>418826.81555124966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50"/>
  <sheetViews>
    <sheetView topLeftCell="A142" workbookViewId="0">
      <selection activeCell="C150" sqref="C150"/>
    </sheetView>
  </sheetViews>
  <sheetFormatPr defaultRowHeight="15" x14ac:dyDescent="0.25"/>
  <cols>
    <col min="1" max="1" width="4.5703125" customWidth="1"/>
    <col min="3" max="3" width="55.28515625" customWidth="1"/>
    <col min="5" max="5" width="22.85546875" customWidth="1"/>
  </cols>
  <sheetData>
    <row r="3" spans="1:8" x14ac:dyDescent="0.25">
      <c r="A3" s="130"/>
      <c r="B3" s="132" t="s">
        <v>122</v>
      </c>
      <c r="C3" s="133" t="s">
        <v>102</v>
      </c>
      <c r="D3" s="131"/>
      <c r="E3" s="134"/>
    </row>
    <row r="4" spans="1:8" ht="15" customHeight="1" x14ac:dyDescent="0.25">
      <c r="A4" s="1190" t="s">
        <v>10</v>
      </c>
      <c r="B4" s="1192" t="s">
        <v>132</v>
      </c>
      <c r="C4" s="1190" t="s">
        <v>133</v>
      </c>
      <c r="D4" s="1190" t="s">
        <v>134</v>
      </c>
      <c r="E4" s="1187" t="s">
        <v>950</v>
      </c>
    </row>
    <row r="5" spans="1:8" ht="15" customHeight="1" x14ac:dyDescent="0.25">
      <c r="A5" s="1191"/>
      <c r="B5" s="1193"/>
      <c r="C5" s="1194"/>
      <c r="D5" s="1190"/>
      <c r="E5" s="1188"/>
    </row>
    <row r="6" spans="1:8" ht="15" customHeight="1" x14ac:dyDescent="0.25">
      <c r="A6" s="1191"/>
      <c r="B6" s="1193"/>
      <c r="C6" s="1194"/>
      <c r="D6" s="1190"/>
      <c r="E6" s="1189"/>
    </row>
    <row r="7" spans="1:8" x14ac:dyDescent="0.25">
      <c r="A7" s="81">
        <v>1</v>
      </c>
      <c r="B7" s="200">
        <v>2</v>
      </c>
      <c r="C7" s="198">
        <v>3</v>
      </c>
      <c r="D7" s="198">
        <v>4</v>
      </c>
      <c r="E7" s="199">
        <v>8</v>
      </c>
    </row>
    <row r="8" spans="1:8" ht="64.5" customHeight="1" x14ac:dyDescent="0.25">
      <c r="A8" s="81">
        <v>65</v>
      </c>
      <c r="B8" s="82" t="s">
        <v>550</v>
      </c>
      <c r="C8" s="197" t="s">
        <v>551</v>
      </c>
      <c r="D8" s="201" t="s">
        <v>144</v>
      </c>
      <c r="E8" s="203">
        <v>2705.9911265260816</v>
      </c>
    </row>
    <row r="9" spans="1:8" ht="48" x14ac:dyDescent="0.25">
      <c r="A9" s="81">
        <v>79</v>
      </c>
      <c r="B9" s="82" t="s">
        <v>552</v>
      </c>
      <c r="C9" s="197" t="s">
        <v>553</v>
      </c>
      <c r="D9" s="201" t="s">
        <v>146</v>
      </c>
      <c r="E9" s="203">
        <v>939.50362375138718</v>
      </c>
    </row>
    <row r="10" spans="1:8" ht="48" x14ac:dyDescent="0.25">
      <c r="A10" s="81">
        <v>89</v>
      </c>
      <c r="B10" s="82" t="s">
        <v>554</v>
      </c>
      <c r="C10" s="197" t="s">
        <v>555</v>
      </c>
      <c r="D10" s="201" t="s">
        <v>154</v>
      </c>
      <c r="E10" s="203">
        <v>2680.015738068812</v>
      </c>
    </row>
    <row r="11" spans="1:8" ht="48" x14ac:dyDescent="0.25">
      <c r="A11" s="81">
        <v>120</v>
      </c>
      <c r="B11" s="82" t="s">
        <v>557</v>
      </c>
      <c r="C11" s="197" t="s">
        <v>558</v>
      </c>
      <c r="D11" s="201" t="s">
        <v>210</v>
      </c>
      <c r="E11" s="203">
        <v>4000.0084628190893</v>
      </c>
      <c r="H11">
        <v>1</v>
      </c>
    </row>
    <row r="12" spans="1:8" ht="48" x14ac:dyDescent="0.25">
      <c r="A12" s="81">
        <v>132</v>
      </c>
      <c r="B12" s="82" t="s">
        <v>559</v>
      </c>
      <c r="C12" s="197" t="s">
        <v>951</v>
      </c>
      <c r="D12" s="201" t="s">
        <v>146</v>
      </c>
      <c r="E12" s="203">
        <v>9405</v>
      </c>
    </row>
    <row r="13" spans="1:8" ht="48" x14ac:dyDescent="0.25">
      <c r="A13" s="81">
        <v>140</v>
      </c>
      <c r="B13" s="82" t="s">
        <v>560</v>
      </c>
      <c r="C13" s="197" t="s">
        <v>561</v>
      </c>
      <c r="D13" s="201" t="s">
        <v>146</v>
      </c>
      <c r="E13" s="203">
        <v>530.98526637069915</v>
      </c>
    </row>
    <row r="14" spans="1:8" ht="48" x14ac:dyDescent="0.25">
      <c r="A14" s="81">
        <v>141</v>
      </c>
      <c r="B14" s="82" t="s">
        <v>560</v>
      </c>
      <c r="C14" s="197" t="s">
        <v>561</v>
      </c>
      <c r="D14" s="201" t="s">
        <v>146</v>
      </c>
      <c r="E14" s="203">
        <v>530.98526637069915</v>
      </c>
    </row>
    <row r="15" spans="1:8" ht="48" x14ac:dyDescent="0.25">
      <c r="A15" s="81">
        <v>146</v>
      </c>
      <c r="B15" s="82" t="s">
        <v>557</v>
      </c>
      <c r="C15" s="197" t="s">
        <v>558</v>
      </c>
      <c r="D15" s="201" t="s">
        <v>210</v>
      </c>
      <c r="E15" s="203">
        <v>4000.0084628190893</v>
      </c>
    </row>
    <row r="16" spans="1:8" ht="48" x14ac:dyDescent="0.25">
      <c r="A16" s="81">
        <v>161</v>
      </c>
      <c r="B16" s="82" t="s">
        <v>562</v>
      </c>
      <c r="C16" s="197" t="s">
        <v>563</v>
      </c>
      <c r="D16" s="201" t="s">
        <v>146</v>
      </c>
      <c r="E16" s="203">
        <v>6699.9990732519409</v>
      </c>
    </row>
    <row r="17" spans="1:5" ht="48" x14ac:dyDescent="0.25">
      <c r="A17" s="215">
        <v>162</v>
      </c>
      <c r="B17" s="82" t="s">
        <v>557</v>
      </c>
      <c r="C17" s="213" t="s">
        <v>960</v>
      </c>
      <c r="E17" s="203">
        <v>7800</v>
      </c>
    </row>
    <row r="18" spans="1:5" x14ac:dyDescent="0.25">
      <c r="A18" s="209"/>
      <c r="B18" s="211" t="s">
        <v>122</v>
      </c>
      <c r="C18" s="212" t="s">
        <v>103</v>
      </c>
      <c r="D18" s="210"/>
      <c r="E18" s="203">
        <v>0</v>
      </c>
    </row>
    <row r="19" spans="1:5" x14ac:dyDescent="0.25">
      <c r="E19" s="203">
        <v>0</v>
      </c>
    </row>
    <row r="20" spans="1:5" ht="48" x14ac:dyDescent="0.25">
      <c r="A20" s="205">
        <v>8</v>
      </c>
      <c r="B20" s="207" t="s">
        <v>568</v>
      </c>
      <c r="C20" s="208" t="s">
        <v>949</v>
      </c>
      <c r="D20" s="206" t="s">
        <v>154</v>
      </c>
      <c r="E20" s="203">
        <v>369160.29134163616</v>
      </c>
    </row>
    <row r="21" spans="1:5" ht="60" x14ac:dyDescent="0.25">
      <c r="A21" s="81">
        <v>19</v>
      </c>
      <c r="B21" s="82" t="s">
        <v>572</v>
      </c>
      <c r="C21" s="213" t="s">
        <v>954</v>
      </c>
      <c r="D21" s="201" t="s">
        <v>154</v>
      </c>
      <c r="E21" s="203">
        <v>3506</v>
      </c>
    </row>
    <row r="22" spans="1:5" ht="72" x14ac:dyDescent="0.25">
      <c r="A22" s="81">
        <v>20</v>
      </c>
      <c r="B22" s="82" t="s">
        <v>572</v>
      </c>
      <c r="C22" s="213" t="s">
        <v>955</v>
      </c>
      <c r="D22" s="201" t="s">
        <v>154</v>
      </c>
      <c r="E22" s="203">
        <v>9526</v>
      </c>
    </row>
    <row r="23" spans="1:5" ht="60" x14ac:dyDescent="0.25">
      <c r="A23" s="81">
        <v>21</v>
      </c>
      <c r="B23" s="82" t="s">
        <v>572</v>
      </c>
      <c r="C23" s="197" t="s">
        <v>573</v>
      </c>
      <c r="D23" s="201" t="s">
        <v>154</v>
      </c>
      <c r="E23" s="203">
        <v>2498.9934572696998</v>
      </c>
    </row>
    <row r="24" spans="1:5" ht="72" x14ac:dyDescent="0.25">
      <c r="A24" s="81">
        <v>22</v>
      </c>
      <c r="B24" s="82" t="s">
        <v>572</v>
      </c>
      <c r="C24" s="197" t="s">
        <v>574</v>
      </c>
      <c r="D24" s="201" t="s">
        <v>154</v>
      </c>
      <c r="E24" s="203">
        <v>6090.0002996670355</v>
      </c>
    </row>
    <row r="25" spans="1:5" ht="60" x14ac:dyDescent="0.25">
      <c r="A25" s="81">
        <v>23</v>
      </c>
      <c r="B25" s="82" t="s">
        <v>575</v>
      </c>
      <c r="C25" s="197" t="s">
        <v>576</v>
      </c>
      <c r="D25" s="201" t="s">
        <v>154</v>
      </c>
      <c r="E25" s="203">
        <v>2212.9822807991118</v>
      </c>
    </row>
    <row r="26" spans="1:5" ht="60" x14ac:dyDescent="0.25">
      <c r="A26" s="81">
        <v>24</v>
      </c>
      <c r="B26" s="82" t="s">
        <v>577</v>
      </c>
      <c r="C26" s="197" t="s">
        <v>578</v>
      </c>
      <c r="D26" s="201" t="s">
        <v>154</v>
      </c>
      <c r="E26" s="203">
        <v>4204.7106326304101</v>
      </c>
    </row>
    <row r="27" spans="1:5" ht="48" x14ac:dyDescent="0.25">
      <c r="A27" s="81">
        <v>25</v>
      </c>
      <c r="B27" s="82" t="s">
        <v>579</v>
      </c>
      <c r="C27" s="197" t="s">
        <v>580</v>
      </c>
      <c r="D27" s="201" t="s">
        <v>154</v>
      </c>
      <c r="E27" s="203">
        <v>890.0094339622641</v>
      </c>
    </row>
    <row r="28" spans="1:5" ht="60" x14ac:dyDescent="0.25">
      <c r="A28" s="81">
        <v>26</v>
      </c>
      <c r="B28" s="82" t="s">
        <v>581</v>
      </c>
      <c r="C28" s="197" t="s">
        <v>582</v>
      </c>
      <c r="D28" s="201" t="s">
        <v>154</v>
      </c>
      <c r="E28" s="203">
        <v>1259.9875638179799</v>
      </c>
    </row>
    <row r="29" spans="1:5" ht="60" x14ac:dyDescent="0.25">
      <c r="A29" s="81">
        <v>27</v>
      </c>
      <c r="B29" s="82" t="s">
        <v>583</v>
      </c>
      <c r="C29" s="213" t="s">
        <v>961</v>
      </c>
      <c r="D29" s="201" t="s">
        <v>154</v>
      </c>
      <c r="E29" s="203">
        <v>6053</v>
      </c>
    </row>
    <row r="30" spans="1:5" ht="72" x14ac:dyDescent="0.25">
      <c r="A30" s="81">
        <v>28</v>
      </c>
      <c r="B30" s="82" t="s">
        <v>584</v>
      </c>
      <c r="C30" s="197" t="s">
        <v>585</v>
      </c>
      <c r="D30" s="201" t="s">
        <v>154</v>
      </c>
      <c r="E30" s="203">
        <v>7791.0056603773564</v>
      </c>
    </row>
    <row r="31" spans="1:5" ht="60" x14ac:dyDescent="0.25">
      <c r="A31" s="81">
        <v>29</v>
      </c>
      <c r="B31" s="82" t="s">
        <v>586</v>
      </c>
      <c r="C31" s="197" t="s">
        <v>587</v>
      </c>
      <c r="D31" s="201" t="s">
        <v>154</v>
      </c>
      <c r="E31" s="203">
        <v>1215.6481798002219</v>
      </c>
    </row>
    <row r="32" spans="1:5" ht="72" x14ac:dyDescent="0.25">
      <c r="A32" s="81">
        <v>30</v>
      </c>
      <c r="B32" s="82" t="s">
        <v>588</v>
      </c>
      <c r="C32" s="197" t="s">
        <v>589</v>
      </c>
      <c r="D32" s="201" t="s">
        <v>154</v>
      </c>
      <c r="E32" s="203">
        <v>3658.623396226415</v>
      </c>
    </row>
    <row r="33" spans="1:5" ht="48" x14ac:dyDescent="0.25">
      <c r="A33" s="81">
        <v>31</v>
      </c>
      <c r="B33" s="82" t="s">
        <v>590</v>
      </c>
      <c r="C33" s="223" t="s">
        <v>591</v>
      </c>
      <c r="D33" s="201" t="s">
        <v>154</v>
      </c>
      <c r="E33" s="203">
        <v>5211.9918978912319</v>
      </c>
    </row>
    <row r="34" spans="1:5" ht="48" x14ac:dyDescent="0.25">
      <c r="A34" s="81">
        <v>32</v>
      </c>
      <c r="B34" s="82" t="s">
        <v>592</v>
      </c>
      <c r="C34" s="197" t="s">
        <v>593</v>
      </c>
      <c r="D34" s="201" t="s">
        <v>154</v>
      </c>
      <c r="E34" s="203">
        <v>4094.0031243063258</v>
      </c>
    </row>
    <row r="35" spans="1:5" ht="60" x14ac:dyDescent="0.25">
      <c r="A35" s="81">
        <v>33</v>
      </c>
      <c r="B35" s="82" t="s">
        <v>594</v>
      </c>
      <c r="C35" s="197" t="s">
        <v>595</v>
      </c>
      <c r="D35" s="201" t="s">
        <v>154</v>
      </c>
      <c r="E35" s="203">
        <v>5984.0046059933402</v>
      </c>
    </row>
    <row r="36" spans="1:5" ht="30" x14ac:dyDescent="0.25">
      <c r="A36" s="81">
        <v>66</v>
      </c>
      <c r="B36" s="82" t="s">
        <v>615</v>
      </c>
      <c r="C36" s="197" t="s">
        <v>617</v>
      </c>
      <c r="D36" s="201" t="s">
        <v>210</v>
      </c>
      <c r="E36" s="203">
        <v>116.66775249722529</v>
      </c>
    </row>
    <row r="37" spans="1:5" ht="30" x14ac:dyDescent="0.25">
      <c r="A37" s="81">
        <v>78</v>
      </c>
      <c r="B37" s="82" t="s">
        <v>622</v>
      </c>
      <c r="C37" s="197" t="s">
        <v>623</v>
      </c>
      <c r="D37" s="201" t="s">
        <v>210</v>
      </c>
      <c r="E37" s="203">
        <v>913.32687569367363</v>
      </c>
    </row>
    <row r="38" spans="1:5" x14ac:dyDescent="0.25">
      <c r="E38" s="203">
        <v>0</v>
      </c>
    </row>
    <row r="39" spans="1:5" x14ac:dyDescent="0.25">
      <c r="A39" s="125"/>
      <c r="B39" s="127" t="s">
        <v>122</v>
      </c>
      <c r="C39" s="128" t="s">
        <v>104</v>
      </c>
      <c r="D39" s="126"/>
      <c r="E39" s="203">
        <v>0</v>
      </c>
    </row>
    <row r="40" spans="1:5" ht="48" x14ac:dyDescent="0.25">
      <c r="A40" s="81">
        <v>15</v>
      </c>
      <c r="B40" s="82" t="s">
        <v>701</v>
      </c>
      <c r="C40" s="197" t="s">
        <v>702</v>
      </c>
      <c r="D40" s="201" t="s">
        <v>154</v>
      </c>
      <c r="E40" s="203">
        <v>13160.015489081228</v>
      </c>
    </row>
    <row r="41" spans="1:5" ht="48" x14ac:dyDescent="0.25">
      <c r="A41" s="81">
        <v>37</v>
      </c>
      <c r="B41" s="82" t="s">
        <v>713</v>
      </c>
      <c r="C41" s="197" t="s">
        <v>714</v>
      </c>
      <c r="D41" s="201" t="s">
        <v>210</v>
      </c>
      <c r="E41" s="203">
        <v>17.880732519422864</v>
      </c>
    </row>
    <row r="42" spans="1:5" ht="48" x14ac:dyDescent="0.25">
      <c r="A42" s="81">
        <v>38</v>
      </c>
      <c r="B42" s="82" t="s">
        <v>713</v>
      </c>
      <c r="C42" s="197" t="s">
        <v>715</v>
      </c>
      <c r="D42" s="201" t="s">
        <v>210</v>
      </c>
      <c r="E42" s="203">
        <v>20.176231964483907</v>
      </c>
    </row>
    <row r="43" spans="1:5" ht="48" x14ac:dyDescent="0.25">
      <c r="A43" s="81">
        <v>39</v>
      </c>
      <c r="B43" s="82" t="s">
        <v>713</v>
      </c>
      <c r="C43" s="197" t="s">
        <v>716</v>
      </c>
      <c r="D43" s="201" t="s">
        <v>210</v>
      </c>
      <c r="E43" s="203">
        <v>24.404783573806874</v>
      </c>
    </row>
    <row r="44" spans="1:5" ht="48" x14ac:dyDescent="0.25">
      <c r="A44" s="81">
        <v>40</v>
      </c>
      <c r="B44" s="82" t="s">
        <v>713</v>
      </c>
      <c r="C44" s="197" t="s">
        <v>717</v>
      </c>
      <c r="D44" s="201" t="s">
        <v>210</v>
      </c>
      <c r="E44" s="203">
        <v>31.89536071032186</v>
      </c>
    </row>
    <row r="45" spans="1:5" ht="48" x14ac:dyDescent="0.25">
      <c r="A45" s="81">
        <v>41</v>
      </c>
      <c r="B45" s="82" t="s">
        <v>713</v>
      </c>
      <c r="C45" s="197" t="s">
        <v>718</v>
      </c>
      <c r="D45" s="201" t="s">
        <v>210</v>
      </c>
      <c r="E45" s="203">
        <v>37.775061043285234</v>
      </c>
    </row>
    <row r="46" spans="1:5" ht="48" x14ac:dyDescent="0.25">
      <c r="A46" s="81">
        <v>42</v>
      </c>
      <c r="B46" s="82" t="s">
        <v>713</v>
      </c>
      <c r="C46" s="197" t="s">
        <v>719</v>
      </c>
      <c r="D46" s="201" t="s">
        <v>210</v>
      </c>
      <c r="E46" s="203">
        <v>48.165216426193119</v>
      </c>
    </row>
    <row r="47" spans="1:5" ht="48" x14ac:dyDescent="0.25">
      <c r="A47" s="81">
        <v>44</v>
      </c>
      <c r="B47" s="82" t="s">
        <v>721</v>
      </c>
      <c r="C47" s="197" t="s">
        <v>722</v>
      </c>
      <c r="D47" s="201" t="s">
        <v>154</v>
      </c>
      <c r="E47" s="203">
        <v>999.99204772475014</v>
      </c>
    </row>
    <row r="48" spans="1:5" ht="48" x14ac:dyDescent="0.25">
      <c r="A48" s="81">
        <v>46</v>
      </c>
      <c r="B48" s="82" t="s">
        <v>721</v>
      </c>
      <c r="C48" s="197" t="s">
        <v>724</v>
      </c>
      <c r="D48" s="201" t="s">
        <v>154</v>
      </c>
      <c r="E48" s="203">
        <v>1099.987225305216</v>
      </c>
    </row>
    <row r="49" spans="1:5" ht="48" x14ac:dyDescent="0.25">
      <c r="A49" s="81">
        <v>48</v>
      </c>
      <c r="B49" s="82" t="s">
        <v>721</v>
      </c>
      <c r="C49" s="197" t="s">
        <v>726</v>
      </c>
      <c r="D49" s="201" t="s">
        <v>154</v>
      </c>
      <c r="E49" s="203">
        <v>1500.0082075471698</v>
      </c>
    </row>
    <row r="50" spans="1:5" x14ac:dyDescent="0.25">
      <c r="E50" s="203">
        <v>0</v>
      </c>
    </row>
    <row r="51" spans="1:5" x14ac:dyDescent="0.25">
      <c r="A51" s="125"/>
      <c r="B51" s="127" t="s">
        <v>122</v>
      </c>
      <c r="C51" s="128" t="s">
        <v>105</v>
      </c>
      <c r="D51" s="126"/>
      <c r="E51" s="203">
        <v>0</v>
      </c>
    </row>
    <row r="52" spans="1:5" x14ac:dyDescent="0.25">
      <c r="E52" s="203">
        <v>0</v>
      </c>
    </row>
    <row r="53" spans="1:5" ht="96" x14ac:dyDescent="0.25">
      <c r="A53" s="81">
        <v>4</v>
      </c>
      <c r="B53" s="82" t="s">
        <v>634</v>
      </c>
      <c r="C53" s="197" t="s">
        <v>635</v>
      </c>
      <c r="D53" s="201" t="s">
        <v>154</v>
      </c>
      <c r="E53" s="203">
        <v>636.01443396226409</v>
      </c>
    </row>
    <row r="54" spans="1:5" ht="96" x14ac:dyDescent="0.25">
      <c r="A54" s="81">
        <v>5</v>
      </c>
      <c r="B54" s="82" t="s">
        <v>634</v>
      </c>
      <c r="C54" s="197" t="s">
        <v>636</v>
      </c>
      <c r="D54" s="201" t="s">
        <v>154</v>
      </c>
      <c r="E54" s="203">
        <v>174.01496670366254</v>
      </c>
    </row>
    <row r="55" spans="1:5" ht="72" x14ac:dyDescent="0.25">
      <c r="A55" s="81">
        <v>14</v>
      </c>
      <c r="B55" s="82" t="s">
        <v>645</v>
      </c>
      <c r="C55" s="197" t="s">
        <v>646</v>
      </c>
      <c r="D55" s="201" t="s">
        <v>210</v>
      </c>
      <c r="E55" s="203">
        <v>242.67859045504991</v>
      </c>
    </row>
    <row r="56" spans="1:5" ht="72" x14ac:dyDescent="0.25">
      <c r="A56" s="81">
        <v>15</v>
      </c>
      <c r="B56" s="82" t="s">
        <v>645</v>
      </c>
      <c r="C56" s="197" t="s">
        <v>647</v>
      </c>
      <c r="D56" s="201" t="s">
        <v>210</v>
      </c>
      <c r="E56" s="203">
        <v>267.96935627081018</v>
      </c>
    </row>
    <row r="57" spans="1:5" ht="72" x14ac:dyDescent="0.25">
      <c r="A57" s="81">
        <v>16</v>
      </c>
      <c r="B57" s="82" t="s">
        <v>645</v>
      </c>
      <c r="C57" s="197" t="s">
        <v>648</v>
      </c>
      <c r="D57" s="201" t="s">
        <v>210</v>
      </c>
      <c r="E57" s="203">
        <v>301.83804106548274</v>
      </c>
    </row>
    <row r="58" spans="1:5" ht="72" x14ac:dyDescent="0.25">
      <c r="A58" s="81">
        <v>17</v>
      </c>
      <c r="B58" s="82" t="s">
        <v>645</v>
      </c>
      <c r="C58" s="197" t="s">
        <v>649</v>
      </c>
      <c r="D58" s="201" t="s">
        <v>210</v>
      </c>
      <c r="E58" s="203">
        <v>334.25693673695883</v>
      </c>
    </row>
    <row r="59" spans="1:5" ht="72" x14ac:dyDescent="0.25">
      <c r="A59" s="81">
        <v>18</v>
      </c>
      <c r="B59" s="82" t="s">
        <v>645</v>
      </c>
      <c r="C59" s="197" t="s">
        <v>650</v>
      </c>
      <c r="D59" s="201" t="s">
        <v>210</v>
      </c>
      <c r="E59" s="203">
        <v>363.93734184239736</v>
      </c>
    </row>
    <row r="60" spans="1:5" ht="96" x14ac:dyDescent="0.25">
      <c r="A60" s="81">
        <v>24</v>
      </c>
      <c r="B60" s="82" t="s">
        <v>656</v>
      </c>
      <c r="C60" s="197" t="s">
        <v>657</v>
      </c>
      <c r="D60" s="201" t="s">
        <v>154</v>
      </c>
      <c r="E60" s="203">
        <v>293.98501664816865</v>
      </c>
    </row>
    <row r="61" spans="1:5" ht="96" x14ac:dyDescent="0.25">
      <c r="A61" s="81">
        <v>25</v>
      </c>
      <c r="B61" s="82" t="s">
        <v>656</v>
      </c>
      <c r="C61" s="197" t="s">
        <v>658</v>
      </c>
      <c r="D61" s="201" t="s">
        <v>154</v>
      </c>
      <c r="E61" s="203">
        <v>418.74742508324084</v>
      </c>
    </row>
    <row r="62" spans="1:5" ht="96" x14ac:dyDescent="0.25">
      <c r="A62" s="81">
        <v>26</v>
      </c>
      <c r="B62" s="82" t="s">
        <v>656</v>
      </c>
      <c r="C62" s="197" t="s">
        <v>659</v>
      </c>
      <c r="D62" s="201" t="s">
        <v>154</v>
      </c>
      <c r="E62" s="203">
        <v>1021.4569811320754</v>
      </c>
    </row>
    <row r="63" spans="1:5" ht="96" x14ac:dyDescent="0.25">
      <c r="A63" s="81">
        <v>28</v>
      </c>
      <c r="B63" s="82" t="s">
        <v>661</v>
      </c>
      <c r="C63" s="197" t="s">
        <v>662</v>
      </c>
      <c r="D63" s="201" t="s">
        <v>154</v>
      </c>
      <c r="E63" s="203">
        <v>5543.9936071032189</v>
      </c>
    </row>
    <row r="64" spans="1:5" ht="96" x14ac:dyDescent="0.25">
      <c r="A64" s="81">
        <v>32</v>
      </c>
      <c r="B64" s="82" t="s">
        <v>667</v>
      </c>
      <c r="C64" s="197" t="s">
        <v>668</v>
      </c>
      <c r="D64" s="201" t="s">
        <v>154</v>
      </c>
      <c r="E64" s="203">
        <v>41662.009594302326</v>
      </c>
    </row>
    <row r="65" spans="1:5" ht="72" x14ac:dyDescent="0.25">
      <c r="A65" s="81">
        <v>34</v>
      </c>
      <c r="B65" s="82" t="s">
        <v>670</v>
      </c>
      <c r="C65" s="197" t="s">
        <v>671</v>
      </c>
      <c r="D65" s="201" t="s">
        <v>154</v>
      </c>
      <c r="E65" s="203">
        <v>26575.985696174208</v>
      </c>
    </row>
    <row r="66" spans="1:5" ht="96" x14ac:dyDescent="0.25">
      <c r="A66" s="81">
        <v>36</v>
      </c>
      <c r="B66" s="82" t="s">
        <v>673</v>
      </c>
      <c r="C66" s="197" t="s">
        <v>674</v>
      </c>
      <c r="D66" s="201" t="s">
        <v>154</v>
      </c>
      <c r="E66" s="203">
        <v>10299.981870385562</v>
      </c>
    </row>
    <row r="67" spans="1:5" ht="96" x14ac:dyDescent="0.25">
      <c r="A67" s="81">
        <v>38</v>
      </c>
      <c r="B67" s="82" t="s">
        <v>673</v>
      </c>
      <c r="C67" s="197" t="s">
        <v>676</v>
      </c>
      <c r="D67" s="201" t="s">
        <v>154</v>
      </c>
      <c r="E67" s="203">
        <v>2719.9908606160034</v>
      </c>
    </row>
    <row r="68" spans="1:5" ht="72" x14ac:dyDescent="0.25">
      <c r="A68" s="81">
        <v>44</v>
      </c>
      <c r="B68" s="82" t="s">
        <v>683</v>
      </c>
      <c r="C68" s="197" t="s">
        <v>684</v>
      </c>
      <c r="D68" s="201" t="s">
        <v>154</v>
      </c>
      <c r="E68" s="203">
        <v>1699.9985627081019</v>
      </c>
    </row>
    <row r="69" spans="1:5" ht="72" x14ac:dyDescent="0.25">
      <c r="A69" s="81">
        <v>46</v>
      </c>
      <c r="B69" s="82" t="s">
        <v>686</v>
      </c>
      <c r="C69" s="197" t="s">
        <v>687</v>
      </c>
      <c r="D69" s="201" t="s">
        <v>154</v>
      </c>
      <c r="E69" s="203">
        <v>4165.2844228634849</v>
      </c>
    </row>
    <row r="70" spans="1:5" x14ac:dyDescent="0.25">
      <c r="E70" s="203">
        <v>0</v>
      </c>
    </row>
    <row r="71" spans="1:5" x14ac:dyDescent="0.25">
      <c r="A71" s="125"/>
      <c r="B71" s="127" t="s">
        <v>122</v>
      </c>
      <c r="C71" s="128" t="s">
        <v>106</v>
      </c>
      <c r="D71" s="126"/>
      <c r="E71" s="203">
        <v>0</v>
      </c>
    </row>
    <row r="72" spans="1:5" x14ac:dyDescent="0.25">
      <c r="E72" s="203">
        <v>0</v>
      </c>
    </row>
    <row r="73" spans="1:5" ht="48" x14ac:dyDescent="0.25">
      <c r="A73" s="81">
        <v>4</v>
      </c>
      <c r="B73" s="82" t="s">
        <v>751</v>
      </c>
      <c r="C73" s="197" t="s">
        <v>752</v>
      </c>
      <c r="D73" s="201" t="s">
        <v>154</v>
      </c>
      <c r="E73" s="203">
        <v>228.00998583041238</v>
      </c>
    </row>
    <row r="74" spans="1:5" ht="48" x14ac:dyDescent="0.25">
      <c r="A74" s="81">
        <v>7</v>
      </c>
      <c r="B74" s="82" t="s">
        <v>751</v>
      </c>
      <c r="C74" s="197" t="s">
        <v>755</v>
      </c>
      <c r="D74" s="201" t="s">
        <v>154</v>
      </c>
      <c r="E74" s="203">
        <v>839.99231486315136</v>
      </c>
    </row>
    <row r="75" spans="1:5" ht="48" x14ac:dyDescent="0.25">
      <c r="A75" s="81">
        <v>8</v>
      </c>
      <c r="B75" s="82" t="s">
        <v>756</v>
      </c>
      <c r="C75" s="197" t="s">
        <v>757</v>
      </c>
      <c r="D75" s="201" t="s">
        <v>154</v>
      </c>
      <c r="E75" s="203">
        <v>320.59541352822731</v>
      </c>
    </row>
    <row r="76" spans="1:5" ht="48" x14ac:dyDescent="0.25">
      <c r="A76" s="81">
        <v>10</v>
      </c>
      <c r="B76" s="82" t="s">
        <v>759</v>
      </c>
      <c r="C76" s="197" t="s">
        <v>760</v>
      </c>
      <c r="D76" s="201" t="s">
        <v>154</v>
      </c>
      <c r="E76" s="203">
        <v>1351.6002833917514</v>
      </c>
    </row>
    <row r="77" spans="1:5" ht="48" x14ac:dyDescent="0.25">
      <c r="A77" s="81">
        <v>12</v>
      </c>
      <c r="B77" s="82" t="s">
        <v>762</v>
      </c>
      <c r="C77" s="197" t="s">
        <v>763</v>
      </c>
      <c r="D77" s="201" t="s">
        <v>154</v>
      </c>
      <c r="E77" s="203">
        <v>2287.999011857707</v>
      </c>
    </row>
    <row r="78" spans="1:5" ht="48" x14ac:dyDescent="0.25">
      <c r="A78" s="81">
        <v>13</v>
      </c>
      <c r="B78" s="82" t="s">
        <v>762</v>
      </c>
      <c r="C78" s="197" t="s">
        <v>764</v>
      </c>
      <c r="D78" s="201" t="s">
        <v>154</v>
      </c>
      <c r="E78" s="203">
        <v>1830.3992094861658</v>
      </c>
    </row>
    <row r="79" spans="1:5" ht="48" x14ac:dyDescent="0.25">
      <c r="A79" s="81">
        <v>15</v>
      </c>
      <c r="B79" s="82" t="s">
        <v>762</v>
      </c>
      <c r="C79" s="197" t="s">
        <v>766</v>
      </c>
      <c r="D79" s="201" t="s">
        <v>154</v>
      </c>
      <c r="E79" s="203">
        <v>1435.7354537996862</v>
      </c>
    </row>
    <row r="80" spans="1:5" ht="48" x14ac:dyDescent="0.25">
      <c r="A80" s="81">
        <v>17</v>
      </c>
      <c r="B80" s="82" t="s">
        <v>768</v>
      </c>
      <c r="C80" s="197" t="s">
        <v>769</v>
      </c>
      <c r="D80" s="201" t="s">
        <v>154</v>
      </c>
      <c r="E80" s="203">
        <v>1693.1376388992467</v>
      </c>
    </row>
    <row r="81" spans="1:5" ht="48" x14ac:dyDescent="0.25">
      <c r="A81" s="81">
        <v>19</v>
      </c>
      <c r="B81" s="82" t="s">
        <v>751</v>
      </c>
      <c r="C81" s="197" t="s">
        <v>771</v>
      </c>
      <c r="D81" s="201" t="s">
        <v>154</v>
      </c>
      <c r="E81" s="203">
        <v>421.8515400104406</v>
      </c>
    </row>
    <row r="82" spans="1:5" ht="48" x14ac:dyDescent="0.25">
      <c r="A82" s="81">
        <v>21</v>
      </c>
      <c r="B82" s="82" t="s">
        <v>772</v>
      </c>
      <c r="C82" s="197" t="s">
        <v>773</v>
      </c>
      <c r="D82" s="201" t="s">
        <v>154</v>
      </c>
      <c r="E82" s="203">
        <v>32.184458199716602</v>
      </c>
    </row>
    <row r="83" spans="1:5" ht="48" x14ac:dyDescent="0.25">
      <c r="A83" s="81">
        <v>23</v>
      </c>
      <c r="B83" s="82" t="s">
        <v>775</v>
      </c>
      <c r="C83" s="197" t="s">
        <v>776</v>
      </c>
      <c r="D83" s="201" t="s">
        <v>154</v>
      </c>
      <c r="E83" s="203">
        <v>325.00424341859934</v>
      </c>
    </row>
    <row r="84" spans="1:5" ht="48" x14ac:dyDescent="0.25">
      <c r="A84" s="81">
        <v>25</v>
      </c>
      <c r="B84" s="82" t="s">
        <v>777</v>
      </c>
      <c r="C84" s="197" t="s">
        <v>778</v>
      </c>
      <c r="D84" s="201" t="s">
        <v>154</v>
      </c>
      <c r="E84" s="203">
        <v>2610.3946975911699</v>
      </c>
    </row>
    <row r="85" spans="1:5" ht="48" x14ac:dyDescent="0.25">
      <c r="A85" s="81">
        <v>27</v>
      </c>
      <c r="B85" s="82" t="s">
        <v>780</v>
      </c>
      <c r="C85" s="197" t="s">
        <v>781</v>
      </c>
      <c r="D85" s="201" t="s">
        <v>154</v>
      </c>
      <c r="E85" s="203">
        <v>385.62565441121626</v>
      </c>
    </row>
    <row r="86" spans="1:5" ht="48" x14ac:dyDescent="0.25">
      <c r="A86" s="81">
        <v>28</v>
      </c>
      <c r="B86" s="82" t="s">
        <v>780</v>
      </c>
      <c r="C86" s="197" t="s">
        <v>782</v>
      </c>
      <c r="D86" s="201" t="s">
        <v>154</v>
      </c>
      <c r="E86" s="203">
        <v>1009.9894473860836</v>
      </c>
    </row>
    <row r="87" spans="1:5" ht="54" x14ac:dyDescent="0.25">
      <c r="A87" s="81">
        <v>38</v>
      </c>
      <c r="B87" s="82" t="s">
        <v>788</v>
      </c>
      <c r="C87" s="197" t="s">
        <v>789</v>
      </c>
      <c r="D87" s="201" t="s">
        <v>220</v>
      </c>
      <c r="E87" s="203">
        <v>34850.000011186516</v>
      </c>
    </row>
    <row r="88" spans="1:5" ht="48" x14ac:dyDescent="0.25">
      <c r="A88" s="81">
        <v>40</v>
      </c>
      <c r="B88" s="82" t="s">
        <v>791</v>
      </c>
      <c r="C88" s="197" t="s">
        <v>792</v>
      </c>
      <c r="D88" s="201" t="s">
        <v>154</v>
      </c>
      <c r="E88" s="203">
        <v>19550.000902378997</v>
      </c>
    </row>
    <row r="89" spans="1:5" ht="48" x14ac:dyDescent="0.25">
      <c r="A89" s="81">
        <v>41</v>
      </c>
      <c r="B89" s="82" t="s">
        <v>793</v>
      </c>
      <c r="C89" s="197" t="s">
        <v>794</v>
      </c>
      <c r="D89" s="201" t="s">
        <v>154</v>
      </c>
      <c r="E89" s="203">
        <v>12070.016850622715</v>
      </c>
    </row>
    <row r="90" spans="1:5" ht="48" x14ac:dyDescent="0.25">
      <c r="A90" s="81">
        <v>42</v>
      </c>
      <c r="B90" s="82" t="s">
        <v>795</v>
      </c>
      <c r="C90" s="197" t="s">
        <v>796</v>
      </c>
      <c r="D90" s="201" t="s">
        <v>154</v>
      </c>
      <c r="E90" s="203">
        <v>12070.016850622715</v>
      </c>
    </row>
    <row r="91" spans="1:5" ht="48" x14ac:dyDescent="0.25">
      <c r="A91" s="81">
        <v>45</v>
      </c>
      <c r="B91" s="82" t="s">
        <v>799</v>
      </c>
      <c r="C91" s="197" t="s">
        <v>800</v>
      </c>
      <c r="D91" s="201" t="s">
        <v>154</v>
      </c>
      <c r="E91" s="203">
        <v>8579.98710940413</v>
      </c>
    </row>
    <row r="92" spans="1:5" ht="48" x14ac:dyDescent="0.25">
      <c r="A92" s="81">
        <v>47</v>
      </c>
      <c r="B92" s="82" t="s">
        <v>802</v>
      </c>
      <c r="C92" s="197" t="s">
        <v>803</v>
      </c>
      <c r="D92" s="201" t="s">
        <v>154</v>
      </c>
      <c r="E92" s="203">
        <v>3570.0132634797519</v>
      </c>
    </row>
    <row r="93" spans="1:5" ht="48" x14ac:dyDescent="0.25">
      <c r="A93" s="81">
        <v>49</v>
      </c>
      <c r="B93" s="82" t="s">
        <v>805</v>
      </c>
      <c r="C93" s="197" t="s">
        <v>806</v>
      </c>
      <c r="D93" s="201" t="s">
        <v>154</v>
      </c>
      <c r="E93" s="203">
        <v>619.99170333358177</v>
      </c>
    </row>
    <row r="94" spans="1:5" ht="48" x14ac:dyDescent="0.25">
      <c r="A94" s="81">
        <v>51</v>
      </c>
      <c r="B94" s="82" t="s">
        <v>807</v>
      </c>
      <c r="C94" s="197" t="s">
        <v>808</v>
      </c>
      <c r="D94" s="201" t="s">
        <v>154</v>
      </c>
      <c r="E94" s="203">
        <v>545.9968416735029</v>
      </c>
    </row>
    <row r="95" spans="1:5" ht="60" x14ac:dyDescent="0.25">
      <c r="A95" s="81">
        <v>53</v>
      </c>
      <c r="B95" s="82" t="s">
        <v>810</v>
      </c>
      <c r="C95" s="197" t="s">
        <v>811</v>
      </c>
      <c r="D95" s="201" t="s">
        <v>220</v>
      </c>
      <c r="E95" s="203">
        <v>17.880732519422864</v>
      </c>
    </row>
    <row r="96" spans="1:5" ht="48" x14ac:dyDescent="0.25">
      <c r="A96" s="81">
        <v>54</v>
      </c>
      <c r="B96" s="82" t="s">
        <v>812</v>
      </c>
      <c r="C96" s="197" t="s">
        <v>813</v>
      </c>
      <c r="D96" s="201" t="s">
        <v>380</v>
      </c>
      <c r="E96" s="203">
        <v>1250.0001276359599</v>
      </c>
    </row>
    <row r="97" spans="1:5" ht="48" x14ac:dyDescent="0.25">
      <c r="A97" s="81">
        <v>55</v>
      </c>
      <c r="B97" s="82" t="s">
        <v>814</v>
      </c>
      <c r="C97" s="197" t="s">
        <v>815</v>
      </c>
      <c r="D97" s="201" t="s">
        <v>380</v>
      </c>
      <c r="E97" s="203">
        <v>2799.9857880133177</v>
      </c>
    </row>
    <row r="98" spans="1:5" ht="48" x14ac:dyDescent="0.25">
      <c r="A98" s="81">
        <v>60</v>
      </c>
      <c r="B98" s="82" t="s">
        <v>817</v>
      </c>
      <c r="C98" s="197" t="s">
        <v>818</v>
      </c>
      <c r="D98" s="201" t="s">
        <v>374</v>
      </c>
      <c r="E98" s="203">
        <v>21.746836847946724</v>
      </c>
    </row>
    <row r="99" spans="1:5" x14ac:dyDescent="0.25">
      <c r="E99" s="203">
        <v>0</v>
      </c>
    </row>
    <row r="100" spans="1:5" x14ac:dyDescent="0.25">
      <c r="A100" s="118"/>
      <c r="B100" s="120" t="s">
        <v>122</v>
      </c>
      <c r="C100" s="121" t="s">
        <v>115</v>
      </c>
      <c r="D100" s="119"/>
      <c r="E100" s="203">
        <v>0</v>
      </c>
    </row>
    <row r="101" spans="1:5" x14ac:dyDescent="0.25">
      <c r="E101" s="203">
        <v>0</v>
      </c>
    </row>
    <row r="102" spans="1:5" ht="72" x14ac:dyDescent="0.25">
      <c r="A102" s="81">
        <v>6</v>
      </c>
      <c r="B102" s="82" t="s">
        <v>820</v>
      </c>
      <c r="C102" s="197" t="s">
        <v>766</v>
      </c>
      <c r="D102" s="201" t="s">
        <v>154</v>
      </c>
      <c r="E102" s="203">
        <v>1435.7354537996862</v>
      </c>
    </row>
    <row r="103" spans="1:5" ht="72" x14ac:dyDescent="0.25">
      <c r="A103" s="81">
        <v>8</v>
      </c>
      <c r="B103" s="82" t="s">
        <v>822</v>
      </c>
      <c r="C103" s="197" t="s">
        <v>823</v>
      </c>
      <c r="D103" s="201" t="s">
        <v>154</v>
      </c>
      <c r="E103" s="203">
        <v>6455.996569468266</v>
      </c>
    </row>
    <row r="104" spans="1:5" ht="72" x14ac:dyDescent="0.25">
      <c r="A104" s="81">
        <v>9</v>
      </c>
      <c r="B104" s="82" t="s">
        <v>822</v>
      </c>
      <c r="C104" s="197" t="s">
        <v>824</v>
      </c>
      <c r="D104" s="201" t="s">
        <v>154</v>
      </c>
      <c r="E104" s="203">
        <v>3175.202546796927</v>
      </c>
    </row>
    <row r="105" spans="1:5" ht="72" x14ac:dyDescent="0.25">
      <c r="A105" s="81">
        <v>11</v>
      </c>
      <c r="B105" s="82" t="s">
        <v>825</v>
      </c>
      <c r="C105" s="197" t="s">
        <v>826</v>
      </c>
      <c r="D105" s="201" t="s">
        <v>154</v>
      </c>
      <c r="E105" s="203">
        <v>310.89598776940858</v>
      </c>
    </row>
    <row r="106" spans="1:5" ht="72" x14ac:dyDescent="0.25">
      <c r="A106" s="81">
        <v>12</v>
      </c>
      <c r="B106" s="82" t="s">
        <v>825</v>
      </c>
      <c r="C106" s="197" t="s">
        <v>827</v>
      </c>
      <c r="D106" s="201" t="s">
        <v>154</v>
      </c>
      <c r="E106" s="203">
        <v>741.89584980237146</v>
      </c>
    </row>
    <row r="107" spans="1:5" ht="60" x14ac:dyDescent="0.25">
      <c r="A107" s="81">
        <v>14</v>
      </c>
      <c r="B107" s="82" t="s">
        <v>829</v>
      </c>
      <c r="C107" s="197" t="s">
        <v>830</v>
      </c>
      <c r="D107" s="201" t="s">
        <v>154</v>
      </c>
      <c r="E107" s="203">
        <v>252.00136848385409</v>
      </c>
    </row>
    <row r="108" spans="1:5" ht="60" x14ac:dyDescent="0.25">
      <c r="A108" s="81">
        <v>16</v>
      </c>
      <c r="B108" s="82" t="s">
        <v>832</v>
      </c>
      <c r="C108" s="197" t="s">
        <v>833</v>
      </c>
      <c r="D108" s="201" t="s">
        <v>154</v>
      </c>
      <c r="E108" s="203">
        <v>299.98413379073753</v>
      </c>
    </row>
    <row r="109" spans="1:5" ht="36" x14ac:dyDescent="0.25">
      <c r="A109" s="81">
        <v>18</v>
      </c>
      <c r="B109" s="82" t="s">
        <v>371</v>
      </c>
      <c r="C109" s="197" t="s">
        <v>834</v>
      </c>
      <c r="D109" s="201" t="s">
        <v>154</v>
      </c>
      <c r="E109" s="203">
        <v>128.99501454247144</v>
      </c>
    </row>
    <row r="110" spans="1:5" ht="60" x14ac:dyDescent="0.25">
      <c r="A110" s="81">
        <v>20</v>
      </c>
      <c r="B110" s="82" t="s">
        <v>836</v>
      </c>
      <c r="C110" s="197" t="s">
        <v>837</v>
      </c>
      <c r="D110" s="201" t="s">
        <v>154</v>
      </c>
      <c r="E110" s="203">
        <v>142.993049444403</v>
      </c>
    </row>
    <row r="111" spans="1:5" ht="72" x14ac:dyDescent="0.25">
      <c r="A111" s="81">
        <v>24</v>
      </c>
      <c r="B111" s="82" t="s">
        <v>838</v>
      </c>
      <c r="C111" s="197" t="s">
        <v>839</v>
      </c>
      <c r="D111" s="201" t="s">
        <v>374</v>
      </c>
      <c r="E111" s="203">
        <v>31.573185349611538</v>
      </c>
    </row>
    <row r="112" spans="1:5" x14ac:dyDescent="0.25">
      <c r="E112" s="203">
        <v>0</v>
      </c>
    </row>
    <row r="113" spans="1:5" x14ac:dyDescent="0.25">
      <c r="A113" s="125"/>
      <c r="B113" s="127" t="s">
        <v>122</v>
      </c>
      <c r="C113" s="128" t="s">
        <v>91</v>
      </c>
      <c r="D113" s="126"/>
      <c r="E113" s="203">
        <v>0</v>
      </c>
    </row>
    <row r="114" spans="1:5" x14ac:dyDescent="0.25">
      <c r="E114" s="203">
        <v>0</v>
      </c>
    </row>
    <row r="115" spans="1:5" ht="48" x14ac:dyDescent="0.25">
      <c r="A115" s="81">
        <v>12</v>
      </c>
      <c r="B115" s="82" t="s">
        <v>848</v>
      </c>
      <c r="C115" s="197" t="s">
        <v>849</v>
      </c>
      <c r="D115" s="201" t="s">
        <v>154</v>
      </c>
      <c r="E115" s="203">
        <v>330.18947280799102</v>
      </c>
    </row>
    <row r="116" spans="1:5" x14ac:dyDescent="0.25">
      <c r="E116" s="203">
        <v>0</v>
      </c>
    </row>
    <row r="117" spans="1:5" x14ac:dyDescent="0.25">
      <c r="A117" s="125"/>
      <c r="B117" s="127" t="s">
        <v>122</v>
      </c>
      <c r="C117" s="128" t="s">
        <v>547</v>
      </c>
      <c r="D117" s="126"/>
      <c r="E117" s="203">
        <v>0</v>
      </c>
    </row>
    <row r="118" spans="1:5" x14ac:dyDescent="0.25">
      <c r="E118" s="203">
        <v>0</v>
      </c>
    </row>
    <row r="119" spans="1:5" ht="60" x14ac:dyDescent="0.25">
      <c r="A119" s="81">
        <v>30</v>
      </c>
      <c r="B119" s="82" t="s">
        <v>875</v>
      </c>
      <c r="C119" s="197" t="s">
        <v>876</v>
      </c>
      <c r="D119" s="201" t="s">
        <v>374</v>
      </c>
      <c r="E119" s="203">
        <v>239.980371809101</v>
      </c>
    </row>
    <row r="120" spans="1:5" ht="48" x14ac:dyDescent="0.25">
      <c r="A120" s="81">
        <v>32</v>
      </c>
      <c r="B120" s="82" t="s">
        <v>878</v>
      </c>
      <c r="C120" s="197" t="s">
        <v>879</v>
      </c>
      <c r="D120" s="201" t="s">
        <v>154</v>
      </c>
      <c r="E120" s="203">
        <v>1419.5449112097667</v>
      </c>
    </row>
    <row r="121" spans="1:5" ht="60" x14ac:dyDescent="0.25">
      <c r="A121" s="81">
        <v>35</v>
      </c>
      <c r="B121" s="82" t="s">
        <v>882</v>
      </c>
      <c r="C121" s="197" t="s">
        <v>883</v>
      </c>
      <c r="D121" s="201" t="s">
        <v>154</v>
      </c>
      <c r="E121" s="203">
        <v>145.01918423973359</v>
      </c>
    </row>
    <row r="122" spans="1:5" ht="48" x14ac:dyDescent="0.25">
      <c r="A122" s="81">
        <v>42</v>
      </c>
      <c r="B122" s="82" t="s">
        <v>888</v>
      </c>
      <c r="C122" s="197" t="s">
        <v>889</v>
      </c>
      <c r="D122" s="201" t="s">
        <v>154</v>
      </c>
      <c r="E122" s="203">
        <v>24654.509750277462</v>
      </c>
    </row>
    <row r="123" spans="1:5" ht="48" x14ac:dyDescent="0.25">
      <c r="A123" s="81">
        <v>43</v>
      </c>
      <c r="B123" s="82" t="s">
        <v>888</v>
      </c>
      <c r="C123" s="197" t="s">
        <v>890</v>
      </c>
      <c r="D123" s="201" t="s">
        <v>154</v>
      </c>
      <c r="E123" s="203">
        <v>28881.611570477242</v>
      </c>
    </row>
    <row r="124" spans="1:5" ht="48" x14ac:dyDescent="0.25">
      <c r="A124" s="81">
        <v>45</v>
      </c>
      <c r="B124" s="82" t="s">
        <v>892</v>
      </c>
      <c r="C124" s="197" t="s">
        <v>893</v>
      </c>
      <c r="D124" s="201" t="s">
        <v>154</v>
      </c>
      <c r="E124" s="203">
        <v>9058.8462486126537</v>
      </c>
    </row>
    <row r="125" spans="1:5" x14ac:dyDescent="0.25">
      <c r="E125" s="203">
        <v>0</v>
      </c>
    </row>
    <row r="126" spans="1:5" x14ac:dyDescent="0.25">
      <c r="A126" s="125"/>
      <c r="B126" s="127" t="s">
        <v>122</v>
      </c>
      <c r="C126" s="128" t="s">
        <v>109</v>
      </c>
      <c r="D126" s="126"/>
      <c r="E126" s="203">
        <v>0</v>
      </c>
    </row>
    <row r="127" spans="1:5" x14ac:dyDescent="0.25">
      <c r="E127" s="203">
        <v>0</v>
      </c>
    </row>
    <row r="128" spans="1:5" ht="60" x14ac:dyDescent="0.25">
      <c r="A128" s="81">
        <v>17</v>
      </c>
      <c r="B128" s="82" t="s">
        <v>897</v>
      </c>
      <c r="C128" s="197" t="s">
        <v>898</v>
      </c>
      <c r="D128" s="201" t="s">
        <v>154</v>
      </c>
      <c r="E128" s="203">
        <v>3006.6210099889008</v>
      </c>
    </row>
    <row r="129" spans="1:5" ht="60" x14ac:dyDescent="0.25">
      <c r="A129" s="81">
        <v>18</v>
      </c>
      <c r="B129" s="82" t="s">
        <v>897</v>
      </c>
      <c r="C129" s="197" t="s">
        <v>899</v>
      </c>
      <c r="D129" s="201" t="s">
        <v>154</v>
      </c>
      <c r="E129" s="203">
        <v>2245.5219922308543</v>
      </c>
    </row>
    <row r="130" spans="1:5" ht="60" x14ac:dyDescent="0.25">
      <c r="A130" s="81">
        <v>26</v>
      </c>
      <c r="B130" s="82" t="s">
        <v>900</v>
      </c>
      <c r="C130" s="197" t="s">
        <v>901</v>
      </c>
      <c r="D130" s="201" t="s">
        <v>154</v>
      </c>
      <c r="E130" s="203">
        <v>332.00170921198657</v>
      </c>
    </row>
    <row r="131" spans="1:5" ht="60" x14ac:dyDescent="0.25">
      <c r="A131" s="81">
        <v>27</v>
      </c>
      <c r="B131" s="82" t="s">
        <v>900</v>
      </c>
      <c r="C131" s="197" t="s">
        <v>902</v>
      </c>
      <c r="D131" s="201" t="s">
        <v>154</v>
      </c>
      <c r="E131" s="203">
        <v>332.00170921198657</v>
      </c>
    </row>
    <row r="132" spans="1:5" ht="60" x14ac:dyDescent="0.25">
      <c r="A132" s="81">
        <v>29</v>
      </c>
      <c r="B132" s="82" t="s">
        <v>903</v>
      </c>
      <c r="C132" s="197" t="s">
        <v>904</v>
      </c>
      <c r="D132" s="201" t="s">
        <v>154</v>
      </c>
      <c r="E132" s="203">
        <v>1210.0101109877912</v>
      </c>
    </row>
    <row r="133" spans="1:5" x14ac:dyDescent="0.25">
      <c r="E133" s="203">
        <v>0</v>
      </c>
    </row>
    <row r="134" spans="1:5" x14ac:dyDescent="0.25">
      <c r="A134" s="129"/>
      <c r="B134" s="123" t="s">
        <v>122</v>
      </c>
      <c r="C134" s="124" t="s">
        <v>390</v>
      </c>
      <c r="D134" s="122"/>
      <c r="E134" s="203">
        <v>0</v>
      </c>
    </row>
    <row r="135" spans="1:5" ht="60" x14ac:dyDescent="0.25">
      <c r="A135" s="81">
        <v>14</v>
      </c>
      <c r="B135" s="82" t="s">
        <v>918</v>
      </c>
      <c r="C135" s="197" t="s">
        <v>919</v>
      </c>
      <c r="D135" s="201" t="s">
        <v>154</v>
      </c>
      <c r="E135" s="203">
        <v>2591.9813207547163</v>
      </c>
    </row>
    <row r="136" spans="1:5" ht="60" x14ac:dyDescent="0.25">
      <c r="A136" s="81">
        <v>15</v>
      </c>
      <c r="B136" s="82" t="s">
        <v>918</v>
      </c>
      <c r="C136" s="197" t="s">
        <v>920</v>
      </c>
      <c r="D136" s="201" t="s">
        <v>154</v>
      </c>
      <c r="E136" s="203">
        <v>2556.0184961154273</v>
      </c>
    </row>
    <row r="137" spans="1:5" ht="60" x14ac:dyDescent="0.25">
      <c r="A137" s="81">
        <v>16</v>
      </c>
      <c r="B137" s="82" t="s">
        <v>918</v>
      </c>
      <c r="C137" s="197" t="s">
        <v>921</v>
      </c>
      <c r="D137" s="201" t="s">
        <v>154</v>
      </c>
      <c r="E137" s="203">
        <v>2556.0184961154273</v>
      </c>
    </row>
    <row r="138" spans="1:5" ht="60" x14ac:dyDescent="0.25">
      <c r="A138" s="81">
        <v>20</v>
      </c>
      <c r="B138" s="82" t="s">
        <v>918</v>
      </c>
      <c r="C138" s="197" t="s">
        <v>925</v>
      </c>
      <c r="D138" s="201" t="s">
        <v>154</v>
      </c>
      <c r="E138" s="203">
        <v>2591.9813207547163</v>
      </c>
    </row>
    <row r="139" spans="1:5" ht="60" x14ac:dyDescent="0.25">
      <c r="A139" s="81">
        <v>21</v>
      </c>
      <c r="B139" s="82" t="s">
        <v>918</v>
      </c>
      <c r="C139" s="197" t="s">
        <v>926</v>
      </c>
      <c r="D139" s="201" t="s">
        <v>154</v>
      </c>
      <c r="E139" s="203">
        <v>2556.0184961154273</v>
      </c>
    </row>
    <row r="140" spans="1:5" ht="60" x14ac:dyDescent="0.25">
      <c r="A140" s="81">
        <v>22</v>
      </c>
      <c r="B140" s="82" t="s">
        <v>918</v>
      </c>
      <c r="C140" s="197" t="s">
        <v>927</v>
      </c>
      <c r="D140" s="201" t="s">
        <v>154</v>
      </c>
      <c r="E140" s="203">
        <v>2556.0184961154273</v>
      </c>
    </row>
    <row r="141" spans="1:5" ht="60" x14ac:dyDescent="0.25">
      <c r="A141" s="81">
        <v>24</v>
      </c>
      <c r="B141" s="82" t="s">
        <v>929</v>
      </c>
      <c r="C141" s="197" t="s">
        <v>930</v>
      </c>
      <c r="D141" s="201" t="s">
        <v>154</v>
      </c>
      <c r="E141" s="203">
        <v>2949.9986903440617</v>
      </c>
    </row>
    <row r="142" spans="1:5" ht="48" x14ac:dyDescent="0.25">
      <c r="A142" s="81">
        <v>25</v>
      </c>
      <c r="B142" s="82" t="s">
        <v>931</v>
      </c>
      <c r="C142" s="197" t="s">
        <v>932</v>
      </c>
      <c r="D142" s="201" t="s">
        <v>154</v>
      </c>
      <c r="E142" s="203">
        <v>1785.0125860155381</v>
      </c>
    </row>
    <row r="143" spans="1:5" x14ac:dyDescent="0.25">
      <c r="E143" s="203">
        <v>0</v>
      </c>
    </row>
    <row r="144" spans="1:5" x14ac:dyDescent="0.25">
      <c r="A144" s="118"/>
      <c r="B144" s="120" t="s">
        <v>122</v>
      </c>
      <c r="C144" s="121" t="s">
        <v>108</v>
      </c>
      <c r="D144" s="119"/>
      <c r="E144" s="203">
        <v>0</v>
      </c>
    </row>
    <row r="145" spans="1:5" x14ac:dyDescent="0.25">
      <c r="E145" s="203">
        <v>0</v>
      </c>
    </row>
    <row r="146" spans="1:5" ht="48" x14ac:dyDescent="0.25">
      <c r="A146" s="81">
        <v>22</v>
      </c>
      <c r="B146" s="82" t="s">
        <v>153</v>
      </c>
      <c r="C146" s="197" t="s">
        <v>944</v>
      </c>
      <c r="D146" s="201" t="s">
        <v>154</v>
      </c>
      <c r="E146" s="203">
        <v>2025.012308897009</v>
      </c>
    </row>
    <row r="147" spans="1:5" ht="48" x14ac:dyDescent="0.25">
      <c r="A147" s="81">
        <v>23</v>
      </c>
      <c r="B147" s="82" t="s">
        <v>153</v>
      </c>
      <c r="C147" s="197" t="s">
        <v>945</v>
      </c>
      <c r="D147" s="201" t="s">
        <v>154</v>
      </c>
      <c r="E147" s="203">
        <v>8670.0007196658953</v>
      </c>
    </row>
    <row r="150" spans="1:5" x14ac:dyDescent="0.25">
      <c r="A150" s="204"/>
      <c r="B150" s="204"/>
      <c r="C150" s="204" t="s">
        <v>948</v>
      </c>
      <c r="D150" s="204"/>
      <c r="E150" s="204"/>
    </row>
  </sheetData>
  <mergeCells count="5">
    <mergeCell ref="E4:E6"/>
    <mergeCell ref="A4:A6"/>
    <mergeCell ref="B4:B6"/>
    <mergeCell ref="C4:C6"/>
    <mergeCell ref="D4:D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workbookViewId="0">
      <selection activeCell="C4" sqref="C4"/>
    </sheetView>
  </sheetViews>
  <sheetFormatPr defaultRowHeight="15" outlineLevelRow="2" x14ac:dyDescent="0.25"/>
  <cols>
    <col min="1" max="1" width="4.5703125" style="79" customWidth="1"/>
    <col min="2" max="2" width="14.42578125" style="77" customWidth="1"/>
    <col min="3" max="3" width="40.7109375" style="135" customWidth="1"/>
    <col min="4" max="4" width="13.85546875" style="196" customWidth="1"/>
    <col min="5" max="5" width="11.7109375" style="136" customWidth="1"/>
    <col min="6" max="6" width="8.140625" style="78" customWidth="1"/>
    <col min="7" max="9" width="7.140625" style="78" customWidth="1"/>
    <col min="10" max="10" width="8.140625" style="78" customWidth="1"/>
    <col min="11" max="13" width="7.140625" style="78" customWidth="1"/>
  </cols>
  <sheetData>
    <row r="1" spans="1:14" outlineLevel="2" x14ac:dyDescent="0.25">
      <c r="A1" s="776" t="s">
        <v>117</v>
      </c>
      <c r="B1" s="745"/>
      <c r="C1" s="777"/>
      <c r="D1" s="745"/>
      <c r="E1" s="745"/>
      <c r="F1" s="745"/>
      <c r="G1" s="745"/>
      <c r="H1" s="745"/>
      <c r="I1" s="745"/>
      <c r="J1" s="779" t="s">
        <v>118</v>
      </c>
      <c r="K1" s="745"/>
      <c r="L1" s="745"/>
      <c r="M1" s="745"/>
      <c r="N1" s="722"/>
    </row>
    <row r="2" spans="1:14" outlineLevel="1" x14ac:dyDescent="0.25">
      <c r="A2" s="778"/>
      <c r="B2" s="745"/>
      <c r="C2" s="777"/>
      <c r="D2" s="745"/>
      <c r="E2" s="745"/>
      <c r="F2" s="745"/>
      <c r="G2" s="745"/>
      <c r="H2" s="745"/>
      <c r="I2" s="745"/>
      <c r="J2" s="780"/>
      <c r="K2" s="745"/>
      <c r="L2" s="745"/>
      <c r="M2" s="745"/>
      <c r="N2" s="722"/>
    </row>
    <row r="3" spans="1:14" outlineLevel="1" x14ac:dyDescent="0.25">
      <c r="A3" s="778"/>
      <c r="B3" s="745"/>
      <c r="C3" s="777"/>
      <c r="D3" s="745"/>
      <c r="E3" s="745"/>
      <c r="F3" s="745"/>
      <c r="G3" s="745"/>
      <c r="H3" s="745"/>
      <c r="I3" s="745"/>
      <c r="J3" s="780"/>
      <c r="K3" s="745"/>
      <c r="L3" s="745"/>
      <c r="M3" s="745"/>
      <c r="N3" s="722"/>
    </row>
    <row r="4" spans="1:14" outlineLevel="1" x14ac:dyDescent="0.25">
      <c r="A4" s="778"/>
      <c r="B4" s="745"/>
      <c r="C4" s="753"/>
      <c r="D4" s="745"/>
      <c r="E4" s="745"/>
      <c r="F4" s="745"/>
      <c r="G4" s="745"/>
      <c r="H4" s="745"/>
      <c r="I4" s="745"/>
      <c r="J4" s="780" t="s">
        <v>119</v>
      </c>
      <c r="K4" s="745"/>
      <c r="L4" s="745"/>
      <c r="M4" s="745"/>
      <c r="N4" s="722"/>
    </row>
    <row r="5" spans="1:14" outlineLevel="1" x14ac:dyDescent="0.25">
      <c r="A5" s="778" t="s">
        <v>385</v>
      </c>
      <c r="B5" s="745"/>
      <c r="C5" s="777"/>
      <c r="D5" s="745"/>
      <c r="E5" s="745"/>
      <c r="F5" s="745"/>
      <c r="G5" s="745"/>
      <c r="H5" s="745"/>
      <c r="I5" s="745"/>
      <c r="J5" s="781" t="s">
        <v>120</v>
      </c>
      <c r="K5" s="745"/>
      <c r="L5" s="745"/>
      <c r="M5" s="745"/>
      <c r="N5" s="722"/>
    </row>
    <row r="6" spans="1:14" x14ac:dyDescent="0.25">
      <c r="A6" s="750"/>
      <c r="B6" s="785"/>
      <c r="C6" s="786"/>
      <c r="D6" s="749"/>
      <c r="E6" s="787"/>
      <c r="F6" s="751"/>
      <c r="G6" s="751"/>
      <c r="H6" s="749"/>
      <c r="I6" s="751"/>
      <c r="J6" s="752"/>
      <c r="K6" s="788"/>
      <c r="L6" s="788"/>
      <c r="M6" s="788"/>
      <c r="N6" s="722"/>
    </row>
    <row r="7" spans="1:14" x14ac:dyDescent="0.25">
      <c r="A7" s="745"/>
      <c r="B7" s="745"/>
      <c r="C7" s="754"/>
      <c r="D7" s="755"/>
      <c r="E7" s="757" t="s">
        <v>9</v>
      </c>
      <c r="F7" s="758"/>
      <c r="G7" s="758"/>
      <c r="H7" s="745"/>
      <c r="I7" s="759"/>
      <c r="J7" s="784"/>
      <c r="K7" s="745"/>
      <c r="L7" s="745"/>
      <c r="M7" s="745"/>
      <c r="N7" s="722"/>
    </row>
    <row r="8" spans="1:14" x14ac:dyDescent="0.25">
      <c r="A8" s="745"/>
      <c r="B8" s="745"/>
      <c r="C8" s="754"/>
      <c r="D8" s="755"/>
      <c r="E8" s="757"/>
      <c r="F8" s="758"/>
      <c r="G8" s="758"/>
      <c r="H8" s="745"/>
      <c r="I8" s="759"/>
      <c r="J8" s="784"/>
      <c r="K8" s="745"/>
      <c r="L8" s="745"/>
      <c r="M8" s="745"/>
      <c r="N8" s="722"/>
    </row>
    <row r="9" spans="1:14" ht="15.75" x14ac:dyDescent="0.25">
      <c r="A9" s="745"/>
      <c r="B9" s="745"/>
      <c r="C9" s="754"/>
      <c r="D9" s="760" t="s">
        <v>396</v>
      </c>
      <c r="E9" s="745"/>
      <c r="F9" s="745"/>
      <c r="G9" s="745"/>
      <c r="H9" s="745"/>
      <c r="I9" s="745"/>
      <c r="J9" s="784"/>
      <c r="K9" s="745"/>
      <c r="L9" s="745"/>
      <c r="M9" s="745"/>
      <c r="N9" s="722"/>
    </row>
    <row r="10" spans="1:14" x14ac:dyDescent="0.25">
      <c r="A10" s="745"/>
      <c r="B10" s="745"/>
      <c r="C10" s="754"/>
      <c r="D10" s="761" t="s">
        <v>121</v>
      </c>
      <c r="E10" s="745"/>
      <c r="F10" s="745"/>
      <c r="G10" s="745"/>
      <c r="H10" s="745"/>
      <c r="I10" s="762"/>
      <c r="J10" s="784"/>
      <c r="K10" s="745"/>
      <c r="L10" s="745"/>
      <c r="M10" s="745"/>
      <c r="N10" s="722"/>
    </row>
    <row r="11" spans="1:14" x14ac:dyDescent="0.25">
      <c r="A11" s="745"/>
      <c r="B11" s="745"/>
      <c r="C11" s="763"/>
      <c r="D11" s="755"/>
      <c r="E11" s="764"/>
      <c r="F11" s="765"/>
      <c r="G11" s="765"/>
      <c r="H11" s="745"/>
      <c r="I11" s="766"/>
      <c r="J11" s="784"/>
      <c r="K11" s="745"/>
      <c r="L11" s="745"/>
      <c r="M11" s="745"/>
      <c r="N11" s="722"/>
    </row>
    <row r="12" spans="1:14" x14ac:dyDescent="0.25">
      <c r="A12" s="745"/>
      <c r="B12" s="747" t="s">
        <v>122</v>
      </c>
      <c r="C12" s="748" t="s">
        <v>115</v>
      </c>
      <c r="D12" s="746"/>
      <c r="E12" s="767"/>
      <c r="F12" s="768"/>
      <c r="G12" s="768"/>
      <c r="H12" s="769"/>
      <c r="I12" s="756"/>
      <c r="J12" s="782"/>
      <c r="K12" s="745"/>
      <c r="L12" s="745"/>
      <c r="M12" s="745"/>
      <c r="N12" s="722"/>
    </row>
    <row r="13" spans="1:14" x14ac:dyDescent="0.25">
      <c r="A13" s="745"/>
      <c r="B13" s="745"/>
      <c r="C13" s="770"/>
      <c r="D13" s="755"/>
      <c r="E13" s="771" t="s">
        <v>123</v>
      </c>
      <c r="F13" s="745"/>
      <c r="G13" s="758"/>
      <c r="H13" s="761"/>
      <c r="I13" s="758"/>
      <c r="J13" s="783"/>
      <c r="K13" s="745"/>
      <c r="L13" s="745"/>
      <c r="M13" s="745"/>
      <c r="N13" s="722"/>
    </row>
    <row r="14" spans="1:14" x14ac:dyDescent="0.25">
      <c r="A14" s="772"/>
      <c r="B14" s="773"/>
      <c r="C14" s="754"/>
      <c r="D14" s="755"/>
      <c r="E14" s="774"/>
      <c r="F14" s="745"/>
      <c r="G14" s="745"/>
      <c r="H14" s="745"/>
      <c r="I14" s="745"/>
      <c r="J14" s="745"/>
      <c r="K14" s="745"/>
      <c r="L14" s="745"/>
      <c r="M14" s="745"/>
      <c r="N14" s="722"/>
    </row>
    <row r="15" spans="1:14" x14ac:dyDescent="0.25">
      <c r="A15" s="745"/>
      <c r="B15" s="745"/>
      <c r="C15" s="775" t="s">
        <v>511</v>
      </c>
      <c r="D15" s="755"/>
      <c r="E15" s="766"/>
      <c r="F15" s="745"/>
      <c r="G15" s="745"/>
      <c r="H15" s="745"/>
      <c r="I15" s="775"/>
      <c r="J15" s="775"/>
      <c r="K15" s="745"/>
      <c r="L15" s="745"/>
      <c r="M15" s="745"/>
      <c r="N15" s="729"/>
    </row>
    <row r="16" spans="1:14" s="80" customFormat="1" x14ac:dyDescent="0.25">
      <c r="A16" s="725"/>
      <c r="B16" s="735"/>
      <c r="C16" s="723" t="s">
        <v>125</v>
      </c>
      <c r="D16" s="736"/>
      <c r="E16" s="1288" t="s">
        <v>1477</v>
      </c>
      <c r="F16" s="1289"/>
      <c r="G16" s="738" t="s">
        <v>68</v>
      </c>
      <c r="H16" s="736"/>
      <c r="I16" s="723"/>
      <c r="J16" s="723"/>
      <c r="K16" s="736"/>
      <c r="L16" s="736"/>
      <c r="M16" s="736"/>
      <c r="N16" s="737"/>
    </row>
    <row r="17" spans="1:13" s="80" customFormat="1" x14ac:dyDescent="0.25">
      <c r="A17" s="725"/>
      <c r="B17" s="735"/>
      <c r="C17" s="723" t="s">
        <v>346</v>
      </c>
      <c r="D17" s="736"/>
      <c r="E17" s="1288" t="s">
        <v>1478</v>
      </c>
      <c r="F17" s="1289"/>
      <c r="G17" s="738" t="s">
        <v>68</v>
      </c>
      <c r="H17" s="736"/>
      <c r="I17" s="723"/>
      <c r="J17" s="723"/>
      <c r="K17" s="736"/>
      <c r="L17" s="736"/>
      <c r="M17" s="736"/>
    </row>
    <row r="18" spans="1:13" s="80" customFormat="1" x14ac:dyDescent="0.25">
      <c r="A18" s="725"/>
      <c r="B18" s="735"/>
      <c r="C18" s="723" t="s">
        <v>127</v>
      </c>
      <c r="D18" s="736"/>
      <c r="E18" s="1288" t="s">
        <v>1479</v>
      </c>
      <c r="F18" s="1289"/>
      <c r="G18" s="738" t="s">
        <v>68</v>
      </c>
      <c r="H18" s="736"/>
      <c r="I18" s="723"/>
      <c r="J18" s="723"/>
      <c r="K18" s="736"/>
      <c r="L18" s="736"/>
      <c r="M18" s="736"/>
    </row>
    <row r="19" spans="1:13" s="80" customFormat="1" x14ac:dyDescent="0.25">
      <c r="A19" s="725"/>
      <c r="B19" s="735"/>
      <c r="C19" s="723" t="s">
        <v>128</v>
      </c>
      <c r="D19" s="725"/>
      <c r="E19" s="1288" t="s">
        <v>1211</v>
      </c>
      <c r="F19" s="1289"/>
      <c r="G19" s="738" t="s">
        <v>68</v>
      </c>
      <c r="H19" s="736"/>
      <c r="I19" s="723"/>
      <c r="J19" s="723"/>
      <c r="K19" s="736"/>
      <c r="L19" s="736"/>
      <c r="M19" s="736"/>
    </row>
    <row r="20" spans="1:13" s="80" customFormat="1" x14ac:dyDescent="0.25">
      <c r="A20" s="725"/>
      <c r="B20" s="735"/>
      <c r="C20" s="723" t="s">
        <v>129</v>
      </c>
      <c r="D20" s="725"/>
      <c r="E20" s="1288" t="s">
        <v>1212</v>
      </c>
      <c r="F20" s="1289"/>
      <c r="G20" s="738" t="s">
        <v>130</v>
      </c>
      <c r="H20" s="736"/>
      <c r="I20" s="723"/>
      <c r="J20" s="723"/>
      <c r="K20" s="736"/>
      <c r="L20" s="736"/>
      <c r="M20" s="736"/>
    </row>
    <row r="21" spans="1:13" x14ac:dyDescent="0.25">
      <c r="A21" s="722"/>
      <c r="B21" s="722"/>
      <c r="C21" s="733" t="s">
        <v>131</v>
      </c>
      <c r="D21" s="727"/>
      <c r="E21" s="726"/>
      <c r="F21" s="722"/>
      <c r="G21" s="722"/>
      <c r="H21" s="722"/>
      <c r="I21" s="722"/>
      <c r="J21" s="722"/>
      <c r="K21" s="722"/>
      <c r="L21" s="722"/>
      <c r="M21" s="722"/>
    </row>
    <row r="22" spans="1:13" x14ac:dyDescent="0.25">
      <c r="A22" s="722"/>
      <c r="B22" s="722"/>
      <c r="C22" s="728"/>
      <c r="D22" s="727"/>
      <c r="E22" s="726"/>
      <c r="F22" s="722"/>
      <c r="G22" s="722"/>
      <c r="H22" s="722"/>
      <c r="I22" s="722"/>
      <c r="J22" s="722"/>
      <c r="K22" s="722"/>
      <c r="L22" s="722"/>
      <c r="M22" s="722"/>
    </row>
    <row r="23" spans="1:13" x14ac:dyDescent="0.25">
      <c r="A23" s="722"/>
      <c r="B23" s="722"/>
      <c r="C23" s="728"/>
      <c r="D23" s="727"/>
      <c r="E23" s="726"/>
      <c r="F23" s="722"/>
      <c r="G23" s="722"/>
      <c r="H23" s="722"/>
      <c r="I23" s="722"/>
      <c r="J23" s="722"/>
      <c r="K23" s="722"/>
      <c r="L23" s="722"/>
      <c r="M23" s="722"/>
    </row>
    <row r="24" spans="1:13" ht="15" customHeight="1" x14ac:dyDescent="0.25">
      <c r="A24" s="1291" t="s">
        <v>10</v>
      </c>
      <c r="B24" s="1294" t="s">
        <v>132</v>
      </c>
      <c r="C24" s="1291" t="s">
        <v>133</v>
      </c>
      <c r="D24" s="1291" t="s">
        <v>134</v>
      </c>
      <c r="E24" s="1291" t="s">
        <v>135</v>
      </c>
      <c r="F24" s="1291" t="s">
        <v>136</v>
      </c>
      <c r="G24" s="1292"/>
      <c r="H24" s="1292"/>
      <c r="I24" s="1292"/>
      <c r="J24" s="1291" t="s">
        <v>137</v>
      </c>
      <c r="K24" s="1292"/>
      <c r="L24" s="1292"/>
      <c r="M24" s="1292"/>
    </row>
    <row r="25" spans="1:13" ht="15" customHeight="1" x14ac:dyDescent="0.25">
      <c r="A25" s="1292"/>
      <c r="B25" s="1295"/>
      <c r="C25" s="1293"/>
      <c r="D25" s="1291"/>
      <c r="E25" s="1291"/>
      <c r="F25" s="1291" t="s">
        <v>82</v>
      </c>
      <c r="G25" s="1291" t="s">
        <v>138</v>
      </c>
      <c r="H25" s="1292"/>
      <c r="I25" s="1292"/>
      <c r="J25" s="1291" t="s">
        <v>82</v>
      </c>
      <c r="K25" s="1291" t="s">
        <v>138</v>
      </c>
      <c r="L25" s="1292"/>
      <c r="M25" s="1292"/>
    </row>
    <row r="26" spans="1:13" ht="24" x14ac:dyDescent="0.25">
      <c r="A26" s="1292"/>
      <c r="B26" s="1295"/>
      <c r="C26" s="1293"/>
      <c r="D26" s="1291"/>
      <c r="E26" s="1291"/>
      <c r="F26" s="1292"/>
      <c r="G26" s="724" t="s">
        <v>139</v>
      </c>
      <c r="H26" s="724" t="s">
        <v>140</v>
      </c>
      <c r="I26" s="724" t="s">
        <v>141</v>
      </c>
      <c r="J26" s="1292"/>
      <c r="K26" s="724" t="s">
        <v>139</v>
      </c>
      <c r="L26" s="724" t="s">
        <v>140</v>
      </c>
      <c r="M26" s="724" t="s">
        <v>141</v>
      </c>
    </row>
    <row r="27" spans="1:13" x14ac:dyDescent="0.25">
      <c r="A27" s="731">
        <v>1</v>
      </c>
      <c r="B27" s="734">
        <v>2</v>
      </c>
      <c r="C27" s="724">
        <v>3</v>
      </c>
      <c r="D27" s="724">
        <v>4</v>
      </c>
      <c r="E27" s="732">
        <v>5</v>
      </c>
      <c r="F27" s="730">
        <v>6</v>
      </c>
      <c r="G27" s="730">
        <v>7</v>
      </c>
      <c r="H27" s="730">
        <v>8</v>
      </c>
      <c r="I27" s="730">
        <v>9</v>
      </c>
      <c r="J27" s="730">
        <v>10</v>
      </c>
      <c r="K27" s="730">
        <v>11</v>
      </c>
      <c r="L27" s="730">
        <v>12</v>
      </c>
      <c r="M27" s="730">
        <v>13</v>
      </c>
    </row>
    <row r="28" spans="1:13" ht="15" customHeight="1" x14ac:dyDescent="0.25">
      <c r="A28" s="1290" t="s">
        <v>819</v>
      </c>
      <c r="B28" s="1287"/>
      <c r="C28" s="1287"/>
      <c r="D28" s="1287"/>
      <c r="E28" s="1287"/>
      <c r="F28" s="1287"/>
      <c r="G28" s="1287"/>
      <c r="H28" s="1287"/>
      <c r="I28" s="1287"/>
      <c r="J28" s="1287"/>
      <c r="K28" s="1287"/>
      <c r="L28" s="1287"/>
      <c r="M28" s="1287"/>
    </row>
    <row r="29" spans="1:13" ht="42" x14ac:dyDescent="0.25">
      <c r="A29" s="731">
        <v>1</v>
      </c>
      <c r="B29" s="739" t="s">
        <v>761</v>
      </c>
      <c r="C29" s="740" t="s">
        <v>1184</v>
      </c>
      <c r="D29" s="732" t="s">
        <v>207</v>
      </c>
      <c r="E29" s="741">
        <v>1</v>
      </c>
      <c r="F29" s="742">
        <v>350.95</v>
      </c>
      <c r="G29" s="742">
        <v>323.62</v>
      </c>
      <c r="H29" s="742">
        <v>0.82</v>
      </c>
      <c r="I29" s="742"/>
      <c r="J29" s="742">
        <v>351</v>
      </c>
      <c r="K29" s="742">
        <v>324</v>
      </c>
      <c r="L29" s="742">
        <v>1</v>
      </c>
      <c r="M29" s="742"/>
    </row>
    <row r="30" spans="1:13" ht="39" x14ac:dyDescent="0.25">
      <c r="A30" s="731">
        <v>2</v>
      </c>
      <c r="B30" s="1137" t="s">
        <v>1688</v>
      </c>
      <c r="C30" s="740" t="s">
        <v>1480</v>
      </c>
      <c r="D30" s="732" t="s">
        <v>154</v>
      </c>
      <c r="E30" s="741">
        <v>1</v>
      </c>
      <c r="F30" s="742">
        <v>1375.28</v>
      </c>
      <c r="G30" s="742"/>
      <c r="H30" s="742"/>
      <c r="I30" s="742"/>
      <c r="J30" s="742">
        <v>1375</v>
      </c>
      <c r="K30" s="742"/>
      <c r="L30" s="742"/>
      <c r="M30" s="742"/>
    </row>
    <row r="31" spans="1:13" ht="30" x14ac:dyDescent="0.25">
      <c r="A31" s="731">
        <v>3</v>
      </c>
      <c r="B31" s="739" t="s">
        <v>765</v>
      </c>
      <c r="C31" s="740" t="s">
        <v>1190</v>
      </c>
      <c r="D31" s="732" t="s">
        <v>207</v>
      </c>
      <c r="E31" s="741">
        <v>1</v>
      </c>
      <c r="F31" s="742">
        <v>57.58</v>
      </c>
      <c r="G31" s="742">
        <v>48.33</v>
      </c>
      <c r="H31" s="742">
        <v>0.67</v>
      </c>
      <c r="I31" s="742"/>
      <c r="J31" s="742">
        <v>58</v>
      </c>
      <c r="K31" s="742">
        <v>48</v>
      </c>
      <c r="L31" s="742">
        <v>1</v>
      </c>
      <c r="M31" s="742"/>
    </row>
    <row r="32" spans="1:13" ht="51" x14ac:dyDescent="0.25">
      <c r="A32" s="731">
        <v>4</v>
      </c>
      <c r="B32" s="739" t="s">
        <v>820</v>
      </c>
      <c r="C32" s="740" t="s">
        <v>1481</v>
      </c>
      <c r="D32" s="732" t="s">
        <v>154</v>
      </c>
      <c r="E32" s="741">
        <v>1</v>
      </c>
      <c r="F32" s="742">
        <v>379.72</v>
      </c>
      <c r="G32" s="742"/>
      <c r="H32" s="742"/>
      <c r="I32" s="742"/>
      <c r="J32" s="742">
        <v>380</v>
      </c>
      <c r="K32" s="742"/>
      <c r="L32" s="742"/>
      <c r="M32" s="742"/>
    </row>
    <row r="33" spans="1:13" ht="42" x14ac:dyDescent="0.25">
      <c r="A33" s="731">
        <v>5</v>
      </c>
      <c r="B33" s="739" t="s">
        <v>821</v>
      </c>
      <c r="C33" s="740" t="s">
        <v>1213</v>
      </c>
      <c r="D33" s="732" t="s">
        <v>207</v>
      </c>
      <c r="E33" s="741">
        <v>2</v>
      </c>
      <c r="F33" s="742">
        <v>111.11</v>
      </c>
      <c r="G33" s="742">
        <v>101.05</v>
      </c>
      <c r="H33" s="742">
        <v>0.67</v>
      </c>
      <c r="I33" s="742"/>
      <c r="J33" s="742">
        <v>222</v>
      </c>
      <c r="K33" s="742">
        <v>202</v>
      </c>
      <c r="L33" s="742">
        <v>1</v>
      </c>
      <c r="M33" s="742"/>
    </row>
    <row r="34" spans="1:13" ht="39" x14ac:dyDescent="0.25">
      <c r="A34" s="731">
        <v>6</v>
      </c>
      <c r="B34" s="739" t="s">
        <v>822</v>
      </c>
      <c r="C34" s="740" t="s">
        <v>1482</v>
      </c>
      <c r="D34" s="732" t="s">
        <v>154</v>
      </c>
      <c r="E34" s="741">
        <v>1</v>
      </c>
      <c r="F34" s="742">
        <v>1707.47</v>
      </c>
      <c r="G34" s="742"/>
      <c r="H34" s="742"/>
      <c r="I34" s="742"/>
      <c r="J34" s="742">
        <v>1707</v>
      </c>
      <c r="K34" s="742"/>
      <c r="L34" s="742"/>
      <c r="M34" s="742"/>
    </row>
    <row r="35" spans="1:13" ht="39" x14ac:dyDescent="0.25">
      <c r="A35" s="731">
        <v>7</v>
      </c>
      <c r="B35" s="739" t="s">
        <v>822</v>
      </c>
      <c r="C35" s="740" t="s">
        <v>1483</v>
      </c>
      <c r="D35" s="732" t="s">
        <v>154</v>
      </c>
      <c r="E35" s="741">
        <v>1</v>
      </c>
      <c r="F35" s="742">
        <v>839.77</v>
      </c>
      <c r="G35" s="742"/>
      <c r="H35" s="742"/>
      <c r="I35" s="742"/>
      <c r="J35" s="742">
        <v>840</v>
      </c>
      <c r="K35" s="742"/>
      <c r="L35" s="742"/>
      <c r="M35" s="742"/>
    </row>
    <row r="36" spans="1:13" ht="42" x14ac:dyDescent="0.25">
      <c r="A36" s="731">
        <v>8</v>
      </c>
      <c r="B36" s="739" t="s">
        <v>779</v>
      </c>
      <c r="C36" s="740" t="s">
        <v>1214</v>
      </c>
      <c r="D36" s="732" t="s">
        <v>207</v>
      </c>
      <c r="E36" s="741">
        <v>4</v>
      </c>
      <c r="F36" s="742">
        <v>93.39</v>
      </c>
      <c r="G36" s="742">
        <v>54.49</v>
      </c>
      <c r="H36" s="742"/>
      <c r="I36" s="742"/>
      <c r="J36" s="742">
        <v>374</v>
      </c>
      <c r="K36" s="742">
        <v>218</v>
      </c>
      <c r="L36" s="742"/>
      <c r="M36" s="742"/>
    </row>
    <row r="37" spans="1:13" ht="39" x14ac:dyDescent="0.25">
      <c r="A37" s="731">
        <v>9</v>
      </c>
      <c r="B37" s="739" t="s">
        <v>825</v>
      </c>
      <c r="C37" s="740" t="s">
        <v>1484</v>
      </c>
      <c r="D37" s="732" t="s">
        <v>154</v>
      </c>
      <c r="E37" s="741">
        <v>2</v>
      </c>
      <c r="F37" s="742">
        <v>82.22</v>
      </c>
      <c r="G37" s="742"/>
      <c r="H37" s="742"/>
      <c r="I37" s="742"/>
      <c r="J37" s="742">
        <v>164</v>
      </c>
      <c r="K37" s="742"/>
      <c r="L37" s="742"/>
      <c r="M37" s="742"/>
    </row>
    <row r="38" spans="1:13" ht="39" x14ac:dyDescent="0.25">
      <c r="A38" s="731">
        <v>10</v>
      </c>
      <c r="B38" s="739" t="s">
        <v>825</v>
      </c>
      <c r="C38" s="740" t="s">
        <v>1485</v>
      </c>
      <c r="D38" s="732" t="s">
        <v>154</v>
      </c>
      <c r="E38" s="741">
        <v>2</v>
      </c>
      <c r="F38" s="742">
        <v>196.21</v>
      </c>
      <c r="G38" s="742"/>
      <c r="H38" s="742"/>
      <c r="I38" s="742"/>
      <c r="J38" s="742">
        <v>392</v>
      </c>
      <c r="K38" s="742"/>
      <c r="L38" s="742"/>
      <c r="M38" s="742"/>
    </row>
    <row r="39" spans="1:13" ht="54" x14ac:dyDescent="0.25">
      <c r="A39" s="731">
        <v>11</v>
      </c>
      <c r="B39" s="739" t="s">
        <v>828</v>
      </c>
      <c r="C39" s="740" t="s">
        <v>1215</v>
      </c>
      <c r="D39" s="732" t="s">
        <v>207</v>
      </c>
      <c r="E39" s="741">
        <v>71</v>
      </c>
      <c r="F39" s="742">
        <v>51.19</v>
      </c>
      <c r="G39" s="742">
        <v>44.44</v>
      </c>
      <c r="H39" s="742">
        <v>0.82</v>
      </c>
      <c r="I39" s="742"/>
      <c r="J39" s="742">
        <v>3634</v>
      </c>
      <c r="K39" s="742">
        <v>3155</v>
      </c>
      <c r="L39" s="742">
        <v>58</v>
      </c>
      <c r="M39" s="742"/>
    </row>
    <row r="40" spans="1:13" ht="39" x14ac:dyDescent="0.25">
      <c r="A40" s="731">
        <v>12</v>
      </c>
      <c r="B40" s="1137" t="s">
        <v>1686</v>
      </c>
      <c r="C40" s="740" t="s">
        <v>1486</v>
      </c>
      <c r="D40" s="732" t="s">
        <v>154</v>
      </c>
      <c r="E40" s="741">
        <v>71</v>
      </c>
      <c r="F40" s="742">
        <v>66.650000000000006</v>
      </c>
      <c r="G40" s="742"/>
      <c r="H40" s="742"/>
      <c r="I40" s="742"/>
      <c r="J40" s="742">
        <v>4732</v>
      </c>
      <c r="K40" s="742"/>
      <c r="L40" s="742"/>
      <c r="M40" s="742"/>
    </row>
    <row r="41" spans="1:13" ht="54" x14ac:dyDescent="0.25">
      <c r="A41" s="731">
        <v>13</v>
      </c>
      <c r="B41" s="739" t="s">
        <v>831</v>
      </c>
      <c r="C41" s="740" t="s">
        <v>1216</v>
      </c>
      <c r="D41" s="732" t="s">
        <v>207</v>
      </c>
      <c r="E41" s="741">
        <v>9</v>
      </c>
      <c r="F41" s="742">
        <v>25.25</v>
      </c>
      <c r="G41" s="742">
        <v>22.22</v>
      </c>
      <c r="H41" s="742">
        <v>0.31</v>
      </c>
      <c r="I41" s="742"/>
      <c r="J41" s="742">
        <v>227</v>
      </c>
      <c r="K41" s="742">
        <v>200</v>
      </c>
      <c r="L41" s="742">
        <v>3</v>
      </c>
      <c r="M41" s="742"/>
    </row>
    <row r="42" spans="1:13" ht="39" x14ac:dyDescent="0.25">
      <c r="A42" s="731">
        <v>14</v>
      </c>
      <c r="B42" s="1137" t="s">
        <v>1687</v>
      </c>
      <c r="C42" s="740" t="s">
        <v>1487</v>
      </c>
      <c r="D42" s="732" t="s">
        <v>154</v>
      </c>
      <c r="E42" s="741">
        <v>9</v>
      </c>
      <c r="F42" s="742">
        <v>79.34</v>
      </c>
      <c r="G42" s="742"/>
      <c r="H42" s="742"/>
      <c r="I42" s="742"/>
      <c r="J42" s="742">
        <v>714</v>
      </c>
      <c r="K42" s="742"/>
      <c r="L42" s="742"/>
      <c r="M42" s="742"/>
    </row>
    <row r="43" spans="1:13" ht="42" x14ac:dyDescent="0.25">
      <c r="A43" s="731">
        <v>15</v>
      </c>
      <c r="B43" s="739" t="s">
        <v>774</v>
      </c>
      <c r="C43" s="740" t="s">
        <v>1217</v>
      </c>
      <c r="D43" s="732" t="s">
        <v>207</v>
      </c>
      <c r="E43" s="741">
        <v>10</v>
      </c>
      <c r="F43" s="742">
        <v>74.510000000000005</v>
      </c>
      <c r="G43" s="742">
        <v>49.9</v>
      </c>
      <c r="H43" s="742"/>
      <c r="I43" s="742"/>
      <c r="J43" s="742">
        <v>745</v>
      </c>
      <c r="K43" s="742">
        <v>499</v>
      </c>
      <c r="L43" s="742"/>
      <c r="M43" s="742"/>
    </row>
    <row r="44" spans="1:13" ht="39" x14ac:dyDescent="0.25">
      <c r="A44" s="731">
        <v>16</v>
      </c>
      <c r="B44" s="739" t="s">
        <v>371</v>
      </c>
      <c r="C44" s="740" t="s">
        <v>1488</v>
      </c>
      <c r="D44" s="732" t="s">
        <v>154</v>
      </c>
      <c r="E44" s="741">
        <v>10</v>
      </c>
      <c r="F44" s="742">
        <v>34.119999999999997</v>
      </c>
      <c r="G44" s="742"/>
      <c r="H44" s="742"/>
      <c r="I44" s="742"/>
      <c r="J44" s="742">
        <v>341</v>
      </c>
      <c r="K44" s="742"/>
      <c r="L44" s="742"/>
      <c r="M44" s="742"/>
    </row>
    <row r="45" spans="1:13" ht="30" x14ac:dyDescent="0.25">
      <c r="A45" s="731">
        <v>17</v>
      </c>
      <c r="B45" s="739" t="s">
        <v>835</v>
      </c>
      <c r="C45" s="740" t="s">
        <v>1218</v>
      </c>
      <c r="D45" s="732" t="s">
        <v>372</v>
      </c>
      <c r="E45" s="741">
        <v>0.1</v>
      </c>
      <c r="F45" s="742">
        <v>4194.1000000000004</v>
      </c>
      <c r="G45" s="742">
        <v>2325.2800000000002</v>
      </c>
      <c r="H45" s="742">
        <v>748.44</v>
      </c>
      <c r="I45" s="742">
        <v>5.94</v>
      </c>
      <c r="J45" s="742">
        <v>419</v>
      </c>
      <c r="K45" s="742">
        <v>233</v>
      </c>
      <c r="L45" s="742">
        <v>75</v>
      </c>
      <c r="M45" s="742">
        <v>1</v>
      </c>
    </row>
    <row r="46" spans="1:13" ht="39" x14ac:dyDescent="0.25">
      <c r="A46" s="731">
        <v>18</v>
      </c>
      <c r="B46" s="739" t="s">
        <v>836</v>
      </c>
      <c r="C46" s="740" t="s">
        <v>1489</v>
      </c>
      <c r="D46" s="732" t="s">
        <v>154</v>
      </c>
      <c r="E46" s="741">
        <v>10</v>
      </c>
      <c r="F46" s="742">
        <v>37.82</v>
      </c>
      <c r="G46" s="742"/>
      <c r="H46" s="742"/>
      <c r="I46" s="742"/>
      <c r="J46" s="742">
        <v>378</v>
      </c>
      <c r="K46" s="742"/>
      <c r="L46" s="742"/>
      <c r="M46" s="742"/>
    </row>
    <row r="47" spans="1:13" ht="42" x14ac:dyDescent="0.25">
      <c r="A47" s="731">
        <v>19</v>
      </c>
      <c r="B47" s="739" t="s">
        <v>618</v>
      </c>
      <c r="C47" s="740" t="s">
        <v>1209</v>
      </c>
      <c r="D47" s="732" t="s">
        <v>373</v>
      </c>
      <c r="E47" s="741">
        <v>8</v>
      </c>
      <c r="F47" s="742">
        <v>1989.52</v>
      </c>
      <c r="G47" s="742">
        <v>276.7</v>
      </c>
      <c r="H47" s="742">
        <v>503.37</v>
      </c>
      <c r="I47" s="742">
        <v>116.89</v>
      </c>
      <c r="J47" s="742">
        <v>15916</v>
      </c>
      <c r="K47" s="742">
        <v>2214</v>
      </c>
      <c r="L47" s="742">
        <v>4027</v>
      </c>
      <c r="M47" s="742">
        <v>935</v>
      </c>
    </row>
    <row r="48" spans="1:13" ht="30" x14ac:dyDescent="0.25">
      <c r="A48" s="731">
        <v>20</v>
      </c>
      <c r="B48" s="1137" t="s">
        <v>1685</v>
      </c>
      <c r="C48" s="740" t="s">
        <v>1490</v>
      </c>
      <c r="D48" s="732" t="s">
        <v>374</v>
      </c>
      <c r="E48" s="741">
        <v>800</v>
      </c>
      <c r="F48" s="742">
        <v>6.76</v>
      </c>
      <c r="G48" s="742"/>
      <c r="H48" s="742"/>
      <c r="I48" s="742"/>
      <c r="J48" s="742">
        <v>5408</v>
      </c>
      <c r="K48" s="742"/>
      <c r="L48" s="742"/>
      <c r="M48" s="742"/>
    </row>
    <row r="49" spans="1:13" ht="30" x14ac:dyDescent="0.25">
      <c r="A49" s="731">
        <v>21</v>
      </c>
      <c r="B49" s="739" t="s">
        <v>784</v>
      </c>
      <c r="C49" s="740" t="s">
        <v>1219</v>
      </c>
      <c r="D49" s="732" t="s">
        <v>373</v>
      </c>
      <c r="E49" s="741">
        <v>8</v>
      </c>
      <c r="F49" s="742">
        <v>316.06</v>
      </c>
      <c r="G49" s="742">
        <v>91.03</v>
      </c>
      <c r="H49" s="742">
        <v>120.73</v>
      </c>
      <c r="I49" s="742">
        <v>50.13</v>
      </c>
      <c r="J49" s="742">
        <v>2528</v>
      </c>
      <c r="K49" s="742">
        <v>728</v>
      </c>
      <c r="L49" s="742">
        <v>966</v>
      </c>
      <c r="M49" s="742">
        <v>401</v>
      </c>
    </row>
    <row r="50" spans="1:13" ht="54" x14ac:dyDescent="0.25">
      <c r="A50" s="731">
        <v>22</v>
      </c>
      <c r="B50" s="739" t="s">
        <v>838</v>
      </c>
      <c r="C50" s="740" t="s">
        <v>1491</v>
      </c>
      <c r="D50" s="732" t="s">
        <v>374</v>
      </c>
      <c r="E50" s="741">
        <v>800</v>
      </c>
      <c r="F50" s="742">
        <v>7.62</v>
      </c>
      <c r="G50" s="742"/>
      <c r="H50" s="742"/>
      <c r="I50" s="742"/>
      <c r="J50" s="742">
        <v>6096</v>
      </c>
      <c r="K50" s="742"/>
      <c r="L50" s="742"/>
      <c r="M50" s="742"/>
    </row>
    <row r="51" spans="1:13" ht="15" customHeight="1" x14ac:dyDescent="0.25">
      <c r="A51" s="1286" t="s">
        <v>196</v>
      </c>
      <c r="B51" s="1287"/>
      <c r="C51" s="1287"/>
      <c r="D51" s="1287"/>
      <c r="E51" s="1287"/>
      <c r="F51" s="1287"/>
      <c r="G51" s="1287"/>
      <c r="H51" s="1287"/>
      <c r="I51" s="1287"/>
      <c r="J51" s="743">
        <v>47001</v>
      </c>
      <c r="K51" s="743">
        <v>7821</v>
      </c>
      <c r="L51" s="743">
        <v>5132</v>
      </c>
      <c r="M51" s="743">
        <v>1337</v>
      </c>
    </row>
    <row r="52" spans="1:13" ht="15" customHeight="1" x14ac:dyDescent="0.25">
      <c r="A52" s="1286" t="s">
        <v>156</v>
      </c>
      <c r="B52" s="1287"/>
      <c r="C52" s="1287"/>
      <c r="D52" s="1287"/>
      <c r="E52" s="1287"/>
      <c r="F52" s="1287"/>
      <c r="G52" s="1287"/>
      <c r="H52" s="1287"/>
      <c r="I52" s="1287"/>
      <c r="J52" s="743">
        <v>8929</v>
      </c>
      <c r="K52" s="742"/>
      <c r="L52" s="742"/>
      <c r="M52" s="742"/>
    </row>
    <row r="53" spans="1:13" ht="15" customHeight="1" x14ac:dyDescent="0.25">
      <c r="A53" s="1286" t="s">
        <v>157</v>
      </c>
      <c r="B53" s="1287"/>
      <c r="C53" s="1287"/>
      <c r="D53" s="1287"/>
      <c r="E53" s="1287"/>
      <c r="F53" s="1287"/>
      <c r="G53" s="1287"/>
      <c r="H53" s="1287"/>
      <c r="I53" s="1287"/>
      <c r="J53" s="743">
        <v>5756</v>
      </c>
      <c r="K53" s="742"/>
      <c r="L53" s="742"/>
      <c r="M53" s="742"/>
    </row>
    <row r="54" spans="1:13" ht="15" customHeight="1" x14ac:dyDescent="0.25">
      <c r="A54" s="1296" t="s">
        <v>840</v>
      </c>
      <c r="B54" s="1287"/>
      <c r="C54" s="1287"/>
      <c r="D54" s="1287"/>
      <c r="E54" s="1287"/>
      <c r="F54" s="1287"/>
      <c r="G54" s="1287"/>
      <c r="H54" s="1287"/>
      <c r="I54" s="1287"/>
      <c r="J54" s="742"/>
      <c r="K54" s="742"/>
      <c r="L54" s="742"/>
      <c r="M54" s="742"/>
    </row>
    <row r="55" spans="1:13" ht="15" customHeight="1" x14ac:dyDescent="0.25">
      <c r="A55" s="1286" t="s">
        <v>359</v>
      </c>
      <c r="B55" s="1287"/>
      <c r="C55" s="1287"/>
      <c r="D55" s="1287"/>
      <c r="E55" s="1287"/>
      <c r="F55" s="1287"/>
      <c r="G55" s="1287"/>
      <c r="H55" s="1287"/>
      <c r="I55" s="1287"/>
      <c r="J55" s="743">
        <v>50663</v>
      </c>
      <c r="K55" s="742"/>
      <c r="L55" s="742"/>
      <c r="M55" s="742"/>
    </row>
    <row r="56" spans="1:13" ht="15" customHeight="1" x14ac:dyDescent="0.25">
      <c r="A56" s="1286" t="s">
        <v>160</v>
      </c>
      <c r="B56" s="1287"/>
      <c r="C56" s="1287"/>
      <c r="D56" s="1287"/>
      <c r="E56" s="1287"/>
      <c r="F56" s="1287"/>
      <c r="G56" s="1287"/>
      <c r="H56" s="1287"/>
      <c r="I56" s="1287"/>
      <c r="J56" s="743">
        <v>11023</v>
      </c>
      <c r="K56" s="742"/>
      <c r="L56" s="742"/>
      <c r="M56" s="742"/>
    </row>
    <row r="57" spans="1:13" ht="15" customHeight="1" x14ac:dyDescent="0.25">
      <c r="A57" s="1286" t="s">
        <v>161</v>
      </c>
      <c r="B57" s="1287"/>
      <c r="C57" s="1287"/>
      <c r="D57" s="1287"/>
      <c r="E57" s="1287"/>
      <c r="F57" s="1287"/>
      <c r="G57" s="1287"/>
      <c r="H57" s="1287"/>
      <c r="I57" s="1287"/>
      <c r="J57" s="743">
        <v>61686</v>
      </c>
      <c r="K57" s="742"/>
      <c r="L57" s="742"/>
      <c r="M57" s="742"/>
    </row>
    <row r="58" spans="1:13" ht="15" customHeight="1" x14ac:dyDescent="0.25">
      <c r="A58" s="1286" t="s">
        <v>375</v>
      </c>
      <c r="B58" s="1287"/>
      <c r="C58" s="1287"/>
      <c r="D58" s="1287"/>
      <c r="E58" s="1287"/>
      <c r="F58" s="1287"/>
      <c r="G58" s="1287"/>
      <c r="H58" s="1287"/>
      <c r="I58" s="1287"/>
      <c r="J58" s="742"/>
      <c r="K58" s="742"/>
      <c r="L58" s="742"/>
      <c r="M58" s="742"/>
    </row>
    <row r="59" spans="1:13" ht="15" customHeight="1" x14ac:dyDescent="0.25">
      <c r="A59" s="1286" t="s">
        <v>162</v>
      </c>
      <c r="B59" s="1287"/>
      <c r="C59" s="1287"/>
      <c r="D59" s="1287"/>
      <c r="E59" s="1287"/>
      <c r="F59" s="1287"/>
      <c r="G59" s="1287"/>
      <c r="H59" s="1287"/>
      <c r="I59" s="1287"/>
      <c r="J59" s="743">
        <v>23025</v>
      </c>
      <c r="K59" s="742"/>
      <c r="L59" s="742"/>
      <c r="M59" s="742"/>
    </row>
    <row r="60" spans="1:13" ht="15" customHeight="1" x14ac:dyDescent="0.25">
      <c r="A60" s="1286" t="s">
        <v>163</v>
      </c>
      <c r="B60" s="1287"/>
      <c r="C60" s="1287"/>
      <c r="D60" s="1287"/>
      <c r="E60" s="1287"/>
      <c r="F60" s="1287"/>
      <c r="G60" s="1287"/>
      <c r="H60" s="1287"/>
      <c r="I60" s="1287"/>
      <c r="J60" s="743">
        <v>5132</v>
      </c>
      <c r="K60" s="742"/>
      <c r="L60" s="742"/>
      <c r="M60" s="742"/>
    </row>
    <row r="61" spans="1:13" ht="15" customHeight="1" x14ac:dyDescent="0.25">
      <c r="A61" s="1286" t="s">
        <v>164</v>
      </c>
      <c r="B61" s="1287"/>
      <c r="C61" s="1287"/>
      <c r="D61" s="1287"/>
      <c r="E61" s="1287"/>
      <c r="F61" s="1287"/>
      <c r="G61" s="1287"/>
      <c r="H61" s="1287"/>
      <c r="I61" s="1287"/>
      <c r="J61" s="743">
        <v>9158</v>
      </c>
      <c r="K61" s="742"/>
      <c r="L61" s="742"/>
      <c r="M61" s="742"/>
    </row>
    <row r="62" spans="1:13" ht="15" customHeight="1" x14ac:dyDescent="0.25">
      <c r="A62" s="1286" t="s">
        <v>165</v>
      </c>
      <c r="B62" s="1287"/>
      <c r="C62" s="1287"/>
      <c r="D62" s="1287"/>
      <c r="E62" s="1287"/>
      <c r="F62" s="1287"/>
      <c r="G62" s="1287"/>
      <c r="H62" s="1287"/>
      <c r="I62" s="1287"/>
      <c r="J62" s="743">
        <v>11023</v>
      </c>
      <c r="K62" s="742"/>
      <c r="L62" s="742"/>
      <c r="M62" s="742"/>
    </row>
    <row r="63" spans="1:13" ht="15" customHeight="1" x14ac:dyDescent="0.25">
      <c r="A63" s="1286" t="s">
        <v>166</v>
      </c>
      <c r="B63" s="1287"/>
      <c r="C63" s="1287"/>
      <c r="D63" s="1287"/>
      <c r="E63" s="1287"/>
      <c r="F63" s="1287"/>
      <c r="G63" s="1287"/>
      <c r="H63" s="1287"/>
      <c r="I63" s="1287"/>
      <c r="J63" s="743">
        <v>8929</v>
      </c>
      <c r="K63" s="742"/>
      <c r="L63" s="742"/>
      <c r="M63" s="742"/>
    </row>
    <row r="64" spans="1:13" ht="15" customHeight="1" x14ac:dyDescent="0.25">
      <c r="A64" s="1286" t="s">
        <v>167</v>
      </c>
      <c r="B64" s="1287"/>
      <c r="C64" s="1287"/>
      <c r="D64" s="1287"/>
      <c r="E64" s="1287"/>
      <c r="F64" s="1287"/>
      <c r="G64" s="1287"/>
      <c r="H64" s="1287"/>
      <c r="I64" s="1287"/>
      <c r="J64" s="743">
        <v>5756</v>
      </c>
      <c r="K64" s="742"/>
      <c r="L64" s="742"/>
      <c r="M64" s="742"/>
    </row>
    <row r="65" spans="1:13" ht="15" customHeight="1" x14ac:dyDescent="0.25">
      <c r="A65" s="1296" t="s">
        <v>841</v>
      </c>
      <c r="B65" s="1287"/>
      <c r="C65" s="1287"/>
      <c r="D65" s="1287"/>
      <c r="E65" s="1287"/>
      <c r="F65" s="1287"/>
      <c r="G65" s="1287"/>
      <c r="H65" s="1287"/>
      <c r="I65" s="1287"/>
      <c r="J65" s="744">
        <v>61686</v>
      </c>
      <c r="K65" s="742"/>
      <c r="L65" s="742"/>
      <c r="M65" s="742"/>
    </row>
    <row r="66" spans="1:13" ht="15" customHeight="1" x14ac:dyDescent="0.25">
      <c r="A66" s="1297" t="s">
        <v>202</v>
      </c>
      <c r="B66" s="1298"/>
      <c r="C66" s="1298"/>
      <c r="D66" s="1298"/>
      <c r="E66" s="1298"/>
      <c r="F66" s="1298"/>
      <c r="G66" s="1298"/>
      <c r="H66" s="1298"/>
      <c r="I66" s="1298"/>
      <c r="J66" s="1298"/>
      <c r="K66" s="1298"/>
      <c r="L66" s="1298"/>
      <c r="M66" s="1298"/>
    </row>
    <row r="67" spans="1:13" ht="15" customHeight="1" x14ac:dyDescent="0.25">
      <c r="A67" s="1286" t="s">
        <v>155</v>
      </c>
      <c r="B67" s="1287"/>
      <c r="C67" s="1287"/>
      <c r="D67" s="1287"/>
      <c r="E67" s="1287"/>
      <c r="F67" s="1287"/>
      <c r="G67" s="1287"/>
      <c r="H67" s="1287"/>
      <c r="I67" s="1287"/>
      <c r="J67" s="743">
        <v>47001</v>
      </c>
      <c r="K67" s="743">
        <v>7821</v>
      </c>
      <c r="L67" s="743">
        <v>5132</v>
      </c>
      <c r="M67" s="743">
        <v>1337</v>
      </c>
    </row>
    <row r="68" spans="1:13" ht="15" customHeight="1" x14ac:dyDescent="0.25">
      <c r="A68" s="1286" t="s">
        <v>156</v>
      </c>
      <c r="B68" s="1287"/>
      <c r="C68" s="1287"/>
      <c r="D68" s="1287"/>
      <c r="E68" s="1287"/>
      <c r="F68" s="1287"/>
      <c r="G68" s="1287"/>
      <c r="H68" s="1287"/>
      <c r="I68" s="1287"/>
      <c r="J68" s="743">
        <v>8929</v>
      </c>
      <c r="K68" s="742"/>
      <c r="L68" s="742"/>
      <c r="M68" s="742"/>
    </row>
    <row r="69" spans="1:13" ht="15" customHeight="1" x14ac:dyDescent="0.25">
      <c r="A69" s="1286" t="s">
        <v>157</v>
      </c>
      <c r="B69" s="1287"/>
      <c r="C69" s="1287"/>
      <c r="D69" s="1287"/>
      <c r="E69" s="1287"/>
      <c r="F69" s="1287"/>
      <c r="G69" s="1287"/>
      <c r="H69" s="1287"/>
      <c r="I69" s="1287"/>
      <c r="J69" s="743">
        <v>5756</v>
      </c>
      <c r="K69" s="742"/>
      <c r="L69" s="742"/>
      <c r="M69" s="742"/>
    </row>
    <row r="70" spans="1:13" ht="15" customHeight="1" x14ac:dyDescent="0.25">
      <c r="A70" s="1296" t="s">
        <v>158</v>
      </c>
      <c r="B70" s="1287"/>
      <c r="C70" s="1287"/>
      <c r="D70" s="1287"/>
      <c r="E70" s="1287"/>
      <c r="F70" s="1287"/>
      <c r="G70" s="1287"/>
      <c r="H70" s="1287"/>
      <c r="I70" s="1287"/>
      <c r="J70" s="742"/>
      <c r="K70" s="742"/>
      <c r="L70" s="742"/>
      <c r="M70" s="742"/>
    </row>
    <row r="71" spans="1:13" ht="15" customHeight="1" x14ac:dyDescent="0.25">
      <c r="A71" s="1286" t="s">
        <v>359</v>
      </c>
      <c r="B71" s="1287"/>
      <c r="C71" s="1287"/>
      <c r="D71" s="1287"/>
      <c r="E71" s="1287"/>
      <c r="F71" s="1287"/>
      <c r="G71" s="1287"/>
      <c r="H71" s="1287"/>
      <c r="I71" s="1287"/>
      <c r="J71" s="743">
        <v>50663</v>
      </c>
      <c r="K71" s="742"/>
      <c r="L71" s="742"/>
      <c r="M71" s="742"/>
    </row>
    <row r="72" spans="1:13" ht="15" customHeight="1" x14ac:dyDescent="0.25">
      <c r="A72" s="1286" t="s">
        <v>160</v>
      </c>
      <c r="B72" s="1287"/>
      <c r="C72" s="1287"/>
      <c r="D72" s="1287"/>
      <c r="E72" s="1287"/>
      <c r="F72" s="1287"/>
      <c r="G72" s="1287"/>
      <c r="H72" s="1287"/>
      <c r="I72" s="1287"/>
      <c r="J72" s="743">
        <v>11023</v>
      </c>
      <c r="K72" s="742"/>
      <c r="L72" s="742"/>
      <c r="M72" s="742"/>
    </row>
    <row r="73" spans="1:13" ht="15" customHeight="1" x14ac:dyDescent="0.25">
      <c r="A73" s="1286" t="s">
        <v>161</v>
      </c>
      <c r="B73" s="1287"/>
      <c r="C73" s="1287"/>
      <c r="D73" s="1287"/>
      <c r="E73" s="1287"/>
      <c r="F73" s="1287"/>
      <c r="G73" s="1287"/>
      <c r="H73" s="1287"/>
      <c r="I73" s="1287"/>
      <c r="J73" s="743">
        <v>61686</v>
      </c>
      <c r="K73" s="742"/>
      <c r="L73" s="742"/>
      <c r="M73" s="742"/>
    </row>
    <row r="74" spans="1:13" ht="15" customHeight="1" x14ac:dyDescent="0.25">
      <c r="A74" s="1286" t="s">
        <v>375</v>
      </c>
      <c r="B74" s="1287"/>
      <c r="C74" s="1287"/>
      <c r="D74" s="1287"/>
      <c r="E74" s="1287"/>
      <c r="F74" s="1287"/>
      <c r="G74" s="1287"/>
      <c r="H74" s="1287"/>
      <c r="I74" s="1287"/>
      <c r="J74" s="742"/>
      <c r="K74" s="742"/>
      <c r="L74" s="742"/>
      <c r="M74" s="742"/>
    </row>
    <row r="75" spans="1:13" ht="15" customHeight="1" x14ac:dyDescent="0.25">
      <c r="A75" s="1286" t="s">
        <v>162</v>
      </c>
      <c r="B75" s="1287"/>
      <c r="C75" s="1287"/>
      <c r="D75" s="1287"/>
      <c r="E75" s="1287"/>
      <c r="F75" s="1287"/>
      <c r="G75" s="1287"/>
      <c r="H75" s="1287"/>
      <c r="I75" s="1287"/>
      <c r="J75" s="743">
        <v>23025</v>
      </c>
      <c r="K75" s="742"/>
      <c r="L75" s="742"/>
      <c r="M75" s="742"/>
    </row>
    <row r="76" spans="1:13" ht="15" customHeight="1" x14ac:dyDescent="0.25">
      <c r="A76" s="1286" t="s">
        <v>163</v>
      </c>
      <c r="B76" s="1287"/>
      <c r="C76" s="1287"/>
      <c r="D76" s="1287"/>
      <c r="E76" s="1287"/>
      <c r="F76" s="1287"/>
      <c r="G76" s="1287"/>
      <c r="H76" s="1287"/>
      <c r="I76" s="1287"/>
      <c r="J76" s="743">
        <v>5132</v>
      </c>
      <c r="K76" s="742"/>
      <c r="L76" s="742"/>
      <c r="M76" s="742"/>
    </row>
    <row r="77" spans="1:13" ht="15" customHeight="1" x14ac:dyDescent="0.25">
      <c r="A77" s="1286" t="s">
        <v>164</v>
      </c>
      <c r="B77" s="1287"/>
      <c r="C77" s="1287"/>
      <c r="D77" s="1287"/>
      <c r="E77" s="1287"/>
      <c r="F77" s="1287"/>
      <c r="G77" s="1287"/>
      <c r="H77" s="1287"/>
      <c r="I77" s="1287"/>
      <c r="J77" s="743">
        <v>9158</v>
      </c>
      <c r="K77" s="742"/>
      <c r="L77" s="742"/>
      <c r="M77" s="742"/>
    </row>
    <row r="78" spans="1:13" ht="15" customHeight="1" x14ac:dyDescent="0.25">
      <c r="A78" s="1286" t="s">
        <v>165</v>
      </c>
      <c r="B78" s="1287"/>
      <c r="C78" s="1287"/>
      <c r="D78" s="1287"/>
      <c r="E78" s="1287"/>
      <c r="F78" s="1287"/>
      <c r="G78" s="1287"/>
      <c r="H78" s="1287"/>
      <c r="I78" s="1287"/>
      <c r="J78" s="743">
        <v>11023</v>
      </c>
      <c r="K78" s="742"/>
      <c r="L78" s="742"/>
      <c r="M78" s="742"/>
    </row>
    <row r="79" spans="1:13" ht="15" customHeight="1" x14ac:dyDescent="0.25">
      <c r="A79" s="1286" t="s">
        <v>166</v>
      </c>
      <c r="B79" s="1287"/>
      <c r="C79" s="1287"/>
      <c r="D79" s="1287"/>
      <c r="E79" s="1287"/>
      <c r="F79" s="1287"/>
      <c r="G79" s="1287"/>
      <c r="H79" s="1287"/>
      <c r="I79" s="1287"/>
      <c r="J79" s="743">
        <v>8929</v>
      </c>
      <c r="K79" s="742"/>
      <c r="L79" s="742"/>
      <c r="M79" s="742"/>
    </row>
    <row r="80" spans="1:13" ht="15" customHeight="1" x14ac:dyDescent="0.25">
      <c r="A80" s="1286" t="s">
        <v>167</v>
      </c>
      <c r="B80" s="1287"/>
      <c r="C80" s="1287"/>
      <c r="D80" s="1287"/>
      <c r="E80" s="1287"/>
      <c r="F80" s="1287"/>
      <c r="G80" s="1287"/>
      <c r="H80" s="1287"/>
      <c r="I80" s="1287"/>
      <c r="J80" s="743">
        <v>5756</v>
      </c>
      <c r="K80" s="742"/>
      <c r="L80" s="742"/>
      <c r="M80" s="742"/>
    </row>
    <row r="81" spans="1:13" ht="15" customHeight="1" x14ac:dyDescent="0.25">
      <c r="A81" s="1296" t="s">
        <v>168</v>
      </c>
      <c r="B81" s="1287"/>
      <c r="C81" s="1287"/>
      <c r="D81" s="1287"/>
      <c r="E81" s="1287"/>
      <c r="F81" s="1287"/>
      <c r="G81" s="1287"/>
      <c r="H81" s="1287"/>
      <c r="I81" s="1287"/>
      <c r="J81" s="744">
        <v>61686</v>
      </c>
      <c r="K81" s="742"/>
      <c r="L81" s="742"/>
      <c r="M81" s="742"/>
    </row>
    <row r="82" spans="1:13" ht="15" customHeight="1" x14ac:dyDescent="0.25"/>
    <row r="83" spans="1:13" ht="15" customHeight="1" x14ac:dyDescent="0.25">
      <c r="A83" s="1271"/>
      <c r="B83" s="1271"/>
      <c r="C83" s="1271"/>
      <c r="D83" s="1271"/>
      <c r="E83" s="1271"/>
      <c r="F83" s="1271"/>
      <c r="G83" s="1271"/>
      <c r="H83" s="1271"/>
      <c r="I83" s="1271"/>
      <c r="J83" s="1271"/>
      <c r="K83" s="1271"/>
      <c r="L83" s="1271"/>
      <c r="M83" s="1271"/>
    </row>
    <row r="84" spans="1:13" ht="15" customHeight="1" x14ac:dyDescent="0.25">
      <c r="A84" s="1272"/>
      <c r="B84" s="1272"/>
      <c r="C84" s="1272"/>
      <c r="D84" s="1272"/>
      <c r="E84" s="1272"/>
      <c r="F84" s="1272"/>
      <c r="G84" s="1272"/>
      <c r="H84" s="1272"/>
      <c r="I84" s="1272"/>
      <c r="J84" s="1272"/>
      <c r="K84" s="1272"/>
      <c r="L84" s="1272"/>
      <c r="M84" s="1272"/>
    </row>
    <row r="85" spans="1:13" ht="15" customHeight="1" x14ac:dyDescent="0.25">
      <c r="A85" s="202"/>
      <c r="B85" s="202"/>
      <c r="C85" s="202"/>
      <c r="D85" s="195"/>
      <c r="E85" s="86"/>
      <c r="F85" s="87"/>
      <c r="G85" s="87"/>
      <c r="H85" s="87"/>
      <c r="I85" s="87"/>
      <c r="J85" s="88"/>
      <c r="K85" s="87"/>
      <c r="L85" s="87"/>
      <c r="M85" s="87"/>
    </row>
    <row r="86" spans="1:13" ht="15" customHeight="1" x14ac:dyDescent="0.25">
      <c r="A86" s="1271"/>
      <c r="B86" s="1271"/>
      <c r="C86" s="1271"/>
      <c r="D86" s="1271"/>
      <c r="E86" s="1271"/>
      <c r="F86" s="1271"/>
      <c r="G86" s="1271"/>
      <c r="H86" s="1271"/>
      <c r="I86" s="1271"/>
      <c r="J86" s="1271"/>
      <c r="K86" s="1271"/>
      <c r="L86" s="1271"/>
      <c r="M86" s="1271"/>
    </row>
    <row r="87" spans="1:13" ht="15" customHeight="1" x14ac:dyDescent="0.25">
      <c r="A87" s="1272" t="s">
        <v>360</v>
      </c>
      <c r="B87" s="1272"/>
      <c r="C87" s="1272"/>
      <c r="D87" s="1272"/>
      <c r="E87" s="1272"/>
      <c r="F87" s="1272"/>
      <c r="G87" s="1272"/>
      <c r="H87" s="1272"/>
      <c r="I87" s="1272"/>
      <c r="J87" s="1272"/>
      <c r="K87" s="1272"/>
      <c r="L87" s="1272"/>
      <c r="M87" s="1272"/>
    </row>
    <row r="88" spans="1:13" ht="15" customHeight="1" x14ac:dyDescent="0.25"/>
    <row r="89" spans="1:13" ht="15" customHeight="1" x14ac:dyDescent="0.25"/>
    <row r="90" spans="1:13" ht="15" customHeight="1" x14ac:dyDescent="0.25"/>
  </sheetData>
  <mergeCells count="52">
    <mergeCell ref="A28:M28"/>
    <mergeCell ref="A24:A26"/>
    <mergeCell ref="C24:C26"/>
    <mergeCell ref="D24:D26"/>
    <mergeCell ref="E24:E26"/>
    <mergeCell ref="B24:B26"/>
    <mergeCell ref="J25:J26"/>
    <mergeCell ref="K25:M25"/>
    <mergeCell ref="J24:M24"/>
    <mergeCell ref="F25:F26"/>
    <mergeCell ref="F24:I24"/>
    <mergeCell ref="G25:I25"/>
    <mergeCell ref="A61:I61"/>
    <mergeCell ref="A62:I62"/>
    <mergeCell ref="A51:I51"/>
    <mergeCell ref="A52:I52"/>
    <mergeCell ref="A53:I53"/>
    <mergeCell ref="A54:I54"/>
    <mergeCell ref="A55:I55"/>
    <mergeCell ref="A56:I56"/>
    <mergeCell ref="A57:I57"/>
    <mergeCell ref="A58:I58"/>
    <mergeCell ref="A59:I59"/>
    <mergeCell ref="A60:I60"/>
    <mergeCell ref="A74:I74"/>
    <mergeCell ref="A63:I63"/>
    <mergeCell ref="A64:I64"/>
    <mergeCell ref="A65:I65"/>
    <mergeCell ref="A66:M66"/>
    <mergeCell ref="A67:I67"/>
    <mergeCell ref="A68:I68"/>
    <mergeCell ref="A69:I69"/>
    <mergeCell ref="A70:I70"/>
    <mergeCell ref="A71:I71"/>
    <mergeCell ref="A72:I72"/>
    <mergeCell ref="A73:I73"/>
    <mergeCell ref="A84:M84"/>
    <mergeCell ref="A87:M87"/>
    <mergeCell ref="A86:M86"/>
    <mergeCell ref="E16:F16"/>
    <mergeCell ref="E19:F19"/>
    <mergeCell ref="E20:F20"/>
    <mergeCell ref="E18:F18"/>
    <mergeCell ref="E17:F17"/>
    <mergeCell ref="A83:M83"/>
    <mergeCell ref="A81:I81"/>
    <mergeCell ref="A75:I75"/>
    <mergeCell ref="A76:I76"/>
    <mergeCell ref="A77:I77"/>
    <mergeCell ref="A78:I78"/>
    <mergeCell ref="A79:I79"/>
    <mergeCell ref="A80:I8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workbookViewId="0">
      <selection activeCell="C4" sqref="C4"/>
    </sheetView>
  </sheetViews>
  <sheetFormatPr defaultRowHeight="15" outlineLevelRow="2" x14ac:dyDescent="0.25"/>
  <cols>
    <col min="1" max="1" width="4.5703125" style="79" customWidth="1"/>
    <col min="2" max="2" width="14.42578125" style="77" customWidth="1"/>
    <col min="3" max="3" width="40.7109375" style="135" customWidth="1"/>
    <col min="4" max="4" width="13.85546875" style="196" customWidth="1"/>
    <col min="5" max="5" width="11.7109375" style="136" customWidth="1"/>
    <col min="6" max="6" width="8.140625" style="78" customWidth="1"/>
    <col min="7" max="9" width="7.140625" style="78" customWidth="1"/>
    <col min="10" max="10" width="8.140625" style="78" customWidth="1"/>
    <col min="11" max="13" width="7.140625" style="78" customWidth="1"/>
  </cols>
  <sheetData>
    <row r="1" spans="1:14" outlineLevel="2" x14ac:dyDescent="0.25">
      <c r="A1" s="687" t="s">
        <v>117</v>
      </c>
      <c r="B1" s="675"/>
      <c r="C1" s="688"/>
      <c r="D1" s="675"/>
      <c r="E1" s="675"/>
      <c r="F1" s="675"/>
      <c r="G1" s="675"/>
      <c r="H1" s="675"/>
      <c r="I1" s="675"/>
      <c r="J1" s="689" t="s">
        <v>118</v>
      </c>
      <c r="K1" s="675"/>
      <c r="L1" s="675"/>
      <c r="M1" s="675"/>
      <c r="N1" s="652"/>
    </row>
    <row r="2" spans="1:14" outlineLevel="1" x14ac:dyDescent="0.25">
      <c r="A2" s="690"/>
      <c r="B2" s="675"/>
      <c r="C2" s="688"/>
      <c r="D2" s="675"/>
      <c r="E2" s="675"/>
      <c r="F2" s="675"/>
      <c r="G2" s="675"/>
      <c r="H2" s="675"/>
      <c r="I2" s="675"/>
      <c r="J2" s="691"/>
      <c r="K2" s="675"/>
      <c r="L2" s="675"/>
      <c r="M2" s="675"/>
      <c r="N2" s="652"/>
    </row>
    <row r="3" spans="1:14" outlineLevel="1" x14ac:dyDescent="0.25">
      <c r="A3" s="690"/>
      <c r="B3" s="675"/>
      <c r="C3" s="688"/>
      <c r="D3" s="675"/>
      <c r="E3" s="675"/>
      <c r="F3" s="675"/>
      <c r="G3" s="675"/>
      <c r="H3" s="675"/>
      <c r="I3" s="675"/>
      <c r="J3" s="691"/>
      <c r="K3" s="675"/>
      <c r="L3" s="675"/>
      <c r="M3" s="675"/>
      <c r="N3" s="652"/>
    </row>
    <row r="4" spans="1:14" outlineLevel="1" x14ac:dyDescent="0.25">
      <c r="A4" s="690"/>
      <c r="B4" s="675"/>
      <c r="C4" s="692"/>
      <c r="D4" s="675"/>
      <c r="E4" s="675"/>
      <c r="F4" s="675"/>
      <c r="G4" s="675"/>
      <c r="H4" s="675"/>
      <c r="I4" s="675"/>
      <c r="J4" s="691" t="s">
        <v>119</v>
      </c>
      <c r="K4" s="675"/>
      <c r="L4" s="675"/>
      <c r="M4" s="675"/>
      <c r="N4" s="652"/>
    </row>
    <row r="5" spans="1:14" outlineLevel="1" x14ac:dyDescent="0.25">
      <c r="A5" s="690" t="s">
        <v>385</v>
      </c>
      <c r="B5" s="675"/>
      <c r="C5" s="688"/>
      <c r="D5" s="675"/>
      <c r="E5" s="675"/>
      <c r="F5" s="675"/>
      <c r="G5" s="675"/>
      <c r="H5" s="675"/>
      <c r="I5" s="675"/>
      <c r="J5" s="693" t="s">
        <v>120</v>
      </c>
      <c r="K5" s="675"/>
      <c r="L5" s="675"/>
      <c r="M5" s="675"/>
      <c r="N5" s="652"/>
    </row>
    <row r="6" spans="1:14" x14ac:dyDescent="0.25">
      <c r="A6" s="680"/>
      <c r="B6" s="718"/>
      <c r="C6" s="719"/>
      <c r="D6" s="679"/>
      <c r="E6" s="720"/>
      <c r="F6" s="681"/>
      <c r="G6" s="681"/>
      <c r="H6" s="679"/>
      <c r="I6" s="681"/>
      <c r="J6" s="682"/>
      <c r="K6" s="721"/>
      <c r="L6" s="721"/>
      <c r="M6" s="721"/>
      <c r="N6" s="652"/>
    </row>
    <row r="7" spans="1:14" x14ac:dyDescent="0.25">
      <c r="A7" s="675"/>
      <c r="B7" s="675"/>
      <c r="C7" s="696"/>
      <c r="D7" s="697"/>
      <c r="E7" s="698" t="s">
        <v>9</v>
      </c>
      <c r="F7" s="699"/>
      <c r="G7" s="699"/>
      <c r="H7" s="675"/>
      <c r="I7" s="700"/>
      <c r="J7" s="675"/>
      <c r="K7" s="675"/>
      <c r="L7" s="675"/>
      <c r="M7" s="675"/>
      <c r="N7" s="652"/>
    </row>
    <row r="8" spans="1:14" x14ac:dyDescent="0.25">
      <c r="A8" s="675"/>
      <c r="B8" s="675"/>
      <c r="C8" s="696"/>
      <c r="D8" s="697"/>
      <c r="E8" s="698"/>
      <c r="F8" s="699"/>
      <c r="G8" s="699"/>
      <c r="H8" s="675"/>
      <c r="I8" s="700"/>
      <c r="J8" s="675"/>
      <c r="K8" s="675"/>
      <c r="L8" s="675"/>
      <c r="M8" s="675"/>
      <c r="N8" s="652"/>
    </row>
    <row r="9" spans="1:14" ht="15.75" x14ac:dyDescent="0.25">
      <c r="A9" s="675"/>
      <c r="B9" s="675"/>
      <c r="C9" s="696"/>
      <c r="D9" s="701" t="s">
        <v>395</v>
      </c>
      <c r="E9" s="675"/>
      <c r="F9" s="675"/>
      <c r="G9" s="675"/>
      <c r="H9" s="675"/>
      <c r="I9" s="675"/>
      <c r="J9" s="675"/>
      <c r="K9" s="675"/>
      <c r="L9" s="675"/>
      <c r="M9" s="675"/>
      <c r="N9" s="652"/>
    </row>
    <row r="10" spans="1:14" x14ac:dyDescent="0.25">
      <c r="A10" s="675"/>
      <c r="B10" s="675"/>
      <c r="C10" s="696"/>
      <c r="D10" s="702" t="s">
        <v>121</v>
      </c>
      <c r="E10" s="675"/>
      <c r="F10" s="675"/>
      <c r="G10" s="675"/>
      <c r="H10" s="675"/>
      <c r="I10" s="703"/>
      <c r="J10" s="675"/>
      <c r="K10" s="675"/>
      <c r="L10" s="675"/>
      <c r="M10" s="675"/>
      <c r="N10" s="652"/>
    </row>
    <row r="11" spans="1:14" x14ac:dyDescent="0.25">
      <c r="A11" s="675"/>
      <c r="B11" s="675"/>
      <c r="C11" s="704"/>
      <c r="D11" s="697"/>
      <c r="E11" s="705"/>
      <c r="F11" s="706"/>
      <c r="G11" s="706"/>
      <c r="H11" s="675"/>
      <c r="I11" s="707"/>
      <c r="J11" s="675"/>
      <c r="K11" s="675"/>
      <c r="L11" s="675"/>
      <c r="M11" s="675"/>
      <c r="N11" s="652"/>
    </row>
    <row r="12" spans="1:14" x14ac:dyDescent="0.25">
      <c r="A12" s="675"/>
      <c r="B12" s="677" t="s">
        <v>122</v>
      </c>
      <c r="C12" s="678" t="s">
        <v>91</v>
      </c>
      <c r="D12" s="676"/>
      <c r="E12" s="708"/>
      <c r="F12" s="709"/>
      <c r="G12" s="709"/>
      <c r="H12" s="710"/>
      <c r="I12" s="694"/>
      <c r="J12" s="695"/>
      <c r="K12" s="675"/>
      <c r="L12" s="675"/>
      <c r="M12" s="675"/>
      <c r="N12" s="652"/>
    </row>
    <row r="13" spans="1:14" x14ac:dyDescent="0.25">
      <c r="A13" s="675"/>
      <c r="B13" s="675"/>
      <c r="C13" s="711"/>
      <c r="D13" s="697"/>
      <c r="E13" s="712" t="s">
        <v>123</v>
      </c>
      <c r="F13" s="675"/>
      <c r="G13" s="699"/>
      <c r="H13" s="702"/>
      <c r="I13" s="699"/>
      <c r="J13" s="713"/>
      <c r="K13" s="675"/>
      <c r="L13" s="675"/>
      <c r="M13" s="675"/>
      <c r="N13" s="652"/>
    </row>
    <row r="14" spans="1:14" x14ac:dyDescent="0.25">
      <c r="A14" s="714"/>
      <c r="B14" s="715"/>
      <c r="C14" s="696"/>
      <c r="D14" s="697"/>
      <c r="E14" s="716"/>
      <c r="F14" s="675"/>
      <c r="G14" s="675"/>
      <c r="H14" s="675"/>
      <c r="I14" s="675"/>
      <c r="J14" s="675"/>
      <c r="K14" s="675"/>
      <c r="L14" s="675"/>
      <c r="M14" s="675"/>
      <c r="N14" s="652"/>
    </row>
    <row r="15" spans="1:14" x14ac:dyDescent="0.25">
      <c r="A15" s="684"/>
      <c r="B15" s="683"/>
      <c r="C15" s="686" t="s">
        <v>512</v>
      </c>
      <c r="D15" s="684"/>
      <c r="E15" s="685"/>
      <c r="F15" s="717"/>
      <c r="G15" s="717"/>
      <c r="H15" s="717"/>
      <c r="I15" s="686"/>
      <c r="J15" s="686"/>
      <c r="K15" s="717"/>
      <c r="L15" s="717"/>
      <c r="M15" s="717"/>
      <c r="N15" s="659"/>
    </row>
    <row r="16" spans="1:14" x14ac:dyDescent="0.25">
      <c r="A16" s="655"/>
      <c r="B16" s="665"/>
      <c r="C16" s="653" t="s">
        <v>169</v>
      </c>
      <c r="D16" s="666"/>
      <c r="E16" s="1288" t="s">
        <v>1474</v>
      </c>
      <c r="F16" s="1289"/>
      <c r="G16" s="668" t="s">
        <v>68</v>
      </c>
      <c r="H16" s="666"/>
      <c r="I16" s="653"/>
      <c r="J16" s="653"/>
      <c r="K16" s="666"/>
      <c r="L16" s="666"/>
      <c r="M16" s="666"/>
      <c r="N16" s="667"/>
    </row>
    <row r="17" spans="1:13" s="80" customFormat="1" x14ac:dyDescent="0.25">
      <c r="A17" s="655"/>
      <c r="B17" s="665"/>
      <c r="C17" s="653" t="s">
        <v>128</v>
      </c>
      <c r="D17" s="655"/>
      <c r="E17" s="1288" t="s">
        <v>1433</v>
      </c>
      <c r="F17" s="1289"/>
      <c r="G17" s="668" t="s">
        <v>68</v>
      </c>
      <c r="H17" s="666"/>
      <c r="I17" s="653"/>
      <c r="J17" s="653"/>
      <c r="K17" s="666"/>
      <c r="L17" s="666"/>
      <c r="M17" s="666"/>
    </row>
    <row r="18" spans="1:13" s="80" customFormat="1" x14ac:dyDescent="0.25">
      <c r="A18" s="655"/>
      <c r="B18" s="665"/>
      <c r="C18" s="653" t="s">
        <v>129</v>
      </c>
      <c r="D18" s="655"/>
      <c r="E18" s="1288" t="s">
        <v>1434</v>
      </c>
      <c r="F18" s="1289"/>
      <c r="G18" s="668" t="s">
        <v>130</v>
      </c>
      <c r="H18" s="666"/>
      <c r="I18" s="653"/>
      <c r="J18" s="653"/>
      <c r="K18" s="666"/>
      <c r="L18" s="666"/>
      <c r="M18" s="666"/>
    </row>
    <row r="19" spans="1:13" s="80" customFormat="1" x14ac:dyDescent="0.25">
      <c r="A19" s="652"/>
      <c r="B19" s="652"/>
      <c r="C19" s="663" t="s">
        <v>131</v>
      </c>
      <c r="D19" s="657"/>
      <c r="E19" s="656"/>
      <c r="F19" s="652"/>
      <c r="G19" s="652"/>
      <c r="H19" s="652"/>
      <c r="I19" s="652"/>
      <c r="J19" s="652"/>
      <c r="K19" s="652"/>
      <c r="L19" s="652"/>
      <c r="M19" s="652"/>
    </row>
    <row r="20" spans="1:13" x14ac:dyDescent="0.25">
      <c r="A20" s="652"/>
      <c r="B20" s="652"/>
      <c r="C20" s="658"/>
      <c r="D20" s="657"/>
      <c r="E20" s="656"/>
      <c r="F20" s="652"/>
      <c r="G20" s="652"/>
      <c r="H20" s="652"/>
      <c r="I20" s="652"/>
      <c r="J20" s="652"/>
      <c r="K20" s="652"/>
      <c r="L20" s="652"/>
      <c r="M20" s="652"/>
    </row>
    <row r="21" spans="1:13" x14ac:dyDescent="0.25">
      <c r="A21" s="652"/>
      <c r="B21" s="652"/>
      <c r="C21" s="658"/>
      <c r="D21" s="657"/>
      <c r="E21" s="656"/>
      <c r="F21" s="652"/>
      <c r="G21" s="652"/>
      <c r="H21" s="652"/>
      <c r="I21" s="652"/>
      <c r="J21" s="652"/>
      <c r="K21" s="652"/>
      <c r="L21" s="652"/>
      <c r="M21" s="652"/>
    </row>
    <row r="22" spans="1:13" ht="15" customHeight="1" x14ac:dyDescent="0.25">
      <c r="A22" s="1291" t="s">
        <v>10</v>
      </c>
      <c r="B22" s="1294" t="s">
        <v>132</v>
      </c>
      <c r="C22" s="1291" t="s">
        <v>133</v>
      </c>
      <c r="D22" s="1291" t="s">
        <v>134</v>
      </c>
      <c r="E22" s="1291" t="s">
        <v>135</v>
      </c>
      <c r="F22" s="1291" t="s">
        <v>136</v>
      </c>
      <c r="G22" s="1292"/>
      <c r="H22" s="1292"/>
      <c r="I22" s="1292"/>
      <c r="J22" s="1291" t="s">
        <v>137</v>
      </c>
      <c r="K22" s="1292"/>
      <c r="L22" s="1292"/>
      <c r="M22" s="1292"/>
    </row>
    <row r="23" spans="1:13" ht="15" customHeight="1" x14ac:dyDescent="0.25">
      <c r="A23" s="1292"/>
      <c r="B23" s="1295"/>
      <c r="C23" s="1293"/>
      <c r="D23" s="1291"/>
      <c r="E23" s="1291"/>
      <c r="F23" s="1291" t="s">
        <v>82</v>
      </c>
      <c r="G23" s="1291" t="s">
        <v>138</v>
      </c>
      <c r="H23" s="1292"/>
      <c r="I23" s="1292"/>
      <c r="J23" s="1291" t="s">
        <v>82</v>
      </c>
      <c r="K23" s="1291" t="s">
        <v>138</v>
      </c>
      <c r="L23" s="1292"/>
      <c r="M23" s="1292"/>
    </row>
    <row r="24" spans="1:13" ht="15" customHeight="1" x14ac:dyDescent="0.25">
      <c r="A24" s="1292"/>
      <c r="B24" s="1295"/>
      <c r="C24" s="1293"/>
      <c r="D24" s="1291"/>
      <c r="E24" s="1291"/>
      <c r="F24" s="1292"/>
      <c r="G24" s="654" t="s">
        <v>139</v>
      </c>
      <c r="H24" s="654" t="s">
        <v>140</v>
      </c>
      <c r="I24" s="654" t="s">
        <v>141</v>
      </c>
      <c r="J24" s="1292"/>
      <c r="K24" s="654" t="s">
        <v>139</v>
      </c>
      <c r="L24" s="654" t="s">
        <v>140</v>
      </c>
      <c r="M24" s="654" t="s">
        <v>141</v>
      </c>
    </row>
    <row r="25" spans="1:13" x14ac:dyDescent="0.25">
      <c r="A25" s="661">
        <v>1</v>
      </c>
      <c r="B25" s="664">
        <v>2</v>
      </c>
      <c r="C25" s="654">
        <v>3</v>
      </c>
      <c r="D25" s="654">
        <v>4</v>
      </c>
      <c r="E25" s="662">
        <v>5</v>
      </c>
      <c r="F25" s="660">
        <v>6</v>
      </c>
      <c r="G25" s="660">
        <v>7</v>
      </c>
      <c r="H25" s="660">
        <v>8</v>
      </c>
      <c r="I25" s="660">
        <v>9</v>
      </c>
      <c r="J25" s="660">
        <v>10</v>
      </c>
      <c r="K25" s="660">
        <v>11</v>
      </c>
      <c r="L25" s="660">
        <v>12</v>
      </c>
      <c r="M25" s="660">
        <v>13</v>
      </c>
    </row>
    <row r="26" spans="1:13" ht="15" customHeight="1" x14ac:dyDescent="0.25">
      <c r="A26" s="1290" t="s">
        <v>363</v>
      </c>
      <c r="B26" s="1287"/>
      <c r="C26" s="1287"/>
      <c r="D26" s="1287"/>
      <c r="E26" s="1287"/>
      <c r="F26" s="1287"/>
      <c r="G26" s="1287"/>
      <c r="H26" s="1287"/>
      <c r="I26" s="1287"/>
      <c r="J26" s="1287"/>
      <c r="K26" s="1287"/>
      <c r="L26" s="1287"/>
      <c r="M26" s="1287"/>
    </row>
    <row r="27" spans="1:13" ht="31.5" customHeight="1" x14ac:dyDescent="0.25">
      <c r="A27" s="661">
        <v>1</v>
      </c>
      <c r="B27" s="669" t="s">
        <v>842</v>
      </c>
      <c r="C27" s="670" t="s">
        <v>1220</v>
      </c>
      <c r="D27" s="662" t="s">
        <v>365</v>
      </c>
      <c r="E27" s="671">
        <v>0.67</v>
      </c>
      <c r="F27" s="672">
        <v>39117.5</v>
      </c>
      <c r="G27" s="672">
        <v>1624.27</v>
      </c>
      <c r="H27" s="672">
        <v>671.12</v>
      </c>
      <c r="I27" s="672">
        <v>13.08</v>
      </c>
      <c r="J27" s="672">
        <v>26209</v>
      </c>
      <c r="K27" s="672">
        <v>1088</v>
      </c>
      <c r="L27" s="672">
        <v>450</v>
      </c>
      <c r="M27" s="672">
        <v>9</v>
      </c>
    </row>
    <row r="28" spans="1:13" ht="42" x14ac:dyDescent="0.25">
      <c r="A28" s="661">
        <v>2</v>
      </c>
      <c r="B28" s="669" t="s">
        <v>843</v>
      </c>
      <c r="C28" s="670" t="s">
        <v>1221</v>
      </c>
      <c r="D28" s="662" t="s">
        <v>270</v>
      </c>
      <c r="E28" s="671">
        <v>0.4</v>
      </c>
      <c r="F28" s="672">
        <v>2653.59</v>
      </c>
      <c r="G28" s="672">
        <v>139.62</v>
      </c>
      <c r="H28" s="672">
        <v>22.84</v>
      </c>
      <c r="I28" s="672">
        <v>0.28000000000000003</v>
      </c>
      <c r="J28" s="672">
        <v>1061</v>
      </c>
      <c r="K28" s="672">
        <v>56</v>
      </c>
      <c r="L28" s="672">
        <v>9</v>
      </c>
      <c r="M28" s="672"/>
    </row>
    <row r="29" spans="1:13" ht="42" x14ac:dyDescent="0.25">
      <c r="A29" s="661">
        <v>3</v>
      </c>
      <c r="B29" s="669" t="s">
        <v>654</v>
      </c>
      <c r="C29" s="670" t="s">
        <v>1222</v>
      </c>
      <c r="D29" s="662" t="s">
        <v>270</v>
      </c>
      <c r="E29" s="671">
        <v>0.4</v>
      </c>
      <c r="F29" s="672">
        <v>825.64</v>
      </c>
      <c r="G29" s="672">
        <v>95.56</v>
      </c>
      <c r="H29" s="672">
        <v>14.81</v>
      </c>
      <c r="I29" s="672">
        <v>0.28000000000000003</v>
      </c>
      <c r="J29" s="672">
        <v>330</v>
      </c>
      <c r="K29" s="672">
        <v>38</v>
      </c>
      <c r="L29" s="672">
        <v>6</v>
      </c>
      <c r="M29" s="672"/>
    </row>
    <row r="30" spans="1:13" ht="30" x14ac:dyDescent="0.25">
      <c r="A30" s="661">
        <v>4</v>
      </c>
      <c r="B30" s="669" t="s">
        <v>844</v>
      </c>
      <c r="C30" s="670" t="s">
        <v>1223</v>
      </c>
      <c r="D30" s="662" t="s">
        <v>366</v>
      </c>
      <c r="E30" s="671">
        <v>0.1</v>
      </c>
      <c r="F30" s="672">
        <v>5622.6</v>
      </c>
      <c r="G30" s="672">
        <v>1656.31</v>
      </c>
      <c r="H30" s="672">
        <v>642.29999999999995</v>
      </c>
      <c r="I30" s="672">
        <v>55.19</v>
      </c>
      <c r="J30" s="672">
        <v>562</v>
      </c>
      <c r="K30" s="672">
        <v>166</v>
      </c>
      <c r="L30" s="672">
        <v>64</v>
      </c>
      <c r="M30" s="672">
        <v>6</v>
      </c>
    </row>
    <row r="31" spans="1:13" ht="30" x14ac:dyDescent="0.25">
      <c r="A31" s="661">
        <v>5</v>
      </c>
      <c r="B31" s="669" t="s">
        <v>845</v>
      </c>
      <c r="C31" s="670" t="s">
        <v>1475</v>
      </c>
      <c r="D31" s="662" t="s">
        <v>154</v>
      </c>
      <c r="E31" s="671">
        <v>10</v>
      </c>
      <c r="F31" s="672">
        <v>747.98</v>
      </c>
      <c r="G31" s="672"/>
      <c r="H31" s="672"/>
      <c r="I31" s="672"/>
      <c r="J31" s="672">
        <v>7480</v>
      </c>
      <c r="K31" s="672"/>
      <c r="L31" s="672"/>
      <c r="M31" s="672"/>
    </row>
    <row r="32" spans="1:13" ht="42" x14ac:dyDescent="0.25">
      <c r="A32" s="661">
        <v>6</v>
      </c>
      <c r="B32" s="669" t="s">
        <v>846</v>
      </c>
      <c r="C32" s="670" t="s">
        <v>1224</v>
      </c>
      <c r="D32" s="662" t="s">
        <v>367</v>
      </c>
      <c r="E32" s="671">
        <v>0.5</v>
      </c>
      <c r="F32" s="672">
        <v>17777.400000000001</v>
      </c>
      <c r="G32" s="672">
        <v>1058.8699999999999</v>
      </c>
      <c r="H32" s="672">
        <v>60.8</v>
      </c>
      <c r="I32" s="672"/>
      <c r="J32" s="672">
        <v>8889</v>
      </c>
      <c r="K32" s="672">
        <v>529</v>
      </c>
      <c r="L32" s="672">
        <v>30</v>
      </c>
      <c r="M32" s="672"/>
    </row>
    <row r="33" spans="1:13" ht="42" x14ac:dyDescent="0.25">
      <c r="A33" s="661">
        <v>7</v>
      </c>
      <c r="B33" s="669" t="s">
        <v>847</v>
      </c>
      <c r="C33" s="670" t="s">
        <v>1225</v>
      </c>
      <c r="D33" s="662" t="s">
        <v>149</v>
      </c>
      <c r="E33" s="671">
        <v>0.2</v>
      </c>
      <c r="F33" s="672">
        <v>3482.04</v>
      </c>
      <c r="G33" s="672">
        <v>1439.43</v>
      </c>
      <c r="H33" s="672">
        <v>44.71</v>
      </c>
      <c r="I33" s="672">
        <v>0.96</v>
      </c>
      <c r="J33" s="672">
        <v>696</v>
      </c>
      <c r="K33" s="672">
        <v>288</v>
      </c>
      <c r="L33" s="672">
        <v>9</v>
      </c>
      <c r="M33" s="672"/>
    </row>
    <row r="34" spans="1:13" ht="30" x14ac:dyDescent="0.25">
      <c r="A34" s="661">
        <v>8</v>
      </c>
      <c r="B34" s="669" t="s">
        <v>848</v>
      </c>
      <c r="C34" s="670" t="s">
        <v>1476</v>
      </c>
      <c r="D34" s="662" t="s">
        <v>154</v>
      </c>
      <c r="E34" s="671">
        <v>40</v>
      </c>
      <c r="F34" s="672">
        <v>84.45</v>
      </c>
      <c r="G34" s="672"/>
      <c r="H34" s="672"/>
      <c r="I34" s="672"/>
      <c r="J34" s="672">
        <v>3378</v>
      </c>
      <c r="K34" s="672"/>
      <c r="L34" s="672"/>
      <c r="M34" s="672"/>
    </row>
    <row r="35" spans="1:13" ht="15" customHeight="1" x14ac:dyDescent="0.25">
      <c r="A35" s="1286" t="s">
        <v>196</v>
      </c>
      <c r="B35" s="1287"/>
      <c r="C35" s="1287"/>
      <c r="D35" s="1287"/>
      <c r="E35" s="1287"/>
      <c r="F35" s="1287"/>
      <c r="G35" s="1287"/>
      <c r="H35" s="1287"/>
      <c r="I35" s="1287"/>
      <c r="J35" s="673">
        <v>48605</v>
      </c>
      <c r="K35" s="673">
        <v>2165</v>
      </c>
      <c r="L35" s="673">
        <v>568</v>
      </c>
      <c r="M35" s="673">
        <v>15</v>
      </c>
    </row>
    <row r="36" spans="1:13" ht="15" customHeight="1" x14ac:dyDescent="0.25">
      <c r="A36" s="1286" t="s">
        <v>156</v>
      </c>
      <c r="B36" s="1287"/>
      <c r="C36" s="1287"/>
      <c r="D36" s="1287"/>
      <c r="E36" s="1287"/>
      <c r="F36" s="1287"/>
      <c r="G36" s="1287"/>
      <c r="H36" s="1287"/>
      <c r="I36" s="1287"/>
      <c r="J36" s="673">
        <v>3196</v>
      </c>
      <c r="K36" s="672"/>
      <c r="L36" s="672"/>
      <c r="M36" s="672"/>
    </row>
    <row r="37" spans="1:13" ht="15" customHeight="1" x14ac:dyDescent="0.25">
      <c r="A37" s="1286" t="s">
        <v>157</v>
      </c>
      <c r="B37" s="1287"/>
      <c r="C37" s="1287"/>
      <c r="D37" s="1287"/>
      <c r="E37" s="1287"/>
      <c r="F37" s="1287"/>
      <c r="G37" s="1287"/>
      <c r="H37" s="1287"/>
      <c r="I37" s="1287"/>
      <c r="J37" s="673">
        <v>1778</v>
      </c>
      <c r="K37" s="672"/>
      <c r="L37" s="672"/>
      <c r="M37" s="672"/>
    </row>
    <row r="38" spans="1:13" ht="15" customHeight="1" x14ac:dyDescent="0.25">
      <c r="A38" s="1296" t="s">
        <v>475</v>
      </c>
      <c r="B38" s="1287"/>
      <c r="C38" s="1287"/>
      <c r="D38" s="1287"/>
      <c r="E38" s="1287"/>
      <c r="F38" s="1287"/>
      <c r="G38" s="1287"/>
      <c r="H38" s="1287"/>
      <c r="I38" s="1287"/>
      <c r="J38" s="672"/>
      <c r="K38" s="672"/>
      <c r="L38" s="672"/>
      <c r="M38" s="672"/>
    </row>
    <row r="39" spans="1:13" ht="22.5" customHeight="1" x14ac:dyDescent="0.25">
      <c r="A39" s="1286" t="s">
        <v>368</v>
      </c>
      <c r="B39" s="1287"/>
      <c r="C39" s="1287"/>
      <c r="D39" s="1287"/>
      <c r="E39" s="1287"/>
      <c r="F39" s="1287"/>
      <c r="G39" s="1287"/>
      <c r="H39" s="1287"/>
      <c r="I39" s="1287"/>
      <c r="J39" s="673">
        <v>29182</v>
      </c>
      <c r="K39" s="672"/>
      <c r="L39" s="672"/>
      <c r="M39" s="672"/>
    </row>
    <row r="40" spans="1:13" ht="15" customHeight="1" x14ac:dyDescent="0.25">
      <c r="A40" s="1286" t="s">
        <v>369</v>
      </c>
      <c r="B40" s="1287"/>
      <c r="C40" s="1287"/>
      <c r="D40" s="1287"/>
      <c r="E40" s="1287"/>
      <c r="F40" s="1287"/>
      <c r="G40" s="1287"/>
      <c r="H40" s="1287"/>
      <c r="I40" s="1287"/>
      <c r="J40" s="673">
        <v>1550</v>
      </c>
      <c r="K40" s="672"/>
      <c r="L40" s="672"/>
      <c r="M40" s="672"/>
    </row>
    <row r="41" spans="1:13" ht="15" customHeight="1" x14ac:dyDescent="0.25">
      <c r="A41" s="1286" t="s">
        <v>336</v>
      </c>
      <c r="B41" s="1287"/>
      <c r="C41" s="1287"/>
      <c r="D41" s="1287"/>
      <c r="E41" s="1287"/>
      <c r="F41" s="1287"/>
      <c r="G41" s="1287"/>
      <c r="H41" s="1287"/>
      <c r="I41" s="1287"/>
      <c r="J41" s="673">
        <v>894</v>
      </c>
      <c r="K41" s="672"/>
      <c r="L41" s="672"/>
      <c r="M41" s="672"/>
    </row>
    <row r="42" spans="1:13" ht="15" customHeight="1" x14ac:dyDescent="0.25">
      <c r="A42" s="1286" t="s">
        <v>331</v>
      </c>
      <c r="B42" s="1287"/>
      <c r="C42" s="1287"/>
      <c r="D42" s="1287"/>
      <c r="E42" s="1287"/>
      <c r="F42" s="1287"/>
      <c r="G42" s="1287"/>
      <c r="H42" s="1287"/>
      <c r="I42" s="1287"/>
      <c r="J42" s="673">
        <v>10858</v>
      </c>
      <c r="K42" s="672"/>
      <c r="L42" s="672"/>
      <c r="M42" s="672"/>
    </row>
    <row r="43" spans="1:13" ht="15" customHeight="1" x14ac:dyDescent="0.25">
      <c r="A43" s="1286" t="s">
        <v>337</v>
      </c>
      <c r="B43" s="1287"/>
      <c r="C43" s="1287"/>
      <c r="D43" s="1287"/>
      <c r="E43" s="1287"/>
      <c r="F43" s="1287"/>
      <c r="G43" s="1287"/>
      <c r="H43" s="1287"/>
      <c r="I43" s="1287"/>
      <c r="J43" s="673">
        <v>9794</v>
      </c>
      <c r="K43" s="672"/>
      <c r="L43" s="672"/>
      <c r="M43" s="672"/>
    </row>
    <row r="44" spans="1:13" ht="15" customHeight="1" x14ac:dyDescent="0.25">
      <c r="A44" s="1286" t="s">
        <v>338</v>
      </c>
      <c r="B44" s="1287"/>
      <c r="C44" s="1287"/>
      <c r="D44" s="1287"/>
      <c r="E44" s="1287"/>
      <c r="F44" s="1287"/>
      <c r="G44" s="1287"/>
      <c r="H44" s="1287"/>
      <c r="I44" s="1287"/>
      <c r="J44" s="673">
        <v>1301</v>
      </c>
      <c r="K44" s="672"/>
      <c r="L44" s="672"/>
      <c r="M44" s="672"/>
    </row>
    <row r="45" spans="1:13" ht="15" customHeight="1" x14ac:dyDescent="0.25">
      <c r="A45" s="1286" t="s">
        <v>161</v>
      </c>
      <c r="B45" s="1287"/>
      <c r="C45" s="1287"/>
      <c r="D45" s="1287"/>
      <c r="E45" s="1287"/>
      <c r="F45" s="1287"/>
      <c r="G45" s="1287"/>
      <c r="H45" s="1287"/>
      <c r="I45" s="1287"/>
      <c r="J45" s="673">
        <v>53579</v>
      </c>
      <c r="K45" s="672"/>
      <c r="L45" s="672"/>
      <c r="M45" s="672"/>
    </row>
    <row r="46" spans="1:13" ht="15" customHeight="1" x14ac:dyDescent="0.25">
      <c r="A46" s="1286" t="s">
        <v>375</v>
      </c>
      <c r="B46" s="1287"/>
      <c r="C46" s="1287"/>
      <c r="D46" s="1287"/>
      <c r="E46" s="1287"/>
      <c r="F46" s="1287"/>
      <c r="G46" s="1287"/>
      <c r="H46" s="1287"/>
      <c r="I46" s="1287"/>
      <c r="J46" s="672"/>
      <c r="K46" s="672"/>
      <c r="L46" s="672"/>
      <c r="M46" s="672"/>
    </row>
    <row r="47" spans="1:13" ht="15" customHeight="1" x14ac:dyDescent="0.25">
      <c r="A47" s="1286" t="s">
        <v>162</v>
      </c>
      <c r="B47" s="1287"/>
      <c r="C47" s="1287"/>
      <c r="D47" s="1287"/>
      <c r="E47" s="1287"/>
      <c r="F47" s="1287"/>
      <c r="G47" s="1287"/>
      <c r="H47" s="1287"/>
      <c r="I47" s="1287"/>
      <c r="J47" s="673">
        <v>45872</v>
      </c>
      <c r="K47" s="672"/>
      <c r="L47" s="672"/>
      <c r="M47" s="672"/>
    </row>
    <row r="48" spans="1:13" ht="15" customHeight="1" x14ac:dyDescent="0.25">
      <c r="A48" s="1286" t="s">
        <v>163</v>
      </c>
      <c r="B48" s="1287"/>
      <c r="C48" s="1287"/>
      <c r="D48" s="1287"/>
      <c r="E48" s="1287"/>
      <c r="F48" s="1287"/>
      <c r="G48" s="1287"/>
      <c r="H48" s="1287"/>
      <c r="I48" s="1287"/>
      <c r="J48" s="673">
        <v>568</v>
      </c>
      <c r="K48" s="672"/>
      <c r="L48" s="672"/>
      <c r="M48" s="672"/>
    </row>
    <row r="49" spans="1:13" ht="15" customHeight="1" x14ac:dyDescent="0.25">
      <c r="A49" s="1286" t="s">
        <v>164</v>
      </c>
      <c r="B49" s="1287"/>
      <c r="C49" s="1287"/>
      <c r="D49" s="1287"/>
      <c r="E49" s="1287"/>
      <c r="F49" s="1287"/>
      <c r="G49" s="1287"/>
      <c r="H49" s="1287"/>
      <c r="I49" s="1287"/>
      <c r="J49" s="673">
        <v>2180</v>
      </c>
      <c r="K49" s="672"/>
      <c r="L49" s="672"/>
      <c r="M49" s="672"/>
    </row>
    <row r="50" spans="1:13" ht="15" customHeight="1" x14ac:dyDescent="0.25">
      <c r="A50" s="1286" t="s">
        <v>166</v>
      </c>
      <c r="B50" s="1287"/>
      <c r="C50" s="1287"/>
      <c r="D50" s="1287"/>
      <c r="E50" s="1287"/>
      <c r="F50" s="1287"/>
      <c r="G50" s="1287"/>
      <c r="H50" s="1287"/>
      <c r="I50" s="1287"/>
      <c r="J50" s="673">
        <v>3196</v>
      </c>
      <c r="K50" s="672"/>
      <c r="L50" s="672"/>
      <c r="M50" s="672"/>
    </row>
    <row r="51" spans="1:13" ht="15" customHeight="1" x14ac:dyDescent="0.25">
      <c r="A51" s="1286" t="s">
        <v>167</v>
      </c>
      <c r="B51" s="1287"/>
      <c r="C51" s="1287"/>
      <c r="D51" s="1287"/>
      <c r="E51" s="1287"/>
      <c r="F51" s="1287"/>
      <c r="G51" s="1287"/>
      <c r="H51" s="1287"/>
      <c r="I51" s="1287"/>
      <c r="J51" s="673">
        <v>1778</v>
      </c>
      <c r="K51" s="672"/>
      <c r="L51" s="672"/>
      <c r="M51" s="672"/>
    </row>
    <row r="52" spans="1:13" ht="15" customHeight="1" x14ac:dyDescent="0.25">
      <c r="A52" s="1296" t="s">
        <v>476</v>
      </c>
      <c r="B52" s="1287"/>
      <c r="C52" s="1287"/>
      <c r="D52" s="1287"/>
      <c r="E52" s="1287"/>
      <c r="F52" s="1287"/>
      <c r="G52" s="1287"/>
      <c r="H52" s="1287"/>
      <c r="I52" s="1287"/>
      <c r="J52" s="674">
        <v>53579</v>
      </c>
      <c r="K52" s="672"/>
      <c r="L52" s="672"/>
      <c r="M52" s="672"/>
    </row>
    <row r="53" spans="1:13" ht="15" customHeight="1" x14ac:dyDescent="0.25">
      <c r="A53" s="1297" t="s">
        <v>202</v>
      </c>
      <c r="B53" s="1298"/>
      <c r="C53" s="1298"/>
      <c r="D53" s="1298"/>
      <c r="E53" s="1298"/>
      <c r="F53" s="1298"/>
      <c r="G53" s="1298"/>
      <c r="H53" s="1298"/>
      <c r="I53" s="1298"/>
      <c r="J53" s="1298"/>
      <c r="K53" s="1298"/>
      <c r="L53" s="1298"/>
      <c r="M53" s="1298"/>
    </row>
    <row r="54" spans="1:13" ht="15" customHeight="1" x14ac:dyDescent="0.25">
      <c r="A54" s="1286" t="s">
        <v>155</v>
      </c>
      <c r="B54" s="1287"/>
      <c r="C54" s="1287"/>
      <c r="D54" s="1287"/>
      <c r="E54" s="1287"/>
      <c r="F54" s="1287"/>
      <c r="G54" s="1287"/>
      <c r="H54" s="1287"/>
      <c r="I54" s="1287"/>
      <c r="J54" s="673">
        <v>48605</v>
      </c>
      <c r="K54" s="673">
        <v>2165</v>
      </c>
      <c r="L54" s="673">
        <v>568</v>
      </c>
      <c r="M54" s="673">
        <v>15</v>
      </c>
    </row>
    <row r="55" spans="1:13" ht="15" customHeight="1" x14ac:dyDescent="0.25">
      <c r="A55" s="1286" t="s">
        <v>156</v>
      </c>
      <c r="B55" s="1287"/>
      <c r="C55" s="1287"/>
      <c r="D55" s="1287"/>
      <c r="E55" s="1287"/>
      <c r="F55" s="1287"/>
      <c r="G55" s="1287"/>
      <c r="H55" s="1287"/>
      <c r="I55" s="1287"/>
      <c r="J55" s="673">
        <v>3196</v>
      </c>
      <c r="K55" s="672"/>
      <c r="L55" s="672"/>
      <c r="M55" s="672"/>
    </row>
    <row r="56" spans="1:13" ht="15" customHeight="1" x14ac:dyDescent="0.25">
      <c r="A56" s="1286" t="s">
        <v>157</v>
      </c>
      <c r="B56" s="1287"/>
      <c r="C56" s="1287"/>
      <c r="D56" s="1287"/>
      <c r="E56" s="1287"/>
      <c r="F56" s="1287"/>
      <c r="G56" s="1287"/>
      <c r="H56" s="1287"/>
      <c r="I56" s="1287"/>
      <c r="J56" s="673">
        <v>1778</v>
      </c>
      <c r="K56" s="672"/>
      <c r="L56" s="672"/>
      <c r="M56" s="672"/>
    </row>
    <row r="57" spans="1:13" ht="15" customHeight="1" x14ac:dyDescent="0.25">
      <c r="A57" s="1296" t="s">
        <v>158</v>
      </c>
      <c r="B57" s="1287"/>
      <c r="C57" s="1287"/>
      <c r="D57" s="1287"/>
      <c r="E57" s="1287"/>
      <c r="F57" s="1287"/>
      <c r="G57" s="1287"/>
      <c r="H57" s="1287"/>
      <c r="I57" s="1287"/>
      <c r="J57" s="672"/>
      <c r="K57" s="672"/>
      <c r="L57" s="672"/>
      <c r="M57" s="672"/>
    </row>
    <row r="58" spans="1:13" ht="15" customHeight="1" x14ac:dyDescent="0.25">
      <c r="A58" s="1286" t="s">
        <v>368</v>
      </c>
      <c r="B58" s="1287"/>
      <c r="C58" s="1287"/>
      <c r="D58" s="1287"/>
      <c r="E58" s="1287"/>
      <c r="F58" s="1287"/>
      <c r="G58" s="1287"/>
      <c r="H58" s="1287"/>
      <c r="I58" s="1287"/>
      <c r="J58" s="673">
        <v>29182</v>
      </c>
      <c r="K58" s="672"/>
      <c r="L58" s="672"/>
      <c r="M58" s="672"/>
    </row>
    <row r="59" spans="1:13" ht="15" customHeight="1" x14ac:dyDescent="0.25">
      <c r="A59" s="1286" t="s">
        <v>369</v>
      </c>
      <c r="B59" s="1287"/>
      <c r="C59" s="1287"/>
      <c r="D59" s="1287"/>
      <c r="E59" s="1287"/>
      <c r="F59" s="1287"/>
      <c r="G59" s="1287"/>
      <c r="H59" s="1287"/>
      <c r="I59" s="1287"/>
      <c r="J59" s="673">
        <v>1550</v>
      </c>
      <c r="K59" s="672"/>
      <c r="L59" s="672"/>
      <c r="M59" s="672"/>
    </row>
    <row r="60" spans="1:13" ht="15" customHeight="1" x14ac:dyDescent="0.25">
      <c r="A60" s="1286" t="s">
        <v>336</v>
      </c>
      <c r="B60" s="1287"/>
      <c r="C60" s="1287"/>
      <c r="D60" s="1287"/>
      <c r="E60" s="1287"/>
      <c r="F60" s="1287"/>
      <c r="G60" s="1287"/>
      <c r="H60" s="1287"/>
      <c r="I60" s="1287"/>
      <c r="J60" s="673">
        <v>894</v>
      </c>
      <c r="K60" s="672"/>
      <c r="L60" s="672"/>
      <c r="M60" s="672"/>
    </row>
    <row r="61" spans="1:13" ht="15" customHeight="1" x14ac:dyDescent="0.25">
      <c r="A61" s="1286" t="s">
        <v>331</v>
      </c>
      <c r="B61" s="1287"/>
      <c r="C61" s="1287"/>
      <c r="D61" s="1287"/>
      <c r="E61" s="1287"/>
      <c r="F61" s="1287"/>
      <c r="G61" s="1287"/>
      <c r="H61" s="1287"/>
      <c r="I61" s="1287"/>
      <c r="J61" s="673">
        <v>10858</v>
      </c>
      <c r="K61" s="672"/>
      <c r="L61" s="672"/>
      <c r="M61" s="672"/>
    </row>
    <row r="62" spans="1:13" ht="15" customHeight="1" x14ac:dyDescent="0.25">
      <c r="A62" s="1286" t="s">
        <v>337</v>
      </c>
      <c r="B62" s="1287"/>
      <c r="C62" s="1287"/>
      <c r="D62" s="1287"/>
      <c r="E62" s="1287"/>
      <c r="F62" s="1287"/>
      <c r="G62" s="1287"/>
      <c r="H62" s="1287"/>
      <c r="I62" s="1287"/>
      <c r="J62" s="673">
        <v>9794</v>
      </c>
      <c r="K62" s="672"/>
      <c r="L62" s="672"/>
      <c r="M62" s="672"/>
    </row>
    <row r="63" spans="1:13" ht="15" customHeight="1" x14ac:dyDescent="0.25">
      <c r="A63" s="1286" t="s">
        <v>338</v>
      </c>
      <c r="B63" s="1287"/>
      <c r="C63" s="1287"/>
      <c r="D63" s="1287"/>
      <c r="E63" s="1287"/>
      <c r="F63" s="1287"/>
      <c r="G63" s="1287"/>
      <c r="H63" s="1287"/>
      <c r="I63" s="1287"/>
      <c r="J63" s="673">
        <v>1301</v>
      </c>
      <c r="K63" s="672"/>
      <c r="L63" s="672"/>
      <c r="M63" s="672"/>
    </row>
    <row r="64" spans="1:13" ht="15" customHeight="1" x14ac:dyDescent="0.25">
      <c r="A64" s="1286" t="s">
        <v>161</v>
      </c>
      <c r="B64" s="1287"/>
      <c r="C64" s="1287"/>
      <c r="D64" s="1287"/>
      <c r="E64" s="1287"/>
      <c r="F64" s="1287"/>
      <c r="G64" s="1287"/>
      <c r="H64" s="1287"/>
      <c r="I64" s="1287"/>
      <c r="J64" s="673">
        <v>53579</v>
      </c>
      <c r="K64" s="672"/>
      <c r="L64" s="672"/>
      <c r="M64" s="672"/>
    </row>
    <row r="65" spans="1:13" ht="15" customHeight="1" x14ac:dyDescent="0.25">
      <c r="A65" s="1286" t="s">
        <v>375</v>
      </c>
      <c r="B65" s="1287"/>
      <c r="C65" s="1287"/>
      <c r="D65" s="1287"/>
      <c r="E65" s="1287"/>
      <c r="F65" s="1287"/>
      <c r="G65" s="1287"/>
      <c r="H65" s="1287"/>
      <c r="I65" s="1287"/>
      <c r="J65" s="672"/>
      <c r="K65" s="672"/>
      <c r="L65" s="672"/>
      <c r="M65" s="672"/>
    </row>
    <row r="66" spans="1:13" ht="15" customHeight="1" x14ac:dyDescent="0.25">
      <c r="A66" s="1286" t="s">
        <v>162</v>
      </c>
      <c r="B66" s="1287"/>
      <c r="C66" s="1287"/>
      <c r="D66" s="1287"/>
      <c r="E66" s="1287"/>
      <c r="F66" s="1287"/>
      <c r="G66" s="1287"/>
      <c r="H66" s="1287"/>
      <c r="I66" s="1287"/>
      <c r="J66" s="673">
        <v>45872</v>
      </c>
      <c r="K66" s="672"/>
      <c r="L66" s="672"/>
      <c r="M66" s="672"/>
    </row>
    <row r="67" spans="1:13" ht="15" customHeight="1" x14ac:dyDescent="0.25">
      <c r="A67" s="1286" t="s">
        <v>163</v>
      </c>
      <c r="B67" s="1287"/>
      <c r="C67" s="1287"/>
      <c r="D67" s="1287"/>
      <c r="E67" s="1287"/>
      <c r="F67" s="1287"/>
      <c r="G67" s="1287"/>
      <c r="H67" s="1287"/>
      <c r="I67" s="1287"/>
      <c r="J67" s="673">
        <v>568</v>
      </c>
      <c r="K67" s="672"/>
      <c r="L67" s="672"/>
      <c r="M67" s="672"/>
    </row>
    <row r="68" spans="1:13" ht="15" customHeight="1" x14ac:dyDescent="0.25">
      <c r="A68" s="1286" t="s">
        <v>164</v>
      </c>
      <c r="B68" s="1287"/>
      <c r="C68" s="1287"/>
      <c r="D68" s="1287"/>
      <c r="E68" s="1287"/>
      <c r="F68" s="1287"/>
      <c r="G68" s="1287"/>
      <c r="H68" s="1287"/>
      <c r="I68" s="1287"/>
      <c r="J68" s="673">
        <v>2180</v>
      </c>
      <c r="K68" s="672"/>
      <c r="L68" s="672"/>
      <c r="M68" s="672"/>
    </row>
    <row r="69" spans="1:13" ht="15" customHeight="1" x14ac:dyDescent="0.25">
      <c r="A69" s="1286" t="s">
        <v>166</v>
      </c>
      <c r="B69" s="1287"/>
      <c r="C69" s="1287"/>
      <c r="D69" s="1287"/>
      <c r="E69" s="1287"/>
      <c r="F69" s="1287"/>
      <c r="G69" s="1287"/>
      <c r="H69" s="1287"/>
      <c r="I69" s="1287"/>
      <c r="J69" s="673">
        <v>3196</v>
      </c>
      <c r="K69" s="672"/>
      <c r="L69" s="672"/>
      <c r="M69" s="672"/>
    </row>
    <row r="70" spans="1:13" ht="15" customHeight="1" x14ac:dyDescent="0.25">
      <c r="A70" s="1286" t="s">
        <v>167</v>
      </c>
      <c r="B70" s="1287"/>
      <c r="C70" s="1287"/>
      <c r="D70" s="1287"/>
      <c r="E70" s="1287"/>
      <c r="F70" s="1287"/>
      <c r="G70" s="1287"/>
      <c r="H70" s="1287"/>
      <c r="I70" s="1287"/>
      <c r="J70" s="673">
        <v>1778</v>
      </c>
      <c r="K70" s="672"/>
      <c r="L70" s="672"/>
      <c r="M70" s="672"/>
    </row>
    <row r="71" spans="1:13" ht="15" customHeight="1" x14ac:dyDescent="0.25">
      <c r="A71" s="1296" t="s">
        <v>168</v>
      </c>
      <c r="B71" s="1287"/>
      <c r="C71" s="1287"/>
      <c r="D71" s="1287"/>
      <c r="E71" s="1287"/>
      <c r="F71" s="1287"/>
      <c r="G71" s="1287"/>
      <c r="H71" s="1287"/>
      <c r="I71" s="1287"/>
      <c r="J71" s="674">
        <v>53579</v>
      </c>
      <c r="K71" s="672"/>
      <c r="L71" s="672"/>
      <c r="M71" s="672"/>
    </row>
    <row r="72" spans="1:13" ht="15" customHeight="1" x14ac:dyDescent="0.25"/>
    <row r="73" spans="1:13" ht="15" customHeight="1" x14ac:dyDescent="0.25">
      <c r="A73" s="1271"/>
      <c r="B73" s="1271"/>
      <c r="C73" s="1271"/>
      <c r="D73" s="1271"/>
      <c r="E73" s="1271"/>
      <c r="F73" s="1271"/>
      <c r="G73" s="1271"/>
      <c r="H73" s="1271"/>
      <c r="I73" s="1271"/>
      <c r="J73" s="1271"/>
      <c r="K73" s="1271"/>
      <c r="L73" s="1271"/>
      <c r="M73" s="1271"/>
    </row>
    <row r="74" spans="1:13" ht="15" customHeight="1" x14ac:dyDescent="0.25">
      <c r="A74" s="1272" t="s">
        <v>360</v>
      </c>
      <c r="B74" s="1272"/>
      <c r="C74" s="1272"/>
      <c r="D74" s="1272"/>
      <c r="E74" s="1272"/>
      <c r="F74" s="1272"/>
      <c r="G74" s="1272"/>
      <c r="H74" s="1272"/>
      <c r="I74" s="1272"/>
      <c r="J74" s="1272"/>
      <c r="K74" s="1272"/>
      <c r="L74" s="1272"/>
      <c r="M74" s="1272"/>
    </row>
    <row r="75" spans="1:13" ht="15" customHeight="1" x14ac:dyDescent="0.25">
      <c r="A75" s="222"/>
      <c r="B75" s="222"/>
      <c r="C75" s="222"/>
      <c r="D75" s="431"/>
      <c r="E75" s="219"/>
      <c r="F75" s="220"/>
      <c r="G75" s="220"/>
      <c r="H75" s="220"/>
      <c r="I75" s="220"/>
      <c r="J75" s="221"/>
      <c r="K75" s="220"/>
      <c r="L75" s="220"/>
      <c r="M75" s="220"/>
    </row>
    <row r="76" spans="1:13" ht="12.75" customHeight="1" x14ac:dyDescent="0.25">
      <c r="A76" s="1271"/>
      <c r="B76" s="1271"/>
      <c r="C76" s="1271"/>
      <c r="D76" s="1271"/>
      <c r="E76" s="1271"/>
      <c r="F76" s="1271"/>
      <c r="G76" s="1271"/>
      <c r="H76" s="1271"/>
      <c r="I76" s="1271"/>
      <c r="J76" s="1271"/>
      <c r="K76" s="1271"/>
      <c r="L76" s="1271"/>
      <c r="M76" s="1271"/>
    </row>
    <row r="77" spans="1:13" ht="15" customHeight="1" x14ac:dyDescent="0.25">
      <c r="A77" s="1272" t="s">
        <v>360</v>
      </c>
      <c r="B77" s="1272"/>
      <c r="C77" s="1272"/>
      <c r="D77" s="1272"/>
      <c r="E77" s="1272"/>
      <c r="F77" s="1272"/>
      <c r="G77" s="1272"/>
      <c r="H77" s="1272"/>
      <c r="I77" s="1272"/>
      <c r="J77" s="1272"/>
      <c r="K77" s="1272"/>
      <c r="L77" s="1272"/>
      <c r="M77" s="1272"/>
    </row>
    <row r="78" spans="1:13" ht="15" customHeight="1" x14ac:dyDescent="0.25"/>
    <row r="79" spans="1:13" ht="12.75" customHeight="1" x14ac:dyDescent="0.25"/>
  </sheetData>
  <mergeCells count="56">
    <mergeCell ref="A35:I35"/>
    <mergeCell ref="A36:I36"/>
    <mergeCell ref="A37:I37"/>
    <mergeCell ref="A26:M26"/>
    <mergeCell ref="A22:A24"/>
    <mergeCell ref="C22:C24"/>
    <mergeCell ref="D22:D24"/>
    <mergeCell ref="E22:E24"/>
    <mergeCell ref="B22:B24"/>
    <mergeCell ref="J23:J24"/>
    <mergeCell ref="K23:M23"/>
    <mergeCell ref="J22:M22"/>
    <mergeCell ref="F23:F24"/>
    <mergeCell ref="F22:I22"/>
    <mergeCell ref="G23:I23"/>
    <mergeCell ref="A67:I67"/>
    <mergeCell ref="A68:I68"/>
    <mergeCell ref="A69:I69"/>
    <mergeCell ref="A70:I70"/>
    <mergeCell ref="A59:I59"/>
    <mergeCell ref="A60:I60"/>
    <mergeCell ref="A61:I61"/>
    <mergeCell ref="A62:I62"/>
    <mergeCell ref="A63:I63"/>
    <mergeCell ref="A64:I64"/>
    <mergeCell ref="E16:F16"/>
    <mergeCell ref="E17:F17"/>
    <mergeCell ref="E18:F18"/>
    <mergeCell ref="A65:I65"/>
    <mergeCell ref="A66:I66"/>
    <mergeCell ref="A53:M53"/>
    <mergeCell ref="A54:I54"/>
    <mergeCell ref="A55:I55"/>
    <mergeCell ref="A56:I56"/>
    <mergeCell ref="A57:I57"/>
    <mergeCell ref="A58:I58"/>
    <mergeCell ref="A47:I47"/>
    <mergeCell ref="A48:I48"/>
    <mergeCell ref="A49:I49"/>
    <mergeCell ref="A50:I50"/>
    <mergeCell ref="A51:I51"/>
    <mergeCell ref="A38:I38"/>
    <mergeCell ref="A39:I39"/>
    <mergeCell ref="A52:I52"/>
    <mergeCell ref="A41:I41"/>
    <mergeCell ref="A42:I42"/>
    <mergeCell ref="A43:I43"/>
    <mergeCell ref="A44:I44"/>
    <mergeCell ref="A45:I45"/>
    <mergeCell ref="A46:I46"/>
    <mergeCell ref="A40:I40"/>
    <mergeCell ref="A71:I71"/>
    <mergeCell ref="A77:M77"/>
    <mergeCell ref="A76:M76"/>
    <mergeCell ref="A73:M73"/>
    <mergeCell ref="A74:M7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selection activeCell="C4" sqref="C4"/>
    </sheetView>
  </sheetViews>
  <sheetFormatPr defaultRowHeight="15" outlineLevelRow="2" x14ac:dyDescent="0.25"/>
  <cols>
    <col min="1" max="1" width="4.5703125" style="79" customWidth="1"/>
    <col min="2" max="2" width="14.42578125" style="77" customWidth="1"/>
    <col min="3" max="3" width="40.7109375" style="90" customWidth="1"/>
    <col min="4" max="4" width="13.85546875" style="89" customWidth="1"/>
    <col min="5" max="5" width="11.7109375" style="91" customWidth="1"/>
    <col min="6" max="6" width="8.140625" style="78" customWidth="1"/>
    <col min="7" max="9" width="7.140625" style="78" customWidth="1"/>
    <col min="10" max="10" width="8.140625" style="78" customWidth="1"/>
    <col min="11" max="13" width="7.140625" style="78" customWidth="1"/>
  </cols>
  <sheetData>
    <row r="1" spans="1:14" outlineLevel="2" x14ac:dyDescent="0.25">
      <c r="A1" s="321" t="s">
        <v>117</v>
      </c>
      <c r="B1" s="322"/>
      <c r="C1" s="323"/>
      <c r="D1" s="322"/>
      <c r="E1" s="322"/>
      <c r="F1" s="322"/>
      <c r="G1" s="322"/>
      <c r="H1" s="322"/>
      <c r="I1" s="322"/>
      <c r="J1" s="324" t="s">
        <v>118</v>
      </c>
      <c r="K1" s="322"/>
      <c r="L1" s="322"/>
      <c r="M1" s="322"/>
      <c r="N1" s="294"/>
    </row>
    <row r="2" spans="1:14" outlineLevel="1" x14ac:dyDescent="0.25">
      <c r="A2" s="325"/>
      <c r="B2" s="322"/>
      <c r="C2" s="323"/>
      <c r="D2" s="322"/>
      <c r="E2" s="322"/>
      <c r="F2" s="322"/>
      <c r="G2" s="322"/>
      <c r="H2" s="322"/>
      <c r="I2" s="322"/>
      <c r="J2" s="326"/>
      <c r="K2" s="322"/>
      <c r="L2" s="322"/>
      <c r="M2" s="322"/>
      <c r="N2" s="294"/>
    </row>
    <row r="3" spans="1:14" outlineLevel="1" x14ac:dyDescent="0.25">
      <c r="A3" s="325"/>
      <c r="B3" s="322"/>
      <c r="C3" s="323"/>
      <c r="D3" s="322"/>
      <c r="E3" s="322"/>
      <c r="F3" s="322"/>
      <c r="G3" s="322"/>
      <c r="H3" s="322"/>
      <c r="I3" s="322"/>
      <c r="J3" s="326"/>
      <c r="K3" s="322"/>
      <c r="L3" s="322"/>
      <c r="M3" s="322"/>
      <c r="N3" s="294"/>
    </row>
    <row r="4" spans="1:14" outlineLevel="1" x14ac:dyDescent="0.25">
      <c r="A4" s="325"/>
      <c r="B4" s="322"/>
      <c r="C4" s="327"/>
      <c r="D4" s="322"/>
      <c r="E4" s="322"/>
      <c r="F4" s="322"/>
      <c r="G4" s="322"/>
      <c r="H4" s="322"/>
      <c r="I4" s="322"/>
      <c r="J4" s="326" t="s">
        <v>119</v>
      </c>
      <c r="K4" s="322"/>
      <c r="L4" s="322"/>
      <c r="M4" s="322"/>
      <c r="N4" s="294"/>
    </row>
    <row r="5" spans="1:14" outlineLevel="1" x14ac:dyDescent="0.25">
      <c r="A5" s="325" t="s">
        <v>385</v>
      </c>
      <c r="B5" s="322"/>
      <c r="C5" s="323"/>
      <c r="D5" s="322"/>
      <c r="E5" s="322"/>
      <c r="F5" s="322"/>
      <c r="G5" s="322"/>
      <c r="H5" s="322"/>
      <c r="I5" s="322"/>
      <c r="J5" s="328" t="s">
        <v>120</v>
      </c>
      <c r="K5" s="322"/>
      <c r="L5" s="322"/>
      <c r="M5" s="322"/>
      <c r="N5" s="294"/>
    </row>
    <row r="6" spans="1:14" x14ac:dyDescent="0.25">
      <c r="A6" s="231"/>
      <c r="B6" s="417"/>
      <c r="C6" s="419"/>
      <c r="D6" s="232"/>
      <c r="E6" s="420"/>
      <c r="F6" s="233"/>
      <c r="G6" s="233"/>
      <c r="H6" s="232"/>
      <c r="I6" s="233"/>
      <c r="J6" s="234"/>
      <c r="K6" s="421"/>
      <c r="L6" s="421"/>
      <c r="M6" s="421"/>
      <c r="N6" s="294"/>
    </row>
    <row r="7" spans="1:14" x14ac:dyDescent="0.25">
      <c r="A7" s="322"/>
      <c r="B7" s="322"/>
      <c r="C7" s="332"/>
      <c r="D7" s="333"/>
      <c r="E7" s="334" t="s">
        <v>9</v>
      </c>
      <c r="F7" s="335"/>
      <c r="G7" s="335"/>
      <c r="H7" s="322"/>
      <c r="I7" s="336"/>
      <c r="J7" s="322"/>
      <c r="K7" s="322"/>
      <c r="L7" s="322"/>
      <c r="M7" s="322"/>
      <c r="N7" s="294"/>
    </row>
    <row r="8" spans="1:14" x14ac:dyDescent="0.25">
      <c r="A8" s="322"/>
      <c r="B8" s="322"/>
      <c r="C8" s="332"/>
      <c r="D8" s="333"/>
      <c r="E8" s="334"/>
      <c r="F8" s="335"/>
      <c r="G8" s="335"/>
      <c r="H8" s="322"/>
      <c r="I8" s="336"/>
      <c r="J8" s="322"/>
      <c r="K8" s="322"/>
      <c r="L8" s="322"/>
      <c r="M8" s="322"/>
      <c r="N8" s="294"/>
    </row>
    <row r="9" spans="1:14" ht="15.75" x14ac:dyDescent="0.25">
      <c r="A9" s="322"/>
      <c r="B9" s="322"/>
      <c r="C9" s="332"/>
      <c r="D9" s="337" t="s">
        <v>408</v>
      </c>
      <c r="E9" s="322"/>
      <c r="F9" s="322"/>
      <c r="G9" s="322"/>
      <c r="H9" s="322"/>
      <c r="I9" s="322"/>
      <c r="J9" s="322"/>
      <c r="K9" s="322"/>
      <c r="L9" s="322"/>
      <c r="M9" s="322"/>
      <c r="N9" s="294"/>
    </row>
    <row r="10" spans="1:14" x14ac:dyDescent="0.25">
      <c r="A10" s="322"/>
      <c r="B10" s="322"/>
      <c r="C10" s="332"/>
      <c r="D10" s="338" t="s">
        <v>121</v>
      </c>
      <c r="E10" s="322"/>
      <c r="F10" s="322"/>
      <c r="G10" s="322"/>
      <c r="H10" s="322"/>
      <c r="I10" s="339"/>
      <c r="J10" s="322"/>
      <c r="K10" s="322"/>
      <c r="L10" s="322"/>
      <c r="M10" s="322"/>
      <c r="N10" s="294"/>
    </row>
    <row r="11" spans="1:14" x14ac:dyDescent="0.25">
      <c r="A11" s="322"/>
      <c r="B11" s="322"/>
      <c r="C11" s="340"/>
      <c r="D11" s="333"/>
      <c r="E11" s="341"/>
      <c r="F11" s="342"/>
      <c r="G11" s="342"/>
      <c r="H11" s="322"/>
      <c r="I11" s="343"/>
      <c r="J11" s="322"/>
      <c r="K11" s="322"/>
      <c r="L11" s="322"/>
      <c r="M11" s="322"/>
      <c r="N11" s="294"/>
    </row>
    <row r="12" spans="1:14" x14ac:dyDescent="0.25">
      <c r="A12" s="322"/>
      <c r="B12" s="344" t="s">
        <v>122</v>
      </c>
      <c r="C12" s="345" t="s">
        <v>394</v>
      </c>
      <c r="D12" s="329"/>
      <c r="E12" s="346"/>
      <c r="F12" s="347"/>
      <c r="G12" s="347"/>
      <c r="H12" s="348"/>
      <c r="I12" s="330"/>
      <c r="J12" s="331"/>
      <c r="K12" s="322"/>
      <c r="L12" s="322"/>
      <c r="M12" s="322"/>
      <c r="N12" s="294"/>
    </row>
    <row r="13" spans="1:14" x14ac:dyDescent="0.25">
      <c r="A13" s="322"/>
      <c r="B13" s="322"/>
      <c r="C13" s="349"/>
      <c r="D13" s="333"/>
      <c r="E13" s="350" t="s">
        <v>123</v>
      </c>
      <c r="F13" s="322"/>
      <c r="G13" s="335"/>
      <c r="H13" s="338"/>
      <c r="I13" s="335"/>
      <c r="J13" s="351"/>
      <c r="K13" s="322"/>
      <c r="L13" s="322"/>
      <c r="M13" s="322"/>
      <c r="N13" s="294"/>
    </row>
    <row r="14" spans="1:14" x14ac:dyDescent="0.25">
      <c r="A14" s="352"/>
      <c r="B14" s="353"/>
      <c r="C14" s="332"/>
      <c r="D14" s="333"/>
      <c r="E14" s="354"/>
      <c r="F14" s="322"/>
      <c r="G14" s="322"/>
      <c r="H14" s="322"/>
      <c r="I14" s="322"/>
      <c r="J14" s="322"/>
      <c r="K14" s="322"/>
      <c r="L14" s="322"/>
      <c r="M14" s="322"/>
      <c r="N14" s="294"/>
    </row>
    <row r="15" spans="1:14" x14ac:dyDescent="0.25">
      <c r="A15" s="317"/>
      <c r="B15" s="317"/>
      <c r="C15" s="320" t="s">
        <v>124</v>
      </c>
      <c r="D15" s="318"/>
      <c r="E15" s="319"/>
      <c r="F15" s="317"/>
      <c r="G15" s="317"/>
      <c r="H15" s="317"/>
      <c r="I15" s="320"/>
      <c r="J15" s="320"/>
      <c r="K15" s="317"/>
      <c r="L15" s="317"/>
      <c r="M15" s="317"/>
      <c r="N15" s="301"/>
    </row>
    <row r="16" spans="1:14" s="80" customFormat="1" x14ac:dyDescent="0.25">
      <c r="A16" s="297"/>
      <c r="B16" s="307"/>
      <c r="C16" s="295" t="s">
        <v>169</v>
      </c>
      <c r="D16" s="308"/>
      <c r="E16" s="1288" t="s">
        <v>1226</v>
      </c>
      <c r="F16" s="1289"/>
      <c r="G16" s="310" t="s">
        <v>68</v>
      </c>
      <c r="H16" s="308"/>
      <c r="I16" s="295"/>
      <c r="J16" s="295"/>
      <c r="K16" s="308"/>
      <c r="L16" s="308"/>
      <c r="M16" s="308"/>
      <c r="N16" s="309"/>
    </row>
    <row r="17" spans="1:13" s="80" customFormat="1" x14ac:dyDescent="0.25">
      <c r="A17" s="297"/>
      <c r="B17" s="307"/>
      <c r="C17" s="295" t="s">
        <v>128</v>
      </c>
      <c r="D17" s="297"/>
      <c r="E17" s="1288" t="s">
        <v>1227</v>
      </c>
      <c r="F17" s="1289"/>
      <c r="G17" s="310" t="s">
        <v>68</v>
      </c>
      <c r="H17" s="308"/>
      <c r="I17" s="295"/>
      <c r="J17" s="295"/>
      <c r="K17" s="308"/>
      <c r="L17" s="308"/>
      <c r="M17" s="308"/>
    </row>
    <row r="18" spans="1:13" s="80" customFormat="1" x14ac:dyDescent="0.25">
      <c r="A18" s="297"/>
      <c r="B18" s="307"/>
      <c r="C18" s="295" t="s">
        <v>129</v>
      </c>
      <c r="D18" s="297"/>
      <c r="E18" s="1288" t="s">
        <v>1228</v>
      </c>
      <c r="F18" s="1289"/>
      <c r="G18" s="310" t="s">
        <v>130</v>
      </c>
      <c r="H18" s="308"/>
      <c r="I18" s="295"/>
      <c r="J18" s="295"/>
      <c r="K18" s="308"/>
      <c r="L18" s="308"/>
      <c r="M18" s="308"/>
    </row>
    <row r="19" spans="1:13" x14ac:dyDescent="0.25">
      <c r="A19" s="294"/>
      <c r="B19" s="294"/>
      <c r="C19" s="305" t="s">
        <v>131</v>
      </c>
      <c r="D19" s="299"/>
      <c r="E19" s="298"/>
      <c r="F19" s="294"/>
      <c r="G19" s="294"/>
      <c r="H19" s="294"/>
      <c r="I19" s="294"/>
      <c r="J19" s="294"/>
      <c r="K19" s="294"/>
      <c r="L19" s="294"/>
      <c r="M19" s="294"/>
    </row>
    <row r="20" spans="1:13" x14ac:dyDescent="0.25">
      <c r="A20" s="294"/>
      <c r="B20" s="294"/>
      <c r="C20" s="300"/>
      <c r="D20" s="299"/>
      <c r="E20" s="298"/>
      <c r="F20" s="294"/>
      <c r="G20" s="294"/>
      <c r="H20" s="294"/>
      <c r="I20" s="294"/>
      <c r="J20" s="294"/>
      <c r="K20" s="294"/>
      <c r="L20" s="294"/>
      <c r="M20" s="294"/>
    </row>
    <row r="21" spans="1:13" x14ac:dyDescent="0.25">
      <c r="A21" s="294"/>
      <c r="B21" s="294"/>
      <c r="C21" s="300"/>
      <c r="D21" s="299"/>
      <c r="E21" s="298"/>
      <c r="F21" s="294"/>
      <c r="G21" s="294"/>
      <c r="H21" s="294"/>
      <c r="I21" s="294"/>
      <c r="J21" s="294"/>
      <c r="K21" s="294"/>
      <c r="L21" s="294"/>
      <c r="M21" s="294"/>
    </row>
    <row r="22" spans="1:13" ht="15" customHeight="1" x14ac:dyDescent="0.25">
      <c r="A22" s="1291" t="s">
        <v>10</v>
      </c>
      <c r="B22" s="1294" t="s">
        <v>132</v>
      </c>
      <c r="C22" s="1291" t="s">
        <v>133</v>
      </c>
      <c r="D22" s="1291" t="s">
        <v>134</v>
      </c>
      <c r="E22" s="1291" t="s">
        <v>135</v>
      </c>
      <c r="F22" s="1291" t="s">
        <v>136</v>
      </c>
      <c r="G22" s="1292"/>
      <c r="H22" s="1292"/>
      <c r="I22" s="1292"/>
      <c r="J22" s="1291" t="s">
        <v>137</v>
      </c>
      <c r="K22" s="1292"/>
      <c r="L22" s="1292"/>
      <c r="M22" s="1292"/>
    </row>
    <row r="23" spans="1:13" ht="15" customHeight="1" x14ac:dyDescent="0.25">
      <c r="A23" s="1292"/>
      <c r="B23" s="1295"/>
      <c r="C23" s="1293"/>
      <c r="D23" s="1291"/>
      <c r="E23" s="1291"/>
      <c r="F23" s="1291" t="s">
        <v>82</v>
      </c>
      <c r="G23" s="1291" t="s">
        <v>138</v>
      </c>
      <c r="H23" s="1292"/>
      <c r="I23" s="1292"/>
      <c r="J23" s="1291" t="s">
        <v>82</v>
      </c>
      <c r="K23" s="1291" t="s">
        <v>138</v>
      </c>
      <c r="L23" s="1292"/>
      <c r="M23" s="1292"/>
    </row>
    <row r="24" spans="1:13" ht="24" x14ac:dyDescent="0.25">
      <c r="A24" s="1292"/>
      <c r="B24" s="1295"/>
      <c r="C24" s="1293"/>
      <c r="D24" s="1291"/>
      <c r="E24" s="1291"/>
      <c r="F24" s="1292"/>
      <c r="G24" s="296" t="s">
        <v>139</v>
      </c>
      <c r="H24" s="296" t="s">
        <v>140</v>
      </c>
      <c r="I24" s="296" t="s">
        <v>141</v>
      </c>
      <c r="J24" s="1292"/>
      <c r="K24" s="296" t="s">
        <v>139</v>
      </c>
      <c r="L24" s="296" t="s">
        <v>140</v>
      </c>
      <c r="M24" s="296" t="s">
        <v>141</v>
      </c>
    </row>
    <row r="25" spans="1:13" x14ac:dyDescent="0.25">
      <c r="A25" s="303">
        <v>1</v>
      </c>
      <c r="B25" s="306">
        <v>2</v>
      </c>
      <c r="C25" s="296">
        <v>3</v>
      </c>
      <c r="D25" s="296">
        <v>4</v>
      </c>
      <c r="E25" s="304">
        <v>5</v>
      </c>
      <c r="F25" s="302">
        <v>6</v>
      </c>
      <c r="G25" s="302">
        <v>7</v>
      </c>
      <c r="H25" s="302">
        <v>8</v>
      </c>
      <c r="I25" s="302">
        <v>9</v>
      </c>
      <c r="J25" s="302">
        <v>10</v>
      </c>
      <c r="K25" s="302">
        <v>11</v>
      </c>
      <c r="L25" s="302">
        <v>12</v>
      </c>
      <c r="M25" s="302">
        <v>13</v>
      </c>
    </row>
    <row r="26" spans="1:13" ht="15" customHeight="1" x14ac:dyDescent="0.25">
      <c r="A26" s="1290" t="s">
        <v>170</v>
      </c>
      <c r="B26" s="1287"/>
      <c r="C26" s="1287"/>
      <c r="D26" s="1287"/>
      <c r="E26" s="1287"/>
      <c r="F26" s="1287"/>
      <c r="G26" s="1287"/>
      <c r="H26" s="1287"/>
      <c r="I26" s="1287"/>
      <c r="J26" s="1287"/>
      <c r="K26" s="1287"/>
      <c r="L26" s="1287"/>
      <c r="M26" s="1287"/>
    </row>
    <row r="27" spans="1:13" ht="42" x14ac:dyDescent="0.25">
      <c r="A27" s="303">
        <v>1</v>
      </c>
      <c r="B27" s="311" t="s">
        <v>171</v>
      </c>
      <c r="C27" s="312" t="s">
        <v>1229</v>
      </c>
      <c r="D27" s="304" t="s">
        <v>172</v>
      </c>
      <c r="E27" s="313">
        <v>0.12</v>
      </c>
      <c r="F27" s="314">
        <v>392.05</v>
      </c>
      <c r="G27" s="314">
        <v>346.52</v>
      </c>
      <c r="H27" s="314">
        <v>45.53</v>
      </c>
      <c r="I27" s="314"/>
      <c r="J27" s="314">
        <v>47</v>
      </c>
      <c r="K27" s="314">
        <v>42</v>
      </c>
      <c r="L27" s="314">
        <v>5</v>
      </c>
      <c r="M27" s="314"/>
    </row>
    <row r="28" spans="1:13" ht="66" x14ac:dyDescent="0.25">
      <c r="A28" s="303">
        <v>2</v>
      </c>
      <c r="B28" s="311" t="s">
        <v>173</v>
      </c>
      <c r="C28" s="312" t="s">
        <v>1230</v>
      </c>
      <c r="D28" s="304" t="s">
        <v>174</v>
      </c>
      <c r="E28" s="313">
        <v>0.12</v>
      </c>
      <c r="F28" s="314">
        <v>664.35</v>
      </c>
      <c r="G28" s="314"/>
      <c r="H28" s="314">
        <v>664.35</v>
      </c>
      <c r="I28" s="314">
        <v>163.94</v>
      </c>
      <c r="J28" s="314">
        <v>80</v>
      </c>
      <c r="K28" s="314"/>
      <c r="L28" s="314">
        <v>80</v>
      </c>
      <c r="M28" s="314">
        <v>20</v>
      </c>
    </row>
    <row r="29" spans="1:13" ht="42" x14ac:dyDescent="0.25">
      <c r="A29" s="303">
        <v>3</v>
      </c>
      <c r="B29" s="311" t="s">
        <v>175</v>
      </c>
      <c r="C29" s="312" t="s">
        <v>1231</v>
      </c>
      <c r="D29" s="304" t="s">
        <v>176</v>
      </c>
      <c r="E29" s="313">
        <v>0.12</v>
      </c>
      <c r="F29" s="314">
        <v>338.08</v>
      </c>
      <c r="G29" s="314"/>
      <c r="H29" s="314">
        <v>338.08</v>
      </c>
      <c r="I29" s="314">
        <v>92.27</v>
      </c>
      <c r="J29" s="314">
        <v>41</v>
      </c>
      <c r="K29" s="314"/>
      <c r="L29" s="314">
        <v>41</v>
      </c>
      <c r="M29" s="314">
        <v>11</v>
      </c>
    </row>
    <row r="30" spans="1:13" ht="15" customHeight="1" x14ac:dyDescent="0.25">
      <c r="A30" s="1286" t="s">
        <v>196</v>
      </c>
      <c r="B30" s="1287"/>
      <c r="C30" s="1287"/>
      <c r="D30" s="1287"/>
      <c r="E30" s="1287"/>
      <c r="F30" s="1287"/>
      <c r="G30" s="1287"/>
      <c r="H30" s="1287"/>
      <c r="I30" s="1287"/>
      <c r="J30" s="315">
        <v>168</v>
      </c>
      <c r="K30" s="315">
        <v>42</v>
      </c>
      <c r="L30" s="315">
        <v>126</v>
      </c>
      <c r="M30" s="315">
        <v>31</v>
      </c>
    </row>
    <row r="31" spans="1:13" ht="15" customHeight="1" x14ac:dyDescent="0.25">
      <c r="A31" s="1286" t="s">
        <v>156</v>
      </c>
      <c r="B31" s="1287"/>
      <c r="C31" s="1287"/>
      <c r="D31" s="1287"/>
      <c r="E31" s="1287"/>
      <c r="F31" s="1287"/>
      <c r="G31" s="1287"/>
      <c r="H31" s="1287"/>
      <c r="I31" s="1287"/>
      <c r="J31" s="315">
        <v>64</v>
      </c>
      <c r="K31" s="314"/>
      <c r="L31" s="314"/>
      <c r="M31" s="314"/>
    </row>
    <row r="32" spans="1:13" ht="15" customHeight="1" x14ac:dyDescent="0.25">
      <c r="A32" s="1286" t="s">
        <v>157</v>
      </c>
      <c r="B32" s="1287"/>
      <c r="C32" s="1287"/>
      <c r="D32" s="1287"/>
      <c r="E32" s="1287"/>
      <c r="F32" s="1287"/>
      <c r="G32" s="1287"/>
      <c r="H32" s="1287"/>
      <c r="I32" s="1287"/>
      <c r="J32" s="315">
        <v>33</v>
      </c>
      <c r="K32" s="314"/>
      <c r="L32" s="314"/>
      <c r="M32" s="314"/>
    </row>
    <row r="33" spans="1:13" ht="15" customHeight="1" x14ac:dyDescent="0.25">
      <c r="A33" s="1296" t="s">
        <v>477</v>
      </c>
      <c r="B33" s="1287"/>
      <c r="C33" s="1287"/>
      <c r="D33" s="1287"/>
      <c r="E33" s="1287"/>
      <c r="F33" s="1287"/>
      <c r="G33" s="1287"/>
      <c r="H33" s="1287"/>
      <c r="I33" s="1287"/>
      <c r="J33" s="314"/>
      <c r="K33" s="314"/>
      <c r="L33" s="314"/>
      <c r="M33" s="314"/>
    </row>
    <row r="34" spans="1:13" ht="15" customHeight="1" x14ac:dyDescent="0.25">
      <c r="A34" s="1286" t="s">
        <v>177</v>
      </c>
      <c r="B34" s="1287"/>
      <c r="C34" s="1287"/>
      <c r="D34" s="1287"/>
      <c r="E34" s="1287"/>
      <c r="F34" s="1287"/>
      <c r="G34" s="1287"/>
      <c r="H34" s="1287"/>
      <c r="I34" s="1287"/>
      <c r="J34" s="315">
        <v>265</v>
      </c>
      <c r="K34" s="314"/>
      <c r="L34" s="314"/>
      <c r="M34" s="314"/>
    </row>
    <row r="35" spans="1:13" ht="15" customHeight="1" x14ac:dyDescent="0.25">
      <c r="A35" s="1286" t="s">
        <v>161</v>
      </c>
      <c r="B35" s="1287"/>
      <c r="C35" s="1287"/>
      <c r="D35" s="1287"/>
      <c r="E35" s="1287"/>
      <c r="F35" s="1287"/>
      <c r="G35" s="1287"/>
      <c r="H35" s="1287"/>
      <c r="I35" s="1287"/>
      <c r="J35" s="315">
        <v>265</v>
      </c>
      <c r="K35" s="314"/>
      <c r="L35" s="314"/>
      <c r="M35" s="314"/>
    </row>
    <row r="36" spans="1:13" ht="15" customHeight="1" x14ac:dyDescent="0.25">
      <c r="A36" s="1286" t="s">
        <v>375</v>
      </c>
      <c r="B36" s="1287"/>
      <c r="C36" s="1287"/>
      <c r="D36" s="1287"/>
      <c r="E36" s="1287"/>
      <c r="F36" s="1287"/>
      <c r="G36" s="1287"/>
      <c r="H36" s="1287"/>
      <c r="I36" s="1287"/>
      <c r="J36" s="314"/>
      <c r="K36" s="314"/>
      <c r="L36" s="314"/>
      <c r="M36" s="314"/>
    </row>
    <row r="37" spans="1:13" ht="15" customHeight="1" x14ac:dyDescent="0.25">
      <c r="A37" s="1286" t="s">
        <v>163</v>
      </c>
      <c r="B37" s="1287"/>
      <c r="C37" s="1287"/>
      <c r="D37" s="1287"/>
      <c r="E37" s="1287"/>
      <c r="F37" s="1287"/>
      <c r="G37" s="1287"/>
      <c r="H37" s="1287"/>
      <c r="I37" s="1287"/>
      <c r="J37" s="315">
        <v>126</v>
      </c>
      <c r="K37" s="314"/>
      <c r="L37" s="314"/>
      <c r="M37" s="314"/>
    </row>
    <row r="38" spans="1:13" ht="15" customHeight="1" x14ac:dyDescent="0.25">
      <c r="A38" s="1286" t="s">
        <v>164</v>
      </c>
      <c r="B38" s="1287"/>
      <c r="C38" s="1287"/>
      <c r="D38" s="1287"/>
      <c r="E38" s="1287"/>
      <c r="F38" s="1287"/>
      <c r="G38" s="1287"/>
      <c r="H38" s="1287"/>
      <c r="I38" s="1287"/>
      <c r="J38" s="315">
        <v>73</v>
      </c>
      <c r="K38" s="314"/>
      <c r="L38" s="314"/>
      <c r="M38" s="314"/>
    </row>
    <row r="39" spans="1:13" ht="15" customHeight="1" x14ac:dyDescent="0.25">
      <c r="A39" s="1286" t="s">
        <v>166</v>
      </c>
      <c r="B39" s="1287"/>
      <c r="C39" s="1287"/>
      <c r="D39" s="1287"/>
      <c r="E39" s="1287"/>
      <c r="F39" s="1287"/>
      <c r="G39" s="1287"/>
      <c r="H39" s="1287"/>
      <c r="I39" s="1287"/>
      <c r="J39" s="315">
        <v>64</v>
      </c>
      <c r="K39" s="314"/>
      <c r="L39" s="314"/>
      <c r="M39" s="314"/>
    </row>
    <row r="40" spans="1:13" ht="15" customHeight="1" x14ac:dyDescent="0.25">
      <c r="A40" s="1286" t="s">
        <v>167</v>
      </c>
      <c r="B40" s="1287"/>
      <c r="C40" s="1287"/>
      <c r="D40" s="1287"/>
      <c r="E40" s="1287"/>
      <c r="F40" s="1287"/>
      <c r="G40" s="1287"/>
      <c r="H40" s="1287"/>
      <c r="I40" s="1287"/>
      <c r="J40" s="315">
        <v>33</v>
      </c>
      <c r="K40" s="314"/>
      <c r="L40" s="314"/>
      <c r="M40" s="314"/>
    </row>
    <row r="41" spans="1:13" ht="15" customHeight="1" x14ac:dyDescent="0.25">
      <c r="A41" s="1296" t="s">
        <v>478</v>
      </c>
      <c r="B41" s="1287"/>
      <c r="C41" s="1287"/>
      <c r="D41" s="1287"/>
      <c r="E41" s="1287"/>
      <c r="F41" s="1287"/>
      <c r="G41" s="1287"/>
      <c r="H41" s="1287"/>
      <c r="I41" s="1287"/>
      <c r="J41" s="316">
        <v>265</v>
      </c>
      <c r="K41" s="314"/>
      <c r="L41" s="314"/>
      <c r="M41" s="314"/>
    </row>
    <row r="42" spans="1:13" x14ac:dyDescent="0.25">
      <c r="A42" s="1297" t="s">
        <v>202</v>
      </c>
      <c r="B42" s="1298"/>
      <c r="C42" s="1298"/>
      <c r="D42" s="1298"/>
      <c r="E42" s="1298"/>
      <c r="F42" s="1298"/>
      <c r="G42" s="1298"/>
      <c r="H42" s="1298"/>
      <c r="I42" s="1298"/>
      <c r="J42" s="1298"/>
      <c r="K42" s="1298"/>
      <c r="L42" s="1298"/>
      <c r="M42" s="1298"/>
    </row>
    <row r="43" spans="1:13" ht="15" customHeight="1" x14ac:dyDescent="0.25">
      <c r="A43" s="1286" t="s">
        <v>155</v>
      </c>
      <c r="B43" s="1287"/>
      <c r="C43" s="1287"/>
      <c r="D43" s="1287"/>
      <c r="E43" s="1287"/>
      <c r="F43" s="1287"/>
      <c r="G43" s="1287"/>
      <c r="H43" s="1287"/>
      <c r="I43" s="1287"/>
      <c r="J43" s="315">
        <v>168</v>
      </c>
      <c r="K43" s="315">
        <v>42</v>
      </c>
      <c r="L43" s="315">
        <v>126</v>
      </c>
      <c r="M43" s="315">
        <v>31</v>
      </c>
    </row>
    <row r="44" spans="1:13" ht="15" customHeight="1" x14ac:dyDescent="0.25">
      <c r="A44" s="1286" t="s">
        <v>156</v>
      </c>
      <c r="B44" s="1287"/>
      <c r="C44" s="1287"/>
      <c r="D44" s="1287"/>
      <c r="E44" s="1287"/>
      <c r="F44" s="1287"/>
      <c r="G44" s="1287"/>
      <c r="H44" s="1287"/>
      <c r="I44" s="1287"/>
      <c r="J44" s="315">
        <v>64</v>
      </c>
      <c r="K44" s="314"/>
      <c r="L44" s="314"/>
      <c r="M44" s="314"/>
    </row>
    <row r="45" spans="1:13" ht="15" customHeight="1" x14ac:dyDescent="0.25">
      <c r="A45" s="1286" t="s">
        <v>157</v>
      </c>
      <c r="B45" s="1287"/>
      <c r="C45" s="1287"/>
      <c r="D45" s="1287"/>
      <c r="E45" s="1287"/>
      <c r="F45" s="1287"/>
      <c r="G45" s="1287"/>
      <c r="H45" s="1287"/>
      <c r="I45" s="1287"/>
      <c r="J45" s="315">
        <v>33</v>
      </c>
      <c r="K45" s="314"/>
      <c r="L45" s="314"/>
      <c r="M45" s="314"/>
    </row>
    <row r="46" spans="1:13" ht="15" customHeight="1" x14ac:dyDescent="0.25">
      <c r="A46" s="1296" t="s">
        <v>158</v>
      </c>
      <c r="B46" s="1287"/>
      <c r="C46" s="1287"/>
      <c r="D46" s="1287"/>
      <c r="E46" s="1287"/>
      <c r="F46" s="1287"/>
      <c r="G46" s="1287"/>
      <c r="H46" s="1287"/>
      <c r="I46" s="1287"/>
      <c r="J46" s="314"/>
      <c r="K46" s="314"/>
      <c r="L46" s="314"/>
      <c r="M46" s="314"/>
    </row>
    <row r="47" spans="1:13" ht="15" customHeight="1" x14ac:dyDescent="0.25">
      <c r="A47" s="1286" t="s">
        <v>177</v>
      </c>
      <c r="B47" s="1287"/>
      <c r="C47" s="1287"/>
      <c r="D47" s="1287"/>
      <c r="E47" s="1287"/>
      <c r="F47" s="1287"/>
      <c r="G47" s="1287"/>
      <c r="H47" s="1287"/>
      <c r="I47" s="1287"/>
      <c r="J47" s="315">
        <v>265</v>
      </c>
      <c r="K47" s="314"/>
      <c r="L47" s="314"/>
      <c r="M47" s="314"/>
    </row>
    <row r="48" spans="1:13" ht="15" customHeight="1" x14ac:dyDescent="0.25">
      <c r="A48" s="1286" t="s">
        <v>161</v>
      </c>
      <c r="B48" s="1287"/>
      <c r="C48" s="1287"/>
      <c r="D48" s="1287"/>
      <c r="E48" s="1287"/>
      <c r="F48" s="1287"/>
      <c r="G48" s="1287"/>
      <c r="H48" s="1287"/>
      <c r="I48" s="1287"/>
      <c r="J48" s="315">
        <v>265</v>
      </c>
      <c r="K48" s="314"/>
      <c r="L48" s="314"/>
      <c r="M48" s="314"/>
    </row>
    <row r="49" spans="1:13" ht="15" customHeight="1" x14ac:dyDescent="0.25">
      <c r="A49" s="1286" t="s">
        <v>375</v>
      </c>
      <c r="B49" s="1287"/>
      <c r="C49" s="1287"/>
      <c r="D49" s="1287"/>
      <c r="E49" s="1287"/>
      <c r="F49" s="1287"/>
      <c r="G49" s="1287"/>
      <c r="H49" s="1287"/>
      <c r="I49" s="1287"/>
      <c r="J49" s="314"/>
      <c r="K49" s="314"/>
      <c r="L49" s="314"/>
      <c r="M49" s="314"/>
    </row>
    <row r="50" spans="1:13" ht="15" customHeight="1" x14ac:dyDescent="0.25">
      <c r="A50" s="1286" t="s">
        <v>163</v>
      </c>
      <c r="B50" s="1287"/>
      <c r="C50" s="1287"/>
      <c r="D50" s="1287"/>
      <c r="E50" s="1287"/>
      <c r="F50" s="1287"/>
      <c r="G50" s="1287"/>
      <c r="H50" s="1287"/>
      <c r="I50" s="1287"/>
      <c r="J50" s="315">
        <v>126</v>
      </c>
      <c r="K50" s="314"/>
      <c r="L50" s="314"/>
      <c r="M50" s="314"/>
    </row>
    <row r="51" spans="1:13" ht="15" customHeight="1" x14ac:dyDescent="0.25">
      <c r="A51" s="1286" t="s">
        <v>164</v>
      </c>
      <c r="B51" s="1287"/>
      <c r="C51" s="1287"/>
      <c r="D51" s="1287"/>
      <c r="E51" s="1287"/>
      <c r="F51" s="1287"/>
      <c r="G51" s="1287"/>
      <c r="H51" s="1287"/>
      <c r="I51" s="1287"/>
      <c r="J51" s="315">
        <v>73</v>
      </c>
      <c r="K51" s="314"/>
      <c r="L51" s="314"/>
      <c r="M51" s="314"/>
    </row>
    <row r="52" spans="1:13" ht="15" customHeight="1" x14ac:dyDescent="0.25">
      <c r="A52" s="1286" t="s">
        <v>166</v>
      </c>
      <c r="B52" s="1287"/>
      <c r="C52" s="1287"/>
      <c r="D52" s="1287"/>
      <c r="E52" s="1287"/>
      <c r="F52" s="1287"/>
      <c r="G52" s="1287"/>
      <c r="H52" s="1287"/>
      <c r="I52" s="1287"/>
      <c r="J52" s="315">
        <v>64</v>
      </c>
      <c r="K52" s="314"/>
      <c r="L52" s="314"/>
      <c r="M52" s="314"/>
    </row>
    <row r="53" spans="1:13" ht="15" customHeight="1" x14ac:dyDescent="0.25">
      <c r="A53" s="1286" t="s">
        <v>167</v>
      </c>
      <c r="B53" s="1287"/>
      <c r="C53" s="1287"/>
      <c r="D53" s="1287"/>
      <c r="E53" s="1287"/>
      <c r="F53" s="1287"/>
      <c r="G53" s="1287"/>
      <c r="H53" s="1287"/>
      <c r="I53" s="1287"/>
      <c r="J53" s="315">
        <v>33</v>
      </c>
      <c r="K53" s="314"/>
      <c r="L53" s="314"/>
      <c r="M53" s="314"/>
    </row>
    <row r="54" spans="1:13" ht="15" customHeight="1" x14ac:dyDescent="0.25">
      <c r="A54" s="1296" t="s">
        <v>168</v>
      </c>
      <c r="B54" s="1287"/>
      <c r="C54" s="1287"/>
      <c r="D54" s="1287"/>
      <c r="E54" s="1287"/>
      <c r="F54" s="1287"/>
      <c r="G54" s="1287"/>
      <c r="H54" s="1287"/>
      <c r="I54" s="1287"/>
      <c r="J54" s="316">
        <v>265</v>
      </c>
      <c r="K54" s="314"/>
      <c r="L54" s="314"/>
      <c r="M54" s="314"/>
    </row>
    <row r="56" spans="1:13" x14ac:dyDescent="0.25">
      <c r="A56" s="1301"/>
      <c r="B56" s="1300"/>
      <c r="C56" s="1300"/>
      <c r="D56" s="1300"/>
      <c r="E56" s="1300"/>
      <c r="F56" s="1300"/>
      <c r="G56" s="1300"/>
      <c r="H56" s="1300"/>
      <c r="I56" s="1300"/>
      <c r="J56" s="1300"/>
      <c r="K56" s="1300"/>
      <c r="L56" s="1300"/>
      <c r="M56" s="1300"/>
    </row>
    <row r="57" spans="1:13" x14ac:dyDescent="0.25">
      <c r="A57" s="1299"/>
      <c r="B57" s="1300"/>
      <c r="C57" s="1300"/>
      <c r="D57" s="1300"/>
      <c r="E57" s="1300"/>
      <c r="F57" s="1300"/>
      <c r="G57" s="1300"/>
      <c r="H57" s="1300"/>
      <c r="I57" s="1300"/>
      <c r="J57" s="1300"/>
      <c r="K57" s="1300"/>
      <c r="L57" s="1300"/>
      <c r="M57" s="1300"/>
    </row>
    <row r="58" spans="1:13" x14ac:dyDescent="0.25">
      <c r="A58" s="84"/>
      <c r="B58" s="84"/>
      <c r="C58" s="84"/>
      <c r="D58" s="84"/>
      <c r="E58" s="85"/>
      <c r="F58" s="92"/>
      <c r="G58" s="92"/>
      <c r="H58" s="92"/>
      <c r="I58" s="92"/>
      <c r="J58" s="93"/>
      <c r="K58" s="92"/>
      <c r="L58" s="92"/>
      <c r="M58" s="92"/>
    </row>
    <row r="59" spans="1:13" x14ac:dyDescent="0.25">
      <c r="A59" s="1301"/>
      <c r="B59" s="1300"/>
      <c r="C59" s="1300"/>
      <c r="D59" s="1300"/>
      <c r="E59" s="1300"/>
      <c r="F59" s="1300"/>
      <c r="G59" s="1300"/>
      <c r="H59" s="1300"/>
      <c r="I59" s="1300"/>
      <c r="J59" s="1300"/>
      <c r="K59" s="1300"/>
      <c r="L59" s="1300"/>
      <c r="M59" s="1300"/>
    </row>
    <row r="60" spans="1:13" x14ac:dyDescent="0.25">
      <c r="A60" s="1299" t="s">
        <v>360</v>
      </c>
      <c r="B60" s="1300"/>
      <c r="C60" s="1300"/>
      <c r="D60" s="1300"/>
      <c r="E60" s="1300"/>
      <c r="F60" s="1300"/>
      <c r="G60" s="1300"/>
      <c r="H60" s="1300"/>
      <c r="I60" s="1300"/>
      <c r="J60" s="1300"/>
      <c r="K60" s="1300"/>
      <c r="L60" s="1300"/>
      <c r="M60" s="1300"/>
    </row>
  </sheetData>
  <mergeCells count="44">
    <mergeCell ref="E16:F16"/>
    <mergeCell ref="E17:F17"/>
    <mergeCell ref="E18:F18"/>
    <mergeCell ref="A40:I40"/>
    <mergeCell ref="A26:M26"/>
    <mergeCell ref="A22:A24"/>
    <mergeCell ref="C22:C24"/>
    <mergeCell ref="D22:D24"/>
    <mergeCell ref="E22:E24"/>
    <mergeCell ref="B22:B24"/>
    <mergeCell ref="J23:J24"/>
    <mergeCell ref="K23:M23"/>
    <mergeCell ref="J22:M22"/>
    <mergeCell ref="F23:F24"/>
    <mergeCell ref="F22:I22"/>
    <mergeCell ref="G23:I23"/>
    <mergeCell ref="A42:M42"/>
    <mergeCell ref="A48:I48"/>
    <mergeCell ref="A43:I43"/>
    <mergeCell ref="A44:I44"/>
    <mergeCell ref="A45:I45"/>
    <mergeCell ref="A46:I46"/>
    <mergeCell ref="A47:I47"/>
    <mergeCell ref="A41:I41"/>
    <mergeCell ref="A30:I30"/>
    <mergeCell ref="A31:I31"/>
    <mergeCell ref="A32:I32"/>
    <mergeCell ref="A33:I33"/>
    <mergeCell ref="A34:I34"/>
    <mergeCell ref="A38:I38"/>
    <mergeCell ref="A39:I39"/>
    <mergeCell ref="A35:I35"/>
    <mergeCell ref="A36:I36"/>
    <mergeCell ref="A37:I37"/>
    <mergeCell ref="A49:I49"/>
    <mergeCell ref="A50:I50"/>
    <mergeCell ref="A60:M60"/>
    <mergeCell ref="A56:M56"/>
    <mergeCell ref="A57:M57"/>
    <mergeCell ref="A59:M59"/>
    <mergeCell ref="A54:I54"/>
    <mergeCell ref="A51:I51"/>
    <mergeCell ref="A52:I52"/>
    <mergeCell ref="A53:I5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8"/>
  <sheetViews>
    <sheetView view="pageBreakPreview" topLeftCell="A19" zoomScaleSheetLayoutView="100" workbookViewId="0">
      <selection activeCell="C12" sqref="C12:I12"/>
    </sheetView>
  </sheetViews>
  <sheetFormatPr defaultRowHeight="15" x14ac:dyDescent="0.2"/>
  <cols>
    <col min="1" max="1" width="4.5703125" style="158" customWidth="1"/>
    <col min="2" max="2" width="45.85546875" style="158" customWidth="1"/>
    <col min="3" max="3" width="37.28515625" style="158" customWidth="1"/>
    <col min="4" max="4" width="26.85546875" style="158" customWidth="1"/>
    <col min="5" max="8" width="22.140625" style="158" hidden="1" customWidth="1"/>
    <col min="9" max="9" width="14.85546875" style="158" customWidth="1"/>
    <col min="10" max="256" width="9.140625" style="158"/>
    <col min="257" max="257" width="4.5703125" style="158" customWidth="1"/>
    <col min="258" max="258" width="45.85546875" style="158" customWidth="1"/>
    <col min="259" max="259" width="44.7109375" style="158" customWidth="1"/>
    <col min="260" max="260" width="32.140625" style="158" customWidth="1"/>
    <col min="261" max="264" width="0" style="158" hidden="1" customWidth="1"/>
    <col min="265" max="265" width="14.85546875" style="158" customWidth="1"/>
    <col min="266" max="512" width="9.140625" style="158"/>
    <col min="513" max="513" width="4.5703125" style="158" customWidth="1"/>
    <col min="514" max="514" width="45.85546875" style="158" customWidth="1"/>
    <col min="515" max="515" width="44.7109375" style="158" customWidth="1"/>
    <col min="516" max="516" width="32.140625" style="158" customWidth="1"/>
    <col min="517" max="520" width="0" style="158" hidden="1" customWidth="1"/>
    <col min="521" max="521" width="14.85546875" style="158" customWidth="1"/>
    <col min="522" max="768" width="9.140625" style="158"/>
    <col min="769" max="769" width="4.5703125" style="158" customWidth="1"/>
    <col min="770" max="770" width="45.85546875" style="158" customWidth="1"/>
    <col min="771" max="771" width="44.7109375" style="158" customWidth="1"/>
    <col min="772" max="772" width="32.140625" style="158" customWidth="1"/>
    <col min="773" max="776" width="0" style="158" hidden="1" customWidth="1"/>
    <col min="777" max="777" width="14.85546875" style="158" customWidth="1"/>
    <col min="778" max="1024" width="9.140625" style="158"/>
    <col min="1025" max="1025" width="4.5703125" style="158" customWidth="1"/>
    <col min="1026" max="1026" width="45.85546875" style="158" customWidth="1"/>
    <col min="1027" max="1027" width="44.7109375" style="158" customWidth="1"/>
    <col min="1028" max="1028" width="32.140625" style="158" customWidth="1"/>
    <col min="1029" max="1032" width="0" style="158" hidden="1" customWidth="1"/>
    <col min="1033" max="1033" width="14.85546875" style="158" customWidth="1"/>
    <col min="1034" max="1280" width="9.140625" style="158"/>
    <col min="1281" max="1281" width="4.5703125" style="158" customWidth="1"/>
    <col min="1282" max="1282" width="45.85546875" style="158" customWidth="1"/>
    <col min="1283" max="1283" width="44.7109375" style="158" customWidth="1"/>
    <col min="1284" max="1284" width="32.140625" style="158" customWidth="1"/>
    <col min="1285" max="1288" width="0" style="158" hidden="1" customWidth="1"/>
    <col min="1289" max="1289" width="14.85546875" style="158" customWidth="1"/>
    <col min="1290" max="1536" width="9.140625" style="158"/>
    <col min="1537" max="1537" width="4.5703125" style="158" customWidth="1"/>
    <col min="1538" max="1538" width="45.85546875" style="158" customWidth="1"/>
    <col min="1539" max="1539" width="44.7109375" style="158" customWidth="1"/>
    <col min="1540" max="1540" width="32.140625" style="158" customWidth="1"/>
    <col min="1541" max="1544" width="0" style="158" hidden="1" customWidth="1"/>
    <col min="1545" max="1545" width="14.85546875" style="158" customWidth="1"/>
    <col min="1546" max="1792" width="9.140625" style="158"/>
    <col min="1793" max="1793" width="4.5703125" style="158" customWidth="1"/>
    <col min="1794" max="1794" width="45.85546875" style="158" customWidth="1"/>
    <col min="1795" max="1795" width="44.7109375" style="158" customWidth="1"/>
    <col min="1796" max="1796" width="32.140625" style="158" customWidth="1"/>
    <col min="1797" max="1800" width="0" style="158" hidden="1" customWidth="1"/>
    <col min="1801" max="1801" width="14.85546875" style="158" customWidth="1"/>
    <col min="1802" max="2048" width="9.140625" style="158"/>
    <col min="2049" max="2049" width="4.5703125" style="158" customWidth="1"/>
    <col min="2050" max="2050" width="45.85546875" style="158" customWidth="1"/>
    <col min="2051" max="2051" width="44.7109375" style="158" customWidth="1"/>
    <col min="2052" max="2052" width="32.140625" style="158" customWidth="1"/>
    <col min="2053" max="2056" width="0" style="158" hidden="1" customWidth="1"/>
    <col min="2057" max="2057" width="14.85546875" style="158" customWidth="1"/>
    <col min="2058" max="2304" width="9.140625" style="158"/>
    <col min="2305" max="2305" width="4.5703125" style="158" customWidth="1"/>
    <col min="2306" max="2306" width="45.85546875" style="158" customWidth="1"/>
    <col min="2307" max="2307" width="44.7109375" style="158" customWidth="1"/>
    <col min="2308" max="2308" width="32.140625" style="158" customWidth="1"/>
    <col min="2309" max="2312" width="0" style="158" hidden="1" customWidth="1"/>
    <col min="2313" max="2313" width="14.85546875" style="158" customWidth="1"/>
    <col min="2314" max="2560" width="9.140625" style="158"/>
    <col min="2561" max="2561" width="4.5703125" style="158" customWidth="1"/>
    <col min="2562" max="2562" width="45.85546875" style="158" customWidth="1"/>
    <col min="2563" max="2563" width="44.7109375" style="158" customWidth="1"/>
    <col min="2564" max="2564" width="32.140625" style="158" customWidth="1"/>
    <col min="2565" max="2568" width="0" style="158" hidden="1" customWidth="1"/>
    <col min="2569" max="2569" width="14.85546875" style="158" customWidth="1"/>
    <col min="2570" max="2816" width="9.140625" style="158"/>
    <col min="2817" max="2817" width="4.5703125" style="158" customWidth="1"/>
    <col min="2818" max="2818" width="45.85546875" style="158" customWidth="1"/>
    <col min="2819" max="2819" width="44.7109375" style="158" customWidth="1"/>
    <col min="2820" max="2820" width="32.140625" style="158" customWidth="1"/>
    <col min="2821" max="2824" width="0" style="158" hidden="1" customWidth="1"/>
    <col min="2825" max="2825" width="14.85546875" style="158" customWidth="1"/>
    <col min="2826" max="3072" width="9.140625" style="158"/>
    <col min="3073" max="3073" width="4.5703125" style="158" customWidth="1"/>
    <col min="3074" max="3074" width="45.85546875" style="158" customWidth="1"/>
    <col min="3075" max="3075" width="44.7109375" style="158" customWidth="1"/>
    <col min="3076" max="3076" width="32.140625" style="158" customWidth="1"/>
    <col min="3077" max="3080" width="0" style="158" hidden="1" customWidth="1"/>
    <col min="3081" max="3081" width="14.85546875" style="158" customWidth="1"/>
    <col min="3082" max="3328" width="9.140625" style="158"/>
    <col min="3329" max="3329" width="4.5703125" style="158" customWidth="1"/>
    <col min="3330" max="3330" width="45.85546875" style="158" customWidth="1"/>
    <col min="3331" max="3331" width="44.7109375" style="158" customWidth="1"/>
    <col min="3332" max="3332" width="32.140625" style="158" customWidth="1"/>
    <col min="3333" max="3336" width="0" style="158" hidden="1" customWidth="1"/>
    <col min="3337" max="3337" width="14.85546875" style="158" customWidth="1"/>
    <col min="3338" max="3584" width="9.140625" style="158"/>
    <col min="3585" max="3585" width="4.5703125" style="158" customWidth="1"/>
    <col min="3586" max="3586" width="45.85546875" style="158" customWidth="1"/>
    <col min="3587" max="3587" width="44.7109375" style="158" customWidth="1"/>
    <col min="3588" max="3588" width="32.140625" style="158" customWidth="1"/>
    <col min="3589" max="3592" width="0" style="158" hidden="1" customWidth="1"/>
    <col min="3593" max="3593" width="14.85546875" style="158" customWidth="1"/>
    <col min="3594" max="3840" width="9.140625" style="158"/>
    <col min="3841" max="3841" width="4.5703125" style="158" customWidth="1"/>
    <col min="3842" max="3842" width="45.85546875" style="158" customWidth="1"/>
    <col min="3843" max="3843" width="44.7109375" style="158" customWidth="1"/>
    <col min="3844" max="3844" width="32.140625" style="158" customWidth="1"/>
    <col min="3845" max="3848" width="0" style="158" hidden="1" customWidth="1"/>
    <col min="3849" max="3849" width="14.85546875" style="158" customWidth="1"/>
    <col min="3850" max="4096" width="9.140625" style="158"/>
    <col min="4097" max="4097" width="4.5703125" style="158" customWidth="1"/>
    <col min="4098" max="4098" width="45.85546875" style="158" customWidth="1"/>
    <col min="4099" max="4099" width="44.7109375" style="158" customWidth="1"/>
    <col min="4100" max="4100" width="32.140625" style="158" customWidth="1"/>
    <col min="4101" max="4104" width="0" style="158" hidden="1" customWidth="1"/>
    <col min="4105" max="4105" width="14.85546875" style="158" customWidth="1"/>
    <col min="4106" max="4352" width="9.140625" style="158"/>
    <col min="4353" max="4353" width="4.5703125" style="158" customWidth="1"/>
    <col min="4354" max="4354" width="45.85546875" style="158" customWidth="1"/>
    <col min="4355" max="4355" width="44.7109375" style="158" customWidth="1"/>
    <col min="4356" max="4356" width="32.140625" style="158" customWidth="1"/>
    <col min="4357" max="4360" width="0" style="158" hidden="1" customWidth="1"/>
    <col min="4361" max="4361" width="14.85546875" style="158" customWidth="1"/>
    <col min="4362" max="4608" width="9.140625" style="158"/>
    <col min="4609" max="4609" width="4.5703125" style="158" customWidth="1"/>
    <col min="4610" max="4610" width="45.85546875" style="158" customWidth="1"/>
    <col min="4611" max="4611" width="44.7109375" style="158" customWidth="1"/>
    <col min="4612" max="4612" width="32.140625" style="158" customWidth="1"/>
    <col min="4613" max="4616" width="0" style="158" hidden="1" customWidth="1"/>
    <col min="4617" max="4617" width="14.85546875" style="158" customWidth="1"/>
    <col min="4618" max="4864" width="9.140625" style="158"/>
    <col min="4865" max="4865" width="4.5703125" style="158" customWidth="1"/>
    <col min="4866" max="4866" width="45.85546875" style="158" customWidth="1"/>
    <col min="4867" max="4867" width="44.7109375" style="158" customWidth="1"/>
    <col min="4868" max="4868" width="32.140625" style="158" customWidth="1"/>
    <col min="4869" max="4872" width="0" style="158" hidden="1" customWidth="1"/>
    <col min="4873" max="4873" width="14.85546875" style="158" customWidth="1"/>
    <col min="4874" max="5120" width="9.140625" style="158"/>
    <col min="5121" max="5121" width="4.5703125" style="158" customWidth="1"/>
    <col min="5122" max="5122" width="45.85546875" style="158" customWidth="1"/>
    <col min="5123" max="5123" width="44.7109375" style="158" customWidth="1"/>
    <col min="5124" max="5124" width="32.140625" style="158" customWidth="1"/>
    <col min="5125" max="5128" width="0" style="158" hidden="1" customWidth="1"/>
    <col min="5129" max="5129" width="14.85546875" style="158" customWidth="1"/>
    <col min="5130" max="5376" width="9.140625" style="158"/>
    <col min="5377" max="5377" width="4.5703125" style="158" customWidth="1"/>
    <col min="5378" max="5378" width="45.85546875" style="158" customWidth="1"/>
    <col min="5379" max="5379" width="44.7109375" style="158" customWidth="1"/>
    <col min="5380" max="5380" width="32.140625" style="158" customWidth="1"/>
    <col min="5381" max="5384" width="0" style="158" hidden="1" customWidth="1"/>
    <col min="5385" max="5385" width="14.85546875" style="158" customWidth="1"/>
    <col min="5386" max="5632" width="9.140625" style="158"/>
    <col min="5633" max="5633" width="4.5703125" style="158" customWidth="1"/>
    <col min="5634" max="5634" width="45.85546875" style="158" customWidth="1"/>
    <col min="5635" max="5635" width="44.7109375" style="158" customWidth="1"/>
    <col min="5636" max="5636" width="32.140625" style="158" customWidth="1"/>
    <col min="5637" max="5640" width="0" style="158" hidden="1" customWidth="1"/>
    <col min="5641" max="5641" width="14.85546875" style="158" customWidth="1"/>
    <col min="5642" max="5888" width="9.140625" style="158"/>
    <col min="5889" max="5889" width="4.5703125" style="158" customWidth="1"/>
    <col min="5890" max="5890" width="45.85546875" style="158" customWidth="1"/>
    <col min="5891" max="5891" width="44.7109375" style="158" customWidth="1"/>
    <col min="5892" max="5892" width="32.140625" style="158" customWidth="1"/>
    <col min="5893" max="5896" width="0" style="158" hidden="1" customWidth="1"/>
    <col min="5897" max="5897" width="14.85546875" style="158" customWidth="1"/>
    <col min="5898" max="6144" width="9.140625" style="158"/>
    <col min="6145" max="6145" width="4.5703125" style="158" customWidth="1"/>
    <col min="6146" max="6146" width="45.85546875" style="158" customWidth="1"/>
    <col min="6147" max="6147" width="44.7109375" style="158" customWidth="1"/>
    <col min="6148" max="6148" width="32.140625" style="158" customWidth="1"/>
    <col min="6149" max="6152" width="0" style="158" hidden="1" customWidth="1"/>
    <col min="6153" max="6153" width="14.85546875" style="158" customWidth="1"/>
    <col min="6154" max="6400" width="9.140625" style="158"/>
    <col min="6401" max="6401" width="4.5703125" style="158" customWidth="1"/>
    <col min="6402" max="6402" width="45.85546875" style="158" customWidth="1"/>
    <col min="6403" max="6403" width="44.7109375" style="158" customWidth="1"/>
    <col min="6404" max="6404" width="32.140625" style="158" customWidth="1"/>
    <col min="6405" max="6408" width="0" style="158" hidden="1" customWidth="1"/>
    <col min="6409" max="6409" width="14.85546875" style="158" customWidth="1"/>
    <col min="6410" max="6656" width="9.140625" style="158"/>
    <col min="6657" max="6657" width="4.5703125" style="158" customWidth="1"/>
    <col min="6658" max="6658" width="45.85546875" style="158" customWidth="1"/>
    <col min="6659" max="6659" width="44.7109375" style="158" customWidth="1"/>
    <col min="6660" max="6660" width="32.140625" style="158" customWidth="1"/>
    <col min="6661" max="6664" width="0" style="158" hidden="1" customWidth="1"/>
    <col min="6665" max="6665" width="14.85546875" style="158" customWidth="1"/>
    <col min="6666" max="6912" width="9.140625" style="158"/>
    <col min="6913" max="6913" width="4.5703125" style="158" customWidth="1"/>
    <col min="6914" max="6914" width="45.85546875" style="158" customWidth="1"/>
    <col min="6915" max="6915" width="44.7109375" style="158" customWidth="1"/>
    <col min="6916" max="6916" width="32.140625" style="158" customWidth="1"/>
    <col min="6917" max="6920" width="0" style="158" hidden="1" customWidth="1"/>
    <col min="6921" max="6921" width="14.85546875" style="158" customWidth="1"/>
    <col min="6922" max="7168" width="9.140625" style="158"/>
    <col min="7169" max="7169" width="4.5703125" style="158" customWidth="1"/>
    <col min="7170" max="7170" width="45.85546875" style="158" customWidth="1"/>
    <col min="7171" max="7171" width="44.7109375" style="158" customWidth="1"/>
    <col min="7172" max="7172" width="32.140625" style="158" customWidth="1"/>
    <col min="7173" max="7176" width="0" style="158" hidden="1" customWidth="1"/>
    <col min="7177" max="7177" width="14.85546875" style="158" customWidth="1"/>
    <col min="7178" max="7424" width="9.140625" style="158"/>
    <col min="7425" max="7425" width="4.5703125" style="158" customWidth="1"/>
    <col min="7426" max="7426" width="45.85546875" style="158" customWidth="1"/>
    <col min="7427" max="7427" width="44.7109375" style="158" customWidth="1"/>
    <col min="7428" max="7428" width="32.140625" style="158" customWidth="1"/>
    <col min="7429" max="7432" width="0" style="158" hidden="1" customWidth="1"/>
    <col min="7433" max="7433" width="14.85546875" style="158" customWidth="1"/>
    <col min="7434" max="7680" width="9.140625" style="158"/>
    <col min="7681" max="7681" width="4.5703125" style="158" customWidth="1"/>
    <col min="7682" max="7682" width="45.85546875" style="158" customWidth="1"/>
    <col min="7683" max="7683" width="44.7109375" style="158" customWidth="1"/>
    <col min="7684" max="7684" width="32.140625" style="158" customWidth="1"/>
    <col min="7685" max="7688" width="0" style="158" hidden="1" customWidth="1"/>
    <col min="7689" max="7689" width="14.85546875" style="158" customWidth="1"/>
    <col min="7690" max="7936" width="9.140625" style="158"/>
    <col min="7937" max="7937" width="4.5703125" style="158" customWidth="1"/>
    <col min="7938" max="7938" width="45.85546875" style="158" customWidth="1"/>
    <col min="7939" max="7939" width="44.7109375" style="158" customWidth="1"/>
    <col min="7940" max="7940" width="32.140625" style="158" customWidth="1"/>
    <col min="7941" max="7944" width="0" style="158" hidden="1" customWidth="1"/>
    <col min="7945" max="7945" width="14.85546875" style="158" customWidth="1"/>
    <col min="7946" max="8192" width="9.140625" style="158"/>
    <col min="8193" max="8193" width="4.5703125" style="158" customWidth="1"/>
    <col min="8194" max="8194" width="45.85546875" style="158" customWidth="1"/>
    <col min="8195" max="8195" width="44.7109375" style="158" customWidth="1"/>
    <col min="8196" max="8196" width="32.140625" style="158" customWidth="1"/>
    <col min="8197" max="8200" width="0" style="158" hidden="1" customWidth="1"/>
    <col min="8201" max="8201" width="14.85546875" style="158" customWidth="1"/>
    <col min="8202" max="8448" width="9.140625" style="158"/>
    <col min="8449" max="8449" width="4.5703125" style="158" customWidth="1"/>
    <col min="8450" max="8450" width="45.85546875" style="158" customWidth="1"/>
    <col min="8451" max="8451" width="44.7109375" style="158" customWidth="1"/>
    <col min="8452" max="8452" width="32.140625" style="158" customWidth="1"/>
    <col min="8453" max="8456" width="0" style="158" hidden="1" customWidth="1"/>
    <col min="8457" max="8457" width="14.85546875" style="158" customWidth="1"/>
    <col min="8458" max="8704" width="9.140625" style="158"/>
    <col min="8705" max="8705" width="4.5703125" style="158" customWidth="1"/>
    <col min="8706" max="8706" width="45.85546875" style="158" customWidth="1"/>
    <col min="8707" max="8707" width="44.7109375" style="158" customWidth="1"/>
    <col min="8708" max="8708" width="32.140625" style="158" customWidth="1"/>
    <col min="8709" max="8712" width="0" style="158" hidden="1" customWidth="1"/>
    <col min="8713" max="8713" width="14.85546875" style="158" customWidth="1"/>
    <col min="8714" max="8960" width="9.140625" style="158"/>
    <col min="8961" max="8961" width="4.5703125" style="158" customWidth="1"/>
    <col min="8962" max="8962" width="45.85546875" style="158" customWidth="1"/>
    <col min="8963" max="8963" width="44.7109375" style="158" customWidth="1"/>
    <col min="8964" max="8964" width="32.140625" style="158" customWidth="1"/>
    <col min="8965" max="8968" width="0" style="158" hidden="1" customWidth="1"/>
    <col min="8969" max="8969" width="14.85546875" style="158" customWidth="1"/>
    <col min="8970" max="9216" width="9.140625" style="158"/>
    <col min="9217" max="9217" width="4.5703125" style="158" customWidth="1"/>
    <col min="9218" max="9218" width="45.85546875" style="158" customWidth="1"/>
    <col min="9219" max="9219" width="44.7109375" style="158" customWidth="1"/>
    <col min="9220" max="9220" width="32.140625" style="158" customWidth="1"/>
    <col min="9221" max="9224" width="0" style="158" hidden="1" customWidth="1"/>
    <col min="9225" max="9225" width="14.85546875" style="158" customWidth="1"/>
    <col min="9226" max="9472" width="9.140625" style="158"/>
    <col min="9473" max="9473" width="4.5703125" style="158" customWidth="1"/>
    <col min="9474" max="9474" width="45.85546875" style="158" customWidth="1"/>
    <col min="9475" max="9475" width="44.7109375" style="158" customWidth="1"/>
    <col min="9476" max="9476" width="32.140625" style="158" customWidth="1"/>
    <col min="9477" max="9480" width="0" style="158" hidden="1" customWidth="1"/>
    <col min="9481" max="9481" width="14.85546875" style="158" customWidth="1"/>
    <col min="9482" max="9728" width="9.140625" style="158"/>
    <col min="9729" max="9729" width="4.5703125" style="158" customWidth="1"/>
    <col min="9730" max="9730" width="45.85546875" style="158" customWidth="1"/>
    <col min="9731" max="9731" width="44.7109375" style="158" customWidth="1"/>
    <col min="9732" max="9732" width="32.140625" style="158" customWidth="1"/>
    <col min="9733" max="9736" width="0" style="158" hidden="1" customWidth="1"/>
    <col min="9737" max="9737" width="14.85546875" style="158" customWidth="1"/>
    <col min="9738" max="9984" width="9.140625" style="158"/>
    <col min="9985" max="9985" width="4.5703125" style="158" customWidth="1"/>
    <col min="9986" max="9986" width="45.85546875" style="158" customWidth="1"/>
    <col min="9987" max="9987" width="44.7109375" style="158" customWidth="1"/>
    <col min="9988" max="9988" width="32.140625" style="158" customWidth="1"/>
    <col min="9989" max="9992" width="0" style="158" hidden="1" customWidth="1"/>
    <col min="9993" max="9993" width="14.85546875" style="158" customWidth="1"/>
    <col min="9994" max="10240" width="9.140625" style="158"/>
    <col min="10241" max="10241" width="4.5703125" style="158" customWidth="1"/>
    <col min="10242" max="10242" width="45.85546875" style="158" customWidth="1"/>
    <col min="10243" max="10243" width="44.7109375" style="158" customWidth="1"/>
    <col min="10244" max="10244" width="32.140625" style="158" customWidth="1"/>
    <col min="10245" max="10248" width="0" style="158" hidden="1" customWidth="1"/>
    <col min="10249" max="10249" width="14.85546875" style="158" customWidth="1"/>
    <col min="10250" max="10496" width="9.140625" style="158"/>
    <col min="10497" max="10497" width="4.5703125" style="158" customWidth="1"/>
    <col min="10498" max="10498" width="45.85546875" style="158" customWidth="1"/>
    <col min="10499" max="10499" width="44.7109375" style="158" customWidth="1"/>
    <col min="10500" max="10500" width="32.140625" style="158" customWidth="1"/>
    <col min="10501" max="10504" width="0" style="158" hidden="1" customWidth="1"/>
    <col min="10505" max="10505" width="14.85546875" style="158" customWidth="1"/>
    <col min="10506" max="10752" width="9.140625" style="158"/>
    <col min="10753" max="10753" width="4.5703125" style="158" customWidth="1"/>
    <col min="10754" max="10754" width="45.85546875" style="158" customWidth="1"/>
    <col min="10755" max="10755" width="44.7109375" style="158" customWidth="1"/>
    <col min="10756" max="10756" width="32.140625" style="158" customWidth="1"/>
    <col min="10757" max="10760" width="0" style="158" hidden="1" customWidth="1"/>
    <col min="10761" max="10761" width="14.85546875" style="158" customWidth="1"/>
    <col min="10762" max="11008" width="9.140625" style="158"/>
    <col min="11009" max="11009" width="4.5703125" style="158" customWidth="1"/>
    <col min="11010" max="11010" width="45.85546875" style="158" customWidth="1"/>
    <col min="11011" max="11011" width="44.7109375" style="158" customWidth="1"/>
    <col min="11012" max="11012" width="32.140625" style="158" customWidth="1"/>
    <col min="11013" max="11016" width="0" style="158" hidden="1" customWidth="1"/>
    <col min="11017" max="11017" width="14.85546875" style="158" customWidth="1"/>
    <col min="11018" max="11264" width="9.140625" style="158"/>
    <col min="11265" max="11265" width="4.5703125" style="158" customWidth="1"/>
    <col min="11266" max="11266" width="45.85546875" style="158" customWidth="1"/>
    <col min="11267" max="11267" width="44.7109375" style="158" customWidth="1"/>
    <col min="11268" max="11268" width="32.140625" style="158" customWidth="1"/>
    <col min="11269" max="11272" width="0" style="158" hidden="1" customWidth="1"/>
    <col min="11273" max="11273" width="14.85546875" style="158" customWidth="1"/>
    <col min="11274" max="11520" width="9.140625" style="158"/>
    <col min="11521" max="11521" width="4.5703125" style="158" customWidth="1"/>
    <col min="11522" max="11522" width="45.85546875" style="158" customWidth="1"/>
    <col min="11523" max="11523" width="44.7109375" style="158" customWidth="1"/>
    <col min="11524" max="11524" width="32.140625" style="158" customWidth="1"/>
    <col min="11525" max="11528" width="0" style="158" hidden="1" customWidth="1"/>
    <col min="11529" max="11529" width="14.85546875" style="158" customWidth="1"/>
    <col min="11530" max="11776" width="9.140625" style="158"/>
    <col min="11777" max="11777" width="4.5703125" style="158" customWidth="1"/>
    <col min="11778" max="11778" width="45.85546875" style="158" customWidth="1"/>
    <col min="11779" max="11779" width="44.7109375" style="158" customWidth="1"/>
    <col min="11780" max="11780" width="32.140625" style="158" customWidth="1"/>
    <col min="11781" max="11784" width="0" style="158" hidden="1" customWidth="1"/>
    <col min="11785" max="11785" width="14.85546875" style="158" customWidth="1"/>
    <col min="11786" max="12032" width="9.140625" style="158"/>
    <col min="12033" max="12033" width="4.5703125" style="158" customWidth="1"/>
    <col min="12034" max="12034" width="45.85546875" style="158" customWidth="1"/>
    <col min="12035" max="12035" width="44.7109375" style="158" customWidth="1"/>
    <col min="12036" max="12036" width="32.140625" style="158" customWidth="1"/>
    <col min="12037" max="12040" width="0" style="158" hidden="1" customWidth="1"/>
    <col min="12041" max="12041" width="14.85546875" style="158" customWidth="1"/>
    <col min="12042" max="12288" width="9.140625" style="158"/>
    <col min="12289" max="12289" width="4.5703125" style="158" customWidth="1"/>
    <col min="12290" max="12290" width="45.85546875" style="158" customWidth="1"/>
    <col min="12291" max="12291" width="44.7109375" style="158" customWidth="1"/>
    <col min="12292" max="12292" width="32.140625" style="158" customWidth="1"/>
    <col min="12293" max="12296" width="0" style="158" hidden="1" customWidth="1"/>
    <col min="12297" max="12297" width="14.85546875" style="158" customWidth="1"/>
    <col min="12298" max="12544" width="9.140625" style="158"/>
    <col min="12545" max="12545" width="4.5703125" style="158" customWidth="1"/>
    <col min="12546" max="12546" width="45.85546875" style="158" customWidth="1"/>
    <col min="12547" max="12547" width="44.7109375" style="158" customWidth="1"/>
    <col min="12548" max="12548" width="32.140625" style="158" customWidth="1"/>
    <col min="12549" max="12552" width="0" style="158" hidden="1" customWidth="1"/>
    <col min="12553" max="12553" width="14.85546875" style="158" customWidth="1"/>
    <col min="12554" max="12800" width="9.140625" style="158"/>
    <col min="12801" max="12801" width="4.5703125" style="158" customWidth="1"/>
    <col min="12802" max="12802" width="45.85546875" style="158" customWidth="1"/>
    <col min="12803" max="12803" width="44.7109375" style="158" customWidth="1"/>
    <col min="12804" max="12804" width="32.140625" style="158" customWidth="1"/>
    <col min="12805" max="12808" width="0" style="158" hidden="1" customWidth="1"/>
    <col min="12809" max="12809" width="14.85546875" style="158" customWidth="1"/>
    <col min="12810" max="13056" width="9.140625" style="158"/>
    <col min="13057" max="13057" width="4.5703125" style="158" customWidth="1"/>
    <col min="13058" max="13058" width="45.85546875" style="158" customWidth="1"/>
    <col min="13059" max="13059" width="44.7109375" style="158" customWidth="1"/>
    <col min="13060" max="13060" width="32.140625" style="158" customWidth="1"/>
    <col min="13061" max="13064" width="0" style="158" hidden="1" customWidth="1"/>
    <col min="13065" max="13065" width="14.85546875" style="158" customWidth="1"/>
    <col min="13066" max="13312" width="9.140625" style="158"/>
    <col min="13313" max="13313" width="4.5703125" style="158" customWidth="1"/>
    <col min="13314" max="13314" width="45.85546875" style="158" customWidth="1"/>
    <col min="13315" max="13315" width="44.7109375" style="158" customWidth="1"/>
    <col min="13316" max="13316" width="32.140625" style="158" customWidth="1"/>
    <col min="13317" max="13320" width="0" style="158" hidden="1" customWidth="1"/>
    <col min="13321" max="13321" width="14.85546875" style="158" customWidth="1"/>
    <col min="13322" max="13568" width="9.140625" style="158"/>
    <col min="13569" max="13569" width="4.5703125" style="158" customWidth="1"/>
    <col min="13570" max="13570" width="45.85546875" style="158" customWidth="1"/>
    <col min="13571" max="13571" width="44.7109375" style="158" customWidth="1"/>
    <col min="13572" max="13572" width="32.140625" style="158" customWidth="1"/>
    <col min="13573" max="13576" width="0" style="158" hidden="1" customWidth="1"/>
    <col min="13577" max="13577" width="14.85546875" style="158" customWidth="1"/>
    <col min="13578" max="13824" width="9.140625" style="158"/>
    <col min="13825" max="13825" width="4.5703125" style="158" customWidth="1"/>
    <col min="13826" max="13826" width="45.85546875" style="158" customWidth="1"/>
    <col min="13827" max="13827" width="44.7109375" style="158" customWidth="1"/>
    <col min="13828" max="13828" width="32.140625" style="158" customWidth="1"/>
    <col min="13829" max="13832" width="0" style="158" hidden="1" customWidth="1"/>
    <col min="13833" max="13833" width="14.85546875" style="158" customWidth="1"/>
    <col min="13834" max="14080" width="9.140625" style="158"/>
    <col min="14081" max="14081" width="4.5703125" style="158" customWidth="1"/>
    <col min="14082" max="14082" width="45.85546875" style="158" customWidth="1"/>
    <col min="14083" max="14083" width="44.7109375" style="158" customWidth="1"/>
    <col min="14084" max="14084" width="32.140625" style="158" customWidth="1"/>
    <col min="14085" max="14088" width="0" style="158" hidden="1" customWidth="1"/>
    <col min="14089" max="14089" width="14.85546875" style="158" customWidth="1"/>
    <col min="14090" max="14336" width="9.140625" style="158"/>
    <col min="14337" max="14337" width="4.5703125" style="158" customWidth="1"/>
    <col min="14338" max="14338" width="45.85546875" style="158" customWidth="1"/>
    <col min="14339" max="14339" width="44.7109375" style="158" customWidth="1"/>
    <col min="14340" max="14340" width="32.140625" style="158" customWidth="1"/>
    <col min="14341" max="14344" width="0" style="158" hidden="1" customWidth="1"/>
    <col min="14345" max="14345" width="14.85546875" style="158" customWidth="1"/>
    <col min="14346" max="14592" width="9.140625" style="158"/>
    <col min="14593" max="14593" width="4.5703125" style="158" customWidth="1"/>
    <col min="14594" max="14594" width="45.85546875" style="158" customWidth="1"/>
    <col min="14595" max="14595" width="44.7109375" style="158" customWidth="1"/>
    <col min="14596" max="14596" width="32.140625" style="158" customWidth="1"/>
    <col min="14597" max="14600" width="0" style="158" hidden="1" customWidth="1"/>
    <col min="14601" max="14601" width="14.85546875" style="158" customWidth="1"/>
    <col min="14602" max="14848" width="9.140625" style="158"/>
    <col min="14849" max="14849" width="4.5703125" style="158" customWidth="1"/>
    <col min="14850" max="14850" width="45.85546875" style="158" customWidth="1"/>
    <col min="14851" max="14851" width="44.7109375" style="158" customWidth="1"/>
    <col min="14852" max="14852" width="32.140625" style="158" customWidth="1"/>
    <col min="14853" max="14856" width="0" style="158" hidden="1" customWidth="1"/>
    <col min="14857" max="14857" width="14.85546875" style="158" customWidth="1"/>
    <col min="14858" max="15104" width="9.140625" style="158"/>
    <col min="15105" max="15105" width="4.5703125" style="158" customWidth="1"/>
    <col min="15106" max="15106" width="45.85546875" style="158" customWidth="1"/>
    <col min="15107" max="15107" width="44.7109375" style="158" customWidth="1"/>
    <col min="15108" max="15108" width="32.140625" style="158" customWidth="1"/>
    <col min="15109" max="15112" width="0" style="158" hidden="1" customWidth="1"/>
    <col min="15113" max="15113" width="14.85546875" style="158" customWidth="1"/>
    <col min="15114" max="15360" width="9.140625" style="158"/>
    <col min="15361" max="15361" width="4.5703125" style="158" customWidth="1"/>
    <col min="15362" max="15362" width="45.85546875" style="158" customWidth="1"/>
    <col min="15363" max="15363" width="44.7109375" style="158" customWidth="1"/>
    <col min="15364" max="15364" width="32.140625" style="158" customWidth="1"/>
    <col min="15365" max="15368" width="0" style="158" hidden="1" customWidth="1"/>
    <col min="15369" max="15369" width="14.85546875" style="158" customWidth="1"/>
    <col min="15370" max="15616" width="9.140625" style="158"/>
    <col min="15617" max="15617" width="4.5703125" style="158" customWidth="1"/>
    <col min="15618" max="15618" width="45.85546875" style="158" customWidth="1"/>
    <col min="15619" max="15619" width="44.7109375" style="158" customWidth="1"/>
    <col min="15620" max="15620" width="32.140625" style="158" customWidth="1"/>
    <col min="15621" max="15624" width="0" style="158" hidden="1" customWidth="1"/>
    <col min="15625" max="15625" width="14.85546875" style="158" customWidth="1"/>
    <col min="15626" max="15872" width="9.140625" style="158"/>
    <col min="15873" max="15873" width="4.5703125" style="158" customWidth="1"/>
    <col min="15874" max="15874" width="45.85546875" style="158" customWidth="1"/>
    <col min="15875" max="15875" width="44.7109375" style="158" customWidth="1"/>
    <col min="15876" max="15876" width="32.140625" style="158" customWidth="1"/>
    <col min="15877" max="15880" width="0" style="158" hidden="1" customWidth="1"/>
    <col min="15881" max="15881" width="14.85546875" style="158" customWidth="1"/>
    <col min="15882" max="16128" width="9.140625" style="158"/>
    <col min="16129" max="16129" width="4.5703125" style="158" customWidth="1"/>
    <col min="16130" max="16130" width="45.85546875" style="158" customWidth="1"/>
    <col min="16131" max="16131" width="44.7109375" style="158" customWidth="1"/>
    <col min="16132" max="16132" width="32.140625" style="158" customWidth="1"/>
    <col min="16133" max="16136" width="0" style="158" hidden="1" customWidth="1"/>
    <col min="16137" max="16137" width="14.85546875" style="158" customWidth="1"/>
    <col min="16138" max="16384" width="9.140625" style="158"/>
  </cols>
  <sheetData>
    <row r="1" spans="1:14" ht="15.75" x14ac:dyDescent="0.25">
      <c r="A1" s="154" t="s">
        <v>117</v>
      </c>
      <c r="B1" s="155"/>
      <c r="C1" s="156"/>
      <c r="D1" s="154" t="s">
        <v>118</v>
      </c>
      <c r="E1" s="157"/>
      <c r="F1" s="157"/>
      <c r="G1" s="157"/>
      <c r="H1" s="157"/>
      <c r="I1" s="156"/>
    </row>
    <row r="2" spans="1:14" ht="15.75" x14ac:dyDescent="0.25">
      <c r="A2" s="159"/>
      <c r="B2" s="149"/>
      <c r="C2" s="156"/>
      <c r="D2" s="160"/>
      <c r="E2" s="157"/>
      <c r="F2" s="157"/>
      <c r="G2" s="157"/>
      <c r="H2" s="157"/>
      <c r="I2" s="156"/>
    </row>
    <row r="3" spans="1:14" ht="15.75" x14ac:dyDescent="0.25">
      <c r="A3" s="159" t="s">
        <v>522</v>
      </c>
      <c r="B3" s="149"/>
      <c r="C3" s="156"/>
      <c r="D3" s="160"/>
      <c r="E3" s="157"/>
      <c r="F3" s="157"/>
      <c r="G3" s="157"/>
      <c r="H3" s="157"/>
      <c r="I3" s="156"/>
    </row>
    <row r="4" spans="1:14" ht="15.75" x14ac:dyDescent="0.25">
      <c r="A4" s="159" t="s">
        <v>537</v>
      </c>
      <c r="B4" s="149"/>
      <c r="C4" s="156"/>
      <c r="D4" s="160" t="s">
        <v>538</v>
      </c>
      <c r="E4" s="157"/>
      <c r="F4" s="157"/>
      <c r="G4" s="157"/>
      <c r="H4" s="157"/>
      <c r="I4" s="156"/>
    </row>
    <row r="5" spans="1:14" ht="15.75" x14ac:dyDescent="0.25">
      <c r="A5" s="156"/>
      <c r="B5" s="156"/>
      <c r="C5" s="156"/>
      <c r="D5" s="156"/>
      <c r="E5" s="156"/>
      <c r="F5" s="156"/>
      <c r="G5" s="156"/>
      <c r="H5" s="156"/>
      <c r="I5" s="156"/>
    </row>
    <row r="6" spans="1:14" ht="15.75" x14ac:dyDescent="0.25">
      <c r="A6" s="1302"/>
      <c r="B6" s="1302"/>
      <c r="C6" s="1302"/>
      <c r="D6" s="1302"/>
      <c r="E6" s="156"/>
      <c r="F6" s="156"/>
      <c r="G6" s="156"/>
      <c r="H6" s="156"/>
      <c r="I6" s="161" t="s">
        <v>523</v>
      </c>
    </row>
    <row r="7" spans="1:14" ht="18.75" x14ac:dyDescent="0.3">
      <c r="A7" s="1303" t="s">
        <v>536</v>
      </c>
      <c r="B7" s="1303"/>
      <c r="C7" s="1303"/>
      <c r="D7" s="1303"/>
      <c r="E7" s="1303"/>
      <c r="F7" s="1303"/>
      <c r="G7" s="1303"/>
      <c r="H7" s="1303"/>
      <c r="I7" s="1303"/>
    </row>
    <row r="8" spans="1:14" ht="20.25" customHeight="1" x14ac:dyDescent="0.2">
      <c r="A8" s="1304" t="s">
        <v>404</v>
      </c>
      <c r="B8" s="1304"/>
      <c r="C8" s="1304"/>
      <c r="D8" s="1304"/>
      <c r="E8" s="1304"/>
      <c r="F8" s="1304"/>
      <c r="G8" s="1304"/>
      <c r="H8" s="1304"/>
      <c r="I8" s="1304"/>
    </row>
    <row r="9" spans="1:14" ht="15.75" x14ac:dyDescent="0.25">
      <c r="A9" s="156"/>
      <c r="B9" s="156"/>
      <c r="C9" s="156"/>
      <c r="D9" s="156"/>
      <c r="E9" s="156"/>
      <c r="F9" s="156"/>
      <c r="G9" s="156"/>
      <c r="H9" s="156"/>
      <c r="I9" s="156"/>
    </row>
    <row r="10" spans="1:14" ht="15.75" x14ac:dyDescent="0.25">
      <c r="A10" s="162" t="s">
        <v>1405</v>
      </c>
      <c r="B10" s="156"/>
      <c r="C10" s="193"/>
      <c r="D10" s="193"/>
      <c r="E10" s="193"/>
      <c r="F10" s="193"/>
      <c r="G10" s="193"/>
      <c r="H10" s="193"/>
      <c r="I10" s="193"/>
    </row>
    <row r="11" spans="1:14" ht="15.75" x14ac:dyDescent="0.25">
      <c r="A11" s="156"/>
      <c r="B11" s="156"/>
      <c r="C11" s="163"/>
      <c r="D11" s="163"/>
      <c r="E11" s="163"/>
      <c r="F11" s="163"/>
      <c r="G11" s="163"/>
      <c r="H11" s="163"/>
      <c r="I11" s="163"/>
    </row>
    <row r="12" spans="1:14" ht="15.75" x14ac:dyDescent="0.25">
      <c r="A12" s="162" t="s">
        <v>482</v>
      </c>
      <c r="B12" s="156"/>
      <c r="C12" s="1305"/>
      <c r="D12" s="1305"/>
      <c r="E12" s="1305"/>
      <c r="F12" s="1305"/>
      <c r="G12" s="1305"/>
      <c r="H12" s="1305"/>
      <c r="I12" s="1305"/>
    </row>
    <row r="13" spans="1:14" ht="23.25" customHeight="1" x14ac:dyDescent="0.25">
      <c r="A13" s="156"/>
      <c r="B13" s="156"/>
      <c r="C13" s="164"/>
      <c r="D13" s="165">
        <f>I24/1000</f>
        <v>30.644276455799996</v>
      </c>
      <c r="E13" s="164"/>
      <c r="F13" s="164"/>
      <c r="G13" s="164"/>
      <c r="H13" s="164"/>
      <c r="I13" s="166" t="s">
        <v>524</v>
      </c>
    </row>
    <row r="14" spans="1:14" s="168" customFormat="1" ht="105" customHeight="1" x14ac:dyDescent="0.25">
      <c r="A14" s="167" t="s">
        <v>10</v>
      </c>
      <c r="B14" s="167" t="s">
        <v>525</v>
      </c>
      <c r="C14" s="167" t="s">
        <v>526</v>
      </c>
      <c r="D14" s="167" t="s">
        <v>527</v>
      </c>
      <c r="E14" s="167"/>
      <c r="F14" s="167"/>
      <c r="G14" s="167"/>
      <c r="H14" s="167"/>
      <c r="I14" s="167" t="s">
        <v>528</v>
      </c>
    </row>
    <row r="15" spans="1:14" ht="15.75" x14ac:dyDescent="0.25">
      <c r="A15" s="169">
        <v>1</v>
      </c>
      <c r="B15" s="169">
        <v>2</v>
      </c>
      <c r="C15" s="169">
        <v>3</v>
      </c>
      <c r="D15" s="169">
        <v>4</v>
      </c>
      <c r="E15" s="169"/>
      <c r="F15" s="169"/>
      <c r="G15" s="169"/>
      <c r="H15" s="169"/>
      <c r="I15" s="169">
        <v>5</v>
      </c>
    </row>
    <row r="16" spans="1:14" ht="109.5" customHeight="1" x14ac:dyDescent="0.2">
      <c r="A16" s="170">
        <v>1</v>
      </c>
      <c r="B16" s="177" t="s">
        <v>405</v>
      </c>
      <c r="C16" s="167" t="s">
        <v>539</v>
      </c>
      <c r="D16" s="171" t="s">
        <v>540</v>
      </c>
      <c r="E16" s="172">
        <f>4317+(0.4*12+0.6*32)*539</f>
        <v>17253</v>
      </c>
      <c r="F16" s="173" t="str">
        <f ca="1">IF(INDIRECT("J" &amp; ROW())="текущие цены", IF(INDIRECT("G" &amp; ROW())="", "0", "0"), IF(INDIRECT("G" &amp; ROW())="", "210.21","539"))</f>
        <v>539</v>
      </c>
      <c r="G16" s="173" t="s">
        <v>529</v>
      </c>
      <c r="H16" s="173" t="s">
        <v>530</v>
      </c>
      <c r="I16" s="174">
        <f>4666+655</f>
        <v>5321</v>
      </c>
      <c r="J16" s="175"/>
      <c r="K16" s="175"/>
      <c r="L16" s="175"/>
      <c r="M16" s="175"/>
      <c r="N16" s="175"/>
    </row>
    <row r="17" spans="1:14" ht="99" customHeight="1" x14ac:dyDescent="0.2">
      <c r="A17" s="170">
        <v>2</v>
      </c>
      <c r="B17" s="177" t="s">
        <v>406</v>
      </c>
      <c r="C17" s="167" t="s">
        <v>541</v>
      </c>
      <c r="D17" s="194">
        <v>0.13750000000000001</v>
      </c>
      <c r="E17" s="172"/>
      <c r="F17" s="173"/>
      <c r="G17" s="173"/>
      <c r="H17" s="173"/>
      <c r="I17" s="174">
        <f>I16*D17</f>
        <v>731.63750000000005</v>
      </c>
      <c r="J17" s="175"/>
      <c r="K17" s="175"/>
      <c r="L17" s="175"/>
      <c r="M17" s="175"/>
      <c r="N17" s="175"/>
    </row>
    <row r="18" spans="1:14" ht="78" customHeight="1" x14ac:dyDescent="0.25">
      <c r="A18" s="176">
        <v>3</v>
      </c>
      <c r="B18" s="177" t="s">
        <v>407</v>
      </c>
      <c r="C18" s="167" t="s">
        <v>542</v>
      </c>
      <c r="D18" s="194">
        <v>0.19600000000000001</v>
      </c>
      <c r="E18" s="178">
        <f>4317+(0.4*12+0.6*32)*539</f>
        <v>17253</v>
      </c>
      <c r="F18" s="179" t="str">
        <f ca="1">IF(INDIRECT("J" &amp; ROW())="текущие цены", IF(INDIRECT("G" &amp; ROW())="", "0", "0"), IF(INDIRECT("G" &amp; ROW())="", "210.21","539"))</f>
        <v>539</v>
      </c>
      <c r="G18" s="179" t="s">
        <v>529</v>
      </c>
      <c r="H18" s="179" t="s">
        <v>530</v>
      </c>
      <c r="I18" s="180">
        <f>I16*D18</f>
        <v>1042.9159999999999</v>
      </c>
      <c r="J18" s="175"/>
      <c r="K18" s="175"/>
      <c r="L18" s="175"/>
      <c r="M18" s="175"/>
      <c r="N18" s="175"/>
    </row>
    <row r="19" spans="1:14" ht="20.25" customHeight="1" x14ac:dyDescent="0.25">
      <c r="A19" s="176"/>
      <c r="B19" s="181" t="s">
        <v>543</v>
      </c>
      <c r="C19" s="182"/>
      <c r="D19" s="183"/>
      <c r="E19" s="178"/>
      <c r="F19" s="179"/>
      <c r="G19" s="179"/>
      <c r="H19" s="179"/>
      <c r="I19" s="180">
        <f>SUM(I16:I18)</f>
        <v>7095.5535</v>
      </c>
      <c r="J19" s="175"/>
      <c r="K19" s="175"/>
      <c r="L19" s="175"/>
      <c r="M19" s="175"/>
      <c r="N19" s="175"/>
    </row>
    <row r="20" spans="1:14" ht="52.5" customHeight="1" x14ac:dyDescent="0.25">
      <c r="A20" s="176"/>
      <c r="B20" s="181" t="s">
        <v>544</v>
      </c>
      <c r="C20" s="182"/>
      <c r="D20" s="183">
        <v>0.06</v>
      </c>
      <c r="E20" s="178"/>
      <c r="F20" s="179"/>
      <c r="G20" s="179"/>
      <c r="H20" s="179"/>
      <c r="I20" s="180">
        <f>4666*0.06</f>
        <v>279.95999999999998</v>
      </c>
      <c r="J20" s="175"/>
      <c r="K20" s="175"/>
      <c r="L20" s="175"/>
      <c r="M20" s="175"/>
      <c r="N20" s="175"/>
    </row>
    <row r="21" spans="1:14" ht="24" customHeight="1" x14ac:dyDescent="0.25">
      <c r="A21" s="176"/>
      <c r="B21" s="181" t="s">
        <v>543</v>
      </c>
      <c r="C21" s="182"/>
      <c r="D21" s="183"/>
      <c r="E21" s="178"/>
      <c r="F21" s="179"/>
      <c r="G21" s="179"/>
      <c r="H21" s="179"/>
      <c r="I21" s="180">
        <f>SUM(I19:I20)</f>
        <v>7375.5135</v>
      </c>
      <c r="J21" s="175"/>
      <c r="K21" s="175"/>
      <c r="L21" s="175"/>
      <c r="M21" s="175"/>
      <c r="N21" s="175"/>
    </row>
    <row r="22" spans="1:14" ht="33" customHeight="1" x14ac:dyDescent="0.25">
      <c r="A22" s="176"/>
      <c r="B22" s="184" t="s">
        <v>531</v>
      </c>
      <c r="C22" s="185" t="s">
        <v>532</v>
      </c>
      <c r="D22" s="185">
        <v>3.66</v>
      </c>
      <c r="E22" s="186" t="e">
        <f>#REF!*D22</f>
        <v>#REF!</v>
      </c>
      <c r="F22" s="179" t="str">
        <f ca="1">IF(INDIRECT("J" &amp; ROW())="текущие цены", IF(INDIRECT("G" &amp; ROW())="", "0", "0"), IF(INDIRECT("G" &amp; ROW())="", "210.21","539"))</f>
        <v>539</v>
      </c>
      <c r="G22" s="179" t="s">
        <v>529</v>
      </c>
      <c r="H22" s="179" t="s">
        <v>530</v>
      </c>
      <c r="I22" s="180">
        <f>I19*D22</f>
        <v>25969.72581</v>
      </c>
      <c r="J22" s="175"/>
      <c r="K22" s="175"/>
      <c r="L22" s="175"/>
      <c r="M22" s="175"/>
      <c r="N22" s="175"/>
    </row>
    <row r="23" spans="1:14" ht="24.75" customHeight="1" x14ac:dyDescent="0.25">
      <c r="A23" s="176"/>
      <c r="B23" s="187" t="s">
        <v>533</v>
      </c>
      <c r="C23" s="187"/>
      <c r="D23" s="188">
        <v>0.18</v>
      </c>
      <c r="E23" s="189" t="e">
        <f>#REF!*0.18</f>
        <v>#REF!</v>
      </c>
      <c r="F23" s="179" t="str">
        <f ca="1">IF(INDIRECT("J" &amp; ROW())="текущие цены", IF(INDIRECT("G" &amp; ROW())="", "0", "0"), IF(INDIRECT("G" &amp; ROW())="", "210.21","539"))</f>
        <v>539</v>
      </c>
      <c r="G23" s="179" t="s">
        <v>529</v>
      </c>
      <c r="H23" s="179" t="s">
        <v>530</v>
      </c>
      <c r="I23" s="180">
        <f>I22*0.18</f>
        <v>4674.5506458</v>
      </c>
      <c r="J23" s="175"/>
      <c r="K23" s="175"/>
      <c r="L23" s="175"/>
      <c r="M23" s="175"/>
      <c r="N23" s="175"/>
    </row>
    <row r="24" spans="1:14" ht="24.75" customHeight="1" x14ac:dyDescent="0.25">
      <c r="A24" s="176"/>
      <c r="B24" s="187" t="s">
        <v>534</v>
      </c>
      <c r="C24" s="187"/>
      <c r="D24" s="188"/>
      <c r="E24" s="189" t="e">
        <f>#REF!+E23</f>
        <v>#REF!</v>
      </c>
      <c r="F24" s="179" t="str">
        <f ca="1">IF(INDIRECT("J" &amp; ROW())="текущие цены", IF(INDIRECT("G" &amp; ROW())="", "0", "0"), IF(INDIRECT("G" &amp; ROW())="", "210.21","539"))</f>
        <v>539</v>
      </c>
      <c r="G24" s="179" t="s">
        <v>529</v>
      </c>
      <c r="H24" s="179" t="s">
        <v>530</v>
      </c>
      <c r="I24" s="180">
        <f>I22+I23</f>
        <v>30644.276455799998</v>
      </c>
      <c r="J24" s="175"/>
      <c r="K24" s="175"/>
      <c r="L24" s="175"/>
      <c r="M24" s="175"/>
      <c r="N24" s="175"/>
    </row>
    <row r="25" spans="1:14" ht="15.75" thickBot="1" x14ac:dyDescent="0.25">
      <c r="A25" s="190"/>
      <c r="B25" s="190"/>
      <c r="C25" s="190"/>
      <c r="D25" s="190"/>
      <c r="E25" s="190"/>
      <c r="F25" s="190"/>
      <c r="G25" s="190"/>
      <c r="H25" s="190"/>
      <c r="I25" s="190"/>
      <c r="J25" s="191"/>
      <c r="K25" s="192"/>
      <c r="L25" s="192"/>
      <c r="M25" s="192"/>
      <c r="N25" s="192"/>
    </row>
    <row r="26" spans="1:14" ht="15.75" x14ac:dyDescent="0.25">
      <c r="A26" s="1306"/>
      <c r="B26" s="1308"/>
      <c r="C26" s="1308"/>
      <c r="D26" s="1309"/>
      <c r="E26" s="1309"/>
    </row>
    <row r="27" spans="1:14" ht="15.75" x14ac:dyDescent="0.25">
      <c r="A27" s="1307"/>
      <c r="B27" s="1311"/>
      <c r="C27" s="1311"/>
      <c r="D27" s="1310"/>
      <c r="E27" s="1310"/>
    </row>
    <row r="28" spans="1:14" ht="15.75" customHeight="1" x14ac:dyDescent="0.25">
      <c r="A28" s="1307"/>
      <c r="B28" s="1311" t="s">
        <v>535</v>
      </c>
      <c r="C28" s="1311"/>
      <c r="D28" s="1310"/>
      <c r="E28" s="1310"/>
    </row>
  </sheetData>
  <mergeCells count="10">
    <mergeCell ref="A6:D6"/>
    <mergeCell ref="A7:I7"/>
    <mergeCell ref="A8:I8"/>
    <mergeCell ref="C12:I12"/>
    <mergeCell ref="A26:A28"/>
    <mergeCell ref="B26:C26"/>
    <mergeCell ref="D26:D28"/>
    <mergeCell ref="E26:E28"/>
    <mergeCell ref="B27:C27"/>
    <mergeCell ref="B28:C28"/>
  </mergeCells>
  <pageMargins left="0.7" right="0.7" top="0.75" bottom="0.75" header="0.3" footer="0.3"/>
  <pageSetup paperSize="9" orientation="landscape" horizontalDpi="30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workbookViewId="0">
      <selection activeCell="C4" sqref="C4"/>
    </sheetView>
  </sheetViews>
  <sheetFormatPr defaultRowHeight="15" outlineLevelRow="2" x14ac:dyDescent="0.25"/>
  <cols>
    <col min="1" max="1" width="4.5703125" style="79" customWidth="1"/>
    <col min="2" max="2" width="14.42578125" style="77" customWidth="1"/>
    <col min="3" max="3" width="40.7109375" style="135" customWidth="1"/>
    <col min="4" max="4" width="13.85546875" style="196" customWidth="1"/>
    <col min="5" max="5" width="11.7109375" style="136" customWidth="1"/>
    <col min="6" max="6" width="8.140625" style="78" customWidth="1"/>
    <col min="7" max="9" width="7.140625" style="78" customWidth="1"/>
    <col min="10" max="10" width="8.140625" style="78" customWidth="1"/>
    <col min="11" max="13" width="7.140625" style="78" customWidth="1"/>
  </cols>
  <sheetData>
    <row r="1" spans="1:14" outlineLevel="2" x14ac:dyDescent="0.25">
      <c r="A1" s="616" t="s">
        <v>117</v>
      </c>
      <c r="B1" s="608"/>
      <c r="C1" s="617"/>
      <c r="D1" s="608"/>
      <c r="E1" s="608"/>
      <c r="F1" s="608"/>
      <c r="G1" s="608"/>
      <c r="H1" s="608"/>
      <c r="I1" s="608"/>
      <c r="J1" s="618" t="s">
        <v>118</v>
      </c>
      <c r="K1" s="608"/>
      <c r="L1" s="608"/>
      <c r="M1" s="608"/>
      <c r="N1" s="584"/>
    </row>
    <row r="2" spans="1:14" outlineLevel="1" x14ac:dyDescent="0.25">
      <c r="A2" s="619"/>
      <c r="B2" s="608"/>
      <c r="C2" s="617"/>
      <c r="D2" s="608"/>
      <c r="E2" s="608"/>
      <c r="F2" s="608"/>
      <c r="G2" s="608"/>
      <c r="H2" s="608"/>
      <c r="I2" s="608"/>
      <c r="J2" s="620"/>
      <c r="K2" s="608"/>
      <c r="L2" s="608"/>
      <c r="M2" s="608"/>
      <c r="N2" s="584"/>
    </row>
    <row r="3" spans="1:14" outlineLevel="1" x14ac:dyDescent="0.25">
      <c r="A3" s="619"/>
      <c r="B3" s="608"/>
      <c r="C3" s="617"/>
      <c r="D3" s="608"/>
      <c r="E3" s="608"/>
      <c r="F3" s="608"/>
      <c r="G3" s="608"/>
      <c r="H3" s="608"/>
      <c r="I3" s="608"/>
      <c r="J3" s="620"/>
      <c r="K3" s="608"/>
      <c r="L3" s="608"/>
      <c r="M3" s="608"/>
      <c r="N3" s="584"/>
    </row>
    <row r="4" spans="1:14" outlineLevel="1" x14ac:dyDescent="0.25">
      <c r="A4" s="619"/>
      <c r="B4" s="608"/>
      <c r="C4" s="621"/>
      <c r="D4" s="608"/>
      <c r="E4" s="608"/>
      <c r="F4" s="608"/>
      <c r="G4" s="608"/>
      <c r="H4" s="608"/>
      <c r="I4" s="608"/>
      <c r="J4" s="620" t="s">
        <v>119</v>
      </c>
      <c r="K4" s="608"/>
      <c r="L4" s="608"/>
      <c r="M4" s="608"/>
      <c r="N4" s="584"/>
    </row>
    <row r="5" spans="1:14" outlineLevel="1" x14ac:dyDescent="0.25">
      <c r="A5" s="619" t="s">
        <v>385</v>
      </c>
      <c r="B5" s="608"/>
      <c r="C5" s="617"/>
      <c r="D5" s="608"/>
      <c r="E5" s="608"/>
      <c r="F5" s="608"/>
      <c r="G5" s="608"/>
      <c r="H5" s="608"/>
      <c r="I5" s="608"/>
      <c r="J5" s="622" t="s">
        <v>120</v>
      </c>
      <c r="K5" s="608"/>
      <c r="L5" s="608"/>
      <c r="M5" s="608"/>
      <c r="N5" s="584"/>
    </row>
    <row r="6" spans="1:14" x14ac:dyDescent="0.25">
      <c r="A6" s="613"/>
      <c r="B6" s="648"/>
      <c r="C6" s="649"/>
      <c r="D6" s="612"/>
      <c r="E6" s="650"/>
      <c r="F6" s="614"/>
      <c r="G6" s="614"/>
      <c r="H6" s="612"/>
      <c r="I6" s="614"/>
      <c r="J6" s="615"/>
      <c r="K6" s="651"/>
      <c r="L6" s="651"/>
      <c r="M6" s="651"/>
      <c r="N6" s="584"/>
    </row>
    <row r="7" spans="1:14" x14ac:dyDescent="0.25">
      <c r="A7" s="608"/>
      <c r="B7" s="608"/>
      <c r="C7" s="625"/>
      <c r="D7" s="626"/>
      <c r="E7" s="627" t="s">
        <v>9</v>
      </c>
      <c r="F7" s="628"/>
      <c r="G7" s="628"/>
      <c r="H7" s="608"/>
      <c r="I7" s="629"/>
      <c r="J7" s="608"/>
      <c r="K7" s="608"/>
      <c r="L7" s="608"/>
      <c r="M7" s="608"/>
      <c r="N7" s="584"/>
    </row>
    <row r="8" spans="1:14" x14ac:dyDescent="0.25">
      <c r="A8" s="608"/>
      <c r="B8" s="608"/>
      <c r="C8" s="625"/>
      <c r="D8" s="626"/>
      <c r="E8" s="627"/>
      <c r="F8" s="628"/>
      <c r="G8" s="628"/>
      <c r="H8" s="608"/>
      <c r="I8" s="629"/>
      <c r="J8" s="608"/>
      <c r="K8" s="608"/>
      <c r="L8" s="608"/>
      <c r="M8" s="608"/>
      <c r="N8" s="584"/>
    </row>
    <row r="9" spans="1:14" ht="15.75" x14ac:dyDescent="0.25">
      <c r="A9" s="608"/>
      <c r="B9" s="608"/>
      <c r="C9" s="625"/>
      <c r="D9" s="630" t="s">
        <v>393</v>
      </c>
      <c r="E9" s="608"/>
      <c r="F9" s="608"/>
      <c r="G9" s="608"/>
      <c r="H9" s="608"/>
      <c r="I9" s="608"/>
      <c r="J9" s="608"/>
      <c r="K9" s="608"/>
      <c r="L9" s="608"/>
      <c r="M9" s="608"/>
      <c r="N9" s="584"/>
    </row>
    <row r="10" spans="1:14" x14ac:dyDescent="0.25">
      <c r="A10" s="608"/>
      <c r="B10" s="608"/>
      <c r="C10" s="625"/>
      <c r="D10" s="631" t="s">
        <v>121</v>
      </c>
      <c r="E10" s="608"/>
      <c r="F10" s="608"/>
      <c r="G10" s="608"/>
      <c r="H10" s="608"/>
      <c r="I10" s="632"/>
      <c r="J10" s="608"/>
      <c r="K10" s="608"/>
      <c r="L10" s="608"/>
      <c r="M10" s="608"/>
      <c r="N10" s="584"/>
    </row>
    <row r="11" spans="1:14" x14ac:dyDescent="0.25">
      <c r="A11" s="608"/>
      <c r="B11" s="608"/>
      <c r="C11" s="633"/>
      <c r="D11" s="626"/>
      <c r="E11" s="634"/>
      <c r="F11" s="635"/>
      <c r="G11" s="635"/>
      <c r="H11" s="608"/>
      <c r="I11" s="636"/>
      <c r="J11" s="608"/>
      <c r="K11" s="608"/>
      <c r="L11" s="608"/>
      <c r="M11" s="608"/>
      <c r="N11" s="584"/>
    </row>
    <row r="12" spans="1:14" x14ac:dyDescent="0.25">
      <c r="A12" s="608"/>
      <c r="B12" s="610" t="s">
        <v>122</v>
      </c>
      <c r="C12" s="611" t="s">
        <v>547</v>
      </c>
      <c r="D12" s="609"/>
      <c r="E12" s="637"/>
      <c r="F12" s="638"/>
      <c r="G12" s="638"/>
      <c r="H12" s="639"/>
      <c r="I12" s="623"/>
      <c r="J12" s="624"/>
      <c r="K12" s="608"/>
      <c r="L12" s="608"/>
      <c r="M12" s="608"/>
      <c r="N12" s="584"/>
    </row>
    <row r="13" spans="1:14" x14ac:dyDescent="0.25">
      <c r="A13" s="608"/>
      <c r="B13" s="608"/>
      <c r="C13" s="640"/>
      <c r="D13" s="626"/>
      <c r="E13" s="641" t="s">
        <v>123</v>
      </c>
      <c r="F13" s="608"/>
      <c r="G13" s="628"/>
      <c r="H13" s="631"/>
      <c r="I13" s="628"/>
      <c r="J13" s="642"/>
      <c r="K13" s="608"/>
      <c r="L13" s="608"/>
      <c r="M13" s="608"/>
      <c r="N13" s="584"/>
    </row>
    <row r="14" spans="1:14" x14ac:dyDescent="0.25">
      <c r="A14" s="643"/>
      <c r="B14" s="644"/>
      <c r="C14" s="625"/>
      <c r="D14" s="626"/>
      <c r="E14" s="645"/>
      <c r="F14" s="608"/>
      <c r="G14" s="608"/>
      <c r="H14" s="608"/>
      <c r="I14" s="608"/>
      <c r="J14" s="608"/>
      <c r="K14" s="608"/>
      <c r="L14" s="608"/>
      <c r="M14" s="608"/>
      <c r="N14" s="584"/>
    </row>
    <row r="15" spans="1:14" x14ac:dyDescent="0.25">
      <c r="A15" s="608"/>
      <c r="B15" s="608"/>
      <c r="C15" s="646" t="s">
        <v>850</v>
      </c>
      <c r="D15" s="626"/>
      <c r="E15" s="636"/>
      <c r="F15" s="608"/>
      <c r="G15" s="608"/>
      <c r="H15" s="608"/>
      <c r="I15" s="646"/>
      <c r="J15" s="647"/>
      <c r="K15" s="608"/>
      <c r="L15" s="608"/>
      <c r="M15" s="608"/>
      <c r="N15" s="591"/>
    </row>
    <row r="16" spans="1:14" s="80" customFormat="1" x14ac:dyDescent="0.25">
      <c r="A16" s="587"/>
      <c r="B16" s="597"/>
      <c r="C16" s="585" t="s">
        <v>125</v>
      </c>
      <c r="D16" s="598"/>
      <c r="E16" s="1288" t="s">
        <v>1457</v>
      </c>
      <c r="F16" s="1289"/>
      <c r="G16" s="600" t="s">
        <v>68</v>
      </c>
      <c r="H16" s="598"/>
      <c r="I16" s="585"/>
      <c r="J16" s="585"/>
      <c r="K16" s="598"/>
      <c r="L16" s="598"/>
      <c r="M16" s="598"/>
      <c r="N16" s="599"/>
    </row>
    <row r="17" spans="1:13" s="80" customFormat="1" x14ac:dyDescent="0.25">
      <c r="A17" s="587"/>
      <c r="B17" s="597"/>
      <c r="C17" s="585" t="s">
        <v>126</v>
      </c>
      <c r="D17" s="598"/>
      <c r="E17" s="1288" t="s">
        <v>1458</v>
      </c>
      <c r="F17" s="1289"/>
      <c r="G17" s="600" t="s">
        <v>68</v>
      </c>
      <c r="H17" s="598"/>
      <c r="I17" s="585"/>
      <c r="J17" s="585"/>
      <c r="K17" s="598"/>
      <c r="L17" s="598"/>
      <c r="M17" s="598"/>
    </row>
    <row r="18" spans="1:13" s="80" customFormat="1" x14ac:dyDescent="0.25">
      <c r="A18" s="587"/>
      <c r="B18" s="597"/>
      <c r="C18" s="585" t="s">
        <v>346</v>
      </c>
      <c r="D18" s="598"/>
      <c r="E18" s="1288" t="s">
        <v>1459</v>
      </c>
      <c r="F18" s="1289"/>
      <c r="G18" s="600" t="s">
        <v>68</v>
      </c>
      <c r="H18" s="598"/>
      <c r="I18" s="585"/>
      <c r="J18" s="585"/>
      <c r="K18" s="598"/>
      <c r="L18" s="598"/>
      <c r="M18" s="598"/>
    </row>
    <row r="19" spans="1:13" s="80" customFormat="1" x14ac:dyDescent="0.25">
      <c r="A19" s="587"/>
      <c r="B19" s="597"/>
      <c r="C19" s="585" t="s">
        <v>128</v>
      </c>
      <c r="D19" s="587"/>
      <c r="E19" s="1288" t="s">
        <v>1460</v>
      </c>
      <c r="F19" s="1289"/>
      <c r="G19" s="600" t="s">
        <v>68</v>
      </c>
      <c r="H19" s="598"/>
      <c r="I19" s="585"/>
      <c r="J19" s="585"/>
      <c r="K19" s="598"/>
      <c r="L19" s="598"/>
      <c r="M19" s="598"/>
    </row>
    <row r="20" spans="1:13" s="80" customFormat="1" x14ac:dyDescent="0.25">
      <c r="A20" s="587"/>
      <c r="B20" s="597"/>
      <c r="C20" s="585" t="s">
        <v>129</v>
      </c>
      <c r="D20" s="587"/>
      <c r="E20" s="1288" t="s">
        <v>1461</v>
      </c>
      <c r="F20" s="1289"/>
      <c r="G20" s="600" t="s">
        <v>130</v>
      </c>
      <c r="H20" s="598"/>
      <c r="I20" s="585"/>
      <c r="J20" s="585"/>
      <c r="K20" s="598"/>
      <c r="L20" s="598"/>
      <c r="M20" s="598"/>
    </row>
    <row r="21" spans="1:13" x14ac:dyDescent="0.25">
      <c r="A21" s="584"/>
      <c r="B21" s="584"/>
      <c r="C21" s="595" t="s">
        <v>131</v>
      </c>
      <c r="D21" s="589"/>
      <c r="E21" s="588"/>
      <c r="F21" s="584"/>
      <c r="G21" s="584"/>
      <c r="H21" s="584"/>
      <c r="I21" s="584"/>
      <c r="J21" s="584"/>
      <c r="K21" s="584"/>
      <c r="L21" s="584"/>
      <c r="M21" s="584"/>
    </row>
    <row r="22" spans="1:13" x14ac:dyDescent="0.25">
      <c r="A22" s="584"/>
      <c r="B22" s="584"/>
      <c r="C22" s="590"/>
      <c r="D22" s="589"/>
      <c r="E22" s="588"/>
      <c r="F22" s="584"/>
      <c r="G22" s="584"/>
      <c r="H22" s="584"/>
      <c r="I22" s="584"/>
      <c r="J22" s="584"/>
      <c r="K22" s="584"/>
      <c r="L22" s="584"/>
      <c r="M22" s="584"/>
    </row>
    <row r="23" spans="1:13" x14ac:dyDescent="0.25">
      <c r="A23" s="584"/>
      <c r="B23" s="584"/>
      <c r="C23" s="590"/>
      <c r="D23" s="589"/>
      <c r="E23" s="588"/>
      <c r="F23" s="584"/>
      <c r="G23" s="584"/>
      <c r="H23" s="584"/>
      <c r="I23" s="584"/>
      <c r="J23" s="584"/>
      <c r="K23" s="584"/>
      <c r="L23" s="584"/>
      <c r="M23" s="584"/>
    </row>
    <row r="24" spans="1:13" ht="15" customHeight="1" x14ac:dyDescent="0.25">
      <c r="A24" s="1291" t="s">
        <v>10</v>
      </c>
      <c r="B24" s="1294" t="s">
        <v>132</v>
      </c>
      <c r="C24" s="1291" t="s">
        <v>133</v>
      </c>
      <c r="D24" s="1291" t="s">
        <v>134</v>
      </c>
      <c r="E24" s="1291" t="s">
        <v>135</v>
      </c>
      <c r="F24" s="1291" t="s">
        <v>136</v>
      </c>
      <c r="G24" s="1292"/>
      <c r="H24" s="1292"/>
      <c r="I24" s="1292"/>
      <c r="J24" s="1291" t="s">
        <v>137</v>
      </c>
      <c r="K24" s="1292"/>
      <c r="L24" s="1292"/>
      <c r="M24" s="1292"/>
    </row>
    <row r="25" spans="1:13" ht="15" customHeight="1" x14ac:dyDescent="0.25">
      <c r="A25" s="1292"/>
      <c r="B25" s="1295"/>
      <c r="C25" s="1293"/>
      <c r="D25" s="1291"/>
      <c r="E25" s="1291"/>
      <c r="F25" s="1291" t="s">
        <v>82</v>
      </c>
      <c r="G25" s="1291" t="s">
        <v>138</v>
      </c>
      <c r="H25" s="1292"/>
      <c r="I25" s="1292"/>
      <c r="J25" s="1291" t="s">
        <v>82</v>
      </c>
      <c r="K25" s="1291" t="s">
        <v>138</v>
      </c>
      <c r="L25" s="1292"/>
      <c r="M25" s="1292"/>
    </row>
    <row r="26" spans="1:13" ht="24" x14ac:dyDescent="0.25">
      <c r="A26" s="1292"/>
      <c r="B26" s="1295"/>
      <c r="C26" s="1293"/>
      <c r="D26" s="1291"/>
      <c r="E26" s="1291"/>
      <c r="F26" s="1292"/>
      <c r="G26" s="586" t="s">
        <v>139</v>
      </c>
      <c r="H26" s="586" t="s">
        <v>140</v>
      </c>
      <c r="I26" s="586" t="s">
        <v>141</v>
      </c>
      <c r="J26" s="1292"/>
      <c r="K26" s="586" t="s">
        <v>139</v>
      </c>
      <c r="L26" s="586" t="s">
        <v>140</v>
      </c>
      <c r="M26" s="586" t="s">
        <v>141</v>
      </c>
    </row>
    <row r="27" spans="1:13" x14ac:dyDescent="0.25">
      <c r="A27" s="593">
        <v>1</v>
      </c>
      <c r="B27" s="596">
        <v>2</v>
      </c>
      <c r="C27" s="586">
        <v>3</v>
      </c>
      <c r="D27" s="586">
        <v>4</v>
      </c>
      <c r="E27" s="594">
        <v>5</v>
      </c>
      <c r="F27" s="592">
        <v>6</v>
      </c>
      <c r="G27" s="592">
        <v>7</v>
      </c>
      <c r="H27" s="592">
        <v>8</v>
      </c>
      <c r="I27" s="592">
        <v>9</v>
      </c>
      <c r="J27" s="592">
        <v>10</v>
      </c>
      <c r="K27" s="592">
        <v>11</v>
      </c>
      <c r="L27" s="592">
        <v>12</v>
      </c>
      <c r="M27" s="592">
        <v>13</v>
      </c>
    </row>
    <row r="28" spans="1:13" ht="15" customHeight="1" x14ac:dyDescent="0.25">
      <c r="A28" s="1290" t="s">
        <v>381</v>
      </c>
      <c r="B28" s="1287"/>
      <c r="C28" s="1287"/>
      <c r="D28" s="1287"/>
      <c r="E28" s="1287"/>
      <c r="F28" s="1287"/>
      <c r="G28" s="1287"/>
      <c r="H28" s="1287"/>
      <c r="I28" s="1287"/>
      <c r="J28" s="1287"/>
      <c r="K28" s="1287"/>
      <c r="L28" s="1287"/>
      <c r="M28" s="1287"/>
    </row>
    <row r="29" spans="1:13" ht="54" x14ac:dyDescent="0.25">
      <c r="A29" s="593">
        <v>1</v>
      </c>
      <c r="B29" s="601" t="s">
        <v>851</v>
      </c>
      <c r="C29" s="602" t="s">
        <v>1256</v>
      </c>
      <c r="D29" s="594" t="s">
        <v>192</v>
      </c>
      <c r="E29" s="603">
        <v>0.85499999999999998</v>
      </c>
      <c r="F29" s="604">
        <v>6407.9</v>
      </c>
      <c r="G29" s="604">
        <v>6407.9</v>
      </c>
      <c r="H29" s="604"/>
      <c r="I29" s="604"/>
      <c r="J29" s="604">
        <v>5479</v>
      </c>
      <c r="K29" s="604">
        <v>5479</v>
      </c>
      <c r="L29" s="604"/>
      <c r="M29" s="604"/>
    </row>
    <row r="30" spans="1:13" ht="42" x14ac:dyDescent="0.25">
      <c r="A30" s="593">
        <v>2</v>
      </c>
      <c r="B30" s="601" t="s">
        <v>249</v>
      </c>
      <c r="C30" s="602" t="s">
        <v>1257</v>
      </c>
      <c r="D30" s="594" t="s">
        <v>192</v>
      </c>
      <c r="E30" s="603">
        <v>0.1</v>
      </c>
      <c r="F30" s="604">
        <v>2004.26</v>
      </c>
      <c r="G30" s="604">
        <v>2004.26</v>
      </c>
      <c r="H30" s="604"/>
      <c r="I30" s="604"/>
      <c r="J30" s="604">
        <v>200</v>
      </c>
      <c r="K30" s="604">
        <v>200</v>
      </c>
      <c r="L30" s="604"/>
      <c r="M30" s="604"/>
    </row>
    <row r="31" spans="1:13" ht="54" x14ac:dyDescent="0.25">
      <c r="A31" s="593">
        <v>3</v>
      </c>
      <c r="B31" s="601" t="s">
        <v>852</v>
      </c>
      <c r="C31" s="602" t="s">
        <v>1258</v>
      </c>
      <c r="D31" s="594" t="s">
        <v>180</v>
      </c>
      <c r="E31" s="603">
        <v>4.9000000000000002E-2</v>
      </c>
      <c r="F31" s="604">
        <v>843.37</v>
      </c>
      <c r="G31" s="604"/>
      <c r="H31" s="604">
        <v>843.37</v>
      </c>
      <c r="I31" s="604">
        <v>282.19</v>
      </c>
      <c r="J31" s="604">
        <v>41</v>
      </c>
      <c r="K31" s="604"/>
      <c r="L31" s="604">
        <v>41</v>
      </c>
      <c r="M31" s="604">
        <v>14</v>
      </c>
    </row>
    <row r="32" spans="1:13" ht="54" x14ac:dyDescent="0.25">
      <c r="A32" s="593">
        <v>4</v>
      </c>
      <c r="B32" s="601" t="s">
        <v>853</v>
      </c>
      <c r="C32" s="602" t="s">
        <v>1259</v>
      </c>
      <c r="D32" s="594" t="s">
        <v>854</v>
      </c>
      <c r="E32" s="603">
        <v>0.28499999999999998</v>
      </c>
      <c r="F32" s="604">
        <v>1274.32</v>
      </c>
      <c r="G32" s="604">
        <v>1274.32</v>
      </c>
      <c r="H32" s="604"/>
      <c r="I32" s="604"/>
      <c r="J32" s="604">
        <v>363</v>
      </c>
      <c r="K32" s="604">
        <v>363</v>
      </c>
      <c r="L32" s="604"/>
      <c r="M32" s="604"/>
    </row>
    <row r="33" spans="1:13" ht="54" x14ac:dyDescent="0.25">
      <c r="A33" s="593">
        <v>5</v>
      </c>
      <c r="B33" s="601" t="s">
        <v>548</v>
      </c>
      <c r="C33" s="602" t="s">
        <v>1002</v>
      </c>
      <c r="D33" s="594" t="s">
        <v>181</v>
      </c>
      <c r="E33" s="605">
        <v>52.725000000000001</v>
      </c>
      <c r="F33" s="604">
        <v>6.69</v>
      </c>
      <c r="G33" s="604"/>
      <c r="H33" s="604">
        <v>6.69</v>
      </c>
      <c r="I33" s="604"/>
      <c r="J33" s="604">
        <v>353</v>
      </c>
      <c r="K33" s="604"/>
      <c r="L33" s="604">
        <v>353</v>
      </c>
      <c r="M33" s="604"/>
    </row>
    <row r="34" spans="1:13" ht="30" x14ac:dyDescent="0.25">
      <c r="A34" s="593">
        <v>6</v>
      </c>
      <c r="B34" s="601" t="s">
        <v>855</v>
      </c>
      <c r="C34" s="602" t="s">
        <v>1260</v>
      </c>
      <c r="D34" s="594" t="s">
        <v>349</v>
      </c>
      <c r="E34" s="603">
        <v>2.5</v>
      </c>
      <c r="F34" s="604">
        <v>2762.29</v>
      </c>
      <c r="G34" s="604">
        <v>175.36</v>
      </c>
      <c r="H34" s="604">
        <v>2583.42</v>
      </c>
      <c r="I34" s="604">
        <v>185.28</v>
      </c>
      <c r="J34" s="604">
        <v>6906</v>
      </c>
      <c r="K34" s="604">
        <v>438</v>
      </c>
      <c r="L34" s="604">
        <v>6459</v>
      </c>
      <c r="M34" s="604">
        <v>463</v>
      </c>
    </row>
    <row r="35" spans="1:13" ht="42" x14ac:dyDescent="0.25">
      <c r="A35" s="593">
        <v>7</v>
      </c>
      <c r="B35" s="601" t="s">
        <v>856</v>
      </c>
      <c r="C35" s="602" t="s">
        <v>1261</v>
      </c>
      <c r="D35" s="594" t="s">
        <v>349</v>
      </c>
      <c r="E35" s="603">
        <v>2.5</v>
      </c>
      <c r="F35" s="604">
        <v>807.52</v>
      </c>
      <c r="G35" s="604">
        <v>65.86</v>
      </c>
      <c r="H35" s="604">
        <v>740.34</v>
      </c>
      <c r="I35" s="604">
        <v>53.1</v>
      </c>
      <c r="J35" s="604">
        <v>2019</v>
      </c>
      <c r="K35" s="604">
        <v>165</v>
      </c>
      <c r="L35" s="604">
        <v>1851</v>
      </c>
      <c r="M35" s="604">
        <v>133</v>
      </c>
    </row>
    <row r="36" spans="1:13" ht="24" x14ac:dyDescent="0.25">
      <c r="A36" s="593">
        <v>8</v>
      </c>
      <c r="B36" s="601" t="s">
        <v>1462</v>
      </c>
      <c r="C36" s="602" t="s">
        <v>1463</v>
      </c>
      <c r="D36" s="594" t="s">
        <v>144</v>
      </c>
      <c r="E36" s="603">
        <v>28.5</v>
      </c>
      <c r="F36" s="604">
        <v>150.83000000000001</v>
      </c>
      <c r="G36" s="604"/>
      <c r="H36" s="604"/>
      <c r="I36" s="604"/>
      <c r="J36" s="604">
        <v>4299</v>
      </c>
      <c r="K36" s="604"/>
      <c r="L36" s="604"/>
      <c r="M36" s="604"/>
    </row>
    <row r="37" spans="1:13" ht="54" x14ac:dyDescent="0.25">
      <c r="A37" s="593">
        <v>9</v>
      </c>
      <c r="B37" s="601" t="s">
        <v>857</v>
      </c>
      <c r="C37" s="602" t="s">
        <v>1262</v>
      </c>
      <c r="D37" s="594" t="s">
        <v>181</v>
      </c>
      <c r="E37" s="605">
        <v>105.45</v>
      </c>
      <c r="F37" s="604">
        <v>2.91</v>
      </c>
      <c r="G37" s="604"/>
      <c r="H37" s="604">
        <v>2.91</v>
      </c>
      <c r="I37" s="604"/>
      <c r="J37" s="604">
        <v>307</v>
      </c>
      <c r="K37" s="604"/>
      <c r="L37" s="604">
        <v>307</v>
      </c>
      <c r="M37" s="604"/>
    </row>
    <row r="38" spans="1:13" ht="42" x14ac:dyDescent="0.25">
      <c r="A38" s="593">
        <v>10</v>
      </c>
      <c r="B38" s="601" t="s">
        <v>858</v>
      </c>
      <c r="C38" s="602" t="s">
        <v>1263</v>
      </c>
      <c r="D38" s="594" t="s">
        <v>149</v>
      </c>
      <c r="E38" s="603">
        <v>0.19</v>
      </c>
      <c r="F38" s="604">
        <v>1596.29</v>
      </c>
      <c r="G38" s="604">
        <v>600.45000000000005</v>
      </c>
      <c r="H38" s="604">
        <v>995.84</v>
      </c>
      <c r="I38" s="604">
        <v>130.33000000000001</v>
      </c>
      <c r="J38" s="604">
        <v>303</v>
      </c>
      <c r="K38" s="604">
        <v>114</v>
      </c>
      <c r="L38" s="604">
        <v>189</v>
      </c>
      <c r="M38" s="604">
        <v>25</v>
      </c>
    </row>
    <row r="39" spans="1:13" ht="30" x14ac:dyDescent="0.25">
      <c r="A39" s="593">
        <v>11</v>
      </c>
      <c r="B39" s="601" t="s">
        <v>859</v>
      </c>
      <c r="C39" s="602" t="s">
        <v>1264</v>
      </c>
      <c r="D39" s="594" t="s">
        <v>860</v>
      </c>
      <c r="E39" s="605">
        <v>2.8500000000000001E-2</v>
      </c>
      <c r="F39" s="604">
        <v>1149.08</v>
      </c>
      <c r="G39" s="604">
        <v>397.71</v>
      </c>
      <c r="H39" s="604">
        <v>751.37</v>
      </c>
      <c r="I39" s="604">
        <v>162.29</v>
      </c>
      <c r="J39" s="604">
        <v>33</v>
      </c>
      <c r="K39" s="604">
        <v>11</v>
      </c>
      <c r="L39" s="604">
        <v>22</v>
      </c>
      <c r="M39" s="604">
        <v>5</v>
      </c>
    </row>
    <row r="40" spans="1:13" ht="42" x14ac:dyDescent="0.25">
      <c r="A40" s="593">
        <v>12</v>
      </c>
      <c r="B40" s="601" t="s">
        <v>861</v>
      </c>
      <c r="C40" s="602" t="s">
        <v>1265</v>
      </c>
      <c r="D40" s="594" t="s">
        <v>143</v>
      </c>
      <c r="E40" s="605">
        <v>5.7000000000000002E-2</v>
      </c>
      <c r="F40" s="604">
        <v>4590.99</v>
      </c>
      <c r="G40" s="604">
        <v>346.47</v>
      </c>
      <c r="H40" s="604">
        <v>4218.5200000000004</v>
      </c>
      <c r="I40" s="604">
        <v>488.44</v>
      </c>
      <c r="J40" s="604">
        <v>262</v>
      </c>
      <c r="K40" s="604">
        <v>20</v>
      </c>
      <c r="L40" s="604">
        <v>240</v>
      </c>
      <c r="M40" s="604">
        <v>28</v>
      </c>
    </row>
    <row r="41" spans="1:13" ht="24.75" customHeight="1" x14ac:dyDescent="0.25">
      <c r="A41" s="593">
        <v>13</v>
      </c>
      <c r="B41" s="601" t="s">
        <v>1462</v>
      </c>
      <c r="C41" s="602" t="s">
        <v>1463</v>
      </c>
      <c r="D41" s="594" t="s">
        <v>144</v>
      </c>
      <c r="E41" s="605">
        <v>5.8140000000000001</v>
      </c>
      <c r="F41" s="604">
        <v>150.83000000000001</v>
      </c>
      <c r="G41" s="604"/>
      <c r="H41" s="604"/>
      <c r="I41" s="604"/>
      <c r="J41" s="604">
        <v>877</v>
      </c>
      <c r="K41" s="604"/>
      <c r="L41" s="604"/>
      <c r="M41" s="604"/>
    </row>
    <row r="42" spans="1:13" ht="42" x14ac:dyDescent="0.25">
      <c r="A42" s="593">
        <v>14</v>
      </c>
      <c r="B42" s="601" t="s">
        <v>862</v>
      </c>
      <c r="C42" s="602" t="s">
        <v>1266</v>
      </c>
      <c r="D42" s="594" t="s">
        <v>143</v>
      </c>
      <c r="E42" s="605">
        <v>2.8500000000000001E-2</v>
      </c>
      <c r="F42" s="604">
        <v>7207.24</v>
      </c>
      <c r="G42" s="604">
        <v>537.99</v>
      </c>
      <c r="H42" s="604">
        <v>6632.85</v>
      </c>
      <c r="I42" s="604">
        <v>772.71</v>
      </c>
      <c r="J42" s="604">
        <v>205</v>
      </c>
      <c r="K42" s="604">
        <v>15</v>
      </c>
      <c r="L42" s="604">
        <v>189</v>
      </c>
      <c r="M42" s="604">
        <v>22</v>
      </c>
    </row>
    <row r="43" spans="1:13" ht="24" x14ac:dyDescent="0.25">
      <c r="A43" s="593">
        <v>15</v>
      </c>
      <c r="B43" s="601" t="s">
        <v>1267</v>
      </c>
      <c r="C43" s="602" t="s">
        <v>1268</v>
      </c>
      <c r="D43" s="594" t="s">
        <v>144</v>
      </c>
      <c r="E43" s="605">
        <v>2.9925000000000002</v>
      </c>
      <c r="F43" s="604">
        <v>125.95</v>
      </c>
      <c r="G43" s="604"/>
      <c r="H43" s="604"/>
      <c r="I43" s="604"/>
      <c r="J43" s="604">
        <v>377</v>
      </c>
      <c r="K43" s="604"/>
      <c r="L43" s="604"/>
      <c r="M43" s="604"/>
    </row>
    <row r="44" spans="1:13" ht="66" x14ac:dyDescent="0.25">
      <c r="A44" s="593">
        <v>16</v>
      </c>
      <c r="B44" s="601" t="s">
        <v>863</v>
      </c>
      <c r="C44" s="602" t="s">
        <v>1269</v>
      </c>
      <c r="D44" s="594" t="s">
        <v>145</v>
      </c>
      <c r="E44" s="603">
        <v>1.9E-2</v>
      </c>
      <c r="F44" s="604">
        <v>121130.43</v>
      </c>
      <c r="G44" s="604">
        <v>1013.04</v>
      </c>
      <c r="H44" s="604">
        <v>5258.42</v>
      </c>
      <c r="I44" s="604">
        <v>720.85</v>
      </c>
      <c r="J44" s="604">
        <v>2301</v>
      </c>
      <c r="K44" s="604">
        <v>19</v>
      </c>
      <c r="L44" s="604">
        <v>100</v>
      </c>
      <c r="M44" s="604">
        <v>14</v>
      </c>
    </row>
    <row r="45" spans="1:13" ht="66" x14ac:dyDescent="0.25">
      <c r="A45" s="593">
        <v>17</v>
      </c>
      <c r="B45" s="601" t="s">
        <v>864</v>
      </c>
      <c r="C45" s="602" t="s">
        <v>1270</v>
      </c>
      <c r="D45" s="594" t="s">
        <v>145</v>
      </c>
      <c r="E45" s="603">
        <v>1.9E-2</v>
      </c>
      <c r="F45" s="604">
        <v>123546.75</v>
      </c>
      <c r="G45" s="604">
        <v>1013.04</v>
      </c>
      <c r="H45" s="604">
        <v>5283.67</v>
      </c>
      <c r="I45" s="604">
        <v>722.74</v>
      </c>
      <c r="J45" s="604">
        <v>2347</v>
      </c>
      <c r="K45" s="604">
        <v>19</v>
      </c>
      <c r="L45" s="604">
        <v>100</v>
      </c>
      <c r="M45" s="604">
        <v>14</v>
      </c>
    </row>
    <row r="46" spans="1:13" ht="69" x14ac:dyDescent="0.25">
      <c r="A46" s="593">
        <v>18</v>
      </c>
      <c r="B46" s="601" t="s">
        <v>865</v>
      </c>
      <c r="C46" s="602" t="s">
        <v>1271</v>
      </c>
      <c r="D46" s="594" t="s">
        <v>145</v>
      </c>
      <c r="E46" s="603">
        <v>1.9E-2</v>
      </c>
      <c r="F46" s="604">
        <v>29051.119999999999</v>
      </c>
      <c r="G46" s="604">
        <v>4.76</v>
      </c>
      <c r="H46" s="604"/>
      <c r="I46" s="604"/>
      <c r="J46" s="604">
        <v>552</v>
      </c>
      <c r="K46" s="604"/>
      <c r="L46" s="604"/>
      <c r="M46" s="604"/>
    </row>
    <row r="47" spans="1:13" ht="30" x14ac:dyDescent="0.25">
      <c r="A47" s="593">
        <v>19</v>
      </c>
      <c r="B47" s="601" t="s">
        <v>866</v>
      </c>
      <c r="C47" s="602" t="s">
        <v>1272</v>
      </c>
      <c r="D47" s="594" t="s">
        <v>373</v>
      </c>
      <c r="E47" s="603">
        <v>0.04</v>
      </c>
      <c r="F47" s="604">
        <v>3422.66</v>
      </c>
      <c r="G47" s="604">
        <v>1620.49</v>
      </c>
      <c r="H47" s="604">
        <v>1802.17</v>
      </c>
      <c r="I47" s="604">
        <v>260.10000000000002</v>
      </c>
      <c r="J47" s="604">
        <v>137</v>
      </c>
      <c r="K47" s="604">
        <v>65</v>
      </c>
      <c r="L47" s="604">
        <v>72</v>
      </c>
      <c r="M47" s="604">
        <v>10</v>
      </c>
    </row>
    <row r="48" spans="1:13" ht="42" x14ac:dyDescent="0.25">
      <c r="A48" s="593">
        <v>20</v>
      </c>
      <c r="B48" s="601" t="s">
        <v>867</v>
      </c>
      <c r="C48" s="602" t="s">
        <v>1273</v>
      </c>
      <c r="D48" s="594" t="s">
        <v>150</v>
      </c>
      <c r="E48" s="603">
        <v>0.04</v>
      </c>
      <c r="F48" s="604">
        <v>11013.31</v>
      </c>
      <c r="G48" s="604">
        <v>1768.86</v>
      </c>
      <c r="H48" s="604">
        <v>159.4</v>
      </c>
      <c r="I48" s="604">
        <v>25.25</v>
      </c>
      <c r="J48" s="604">
        <v>441</v>
      </c>
      <c r="K48" s="604">
        <v>71</v>
      </c>
      <c r="L48" s="604">
        <v>6</v>
      </c>
      <c r="M48" s="604">
        <v>1</v>
      </c>
    </row>
    <row r="49" spans="1:13" x14ac:dyDescent="0.25">
      <c r="A49" s="593">
        <v>21</v>
      </c>
      <c r="B49" s="601" t="s">
        <v>868</v>
      </c>
      <c r="C49" s="602" t="s">
        <v>1274</v>
      </c>
      <c r="D49" s="594" t="s">
        <v>144</v>
      </c>
      <c r="E49" s="605">
        <v>1.2</v>
      </c>
      <c r="F49" s="604">
        <v>3473.52</v>
      </c>
      <c r="G49" s="604"/>
      <c r="H49" s="604"/>
      <c r="I49" s="604"/>
      <c r="J49" s="604">
        <v>4168</v>
      </c>
      <c r="K49" s="604"/>
      <c r="L49" s="604"/>
      <c r="M49" s="604"/>
    </row>
    <row r="50" spans="1:13" ht="54" x14ac:dyDescent="0.25">
      <c r="A50" s="593">
        <v>22</v>
      </c>
      <c r="B50" s="601" t="s">
        <v>869</v>
      </c>
      <c r="C50" s="602" t="s">
        <v>1275</v>
      </c>
      <c r="D50" s="594" t="s">
        <v>350</v>
      </c>
      <c r="E50" s="603">
        <v>1.9E-2</v>
      </c>
      <c r="F50" s="604">
        <v>35486.160000000003</v>
      </c>
      <c r="G50" s="604">
        <v>3348</v>
      </c>
      <c r="H50" s="604"/>
      <c r="I50" s="604"/>
      <c r="J50" s="604">
        <v>674</v>
      </c>
      <c r="K50" s="604">
        <v>64</v>
      </c>
      <c r="L50" s="604"/>
      <c r="M50" s="604"/>
    </row>
    <row r="51" spans="1:13" x14ac:dyDescent="0.25">
      <c r="A51" s="593">
        <v>23</v>
      </c>
      <c r="B51" s="601" t="s">
        <v>870</v>
      </c>
      <c r="C51" s="602" t="s">
        <v>1276</v>
      </c>
      <c r="D51" s="594" t="s">
        <v>210</v>
      </c>
      <c r="E51" s="603">
        <v>-18.809999999999999</v>
      </c>
      <c r="F51" s="604">
        <v>29.5</v>
      </c>
      <c r="G51" s="604"/>
      <c r="H51" s="604"/>
      <c r="I51" s="604"/>
      <c r="J51" s="604">
        <v>-555</v>
      </c>
      <c r="K51" s="604"/>
      <c r="L51" s="604"/>
      <c r="M51" s="604"/>
    </row>
    <row r="52" spans="1:13" ht="51.75" customHeight="1" x14ac:dyDescent="0.25">
      <c r="A52" s="593">
        <v>24</v>
      </c>
      <c r="B52" s="601" t="s">
        <v>871</v>
      </c>
      <c r="C52" s="602" t="s">
        <v>1277</v>
      </c>
      <c r="D52" s="594" t="s">
        <v>210</v>
      </c>
      <c r="E52" s="603">
        <v>18.809999999999999</v>
      </c>
      <c r="F52" s="604">
        <v>65.58</v>
      </c>
      <c r="G52" s="604"/>
      <c r="H52" s="604"/>
      <c r="I52" s="604"/>
      <c r="J52" s="604">
        <v>1234</v>
      </c>
      <c r="K52" s="604"/>
      <c r="L52" s="604"/>
      <c r="M52" s="604"/>
    </row>
    <row r="53" spans="1:13" ht="51.75" customHeight="1" x14ac:dyDescent="0.25">
      <c r="A53" s="593">
        <v>25</v>
      </c>
      <c r="B53" s="601" t="s">
        <v>351</v>
      </c>
      <c r="C53" s="602" t="s">
        <v>1278</v>
      </c>
      <c r="D53" s="594" t="s">
        <v>350</v>
      </c>
      <c r="E53" s="603">
        <v>0.03</v>
      </c>
      <c r="F53" s="604">
        <v>63229.86</v>
      </c>
      <c r="G53" s="604">
        <v>3092.25</v>
      </c>
      <c r="H53" s="604"/>
      <c r="I53" s="604"/>
      <c r="J53" s="604">
        <v>1897</v>
      </c>
      <c r="K53" s="604">
        <v>93</v>
      </c>
      <c r="L53" s="604"/>
      <c r="M53" s="604"/>
    </row>
    <row r="54" spans="1:13" ht="51.75" customHeight="1" x14ac:dyDescent="0.25">
      <c r="A54" s="593">
        <v>26</v>
      </c>
      <c r="B54" s="601" t="s">
        <v>352</v>
      </c>
      <c r="C54" s="602" t="s">
        <v>1279</v>
      </c>
      <c r="D54" s="594" t="s">
        <v>210</v>
      </c>
      <c r="E54" s="603">
        <v>-30</v>
      </c>
      <c r="F54" s="604">
        <v>60</v>
      </c>
      <c r="G54" s="604"/>
      <c r="H54" s="604"/>
      <c r="I54" s="604"/>
      <c r="J54" s="604">
        <v>-1800</v>
      </c>
      <c r="K54" s="604"/>
      <c r="L54" s="604"/>
      <c r="M54" s="604"/>
    </row>
    <row r="55" spans="1:13" ht="51.75" customHeight="1" x14ac:dyDescent="0.25">
      <c r="A55" s="593">
        <v>27</v>
      </c>
      <c r="B55" s="601" t="s">
        <v>872</v>
      </c>
      <c r="C55" s="602" t="s">
        <v>1280</v>
      </c>
      <c r="D55" s="594" t="s">
        <v>341</v>
      </c>
      <c r="E55" s="603">
        <v>3</v>
      </c>
      <c r="F55" s="604">
        <v>2505.2199999999998</v>
      </c>
      <c r="G55" s="604"/>
      <c r="H55" s="604"/>
      <c r="I55" s="604"/>
      <c r="J55" s="604">
        <v>7516</v>
      </c>
      <c r="K55" s="604"/>
      <c r="L55" s="604"/>
      <c r="M55" s="604"/>
    </row>
    <row r="56" spans="1:13" ht="51.75" customHeight="1" x14ac:dyDescent="0.25">
      <c r="A56" s="593">
        <v>28</v>
      </c>
      <c r="B56" s="601" t="s">
        <v>873</v>
      </c>
      <c r="C56" s="602" t="s">
        <v>1281</v>
      </c>
      <c r="D56" s="594" t="s">
        <v>349</v>
      </c>
      <c r="E56" s="603">
        <v>0.5</v>
      </c>
      <c r="F56" s="604">
        <v>3906.28</v>
      </c>
      <c r="G56" s="604">
        <v>761.76</v>
      </c>
      <c r="H56" s="604">
        <v>2994.39</v>
      </c>
      <c r="I56" s="604">
        <v>265.33</v>
      </c>
      <c r="J56" s="604">
        <v>1953</v>
      </c>
      <c r="K56" s="604">
        <v>381</v>
      </c>
      <c r="L56" s="604">
        <v>1497</v>
      </c>
      <c r="M56" s="604">
        <v>133</v>
      </c>
    </row>
    <row r="57" spans="1:13" ht="51.75" customHeight="1" x14ac:dyDescent="0.25">
      <c r="A57" s="593">
        <v>29</v>
      </c>
      <c r="B57" s="601" t="s">
        <v>874</v>
      </c>
      <c r="C57" s="602" t="s">
        <v>1282</v>
      </c>
      <c r="D57" s="594" t="s">
        <v>349</v>
      </c>
      <c r="E57" s="605">
        <v>4.5</v>
      </c>
      <c r="F57" s="604">
        <v>3332.76</v>
      </c>
      <c r="G57" s="604">
        <v>576.61</v>
      </c>
      <c r="H57" s="604">
        <v>2515.69</v>
      </c>
      <c r="I57" s="604">
        <v>219.52</v>
      </c>
      <c r="J57" s="604">
        <v>14997</v>
      </c>
      <c r="K57" s="604">
        <v>2595</v>
      </c>
      <c r="L57" s="604">
        <v>11321</v>
      </c>
      <c r="M57" s="604">
        <v>988</v>
      </c>
    </row>
    <row r="58" spans="1:13" ht="51.75" customHeight="1" x14ac:dyDescent="0.25">
      <c r="A58" s="593">
        <v>30</v>
      </c>
      <c r="B58" s="601" t="s">
        <v>875</v>
      </c>
      <c r="C58" s="602" t="s">
        <v>1464</v>
      </c>
      <c r="D58" s="594" t="s">
        <v>374</v>
      </c>
      <c r="E58" s="605">
        <v>500</v>
      </c>
      <c r="F58" s="604">
        <v>57.91</v>
      </c>
      <c r="G58" s="604"/>
      <c r="H58" s="604"/>
      <c r="I58" s="604"/>
      <c r="J58" s="604">
        <v>28955</v>
      </c>
      <c r="K58" s="604"/>
      <c r="L58" s="604"/>
      <c r="M58" s="604"/>
    </row>
    <row r="59" spans="1:13" ht="51.75" customHeight="1" x14ac:dyDescent="0.25">
      <c r="A59" s="593">
        <v>31</v>
      </c>
      <c r="B59" s="601" t="s">
        <v>877</v>
      </c>
      <c r="C59" s="602" t="s">
        <v>1283</v>
      </c>
      <c r="D59" s="594" t="s">
        <v>207</v>
      </c>
      <c r="E59" s="603">
        <v>4</v>
      </c>
      <c r="F59" s="604">
        <v>1878.76</v>
      </c>
      <c r="G59" s="604">
        <v>178.54</v>
      </c>
      <c r="H59" s="604">
        <v>1689.42</v>
      </c>
      <c r="I59" s="604">
        <v>198.27</v>
      </c>
      <c r="J59" s="604">
        <v>7515</v>
      </c>
      <c r="K59" s="604">
        <v>714</v>
      </c>
      <c r="L59" s="604">
        <v>6758</v>
      </c>
      <c r="M59" s="604">
        <v>793</v>
      </c>
    </row>
    <row r="60" spans="1:13" ht="51.75" customHeight="1" x14ac:dyDescent="0.25">
      <c r="A60" s="593">
        <v>32</v>
      </c>
      <c r="B60" s="601" t="s">
        <v>878</v>
      </c>
      <c r="C60" s="602" t="s">
        <v>1465</v>
      </c>
      <c r="D60" s="594" t="s">
        <v>154</v>
      </c>
      <c r="E60" s="603">
        <v>4</v>
      </c>
      <c r="F60" s="604">
        <v>342.51</v>
      </c>
      <c r="G60" s="604"/>
      <c r="H60" s="604"/>
      <c r="I60" s="604"/>
      <c r="J60" s="604">
        <v>1370</v>
      </c>
      <c r="K60" s="604"/>
      <c r="L60" s="604"/>
      <c r="M60" s="604"/>
    </row>
    <row r="61" spans="1:13" ht="51.75" customHeight="1" x14ac:dyDescent="0.25">
      <c r="A61" s="593">
        <v>33</v>
      </c>
      <c r="B61" s="601" t="s">
        <v>880</v>
      </c>
      <c r="C61" s="602" t="s">
        <v>1466</v>
      </c>
      <c r="D61" s="594" t="s">
        <v>349</v>
      </c>
      <c r="E61" s="603">
        <v>0.5</v>
      </c>
      <c r="F61" s="604">
        <v>2942.8</v>
      </c>
      <c r="G61" s="604">
        <v>189.91</v>
      </c>
      <c r="H61" s="604">
        <v>2749.09</v>
      </c>
      <c r="I61" s="604">
        <v>197.16</v>
      </c>
      <c r="J61" s="604">
        <v>1471</v>
      </c>
      <c r="K61" s="604">
        <v>95</v>
      </c>
      <c r="L61" s="604">
        <v>1375</v>
      </c>
      <c r="M61" s="604">
        <v>99</v>
      </c>
    </row>
    <row r="62" spans="1:13" ht="51.75" customHeight="1" x14ac:dyDescent="0.25">
      <c r="A62" s="593">
        <v>34</v>
      </c>
      <c r="B62" s="601" t="s">
        <v>881</v>
      </c>
      <c r="C62" s="602" t="s">
        <v>1467</v>
      </c>
      <c r="D62" s="594" t="s">
        <v>349</v>
      </c>
      <c r="E62" s="603">
        <v>0.5</v>
      </c>
      <c r="F62" s="604">
        <v>1470.76</v>
      </c>
      <c r="G62" s="604">
        <v>91.78</v>
      </c>
      <c r="H62" s="604">
        <v>1377.14</v>
      </c>
      <c r="I62" s="604">
        <v>98.77</v>
      </c>
      <c r="J62" s="604">
        <v>735</v>
      </c>
      <c r="K62" s="604">
        <v>46</v>
      </c>
      <c r="L62" s="604">
        <v>689</v>
      </c>
      <c r="M62" s="604">
        <v>49</v>
      </c>
    </row>
    <row r="63" spans="1:13" ht="51.75" customHeight="1" x14ac:dyDescent="0.25">
      <c r="A63" s="593">
        <v>35</v>
      </c>
      <c r="B63" s="601" t="s">
        <v>882</v>
      </c>
      <c r="C63" s="602" t="s">
        <v>1468</v>
      </c>
      <c r="D63" s="594" t="s">
        <v>154</v>
      </c>
      <c r="E63" s="603">
        <v>20</v>
      </c>
      <c r="F63" s="604">
        <v>34.99</v>
      </c>
      <c r="G63" s="604"/>
      <c r="H63" s="604"/>
      <c r="I63" s="604"/>
      <c r="J63" s="604">
        <v>700</v>
      </c>
      <c r="K63" s="604"/>
      <c r="L63" s="604"/>
      <c r="M63" s="604"/>
    </row>
    <row r="64" spans="1:13" ht="51.75" customHeight="1" x14ac:dyDescent="0.25">
      <c r="A64" s="593">
        <v>36</v>
      </c>
      <c r="B64" s="601" t="s">
        <v>357</v>
      </c>
      <c r="C64" s="602" t="s">
        <v>1284</v>
      </c>
      <c r="D64" s="594" t="s">
        <v>358</v>
      </c>
      <c r="E64" s="603">
        <v>12</v>
      </c>
      <c r="F64" s="604">
        <v>42.47</v>
      </c>
      <c r="G64" s="604">
        <v>12.43</v>
      </c>
      <c r="H64" s="604"/>
      <c r="I64" s="604"/>
      <c r="J64" s="604">
        <v>510</v>
      </c>
      <c r="K64" s="604">
        <v>149</v>
      </c>
      <c r="L64" s="604"/>
      <c r="M64" s="604"/>
    </row>
    <row r="65" spans="1:13" ht="51.75" customHeight="1" x14ac:dyDescent="0.25">
      <c r="A65" s="593">
        <v>37</v>
      </c>
      <c r="B65" s="601" t="s">
        <v>353</v>
      </c>
      <c r="C65" s="602" t="s">
        <v>1469</v>
      </c>
      <c r="D65" s="594" t="s">
        <v>349</v>
      </c>
      <c r="E65" s="603">
        <v>0.9</v>
      </c>
      <c r="F65" s="604">
        <v>3395.79</v>
      </c>
      <c r="G65" s="604">
        <v>465.52</v>
      </c>
      <c r="H65" s="604">
        <v>1529.6</v>
      </c>
      <c r="I65" s="604">
        <v>142.65</v>
      </c>
      <c r="J65" s="604">
        <v>3056</v>
      </c>
      <c r="K65" s="604">
        <v>419</v>
      </c>
      <c r="L65" s="604">
        <v>1377</v>
      </c>
      <c r="M65" s="604">
        <v>128</v>
      </c>
    </row>
    <row r="66" spans="1:13" ht="51.75" customHeight="1" x14ac:dyDescent="0.25">
      <c r="A66" s="593">
        <v>38</v>
      </c>
      <c r="B66" s="601" t="s">
        <v>884</v>
      </c>
      <c r="C66" s="602" t="s">
        <v>1285</v>
      </c>
      <c r="D66" s="594" t="s">
        <v>356</v>
      </c>
      <c r="E66" s="603">
        <v>0.05</v>
      </c>
      <c r="F66" s="604">
        <v>27430.73</v>
      </c>
      <c r="G66" s="604"/>
      <c r="H66" s="604"/>
      <c r="I66" s="604"/>
      <c r="J66" s="604">
        <v>1372</v>
      </c>
      <c r="K66" s="604"/>
      <c r="L66" s="604"/>
      <c r="M66" s="604"/>
    </row>
    <row r="67" spans="1:13" ht="60" x14ac:dyDescent="0.25">
      <c r="A67" s="593">
        <v>39</v>
      </c>
      <c r="B67" s="601" t="s">
        <v>885</v>
      </c>
      <c r="C67" s="602" t="s">
        <v>1286</v>
      </c>
      <c r="D67" s="594" t="s">
        <v>356</v>
      </c>
      <c r="E67" s="603">
        <v>0.03</v>
      </c>
      <c r="F67" s="604">
        <v>52191.28</v>
      </c>
      <c r="G67" s="604"/>
      <c r="H67" s="604"/>
      <c r="I67" s="604"/>
      <c r="J67" s="604">
        <v>1566</v>
      </c>
      <c r="K67" s="604"/>
      <c r="L67" s="604"/>
      <c r="M67" s="604"/>
    </row>
    <row r="68" spans="1:13" ht="57.75" customHeight="1" x14ac:dyDescent="0.25">
      <c r="A68" s="593">
        <v>40</v>
      </c>
      <c r="B68" s="601" t="s">
        <v>886</v>
      </c>
      <c r="C68" s="602" t="s">
        <v>1287</v>
      </c>
      <c r="D68" s="594" t="s">
        <v>356</v>
      </c>
      <c r="E68" s="603">
        <v>0.01</v>
      </c>
      <c r="F68" s="604">
        <v>1064.54</v>
      </c>
      <c r="G68" s="604"/>
      <c r="H68" s="604"/>
      <c r="I68" s="604"/>
      <c r="J68" s="604">
        <v>11</v>
      </c>
      <c r="K68" s="604"/>
      <c r="L68" s="604"/>
      <c r="M68" s="604"/>
    </row>
    <row r="69" spans="1:13" ht="57.75" customHeight="1" x14ac:dyDescent="0.25">
      <c r="A69" s="593">
        <v>41</v>
      </c>
      <c r="B69" s="601" t="s">
        <v>887</v>
      </c>
      <c r="C69" s="602" t="s">
        <v>1470</v>
      </c>
      <c r="D69" s="594" t="s">
        <v>207</v>
      </c>
      <c r="E69" s="603">
        <v>7</v>
      </c>
      <c r="F69" s="604">
        <v>209.72</v>
      </c>
      <c r="G69" s="604">
        <v>33.19</v>
      </c>
      <c r="H69" s="604">
        <v>114.76</v>
      </c>
      <c r="I69" s="604">
        <v>13</v>
      </c>
      <c r="J69" s="604">
        <v>1468</v>
      </c>
      <c r="K69" s="604">
        <v>232</v>
      </c>
      <c r="L69" s="604">
        <v>803</v>
      </c>
      <c r="M69" s="604">
        <v>91</v>
      </c>
    </row>
    <row r="70" spans="1:13" ht="57.75" customHeight="1" x14ac:dyDescent="0.25">
      <c r="A70" s="593">
        <v>42</v>
      </c>
      <c r="B70" s="601" t="s">
        <v>888</v>
      </c>
      <c r="C70" s="602" t="s">
        <v>1471</v>
      </c>
      <c r="D70" s="594" t="s">
        <v>154</v>
      </c>
      <c r="E70" s="603">
        <v>7</v>
      </c>
      <c r="F70" s="604">
        <v>5948.75</v>
      </c>
      <c r="G70" s="604"/>
      <c r="H70" s="604"/>
      <c r="I70" s="604"/>
      <c r="J70" s="604">
        <v>41641</v>
      </c>
      <c r="K70" s="604"/>
      <c r="L70" s="604"/>
      <c r="M70" s="604"/>
    </row>
    <row r="71" spans="1:13" ht="57.75" customHeight="1" x14ac:dyDescent="0.25">
      <c r="A71" s="593">
        <v>43</v>
      </c>
      <c r="B71" s="601" t="s">
        <v>891</v>
      </c>
      <c r="C71" s="602" t="s">
        <v>1288</v>
      </c>
      <c r="D71" s="594" t="s">
        <v>207</v>
      </c>
      <c r="E71" s="603">
        <v>1</v>
      </c>
      <c r="F71" s="604">
        <v>862.6</v>
      </c>
      <c r="G71" s="604">
        <v>95.14</v>
      </c>
      <c r="H71" s="604">
        <v>180.04</v>
      </c>
      <c r="I71" s="604">
        <v>10.77</v>
      </c>
      <c r="J71" s="604">
        <v>863</v>
      </c>
      <c r="K71" s="604">
        <v>95</v>
      </c>
      <c r="L71" s="604">
        <v>180</v>
      </c>
      <c r="M71" s="604">
        <v>11</v>
      </c>
    </row>
    <row r="72" spans="1:13" ht="57.75" customHeight="1" x14ac:dyDescent="0.25">
      <c r="A72" s="593">
        <v>44</v>
      </c>
      <c r="B72" s="601" t="s">
        <v>892</v>
      </c>
      <c r="C72" s="602" t="s">
        <v>1472</v>
      </c>
      <c r="D72" s="594" t="s">
        <v>154</v>
      </c>
      <c r="E72" s="603">
        <v>1</v>
      </c>
      <c r="F72" s="604">
        <v>2185.7600000000002</v>
      </c>
      <c r="G72" s="604"/>
      <c r="H72" s="604"/>
      <c r="I72" s="604"/>
      <c r="J72" s="604">
        <v>2186</v>
      </c>
      <c r="K72" s="604"/>
      <c r="L72" s="604"/>
      <c r="M72" s="604"/>
    </row>
    <row r="73" spans="1:13" ht="57.75" customHeight="1" x14ac:dyDescent="0.25">
      <c r="A73" s="593">
        <v>45</v>
      </c>
      <c r="B73" s="601" t="s">
        <v>894</v>
      </c>
      <c r="C73" s="602" t="s">
        <v>1289</v>
      </c>
      <c r="D73" s="594" t="s">
        <v>373</v>
      </c>
      <c r="E73" s="603">
        <v>0.1</v>
      </c>
      <c r="F73" s="604">
        <v>3048.29</v>
      </c>
      <c r="G73" s="604">
        <v>990.44</v>
      </c>
      <c r="H73" s="604">
        <v>321.52</v>
      </c>
      <c r="I73" s="604">
        <v>9.2799999999999994</v>
      </c>
      <c r="J73" s="604">
        <v>305</v>
      </c>
      <c r="K73" s="604">
        <v>99</v>
      </c>
      <c r="L73" s="604">
        <v>32</v>
      </c>
      <c r="M73" s="604">
        <v>1</v>
      </c>
    </row>
    <row r="74" spans="1:13" ht="57.75" customHeight="1" x14ac:dyDescent="0.25">
      <c r="A74" s="593">
        <v>46</v>
      </c>
      <c r="B74" s="601" t="s">
        <v>895</v>
      </c>
      <c r="C74" s="602" t="s">
        <v>1473</v>
      </c>
      <c r="D74" s="594" t="s">
        <v>374</v>
      </c>
      <c r="E74" s="603">
        <v>10</v>
      </c>
      <c r="F74" s="604">
        <v>67.48</v>
      </c>
      <c r="G74" s="604"/>
      <c r="H74" s="604"/>
      <c r="I74" s="604"/>
      <c r="J74" s="604">
        <v>675</v>
      </c>
      <c r="K74" s="604"/>
      <c r="L74" s="604"/>
      <c r="M74" s="604"/>
    </row>
    <row r="75" spans="1:13" ht="21.75" customHeight="1" x14ac:dyDescent="0.25">
      <c r="A75" s="1286" t="s">
        <v>196</v>
      </c>
      <c r="B75" s="1287"/>
      <c r="C75" s="1287"/>
      <c r="D75" s="1287"/>
      <c r="E75" s="1287"/>
      <c r="F75" s="1287"/>
      <c r="G75" s="1287"/>
      <c r="H75" s="1287"/>
      <c r="I75" s="1287"/>
      <c r="J75" s="606">
        <v>152285</v>
      </c>
      <c r="K75" s="606">
        <v>11961</v>
      </c>
      <c r="L75" s="606">
        <v>33961</v>
      </c>
      <c r="M75" s="606">
        <v>3022</v>
      </c>
    </row>
    <row r="76" spans="1:13" ht="15" customHeight="1" x14ac:dyDescent="0.25">
      <c r="A76" s="1286" t="s">
        <v>156</v>
      </c>
      <c r="B76" s="1287"/>
      <c r="C76" s="1287"/>
      <c r="D76" s="1287"/>
      <c r="E76" s="1287"/>
      <c r="F76" s="1287"/>
      <c r="G76" s="1287"/>
      <c r="H76" s="1287"/>
      <c r="I76" s="1287"/>
      <c r="J76" s="606">
        <v>14858</v>
      </c>
      <c r="K76" s="604"/>
      <c r="L76" s="604"/>
      <c r="M76" s="604"/>
    </row>
    <row r="77" spans="1:13" ht="15" customHeight="1" x14ac:dyDescent="0.25">
      <c r="A77" s="1286" t="s">
        <v>157</v>
      </c>
      <c r="B77" s="1287"/>
      <c r="C77" s="1287"/>
      <c r="D77" s="1287"/>
      <c r="E77" s="1287"/>
      <c r="F77" s="1287"/>
      <c r="G77" s="1287"/>
      <c r="H77" s="1287"/>
      <c r="I77" s="1287"/>
      <c r="J77" s="606">
        <v>8598</v>
      </c>
      <c r="K77" s="604"/>
      <c r="L77" s="604"/>
      <c r="M77" s="604"/>
    </row>
    <row r="78" spans="1:13" ht="15" customHeight="1" x14ac:dyDescent="0.25">
      <c r="A78" s="1296" t="s">
        <v>411</v>
      </c>
      <c r="B78" s="1287"/>
      <c r="C78" s="1287"/>
      <c r="D78" s="1287"/>
      <c r="E78" s="1287"/>
      <c r="F78" s="1287"/>
      <c r="G78" s="1287"/>
      <c r="H78" s="1287"/>
      <c r="I78" s="1287"/>
      <c r="J78" s="604"/>
      <c r="K78" s="604"/>
      <c r="L78" s="604"/>
      <c r="M78" s="604"/>
    </row>
    <row r="79" spans="1:13" ht="15" customHeight="1" x14ac:dyDescent="0.25">
      <c r="A79" s="1286" t="s">
        <v>159</v>
      </c>
      <c r="B79" s="1287"/>
      <c r="C79" s="1287"/>
      <c r="D79" s="1287"/>
      <c r="E79" s="1287"/>
      <c r="F79" s="1287"/>
      <c r="G79" s="1287"/>
      <c r="H79" s="1287"/>
      <c r="I79" s="1287"/>
      <c r="J79" s="606">
        <v>41328</v>
      </c>
      <c r="K79" s="604"/>
      <c r="L79" s="604"/>
      <c r="M79" s="604"/>
    </row>
    <row r="80" spans="1:13" ht="15" customHeight="1" x14ac:dyDescent="0.25">
      <c r="A80" s="1286" t="s">
        <v>359</v>
      </c>
      <c r="B80" s="1287"/>
      <c r="C80" s="1287"/>
      <c r="D80" s="1287"/>
      <c r="E80" s="1287"/>
      <c r="F80" s="1287"/>
      <c r="G80" s="1287"/>
      <c r="H80" s="1287"/>
      <c r="I80" s="1287"/>
      <c r="J80" s="606">
        <v>134413</v>
      </c>
      <c r="K80" s="604"/>
      <c r="L80" s="604"/>
      <c r="M80" s="604"/>
    </row>
    <row r="81" spans="1:13" ht="15" customHeight="1" x14ac:dyDescent="0.25">
      <c r="A81" s="1286" t="s">
        <v>161</v>
      </c>
      <c r="B81" s="1287"/>
      <c r="C81" s="1287"/>
      <c r="D81" s="1287"/>
      <c r="E81" s="1287"/>
      <c r="F81" s="1287"/>
      <c r="G81" s="1287"/>
      <c r="H81" s="1287"/>
      <c r="I81" s="1287"/>
      <c r="J81" s="606">
        <v>175741</v>
      </c>
      <c r="K81" s="604"/>
      <c r="L81" s="604"/>
      <c r="M81" s="604"/>
    </row>
    <row r="82" spans="1:13" ht="15" customHeight="1" x14ac:dyDescent="0.25">
      <c r="A82" s="1286" t="s">
        <v>375</v>
      </c>
      <c r="B82" s="1287"/>
      <c r="C82" s="1287"/>
      <c r="D82" s="1287"/>
      <c r="E82" s="1287"/>
      <c r="F82" s="1287"/>
      <c r="G82" s="1287"/>
      <c r="H82" s="1287"/>
      <c r="I82" s="1287"/>
      <c r="J82" s="604"/>
      <c r="K82" s="604"/>
      <c r="L82" s="604"/>
      <c r="M82" s="604"/>
    </row>
    <row r="83" spans="1:13" ht="15" customHeight="1" x14ac:dyDescent="0.25">
      <c r="A83" s="1286" t="s">
        <v>162</v>
      </c>
      <c r="B83" s="1287"/>
      <c r="C83" s="1287"/>
      <c r="D83" s="1287"/>
      <c r="E83" s="1287"/>
      <c r="F83" s="1287"/>
      <c r="G83" s="1287"/>
      <c r="H83" s="1287"/>
      <c r="I83" s="1287"/>
      <c r="J83" s="606">
        <v>106363</v>
      </c>
      <c r="K83" s="604"/>
      <c r="L83" s="604"/>
      <c r="M83" s="604"/>
    </row>
    <row r="84" spans="1:13" ht="15" customHeight="1" x14ac:dyDescent="0.25">
      <c r="A84" s="1286" t="s">
        <v>163</v>
      </c>
      <c r="B84" s="1287"/>
      <c r="C84" s="1287"/>
      <c r="D84" s="1287"/>
      <c r="E84" s="1287"/>
      <c r="F84" s="1287"/>
      <c r="G84" s="1287"/>
      <c r="H84" s="1287"/>
      <c r="I84" s="1287"/>
      <c r="J84" s="606">
        <v>33961</v>
      </c>
      <c r="K84" s="604"/>
      <c r="L84" s="604"/>
      <c r="M84" s="604"/>
    </row>
    <row r="85" spans="1:13" ht="15" customHeight="1" x14ac:dyDescent="0.25">
      <c r="A85" s="1286" t="s">
        <v>164</v>
      </c>
      <c r="B85" s="1287"/>
      <c r="C85" s="1287"/>
      <c r="D85" s="1287"/>
      <c r="E85" s="1287"/>
      <c r="F85" s="1287"/>
      <c r="G85" s="1287"/>
      <c r="H85" s="1287"/>
      <c r="I85" s="1287"/>
      <c r="J85" s="606">
        <v>14983</v>
      </c>
      <c r="K85" s="604"/>
      <c r="L85" s="604"/>
      <c r="M85" s="604"/>
    </row>
    <row r="86" spans="1:13" ht="15" customHeight="1" x14ac:dyDescent="0.25">
      <c r="A86" s="1286" t="s">
        <v>166</v>
      </c>
      <c r="B86" s="1287"/>
      <c r="C86" s="1287"/>
      <c r="D86" s="1287"/>
      <c r="E86" s="1287"/>
      <c r="F86" s="1287"/>
      <c r="G86" s="1287"/>
      <c r="H86" s="1287"/>
      <c r="I86" s="1287"/>
      <c r="J86" s="606">
        <v>14858</v>
      </c>
      <c r="K86" s="604"/>
      <c r="L86" s="604"/>
      <c r="M86" s="604"/>
    </row>
    <row r="87" spans="1:13" ht="15" customHeight="1" x14ac:dyDescent="0.25">
      <c r="A87" s="1286" t="s">
        <v>167</v>
      </c>
      <c r="B87" s="1287"/>
      <c r="C87" s="1287"/>
      <c r="D87" s="1287"/>
      <c r="E87" s="1287"/>
      <c r="F87" s="1287"/>
      <c r="G87" s="1287"/>
      <c r="H87" s="1287"/>
      <c r="I87" s="1287"/>
      <c r="J87" s="606">
        <v>8598</v>
      </c>
      <c r="K87" s="604"/>
      <c r="L87" s="604"/>
      <c r="M87" s="604"/>
    </row>
    <row r="88" spans="1:13" ht="15" customHeight="1" x14ac:dyDescent="0.25">
      <c r="A88" s="1296" t="s">
        <v>412</v>
      </c>
      <c r="B88" s="1287"/>
      <c r="C88" s="1287"/>
      <c r="D88" s="1287"/>
      <c r="E88" s="1287"/>
      <c r="F88" s="1287"/>
      <c r="G88" s="1287"/>
      <c r="H88" s="1287"/>
      <c r="I88" s="1287"/>
      <c r="J88" s="607">
        <v>175741</v>
      </c>
      <c r="K88" s="604"/>
      <c r="L88" s="604"/>
      <c r="M88" s="604"/>
    </row>
    <row r="89" spans="1:13" ht="15" customHeight="1" x14ac:dyDescent="0.25">
      <c r="A89" s="1297" t="s">
        <v>202</v>
      </c>
      <c r="B89" s="1298"/>
      <c r="C89" s="1298"/>
      <c r="D89" s="1298"/>
      <c r="E89" s="1298"/>
      <c r="F89" s="1298"/>
      <c r="G89" s="1298"/>
      <c r="H89" s="1298"/>
      <c r="I89" s="1298"/>
      <c r="J89" s="1298"/>
      <c r="K89" s="1298"/>
      <c r="L89" s="1298"/>
      <c r="M89" s="1298"/>
    </row>
    <row r="90" spans="1:13" ht="15" customHeight="1" x14ac:dyDescent="0.25">
      <c r="A90" s="1286" t="s">
        <v>155</v>
      </c>
      <c r="B90" s="1287"/>
      <c r="C90" s="1287"/>
      <c r="D90" s="1287"/>
      <c r="E90" s="1287"/>
      <c r="F90" s="1287"/>
      <c r="G90" s="1287"/>
      <c r="H90" s="1287"/>
      <c r="I90" s="1287"/>
      <c r="J90" s="606">
        <v>152285</v>
      </c>
      <c r="K90" s="606">
        <v>11961</v>
      </c>
      <c r="L90" s="606">
        <v>33961</v>
      </c>
      <c r="M90" s="606">
        <v>3022</v>
      </c>
    </row>
    <row r="91" spans="1:13" ht="15" customHeight="1" x14ac:dyDescent="0.25">
      <c r="A91" s="1286" t="s">
        <v>156</v>
      </c>
      <c r="B91" s="1287"/>
      <c r="C91" s="1287"/>
      <c r="D91" s="1287"/>
      <c r="E91" s="1287"/>
      <c r="F91" s="1287"/>
      <c r="G91" s="1287"/>
      <c r="H91" s="1287"/>
      <c r="I91" s="1287"/>
      <c r="J91" s="606">
        <v>14858</v>
      </c>
      <c r="K91" s="604"/>
      <c r="L91" s="604"/>
      <c r="M91" s="604"/>
    </row>
    <row r="92" spans="1:13" ht="15" customHeight="1" x14ac:dyDescent="0.25">
      <c r="A92" s="1286" t="s">
        <v>157</v>
      </c>
      <c r="B92" s="1287"/>
      <c r="C92" s="1287"/>
      <c r="D92" s="1287"/>
      <c r="E92" s="1287"/>
      <c r="F92" s="1287"/>
      <c r="G92" s="1287"/>
      <c r="H92" s="1287"/>
      <c r="I92" s="1287"/>
      <c r="J92" s="606">
        <v>8598</v>
      </c>
      <c r="K92" s="604"/>
      <c r="L92" s="604"/>
      <c r="M92" s="604"/>
    </row>
    <row r="93" spans="1:13" ht="15" customHeight="1" x14ac:dyDescent="0.25">
      <c r="A93" s="1296" t="s">
        <v>158</v>
      </c>
      <c r="B93" s="1287"/>
      <c r="C93" s="1287"/>
      <c r="D93" s="1287"/>
      <c r="E93" s="1287"/>
      <c r="F93" s="1287"/>
      <c r="G93" s="1287"/>
      <c r="H93" s="1287"/>
      <c r="I93" s="1287"/>
      <c r="J93" s="604"/>
      <c r="K93" s="604"/>
      <c r="L93" s="604"/>
      <c r="M93" s="604"/>
    </row>
    <row r="94" spans="1:13" ht="15" customHeight="1" x14ac:dyDescent="0.25">
      <c r="A94" s="1286" t="s">
        <v>159</v>
      </c>
      <c r="B94" s="1287"/>
      <c r="C94" s="1287"/>
      <c r="D94" s="1287"/>
      <c r="E94" s="1287"/>
      <c r="F94" s="1287"/>
      <c r="G94" s="1287"/>
      <c r="H94" s="1287"/>
      <c r="I94" s="1287"/>
      <c r="J94" s="606">
        <v>41328</v>
      </c>
      <c r="K94" s="604"/>
      <c r="L94" s="604"/>
      <c r="M94" s="604"/>
    </row>
    <row r="95" spans="1:13" ht="15" customHeight="1" x14ac:dyDescent="0.25">
      <c r="A95" s="1286" t="s">
        <v>359</v>
      </c>
      <c r="B95" s="1287"/>
      <c r="C95" s="1287"/>
      <c r="D95" s="1287"/>
      <c r="E95" s="1287"/>
      <c r="F95" s="1287"/>
      <c r="G95" s="1287"/>
      <c r="H95" s="1287"/>
      <c r="I95" s="1287"/>
      <c r="J95" s="606">
        <v>134413</v>
      </c>
      <c r="K95" s="604"/>
      <c r="L95" s="604"/>
      <c r="M95" s="604"/>
    </row>
    <row r="96" spans="1:13" ht="15" customHeight="1" x14ac:dyDescent="0.25">
      <c r="A96" s="1286" t="s">
        <v>161</v>
      </c>
      <c r="B96" s="1287"/>
      <c r="C96" s="1287"/>
      <c r="D96" s="1287"/>
      <c r="E96" s="1287"/>
      <c r="F96" s="1287"/>
      <c r="G96" s="1287"/>
      <c r="H96" s="1287"/>
      <c r="I96" s="1287"/>
      <c r="J96" s="606">
        <v>175741</v>
      </c>
      <c r="K96" s="604"/>
      <c r="L96" s="604"/>
      <c r="M96" s="604"/>
    </row>
    <row r="97" spans="1:13" ht="15" customHeight="1" x14ac:dyDescent="0.25">
      <c r="A97" s="1286" t="s">
        <v>375</v>
      </c>
      <c r="B97" s="1287"/>
      <c r="C97" s="1287"/>
      <c r="D97" s="1287"/>
      <c r="E97" s="1287"/>
      <c r="F97" s="1287"/>
      <c r="G97" s="1287"/>
      <c r="H97" s="1287"/>
      <c r="I97" s="1287"/>
      <c r="J97" s="604"/>
      <c r="K97" s="604"/>
      <c r="L97" s="604"/>
      <c r="M97" s="604"/>
    </row>
    <row r="98" spans="1:13" ht="15" customHeight="1" x14ac:dyDescent="0.25">
      <c r="A98" s="1286" t="s">
        <v>162</v>
      </c>
      <c r="B98" s="1287"/>
      <c r="C98" s="1287"/>
      <c r="D98" s="1287"/>
      <c r="E98" s="1287"/>
      <c r="F98" s="1287"/>
      <c r="G98" s="1287"/>
      <c r="H98" s="1287"/>
      <c r="I98" s="1287"/>
      <c r="J98" s="606">
        <v>106363</v>
      </c>
      <c r="K98" s="604"/>
      <c r="L98" s="604"/>
      <c r="M98" s="604"/>
    </row>
    <row r="99" spans="1:13" ht="15" customHeight="1" x14ac:dyDescent="0.25">
      <c r="A99" s="1286" t="s">
        <v>163</v>
      </c>
      <c r="B99" s="1287"/>
      <c r="C99" s="1287"/>
      <c r="D99" s="1287"/>
      <c r="E99" s="1287"/>
      <c r="F99" s="1287"/>
      <c r="G99" s="1287"/>
      <c r="H99" s="1287"/>
      <c r="I99" s="1287"/>
      <c r="J99" s="606">
        <v>33961</v>
      </c>
      <c r="K99" s="604"/>
      <c r="L99" s="604"/>
      <c r="M99" s="604"/>
    </row>
    <row r="100" spans="1:13" ht="15" customHeight="1" x14ac:dyDescent="0.25">
      <c r="A100" s="1286" t="s">
        <v>164</v>
      </c>
      <c r="B100" s="1287"/>
      <c r="C100" s="1287"/>
      <c r="D100" s="1287"/>
      <c r="E100" s="1287"/>
      <c r="F100" s="1287"/>
      <c r="G100" s="1287"/>
      <c r="H100" s="1287"/>
      <c r="I100" s="1287"/>
      <c r="J100" s="606">
        <v>14983</v>
      </c>
      <c r="K100" s="604"/>
      <c r="L100" s="604"/>
      <c r="M100" s="604"/>
    </row>
    <row r="101" spans="1:13" ht="15" customHeight="1" x14ac:dyDescent="0.25">
      <c r="A101" s="1286" t="s">
        <v>166</v>
      </c>
      <c r="B101" s="1287"/>
      <c r="C101" s="1287"/>
      <c r="D101" s="1287"/>
      <c r="E101" s="1287"/>
      <c r="F101" s="1287"/>
      <c r="G101" s="1287"/>
      <c r="H101" s="1287"/>
      <c r="I101" s="1287"/>
      <c r="J101" s="606">
        <v>14858</v>
      </c>
      <c r="K101" s="604"/>
      <c r="L101" s="604"/>
      <c r="M101" s="604"/>
    </row>
    <row r="102" spans="1:13" ht="15" customHeight="1" x14ac:dyDescent="0.25">
      <c r="A102" s="1286" t="s">
        <v>167</v>
      </c>
      <c r="B102" s="1287"/>
      <c r="C102" s="1287"/>
      <c r="D102" s="1287"/>
      <c r="E102" s="1287"/>
      <c r="F102" s="1287"/>
      <c r="G102" s="1287"/>
      <c r="H102" s="1287"/>
      <c r="I102" s="1287"/>
      <c r="J102" s="606">
        <v>8598</v>
      </c>
      <c r="K102" s="604"/>
      <c r="L102" s="604"/>
      <c r="M102" s="604"/>
    </row>
    <row r="103" spans="1:13" ht="15" customHeight="1" x14ac:dyDescent="0.25">
      <c r="A103" s="1296" t="s">
        <v>168</v>
      </c>
      <c r="B103" s="1287"/>
      <c r="C103" s="1287"/>
      <c r="D103" s="1287"/>
      <c r="E103" s="1287"/>
      <c r="F103" s="1287"/>
      <c r="G103" s="1287"/>
      <c r="H103" s="1287"/>
      <c r="I103" s="1287"/>
      <c r="J103" s="607">
        <v>175741</v>
      </c>
      <c r="K103" s="604"/>
      <c r="L103" s="604"/>
      <c r="M103" s="604"/>
    </row>
    <row r="106" spans="1:13" ht="15" customHeight="1" x14ac:dyDescent="0.25">
      <c r="A106" s="1271"/>
      <c r="B106" s="1271"/>
      <c r="C106" s="1271"/>
      <c r="D106" s="1271"/>
      <c r="E106" s="1271"/>
      <c r="F106" s="1271"/>
      <c r="G106" s="1271"/>
      <c r="H106" s="1271"/>
      <c r="I106" s="1271"/>
      <c r="J106" s="1271"/>
      <c r="K106" s="1271"/>
      <c r="L106" s="1271"/>
      <c r="M106" s="1271"/>
    </row>
    <row r="107" spans="1:13" ht="15" customHeight="1" x14ac:dyDescent="0.25">
      <c r="A107" s="1272" t="s">
        <v>360</v>
      </c>
      <c r="B107" s="1272"/>
      <c r="C107" s="1272"/>
      <c r="D107" s="1272"/>
      <c r="E107" s="1272"/>
      <c r="F107" s="1272"/>
      <c r="G107" s="1272"/>
      <c r="H107" s="1272"/>
      <c r="I107" s="1272"/>
      <c r="J107" s="1272"/>
      <c r="K107" s="1272"/>
      <c r="L107" s="1272"/>
      <c r="M107" s="1272"/>
    </row>
    <row r="108" spans="1:13" ht="15" customHeight="1" x14ac:dyDescent="0.25">
      <c r="A108" s="222"/>
      <c r="B108" s="222"/>
      <c r="C108" s="222"/>
      <c r="D108" s="431"/>
      <c r="E108" s="219"/>
      <c r="F108" s="220"/>
      <c r="G108" s="220"/>
      <c r="H108" s="220"/>
      <c r="I108" s="220"/>
      <c r="J108" s="221"/>
      <c r="K108" s="220"/>
      <c r="L108" s="220"/>
      <c r="M108" s="220"/>
    </row>
    <row r="109" spans="1:13" ht="15" customHeight="1" x14ac:dyDescent="0.25">
      <c r="A109" s="1271"/>
      <c r="B109" s="1271"/>
      <c r="C109" s="1271"/>
      <c r="D109" s="1271"/>
      <c r="E109" s="1271"/>
      <c r="F109" s="1271"/>
      <c r="G109" s="1271"/>
      <c r="H109" s="1271"/>
      <c r="I109" s="1271"/>
      <c r="J109" s="1271"/>
      <c r="K109" s="1271"/>
      <c r="L109" s="1271"/>
      <c r="M109" s="1271"/>
    </row>
    <row r="110" spans="1:13" ht="15" customHeight="1" x14ac:dyDescent="0.25">
      <c r="A110" s="1272" t="s">
        <v>360</v>
      </c>
      <c r="B110" s="1272"/>
      <c r="C110" s="1272"/>
      <c r="D110" s="1272"/>
      <c r="E110" s="1272"/>
      <c r="F110" s="1272"/>
      <c r="G110" s="1272"/>
      <c r="H110" s="1272"/>
      <c r="I110" s="1272"/>
      <c r="J110" s="1272"/>
      <c r="K110" s="1272"/>
      <c r="L110" s="1272"/>
      <c r="M110" s="1272"/>
    </row>
    <row r="111" spans="1:13" ht="15" customHeight="1" x14ac:dyDescent="0.25"/>
  </sheetData>
  <mergeCells count="50">
    <mergeCell ref="A28:M28"/>
    <mergeCell ref="A24:A26"/>
    <mergeCell ref="C24:C26"/>
    <mergeCell ref="D24:D26"/>
    <mergeCell ref="E24:E26"/>
    <mergeCell ref="B24:B26"/>
    <mergeCell ref="J25:J26"/>
    <mergeCell ref="K25:M25"/>
    <mergeCell ref="J24:M24"/>
    <mergeCell ref="F25:F26"/>
    <mergeCell ref="F24:I24"/>
    <mergeCell ref="G25:I25"/>
    <mergeCell ref="E16:F16"/>
    <mergeCell ref="E19:F19"/>
    <mergeCell ref="E17:F17"/>
    <mergeCell ref="A93:I93"/>
    <mergeCell ref="A94:I94"/>
    <mergeCell ref="A81:I81"/>
    <mergeCell ref="A82:I82"/>
    <mergeCell ref="A83:I83"/>
    <mergeCell ref="A84:I84"/>
    <mergeCell ref="A85:I85"/>
    <mergeCell ref="A86:I86"/>
    <mergeCell ref="A75:I75"/>
    <mergeCell ref="A76:I76"/>
    <mergeCell ref="A77:I77"/>
    <mergeCell ref="A78:I78"/>
    <mergeCell ref="A79:I79"/>
    <mergeCell ref="A110:M110"/>
    <mergeCell ref="A99:I99"/>
    <mergeCell ref="A100:I100"/>
    <mergeCell ref="A101:I101"/>
    <mergeCell ref="A102:I102"/>
    <mergeCell ref="A103:I103"/>
    <mergeCell ref="E20:F20"/>
    <mergeCell ref="E18:F18"/>
    <mergeCell ref="A80:I80"/>
    <mergeCell ref="A109:M109"/>
    <mergeCell ref="A106:M106"/>
    <mergeCell ref="A107:M107"/>
    <mergeCell ref="A95:I95"/>
    <mergeCell ref="A96:I96"/>
    <mergeCell ref="A97:I97"/>
    <mergeCell ref="A98:I98"/>
    <mergeCell ref="A87:I87"/>
    <mergeCell ref="A88:I88"/>
    <mergeCell ref="A89:M89"/>
    <mergeCell ref="A90:I90"/>
    <mergeCell ref="A91:I91"/>
    <mergeCell ref="A92:I9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workbookViewId="0">
      <selection activeCell="C4" sqref="C4"/>
    </sheetView>
  </sheetViews>
  <sheetFormatPr defaultRowHeight="15" outlineLevelRow="2" x14ac:dyDescent="0.25"/>
  <cols>
    <col min="1" max="1" width="4.5703125" style="79" customWidth="1"/>
    <col min="2" max="2" width="14.42578125" style="77" customWidth="1"/>
    <col min="3" max="3" width="40.7109375" style="135" customWidth="1"/>
    <col min="4" max="4" width="13.85546875" style="196" customWidth="1"/>
    <col min="5" max="5" width="11.7109375" style="136" customWidth="1"/>
    <col min="6" max="6" width="8.140625" style="78" customWidth="1"/>
    <col min="7" max="9" width="7.140625" style="78" customWidth="1"/>
    <col min="10" max="10" width="8.140625" style="78" customWidth="1"/>
    <col min="11" max="13" width="7.140625" style="78" customWidth="1"/>
  </cols>
  <sheetData>
    <row r="1" spans="1:14" outlineLevel="2" x14ac:dyDescent="0.25">
      <c r="A1" s="281" t="s">
        <v>117</v>
      </c>
      <c r="B1" s="290"/>
      <c r="C1" s="282"/>
      <c r="D1" s="290"/>
      <c r="E1" s="290"/>
      <c r="F1" s="290"/>
      <c r="G1" s="290"/>
      <c r="H1" s="290"/>
      <c r="I1" s="290"/>
      <c r="J1" s="284" t="s">
        <v>118</v>
      </c>
      <c r="K1" s="290"/>
      <c r="L1" s="290"/>
      <c r="M1" s="290"/>
      <c r="N1" s="235"/>
    </row>
    <row r="2" spans="1:14" outlineLevel="1" x14ac:dyDescent="0.25">
      <c r="A2" s="283"/>
      <c r="B2" s="290"/>
      <c r="C2" s="282"/>
      <c r="D2" s="290"/>
      <c r="E2" s="290"/>
      <c r="F2" s="290"/>
      <c r="G2" s="290"/>
      <c r="H2" s="290"/>
      <c r="I2" s="290"/>
      <c r="J2" s="285"/>
      <c r="K2" s="290"/>
      <c r="L2" s="290"/>
      <c r="M2" s="290"/>
      <c r="N2" s="235"/>
    </row>
    <row r="3" spans="1:14" outlineLevel="1" x14ac:dyDescent="0.25">
      <c r="A3" s="283"/>
      <c r="B3" s="290"/>
      <c r="C3" s="282"/>
      <c r="D3" s="290"/>
      <c r="E3" s="290"/>
      <c r="F3" s="290"/>
      <c r="G3" s="290"/>
      <c r="H3" s="290"/>
      <c r="I3" s="290"/>
      <c r="J3" s="285"/>
      <c r="K3" s="290"/>
      <c r="L3" s="290"/>
      <c r="M3" s="290"/>
      <c r="N3" s="235"/>
    </row>
    <row r="4" spans="1:14" outlineLevel="1" x14ac:dyDescent="0.25">
      <c r="A4" s="283"/>
      <c r="B4" s="290"/>
      <c r="C4" s="258"/>
      <c r="D4" s="290"/>
      <c r="E4" s="290"/>
      <c r="F4" s="290"/>
      <c r="G4" s="290"/>
      <c r="H4" s="290"/>
      <c r="I4" s="290"/>
      <c r="J4" s="285" t="s">
        <v>119</v>
      </c>
      <c r="K4" s="290"/>
      <c r="L4" s="290"/>
      <c r="M4" s="290"/>
      <c r="N4" s="235"/>
    </row>
    <row r="5" spans="1:14" outlineLevel="1" x14ac:dyDescent="0.25">
      <c r="A5" s="283" t="s">
        <v>385</v>
      </c>
      <c r="B5" s="290"/>
      <c r="C5" s="282"/>
      <c r="D5" s="290"/>
      <c r="E5" s="290"/>
      <c r="F5" s="290"/>
      <c r="G5" s="290"/>
      <c r="H5" s="290"/>
      <c r="I5" s="290"/>
      <c r="J5" s="286" t="s">
        <v>120</v>
      </c>
      <c r="K5" s="290"/>
      <c r="L5" s="290"/>
      <c r="M5" s="290"/>
      <c r="N5" s="235"/>
    </row>
    <row r="6" spans="1:14" x14ac:dyDescent="0.25">
      <c r="A6" s="231"/>
      <c r="B6" s="417"/>
      <c r="C6" s="419"/>
      <c r="D6" s="232"/>
      <c r="E6" s="420"/>
      <c r="F6" s="233"/>
      <c r="G6" s="233"/>
      <c r="H6" s="232"/>
      <c r="I6" s="233"/>
      <c r="J6" s="234"/>
      <c r="K6" s="421"/>
      <c r="L6" s="421"/>
      <c r="M6" s="421"/>
      <c r="N6" s="235"/>
    </row>
    <row r="7" spans="1:14" x14ac:dyDescent="0.25">
      <c r="A7" s="290"/>
      <c r="B7" s="290"/>
      <c r="C7" s="259"/>
      <c r="D7" s="291"/>
      <c r="E7" s="262" t="s">
        <v>9</v>
      </c>
      <c r="F7" s="263"/>
      <c r="G7" s="263"/>
      <c r="H7" s="290"/>
      <c r="I7" s="264"/>
      <c r="J7" s="290"/>
      <c r="K7" s="290"/>
      <c r="L7" s="290"/>
      <c r="M7" s="290"/>
      <c r="N7" s="235"/>
    </row>
    <row r="8" spans="1:14" x14ac:dyDescent="0.25">
      <c r="A8" s="290"/>
      <c r="B8" s="290"/>
      <c r="C8" s="259"/>
      <c r="D8" s="291"/>
      <c r="E8" s="262"/>
      <c r="F8" s="263"/>
      <c r="G8" s="263"/>
      <c r="H8" s="290"/>
      <c r="I8" s="264"/>
      <c r="J8" s="290"/>
      <c r="K8" s="290"/>
      <c r="L8" s="290"/>
      <c r="M8" s="290"/>
      <c r="N8" s="235"/>
    </row>
    <row r="9" spans="1:14" ht="15.75" x14ac:dyDescent="0.25">
      <c r="A9" s="290"/>
      <c r="B9" s="290"/>
      <c r="C9" s="259"/>
      <c r="D9" s="265" t="s">
        <v>392</v>
      </c>
      <c r="E9" s="290"/>
      <c r="F9" s="290"/>
      <c r="G9" s="290"/>
      <c r="H9" s="290"/>
      <c r="I9" s="290"/>
      <c r="J9" s="290"/>
      <c r="K9" s="290"/>
      <c r="L9" s="290"/>
      <c r="M9" s="290"/>
      <c r="N9" s="235"/>
    </row>
    <row r="10" spans="1:14" x14ac:dyDescent="0.25">
      <c r="A10" s="290"/>
      <c r="B10" s="290"/>
      <c r="C10" s="259"/>
      <c r="D10" s="266" t="s">
        <v>121</v>
      </c>
      <c r="E10" s="290"/>
      <c r="F10" s="290"/>
      <c r="G10" s="290"/>
      <c r="H10" s="290"/>
      <c r="I10" s="267"/>
      <c r="J10" s="290"/>
      <c r="K10" s="290"/>
      <c r="L10" s="290"/>
      <c r="M10" s="290"/>
      <c r="N10" s="235"/>
    </row>
    <row r="11" spans="1:14" x14ac:dyDescent="0.25">
      <c r="A11" s="290"/>
      <c r="B11" s="290"/>
      <c r="C11" s="268"/>
      <c r="D11" s="291"/>
      <c r="E11" s="269"/>
      <c r="F11" s="270"/>
      <c r="G11" s="270"/>
      <c r="H11" s="290"/>
      <c r="I11" s="292"/>
      <c r="J11" s="290"/>
      <c r="K11" s="290"/>
      <c r="L11" s="290"/>
      <c r="M11" s="290"/>
      <c r="N11" s="235"/>
    </row>
    <row r="12" spans="1:14" x14ac:dyDescent="0.25">
      <c r="A12" s="290"/>
      <c r="B12" s="271" t="s">
        <v>122</v>
      </c>
      <c r="C12" s="272" t="s">
        <v>101</v>
      </c>
      <c r="D12" s="260"/>
      <c r="E12" s="273"/>
      <c r="F12" s="274"/>
      <c r="G12" s="274"/>
      <c r="H12" s="275"/>
      <c r="I12" s="261"/>
      <c r="J12" s="287"/>
      <c r="K12" s="290"/>
      <c r="L12" s="290"/>
      <c r="M12" s="290"/>
      <c r="N12" s="235"/>
    </row>
    <row r="13" spans="1:14" x14ac:dyDescent="0.25">
      <c r="A13" s="290"/>
      <c r="B13" s="290"/>
      <c r="C13" s="276"/>
      <c r="D13" s="291"/>
      <c r="E13" s="277" t="s">
        <v>123</v>
      </c>
      <c r="F13" s="290"/>
      <c r="G13" s="263"/>
      <c r="H13" s="266"/>
      <c r="I13" s="263"/>
      <c r="J13" s="288"/>
      <c r="K13" s="290"/>
      <c r="L13" s="290"/>
      <c r="M13" s="290"/>
      <c r="N13" s="235"/>
    </row>
    <row r="14" spans="1:14" x14ac:dyDescent="0.25">
      <c r="A14" s="278"/>
      <c r="B14" s="279"/>
      <c r="C14" s="259"/>
      <c r="D14" s="291"/>
      <c r="E14" s="280"/>
      <c r="F14" s="290"/>
      <c r="G14" s="290"/>
      <c r="H14" s="290"/>
      <c r="I14" s="290"/>
      <c r="J14" s="290"/>
      <c r="K14" s="290"/>
      <c r="L14" s="290"/>
      <c r="M14" s="290"/>
      <c r="N14" s="235"/>
    </row>
    <row r="15" spans="1:14" x14ac:dyDescent="0.25">
      <c r="A15" s="290"/>
      <c r="B15" s="290"/>
      <c r="C15" s="293" t="s">
        <v>345</v>
      </c>
      <c r="D15" s="291"/>
      <c r="E15" s="292"/>
      <c r="F15" s="290"/>
      <c r="G15" s="290"/>
      <c r="H15" s="290"/>
      <c r="I15" s="293"/>
      <c r="J15" s="289"/>
      <c r="K15" s="290"/>
      <c r="L15" s="290"/>
      <c r="M15" s="290"/>
      <c r="N15" s="242"/>
    </row>
    <row r="16" spans="1:14" s="80" customFormat="1" x14ac:dyDescent="0.25">
      <c r="A16" s="238"/>
      <c r="B16" s="248"/>
      <c r="C16" s="236" t="s">
        <v>125</v>
      </c>
      <c r="D16" s="249"/>
      <c r="E16" s="1288" t="s">
        <v>1141</v>
      </c>
      <c r="F16" s="1289"/>
      <c r="G16" s="251" t="s">
        <v>68</v>
      </c>
      <c r="H16" s="249"/>
      <c r="I16" s="236"/>
      <c r="J16" s="236"/>
      <c r="K16" s="249"/>
      <c r="L16" s="249"/>
      <c r="M16" s="249"/>
      <c r="N16" s="250"/>
    </row>
    <row r="17" spans="1:13" s="80" customFormat="1" x14ac:dyDescent="0.25">
      <c r="A17" s="238"/>
      <c r="B17" s="248"/>
      <c r="C17" s="236" t="s">
        <v>126</v>
      </c>
      <c r="D17" s="249"/>
      <c r="E17" s="1288" t="s">
        <v>1142</v>
      </c>
      <c r="F17" s="1289"/>
      <c r="G17" s="251" t="s">
        <v>68</v>
      </c>
      <c r="H17" s="249"/>
      <c r="I17" s="236"/>
      <c r="J17" s="236"/>
      <c r="K17" s="249"/>
      <c r="L17" s="249"/>
      <c r="M17" s="249"/>
    </row>
    <row r="18" spans="1:13" s="80" customFormat="1" x14ac:dyDescent="0.25">
      <c r="A18" s="238"/>
      <c r="B18" s="248"/>
      <c r="C18" s="236" t="s">
        <v>346</v>
      </c>
      <c r="D18" s="249"/>
      <c r="E18" s="1288" t="s">
        <v>1143</v>
      </c>
      <c r="F18" s="1289"/>
      <c r="G18" s="251" t="s">
        <v>68</v>
      </c>
      <c r="H18" s="249"/>
      <c r="I18" s="236"/>
      <c r="J18" s="236"/>
      <c r="K18" s="249"/>
      <c r="L18" s="249"/>
      <c r="M18" s="249"/>
    </row>
    <row r="19" spans="1:13" s="80" customFormat="1" x14ac:dyDescent="0.25">
      <c r="A19" s="238"/>
      <c r="B19" s="248"/>
      <c r="C19" s="236" t="s">
        <v>128</v>
      </c>
      <c r="D19" s="238"/>
      <c r="E19" s="1288" t="s">
        <v>1144</v>
      </c>
      <c r="F19" s="1289"/>
      <c r="G19" s="251" t="s">
        <v>68</v>
      </c>
      <c r="H19" s="249"/>
      <c r="I19" s="236"/>
      <c r="J19" s="236"/>
      <c r="K19" s="249"/>
      <c r="L19" s="249"/>
      <c r="M19" s="249"/>
    </row>
    <row r="20" spans="1:13" s="80" customFormat="1" x14ac:dyDescent="0.25">
      <c r="A20" s="238"/>
      <c r="B20" s="248"/>
      <c r="C20" s="236" t="s">
        <v>129</v>
      </c>
      <c r="D20" s="238"/>
      <c r="E20" s="1288" t="s">
        <v>1145</v>
      </c>
      <c r="F20" s="1289"/>
      <c r="G20" s="251" t="s">
        <v>130</v>
      </c>
      <c r="H20" s="249"/>
      <c r="I20" s="236"/>
      <c r="J20" s="236"/>
      <c r="K20" s="249"/>
      <c r="L20" s="249"/>
      <c r="M20" s="249"/>
    </row>
    <row r="21" spans="1:13" x14ac:dyDescent="0.25">
      <c r="A21" s="235"/>
      <c r="B21" s="235"/>
      <c r="C21" s="246" t="s">
        <v>131</v>
      </c>
      <c r="D21" s="240"/>
      <c r="E21" s="239"/>
      <c r="F21" s="235"/>
      <c r="G21" s="235"/>
      <c r="H21" s="235"/>
      <c r="I21" s="235"/>
      <c r="J21" s="235"/>
      <c r="K21" s="235"/>
      <c r="L21" s="235"/>
      <c r="M21" s="235"/>
    </row>
    <row r="22" spans="1:13" x14ac:dyDescent="0.25">
      <c r="A22" s="235"/>
      <c r="B22" s="235"/>
      <c r="C22" s="241"/>
      <c r="D22" s="240"/>
      <c r="E22" s="239"/>
      <c r="F22" s="235"/>
      <c r="G22" s="235"/>
      <c r="H22" s="235"/>
      <c r="I22" s="235"/>
      <c r="J22" s="235"/>
      <c r="K22" s="235"/>
      <c r="L22" s="235"/>
      <c r="M22" s="235"/>
    </row>
    <row r="23" spans="1:13" ht="15" customHeight="1" x14ac:dyDescent="0.25">
      <c r="A23" s="235"/>
      <c r="B23" s="235"/>
      <c r="C23" s="241"/>
      <c r="D23" s="240"/>
      <c r="E23" s="239"/>
      <c r="F23" s="235"/>
      <c r="G23" s="235"/>
      <c r="H23" s="235"/>
      <c r="I23" s="235"/>
      <c r="J23" s="235"/>
      <c r="K23" s="235"/>
      <c r="L23" s="235"/>
      <c r="M23" s="235"/>
    </row>
    <row r="24" spans="1:13" ht="15" customHeight="1" x14ac:dyDescent="0.25">
      <c r="A24" s="1291" t="s">
        <v>10</v>
      </c>
      <c r="B24" s="1294" t="s">
        <v>132</v>
      </c>
      <c r="C24" s="1291" t="s">
        <v>133</v>
      </c>
      <c r="D24" s="1291" t="s">
        <v>134</v>
      </c>
      <c r="E24" s="1291" t="s">
        <v>135</v>
      </c>
      <c r="F24" s="1291" t="s">
        <v>136</v>
      </c>
      <c r="G24" s="1292"/>
      <c r="H24" s="1292"/>
      <c r="I24" s="1292"/>
      <c r="J24" s="1291" t="s">
        <v>137</v>
      </c>
      <c r="K24" s="1292"/>
      <c r="L24" s="1292"/>
      <c r="M24" s="1292"/>
    </row>
    <row r="25" spans="1:13" ht="15" customHeight="1" x14ac:dyDescent="0.25">
      <c r="A25" s="1292"/>
      <c r="B25" s="1295"/>
      <c r="C25" s="1293"/>
      <c r="D25" s="1291"/>
      <c r="E25" s="1291"/>
      <c r="F25" s="1291" t="s">
        <v>82</v>
      </c>
      <c r="G25" s="1291" t="s">
        <v>138</v>
      </c>
      <c r="H25" s="1292"/>
      <c r="I25" s="1292"/>
      <c r="J25" s="1291" t="s">
        <v>82</v>
      </c>
      <c r="K25" s="1291" t="s">
        <v>138</v>
      </c>
      <c r="L25" s="1292"/>
      <c r="M25" s="1292"/>
    </row>
    <row r="26" spans="1:13" ht="24" x14ac:dyDescent="0.25">
      <c r="A26" s="1292"/>
      <c r="B26" s="1295"/>
      <c r="C26" s="1293"/>
      <c r="D26" s="1291"/>
      <c r="E26" s="1291"/>
      <c r="F26" s="1292"/>
      <c r="G26" s="237" t="s">
        <v>139</v>
      </c>
      <c r="H26" s="237" t="s">
        <v>140</v>
      </c>
      <c r="I26" s="237" t="s">
        <v>141</v>
      </c>
      <c r="J26" s="1292"/>
      <c r="K26" s="237" t="s">
        <v>139</v>
      </c>
      <c r="L26" s="237" t="s">
        <v>140</v>
      </c>
      <c r="M26" s="237" t="s">
        <v>141</v>
      </c>
    </row>
    <row r="27" spans="1:13" ht="15" customHeight="1" x14ac:dyDescent="0.25">
      <c r="A27" s="244">
        <v>1</v>
      </c>
      <c r="B27" s="247">
        <v>2</v>
      </c>
      <c r="C27" s="237">
        <v>3</v>
      </c>
      <c r="D27" s="237">
        <v>4</v>
      </c>
      <c r="E27" s="245">
        <v>5</v>
      </c>
      <c r="F27" s="243">
        <v>6</v>
      </c>
      <c r="G27" s="243">
        <v>7</v>
      </c>
      <c r="H27" s="243">
        <v>8</v>
      </c>
      <c r="I27" s="243">
        <v>9</v>
      </c>
      <c r="J27" s="243">
        <v>10</v>
      </c>
      <c r="K27" s="243">
        <v>11</v>
      </c>
      <c r="L27" s="243">
        <v>12</v>
      </c>
      <c r="M27" s="243">
        <v>13</v>
      </c>
    </row>
    <row r="28" spans="1:13" ht="15" customHeight="1" x14ac:dyDescent="0.25">
      <c r="A28" s="1290" t="s">
        <v>347</v>
      </c>
      <c r="B28" s="1287"/>
      <c r="C28" s="1287"/>
      <c r="D28" s="1287"/>
      <c r="E28" s="1287"/>
      <c r="F28" s="1287"/>
      <c r="G28" s="1287"/>
      <c r="H28" s="1287"/>
      <c r="I28" s="1287"/>
      <c r="J28" s="1287"/>
      <c r="K28" s="1287"/>
      <c r="L28" s="1287"/>
      <c r="M28" s="1287"/>
    </row>
    <row r="29" spans="1:13" ht="54" x14ac:dyDescent="0.25">
      <c r="A29" s="244">
        <v>1</v>
      </c>
      <c r="B29" s="252" t="s">
        <v>896</v>
      </c>
      <c r="C29" s="253" t="s">
        <v>1146</v>
      </c>
      <c r="D29" s="245" t="s">
        <v>349</v>
      </c>
      <c r="E29" s="254">
        <v>1.2270000000000001</v>
      </c>
      <c r="F29" s="255">
        <v>1387.46</v>
      </c>
      <c r="G29" s="255">
        <v>540.92999999999995</v>
      </c>
      <c r="H29" s="255">
        <v>815.91</v>
      </c>
      <c r="I29" s="255">
        <v>121.86</v>
      </c>
      <c r="J29" s="255">
        <v>1702</v>
      </c>
      <c r="K29" s="255">
        <v>664</v>
      </c>
      <c r="L29" s="255">
        <v>1001</v>
      </c>
      <c r="M29" s="255">
        <v>150</v>
      </c>
    </row>
    <row r="30" spans="1:13" x14ac:dyDescent="0.25">
      <c r="A30" s="244">
        <v>2</v>
      </c>
      <c r="B30" s="252" t="s">
        <v>355</v>
      </c>
      <c r="C30" s="253" t="s">
        <v>1147</v>
      </c>
      <c r="D30" s="245" t="s">
        <v>356</v>
      </c>
      <c r="E30" s="254">
        <v>0.1472</v>
      </c>
      <c r="F30" s="255">
        <v>41842.81</v>
      </c>
      <c r="G30" s="255"/>
      <c r="H30" s="255"/>
      <c r="I30" s="255"/>
      <c r="J30" s="255">
        <v>6159</v>
      </c>
      <c r="K30" s="255"/>
      <c r="L30" s="255"/>
      <c r="M30" s="255"/>
    </row>
    <row r="31" spans="1:13" ht="54" x14ac:dyDescent="0.25">
      <c r="A31" s="244">
        <v>3</v>
      </c>
      <c r="B31" s="252" t="s">
        <v>348</v>
      </c>
      <c r="C31" s="253" t="s">
        <v>1148</v>
      </c>
      <c r="D31" s="245" t="s">
        <v>349</v>
      </c>
      <c r="E31" s="254">
        <v>1.552</v>
      </c>
      <c r="F31" s="255">
        <v>1085.48</v>
      </c>
      <c r="G31" s="255">
        <v>427.05</v>
      </c>
      <c r="H31" s="255">
        <v>630.09</v>
      </c>
      <c r="I31" s="255">
        <v>94.11</v>
      </c>
      <c r="J31" s="255">
        <v>1685</v>
      </c>
      <c r="K31" s="255">
        <v>663</v>
      </c>
      <c r="L31" s="255">
        <v>978</v>
      </c>
      <c r="M31" s="255">
        <v>146</v>
      </c>
    </row>
    <row r="32" spans="1:13" x14ac:dyDescent="0.25">
      <c r="A32" s="244">
        <v>4</v>
      </c>
      <c r="B32" s="252" t="s">
        <v>355</v>
      </c>
      <c r="C32" s="253" t="s">
        <v>1147</v>
      </c>
      <c r="D32" s="245" t="s">
        <v>356</v>
      </c>
      <c r="E32" s="254">
        <v>0.1862</v>
      </c>
      <c r="F32" s="255">
        <v>41842.81</v>
      </c>
      <c r="G32" s="255"/>
      <c r="H32" s="255"/>
      <c r="I32" s="255"/>
      <c r="J32" s="255">
        <v>7791</v>
      </c>
      <c r="K32" s="255"/>
      <c r="L32" s="255"/>
      <c r="M32" s="255"/>
    </row>
    <row r="33" spans="1:13" ht="54" x14ac:dyDescent="0.25">
      <c r="A33" s="244">
        <v>5</v>
      </c>
      <c r="B33" s="252" t="s">
        <v>353</v>
      </c>
      <c r="C33" s="253" t="s">
        <v>1149</v>
      </c>
      <c r="D33" s="245" t="s">
        <v>349</v>
      </c>
      <c r="E33" s="254">
        <v>0.1</v>
      </c>
      <c r="F33" s="255">
        <v>3395.79</v>
      </c>
      <c r="G33" s="255">
        <v>465.52</v>
      </c>
      <c r="H33" s="255">
        <v>1529.6</v>
      </c>
      <c r="I33" s="255">
        <v>142.65</v>
      </c>
      <c r="J33" s="255">
        <v>340</v>
      </c>
      <c r="K33" s="255">
        <v>47</v>
      </c>
      <c r="L33" s="255">
        <v>153</v>
      </c>
      <c r="M33" s="255">
        <v>14</v>
      </c>
    </row>
    <row r="34" spans="1:13" x14ac:dyDescent="0.25">
      <c r="A34" s="244">
        <v>6</v>
      </c>
      <c r="B34" s="252" t="s">
        <v>355</v>
      </c>
      <c r="C34" s="253" t="s">
        <v>1147</v>
      </c>
      <c r="D34" s="245" t="s">
        <v>356</v>
      </c>
      <c r="E34" s="254">
        <v>1.2E-2</v>
      </c>
      <c r="F34" s="255">
        <v>41842.81</v>
      </c>
      <c r="G34" s="255"/>
      <c r="H34" s="255"/>
      <c r="I34" s="255"/>
      <c r="J34" s="255">
        <v>502</v>
      </c>
      <c r="K34" s="255"/>
      <c r="L34" s="255"/>
      <c r="M34" s="255"/>
    </row>
    <row r="35" spans="1:13" ht="81" x14ac:dyDescent="0.25">
      <c r="A35" s="244">
        <v>7</v>
      </c>
      <c r="B35" s="252" t="s">
        <v>354</v>
      </c>
      <c r="C35" s="253" t="s">
        <v>1150</v>
      </c>
      <c r="D35" s="245" t="s">
        <v>207</v>
      </c>
      <c r="E35" s="254">
        <v>1</v>
      </c>
      <c r="F35" s="255">
        <v>4412.62</v>
      </c>
      <c r="G35" s="255">
        <v>152.78</v>
      </c>
      <c r="H35" s="255">
        <v>4062.69</v>
      </c>
      <c r="I35" s="255">
        <v>160.5</v>
      </c>
      <c r="J35" s="255">
        <v>4413</v>
      </c>
      <c r="K35" s="255">
        <v>153</v>
      </c>
      <c r="L35" s="255">
        <v>4063</v>
      </c>
      <c r="M35" s="255">
        <v>161</v>
      </c>
    </row>
    <row r="36" spans="1:13" ht="15" customHeight="1" x14ac:dyDescent="0.25">
      <c r="A36" s="1286" t="s">
        <v>196</v>
      </c>
      <c r="B36" s="1287"/>
      <c r="C36" s="1287"/>
      <c r="D36" s="1287"/>
      <c r="E36" s="1287"/>
      <c r="F36" s="1287"/>
      <c r="G36" s="1287"/>
      <c r="H36" s="1287"/>
      <c r="I36" s="1287"/>
      <c r="J36" s="256">
        <v>22592</v>
      </c>
      <c r="K36" s="256">
        <v>1527</v>
      </c>
      <c r="L36" s="256">
        <v>6195</v>
      </c>
      <c r="M36" s="256">
        <v>471</v>
      </c>
    </row>
    <row r="37" spans="1:13" ht="15" customHeight="1" x14ac:dyDescent="0.25">
      <c r="A37" s="1286" t="s">
        <v>156</v>
      </c>
      <c r="B37" s="1287"/>
      <c r="C37" s="1287"/>
      <c r="D37" s="1287"/>
      <c r="E37" s="1287"/>
      <c r="F37" s="1287"/>
      <c r="G37" s="1287"/>
      <c r="H37" s="1287"/>
      <c r="I37" s="1287"/>
      <c r="J37" s="256">
        <v>2194</v>
      </c>
      <c r="K37" s="255"/>
      <c r="L37" s="255"/>
      <c r="M37" s="255"/>
    </row>
    <row r="38" spans="1:13" ht="15" customHeight="1" x14ac:dyDescent="0.25">
      <c r="A38" s="1286" t="s">
        <v>157</v>
      </c>
      <c r="B38" s="1287"/>
      <c r="C38" s="1287"/>
      <c r="D38" s="1287"/>
      <c r="E38" s="1287"/>
      <c r="F38" s="1287"/>
      <c r="G38" s="1287"/>
      <c r="H38" s="1287"/>
      <c r="I38" s="1287"/>
      <c r="J38" s="256">
        <v>1299</v>
      </c>
      <c r="K38" s="255"/>
      <c r="L38" s="255"/>
      <c r="M38" s="255"/>
    </row>
    <row r="39" spans="1:13" ht="15" customHeight="1" x14ac:dyDescent="0.25">
      <c r="A39" s="1296" t="s">
        <v>505</v>
      </c>
      <c r="B39" s="1287"/>
      <c r="C39" s="1287"/>
      <c r="D39" s="1287"/>
      <c r="E39" s="1287"/>
      <c r="F39" s="1287"/>
      <c r="G39" s="1287"/>
      <c r="H39" s="1287"/>
      <c r="I39" s="1287"/>
      <c r="J39" s="255"/>
      <c r="K39" s="255"/>
      <c r="L39" s="255"/>
      <c r="M39" s="255"/>
    </row>
    <row r="40" spans="1:13" ht="15" customHeight="1" x14ac:dyDescent="0.25">
      <c r="A40" s="1286" t="s">
        <v>159</v>
      </c>
      <c r="B40" s="1287"/>
      <c r="C40" s="1287"/>
      <c r="D40" s="1287"/>
      <c r="E40" s="1287"/>
      <c r="F40" s="1287"/>
      <c r="G40" s="1287"/>
      <c r="H40" s="1287"/>
      <c r="I40" s="1287"/>
      <c r="J40" s="256">
        <v>6227</v>
      </c>
      <c r="K40" s="255"/>
      <c r="L40" s="255"/>
      <c r="M40" s="255"/>
    </row>
    <row r="41" spans="1:13" ht="15" customHeight="1" x14ac:dyDescent="0.25">
      <c r="A41" s="1286" t="s">
        <v>359</v>
      </c>
      <c r="B41" s="1287"/>
      <c r="C41" s="1287"/>
      <c r="D41" s="1287"/>
      <c r="E41" s="1287"/>
      <c r="F41" s="1287"/>
      <c r="G41" s="1287"/>
      <c r="H41" s="1287"/>
      <c r="I41" s="1287"/>
      <c r="J41" s="256">
        <v>19858</v>
      </c>
      <c r="K41" s="255"/>
      <c r="L41" s="255"/>
      <c r="M41" s="255"/>
    </row>
    <row r="42" spans="1:13" ht="15" customHeight="1" x14ac:dyDescent="0.25">
      <c r="A42" s="1286" t="s">
        <v>161</v>
      </c>
      <c r="B42" s="1287"/>
      <c r="C42" s="1287"/>
      <c r="D42" s="1287"/>
      <c r="E42" s="1287"/>
      <c r="F42" s="1287"/>
      <c r="G42" s="1287"/>
      <c r="H42" s="1287"/>
      <c r="I42" s="1287"/>
      <c r="J42" s="256">
        <v>26085</v>
      </c>
      <c r="K42" s="255"/>
      <c r="L42" s="255"/>
      <c r="M42" s="255"/>
    </row>
    <row r="43" spans="1:13" ht="15" customHeight="1" x14ac:dyDescent="0.25">
      <c r="A43" s="1286" t="s">
        <v>375</v>
      </c>
      <c r="B43" s="1287"/>
      <c r="C43" s="1287"/>
      <c r="D43" s="1287"/>
      <c r="E43" s="1287"/>
      <c r="F43" s="1287"/>
      <c r="G43" s="1287"/>
      <c r="H43" s="1287"/>
      <c r="I43" s="1287"/>
      <c r="J43" s="255"/>
      <c r="K43" s="255"/>
      <c r="L43" s="255"/>
      <c r="M43" s="255"/>
    </row>
    <row r="44" spans="1:13" ht="20.25" customHeight="1" x14ac:dyDescent="0.25">
      <c r="A44" s="1286" t="s">
        <v>162</v>
      </c>
      <c r="B44" s="1287"/>
      <c r="C44" s="1287"/>
      <c r="D44" s="1287"/>
      <c r="E44" s="1287"/>
      <c r="F44" s="1287"/>
      <c r="G44" s="1287"/>
      <c r="H44" s="1287"/>
      <c r="I44" s="1287"/>
      <c r="J44" s="256">
        <v>14870</v>
      </c>
      <c r="K44" s="255"/>
      <c r="L44" s="255"/>
      <c r="M44" s="255"/>
    </row>
    <row r="45" spans="1:13" ht="15" customHeight="1" x14ac:dyDescent="0.25">
      <c r="A45" s="1286" t="s">
        <v>163</v>
      </c>
      <c r="B45" s="1287"/>
      <c r="C45" s="1287"/>
      <c r="D45" s="1287"/>
      <c r="E45" s="1287"/>
      <c r="F45" s="1287"/>
      <c r="G45" s="1287"/>
      <c r="H45" s="1287"/>
      <c r="I45" s="1287"/>
      <c r="J45" s="256">
        <v>6195</v>
      </c>
      <c r="K45" s="255"/>
      <c r="L45" s="255"/>
      <c r="M45" s="255"/>
    </row>
    <row r="46" spans="1:13" ht="15" customHeight="1" x14ac:dyDescent="0.25">
      <c r="A46" s="1286" t="s">
        <v>164</v>
      </c>
      <c r="B46" s="1287"/>
      <c r="C46" s="1287"/>
      <c r="D46" s="1287"/>
      <c r="E46" s="1287"/>
      <c r="F46" s="1287"/>
      <c r="G46" s="1287"/>
      <c r="H46" s="1287"/>
      <c r="I46" s="1287"/>
      <c r="J46" s="256">
        <v>1998</v>
      </c>
      <c r="K46" s="255"/>
      <c r="L46" s="255"/>
      <c r="M46" s="255"/>
    </row>
    <row r="47" spans="1:13" ht="15" customHeight="1" x14ac:dyDescent="0.25">
      <c r="A47" s="1286" t="s">
        <v>166</v>
      </c>
      <c r="B47" s="1287"/>
      <c r="C47" s="1287"/>
      <c r="D47" s="1287"/>
      <c r="E47" s="1287"/>
      <c r="F47" s="1287"/>
      <c r="G47" s="1287"/>
      <c r="H47" s="1287"/>
      <c r="I47" s="1287"/>
      <c r="J47" s="256">
        <v>2194</v>
      </c>
      <c r="K47" s="255"/>
      <c r="L47" s="255"/>
      <c r="M47" s="255"/>
    </row>
    <row r="48" spans="1:13" ht="15" customHeight="1" x14ac:dyDescent="0.25">
      <c r="A48" s="1286" t="s">
        <v>167</v>
      </c>
      <c r="B48" s="1287"/>
      <c r="C48" s="1287"/>
      <c r="D48" s="1287"/>
      <c r="E48" s="1287"/>
      <c r="F48" s="1287"/>
      <c r="G48" s="1287"/>
      <c r="H48" s="1287"/>
      <c r="I48" s="1287"/>
      <c r="J48" s="256">
        <v>1299</v>
      </c>
      <c r="K48" s="255"/>
      <c r="L48" s="255"/>
      <c r="M48" s="255"/>
    </row>
    <row r="49" spans="1:13" ht="15" customHeight="1" x14ac:dyDescent="0.25">
      <c r="A49" s="1296" t="s">
        <v>506</v>
      </c>
      <c r="B49" s="1287"/>
      <c r="C49" s="1287"/>
      <c r="D49" s="1287"/>
      <c r="E49" s="1287"/>
      <c r="F49" s="1287"/>
      <c r="G49" s="1287"/>
      <c r="H49" s="1287"/>
      <c r="I49" s="1287"/>
      <c r="J49" s="257">
        <v>26085</v>
      </c>
      <c r="K49" s="255"/>
      <c r="L49" s="255"/>
      <c r="M49" s="255"/>
    </row>
    <row r="50" spans="1:13" ht="15" customHeight="1" x14ac:dyDescent="0.25">
      <c r="A50" s="1297" t="s">
        <v>202</v>
      </c>
      <c r="B50" s="1298"/>
      <c r="C50" s="1298"/>
      <c r="D50" s="1298"/>
      <c r="E50" s="1298"/>
      <c r="F50" s="1298"/>
      <c r="G50" s="1298"/>
      <c r="H50" s="1298"/>
      <c r="I50" s="1298"/>
      <c r="J50" s="1298"/>
      <c r="K50" s="1298"/>
      <c r="L50" s="1298"/>
      <c r="M50" s="1298"/>
    </row>
    <row r="51" spans="1:13" ht="15" customHeight="1" x14ac:dyDescent="0.25">
      <c r="A51" s="1286" t="s">
        <v>155</v>
      </c>
      <c r="B51" s="1287"/>
      <c r="C51" s="1287"/>
      <c r="D51" s="1287"/>
      <c r="E51" s="1287"/>
      <c r="F51" s="1287"/>
      <c r="G51" s="1287"/>
      <c r="H51" s="1287"/>
      <c r="I51" s="1287"/>
      <c r="J51" s="256">
        <v>22592</v>
      </c>
      <c r="K51" s="256">
        <v>1527</v>
      </c>
      <c r="L51" s="256">
        <v>6195</v>
      </c>
      <c r="M51" s="256">
        <v>471</v>
      </c>
    </row>
    <row r="52" spans="1:13" ht="15" customHeight="1" x14ac:dyDescent="0.25">
      <c r="A52" s="1286" t="s">
        <v>156</v>
      </c>
      <c r="B52" s="1287"/>
      <c r="C52" s="1287"/>
      <c r="D52" s="1287"/>
      <c r="E52" s="1287"/>
      <c r="F52" s="1287"/>
      <c r="G52" s="1287"/>
      <c r="H52" s="1287"/>
      <c r="I52" s="1287"/>
      <c r="J52" s="256">
        <v>2194</v>
      </c>
      <c r="K52" s="255"/>
      <c r="L52" s="255"/>
      <c r="M52" s="255"/>
    </row>
    <row r="53" spans="1:13" ht="15" customHeight="1" x14ac:dyDescent="0.25">
      <c r="A53" s="1286" t="s">
        <v>157</v>
      </c>
      <c r="B53" s="1287"/>
      <c r="C53" s="1287"/>
      <c r="D53" s="1287"/>
      <c r="E53" s="1287"/>
      <c r="F53" s="1287"/>
      <c r="G53" s="1287"/>
      <c r="H53" s="1287"/>
      <c r="I53" s="1287"/>
      <c r="J53" s="256">
        <v>1299</v>
      </c>
      <c r="K53" s="255"/>
      <c r="L53" s="255"/>
      <c r="M53" s="255"/>
    </row>
    <row r="54" spans="1:13" ht="15" customHeight="1" x14ac:dyDescent="0.25">
      <c r="A54" s="1296" t="s">
        <v>158</v>
      </c>
      <c r="B54" s="1287"/>
      <c r="C54" s="1287"/>
      <c r="D54" s="1287"/>
      <c r="E54" s="1287"/>
      <c r="F54" s="1287"/>
      <c r="G54" s="1287"/>
      <c r="H54" s="1287"/>
      <c r="I54" s="1287"/>
      <c r="J54" s="255"/>
      <c r="K54" s="255"/>
      <c r="L54" s="255"/>
      <c r="M54" s="255"/>
    </row>
    <row r="55" spans="1:13" ht="15" customHeight="1" x14ac:dyDescent="0.25">
      <c r="A55" s="1286" t="s">
        <v>159</v>
      </c>
      <c r="B55" s="1287"/>
      <c r="C55" s="1287"/>
      <c r="D55" s="1287"/>
      <c r="E55" s="1287"/>
      <c r="F55" s="1287"/>
      <c r="G55" s="1287"/>
      <c r="H55" s="1287"/>
      <c r="I55" s="1287"/>
      <c r="J55" s="256">
        <v>6227</v>
      </c>
      <c r="K55" s="255"/>
      <c r="L55" s="255"/>
      <c r="M55" s="255"/>
    </row>
    <row r="56" spans="1:13" ht="15" customHeight="1" x14ac:dyDescent="0.25">
      <c r="A56" s="1286" t="s">
        <v>359</v>
      </c>
      <c r="B56" s="1287"/>
      <c r="C56" s="1287"/>
      <c r="D56" s="1287"/>
      <c r="E56" s="1287"/>
      <c r="F56" s="1287"/>
      <c r="G56" s="1287"/>
      <c r="H56" s="1287"/>
      <c r="I56" s="1287"/>
      <c r="J56" s="256">
        <v>19858</v>
      </c>
      <c r="K56" s="255"/>
      <c r="L56" s="255"/>
      <c r="M56" s="255"/>
    </row>
    <row r="57" spans="1:13" ht="15" customHeight="1" x14ac:dyDescent="0.25">
      <c r="A57" s="1286" t="s">
        <v>161</v>
      </c>
      <c r="B57" s="1287"/>
      <c r="C57" s="1287"/>
      <c r="D57" s="1287"/>
      <c r="E57" s="1287"/>
      <c r="F57" s="1287"/>
      <c r="G57" s="1287"/>
      <c r="H57" s="1287"/>
      <c r="I57" s="1287"/>
      <c r="J57" s="256">
        <v>26085</v>
      </c>
      <c r="K57" s="255"/>
      <c r="L57" s="255"/>
      <c r="M57" s="255"/>
    </row>
    <row r="58" spans="1:13" ht="15" customHeight="1" x14ac:dyDescent="0.25">
      <c r="A58" s="1286" t="s">
        <v>375</v>
      </c>
      <c r="B58" s="1287"/>
      <c r="C58" s="1287"/>
      <c r="D58" s="1287"/>
      <c r="E58" s="1287"/>
      <c r="F58" s="1287"/>
      <c r="G58" s="1287"/>
      <c r="H58" s="1287"/>
      <c r="I58" s="1287"/>
      <c r="J58" s="255"/>
      <c r="K58" s="255"/>
      <c r="L58" s="255"/>
      <c r="M58" s="255"/>
    </row>
    <row r="59" spans="1:13" ht="15" customHeight="1" x14ac:dyDescent="0.25">
      <c r="A59" s="1286" t="s">
        <v>162</v>
      </c>
      <c r="B59" s="1287"/>
      <c r="C59" s="1287"/>
      <c r="D59" s="1287"/>
      <c r="E59" s="1287"/>
      <c r="F59" s="1287"/>
      <c r="G59" s="1287"/>
      <c r="H59" s="1287"/>
      <c r="I59" s="1287"/>
      <c r="J59" s="256">
        <v>14870</v>
      </c>
      <c r="K59" s="255"/>
      <c r="L59" s="255"/>
      <c r="M59" s="255"/>
    </row>
    <row r="60" spans="1:13" ht="15" customHeight="1" x14ac:dyDescent="0.25">
      <c r="A60" s="1286" t="s">
        <v>163</v>
      </c>
      <c r="B60" s="1287"/>
      <c r="C60" s="1287"/>
      <c r="D60" s="1287"/>
      <c r="E60" s="1287"/>
      <c r="F60" s="1287"/>
      <c r="G60" s="1287"/>
      <c r="H60" s="1287"/>
      <c r="I60" s="1287"/>
      <c r="J60" s="256">
        <v>6195</v>
      </c>
      <c r="K60" s="255"/>
      <c r="L60" s="255"/>
      <c r="M60" s="255"/>
    </row>
    <row r="61" spans="1:13" ht="15" customHeight="1" x14ac:dyDescent="0.25">
      <c r="A61" s="1286" t="s">
        <v>164</v>
      </c>
      <c r="B61" s="1287"/>
      <c r="C61" s="1287"/>
      <c r="D61" s="1287"/>
      <c r="E61" s="1287"/>
      <c r="F61" s="1287"/>
      <c r="G61" s="1287"/>
      <c r="H61" s="1287"/>
      <c r="I61" s="1287"/>
      <c r="J61" s="256">
        <v>1998</v>
      </c>
      <c r="K61" s="255"/>
      <c r="L61" s="255"/>
      <c r="M61" s="255"/>
    </row>
    <row r="62" spans="1:13" ht="15" customHeight="1" x14ac:dyDescent="0.25">
      <c r="A62" s="1286" t="s">
        <v>166</v>
      </c>
      <c r="B62" s="1287"/>
      <c r="C62" s="1287"/>
      <c r="D62" s="1287"/>
      <c r="E62" s="1287"/>
      <c r="F62" s="1287"/>
      <c r="G62" s="1287"/>
      <c r="H62" s="1287"/>
      <c r="I62" s="1287"/>
      <c r="J62" s="256">
        <v>2194</v>
      </c>
      <c r="K62" s="255"/>
      <c r="L62" s="255"/>
      <c r="M62" s="255"/>
    </row>
    <row r="63" spans="1:13" ht="15" customHeight="1" x14ac:dyDescent="0.25">
      <c r="A63" s="1286" t="s">
        <v>167</v>
      </c>
      <c r="B63" s="1287"/>
      <c r="C63" s="1287"/>
      <c r="D63" s="1287"/>
      <c r="E63" s="1287"/>
      <c r="F63" s="1287"/>
      <c r="G63" s="1287"/>
      <c r="H63" s="1287"/>
      <c r="I63" s="1287"/>
      <c r="J63" s="256">
        <v>1299</v>
      </c>
      <c r="K63" s="255"/>
      <c r="L63" s="255"/>
      <c r="M63" s="255"/>
    </row>
    <row r="64" spans="1:13" ht="15" customHeight="1" x14ac:dyDescent="0.25">
      <c r="A64" s="1296" t="s">
        <v>168</v>
      </c>
      <c r="B64" s="1287"/>
      <c r="C64" s="1287"/>
      <c r="D64" s="1287"/>
      <c r="E64" s="1287"/>
      <c r="F64" s="1287"/>
      <c r="G64" s="1287"/>
      <c r="H64" s="1287"/>
      <c r="I64" s="1287"/>
      <c r="J64" s="257">
        <v>26085</v>
      </c>
      <c r="K64" s="255"/>
      <c r="L64" s="255"/>
      <c r="M64" s="255"/>
    </row>
    <row r="65" spans="1:13" ht="15" customHeight="1" x14ac:dyDescent="0.25"/>
    <row r="66" spans="1:13" ht="15" customHeight="1" x14ac:dyDescent="0.25"/>
    <row r="67" spans="1:13" ht="15" customHeight="1" x14ac:dyDescent="0.25">
      <c r="A67" s="225"/>
      <c r="B67" s="225"/>
      <c r="C67" s="225"/>
      <c r="D67" s="225"/>
      <c r="E67" s="225"/>
      <c r="F67" s="225"/>
      <c r="G67" s="225"/>
      <c r="H67" s="225"/>
      <c r="I67" s="225"/>
      <c r="J67" s="225"/>
      <c r="K67" s="225"/>
      <c r="L67" s="225"/>
      <c r="M67" s="225"/>
    </row>
    <row r="68" spans="1:13" ht="15" customHeight="1" x14ac:dyDescent="0.25">
      <c r="A68" s="1271"/>
      <c r="B68" s="1271"/>
      <c r="C68" s="1271"/>
      <c r="D68" s="1271"/>
      <c r="E68" s="1271"/>
      <c r="F68" s="1271"/>
      <c r="G68" s="1271"/>
      <c r="H68" s="1271"/>
      <c r="I68" s="1271"/>
      <c r="J68" s="1271"/>
      <c r="K68" s="1271"/>
      <c r="L68" s="1271"/>
      <c r="M68" s="1271"/>
    </row>
    <row r="69" spans="1:13" ht="15" customHeight="1" x14ac:dyDescent="0.25">
      <c r="A69" s="1272"/>
      <c r="B69" s="1272"/>
      <c r="C69" s="1272"/>
      <c r="D69" s="1272"/>
      <c r="E69" s="1272"/>
      <c r="F69" s="1272"/>
      <c r="G69" s="1272"/>
      <c r="H69" s="1272"/>
      <c r="I69" s="1272"/>
      <c r="J69" s="1272"/>
      <c r="K69" s="1272"/>
      <c r="L69" s="1272"/>
      <c r="M69" s="1272"/>
    </row>
    <row r="70" spans="1:13" ht="15" customHeight="1" x14ac:dyDescent="0.25">
      <c r="A70" s="222"/>
      <c r="B70" s="222"/>
      <c r="C70" s="222"/>
      <c r="D70" s="431"/>
      <c r="E70" s="219"/>
      <c r="F70" s="220"/>
      <c r="G70" s="220"/>
      <c r="H70" s="220"/>
      <c r="I70" s="220"/>
      <c r="J70" s="221"/>
      <c r="K70" s="220"/>
      <c r="L70" s="220"/>
      <c r="M70" s="220"/>
    </row>
    <row r="71" spans="1:13" ht="15" customHeight="1" x14ac:dyDescent="0.25">
      <c r="A71" s="1271"/>
      <c r="B71" s="1271"/>
      <c r="C71" s="1271"/>
      <c r="D71" s="1271"/>
      <c r="E71" s="1271"/>
      <c r="F71" s="1271"/>
      <c r="G71" s="1271"/>
      <c r="H71" s="1271"/>
      <c r="I71" s="1271"/>
      <c r="J71" s="1271"/>
      <c r="K71" s="1271"/>
      <c r="L71" s="1271"/>
      <c r="M71" s="1271"/>
    </row>
    <row r="72" spans="1:13" ht="15" customHeight="1" x14ac:dyDescent="0.25">
      <c r="A72" s="1272" t="s">
        <v>360</v>
      </c>
      <c r="B72" s="1272"/>
      <c r="C72" s="1272"/>
      <c r="D72" s="1272"/>
      <c r="E72" s="1272"/>
      <c r="F72" s="1272"/>
      <c r="G72" s="1272"/>
      <c r="H72" s="1272"/>
      <c r="I72" s="1272"/>
      <c r="J72" s="1272"/>
      <c r="K72" s="1272"/>
      <c r="L72" s="1272"/>
      <c r="M72" s="1272"/>
    </row>
    <row r="73" spans="1:13" ht="15" customHeight="1" x14ac:dyDescent="0.25"/>
    <row r="76" spans="1:13" ht="15" customHeight="1" x14ac:dyDescent="0.25"/>
    <row r="77" spans="1:13" ht="15" customHeight="1" x14ac:dyDescent="0.25"/>
    <row r="78" spans="1:13" ht="15" customHeight="1" x14ac:dyDescent="0.25"/>
    <row r="79" spans="1:13" ht="15" customHeight="1" x14ac:dyDescent="0.25"/>
    <row r="80" spans="1:13" ht="15" customHeight="1" x14ac:dyDescent="0.25"/>
    <row r="81" ht="15" customHeight="1" x14ac:dyDescent="0.25"/>
  </sheetData>
  <mergeCells count="50">
    <mergeCell ref="E24:E26"/>
    <mergeCell ref="B24:B26"/>
    <mergeCell ref="J25:J26"/>
    <mergeCell ref="E16:F16"/>
    <mergeCell ref="E19:F19"/>
    <mergeCell ref="E17:F17"/>
    <mergeCell ref="A55:I55"/>
    <mergeCell ref="A48:I48"/>
    <mergeCell ref="A49:I49"/>
    <mergeCell ref="A50:M50"/>
    <mergeCell ref="A51:I51"/>
    <mergeCell ref="A52:I52"/>
    <mergeCell ref="A53:I53"/>
    <mergeCell ref="A43:I43"/>
    <mergeCell ref="A44:I44"/>
    <mergeCell ref="A45:I45"/>
    <mergeCell ref="A46:I46"/>
    <mergeCell ref="A54:I54"/>
    <mergeCell ref="A69:M69"/>
    <mergeCell ref="A71:M71"/>
    <mergeCell ref="A72:M72"/>
    <mergeCell ref="E20:F20"/>
    <mergeCell ref="E18:F18"/>
    <mergeCell ref="A60:I60"/>
    <mergeCell ref="A61:I61"/>
    <mergeCell ref="A62:I62"/>
    <mergeCell ref="A63:I63"/>
    <mergeCell ref="A64:I64"/>
    <mergeCell ref="A56:I56"/>
    <mergeCell ref="A57:I57"/>
    <mergeCell ref="A58:I58"/>
    <mergeCell ref="A59:I59"/>
    <mergeCell ref="A47:I47"/>
    <mergeCell ref="A36:I36"/>
    <mergeCell ref="A68:M68"/>
    <mergeCell ref="K25:M25"/>
    <mergeCell ref="J24:M24"/>
    <mergeCell ref="F25:F26"/>
    <mergeCell ref="F24:I24"/>
    <mergeCell ref="G25:I25"/>
    <mergeCell ref="A28:M28"/>
    <mergeCell ref="A24:A26"/>
    <mergeCell ref="C24:C26"/>
    <mergeCell ref="D24:D26"/>
    <mergeCell ref="A37:I37"/>
    <mergeCell ref="A38:I38"/>
    <mergeCell ref="A39:I39"/>
    <mergeCell ref="A40:I40"/>
    <mergeCell ref="A41:I41"/>
    <mergeCell ref="A42:I4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workbookViewId="0">
      <selection activeCell="C4" sqref="C4"/>
    </sheetView>
  </sheetViews>
  <sheetFormatPr defaultRowHeight="15" outlineLevelRow="2" x14ac:dyDescent="0.25"/>
  <cols>
    <col min="1" max="1" width="4.5703125" style="79" customWidth="1"/>
    <col min="2" max="2" width="14.42578125" style="77" customWidth="1"/>
    <col min="3" max="3" width="40.7109375" style="135" customWidth="1"/>
    <col min="4" max="4" width="13.85546875" style="196" customWidth="1"/>
    <col min="5" max="5" width="11.7109375" style="136" customWidth="1"/>
    <col min="6" max="6" width="8.140625" style="78" customWidth="1"/>
    <col min="7" max="9" width="7.140625" style="78" customWidth="1"/>
    <col min="10" max="10" width="8.140625" style="78" customWidth="1"/>
    <col min="11" max="13" width="7.140625" style="78" customWidth="1"/>
  </cols>
  <sheetData>
    <row r="1" spans="1:14" outlineLevel="2" x14ac:dyDescent="0.25">
      <c r="A1" s="544" t="s">
        <v>117</v>
      </c>
      <c r="B1" s="536"/>
      <c r="C1" s="545"/>
      <c r="D1" s="536"/>
      <c r="E1" s="536"/>
      <c r="F1" s="536"/>
      <c r="G1" s="536"/>
      <c r="H1" s="536"/>
      <c r="I1" s="536"/>
      <c r="J1" s="546" t="s">
        <v>118</v>
      </c>
      <c r="K1" s="536"/>
      <c r="L1" s="536"/>
      <c r="M1" s="536"/>
      <c r="N1" s="512"/>
    </row>
    <row r="2" spans="1:14" outlineLevel="1" x14ac:dyDescent="0.25">
      <c r="A2" s="547"/>
      <c r="B2" s="536"/>
      <c r="C2" s="545"/>
      <c r="D2" s="536"/>
      <c r="E2" s="536"/>
      <c r="F2" s="536"/>
      <c r="G2" s="536"/>
      <c r="H2" s="536"/>
      <c r="I2" s="536"/>
      <c r="J2" s="548"/>
      <c r="K2" s="536"/>
      <c r="L2" s="536"/>
      <c r="M2" s="536"/>
      <c r="N2" s="512"/>
    </row>
    <row r="3" spans="1:14" outlineLevel="1" x14ac:dyDescent="0.25">
      <c r="A3" s="547"/>
      <c r="B3" s="536"/>
      <c r="C3" s="545"/>
      <c r="D3" s="536"/>
      <c r="E3" s="536"/>
      <c r="F3" s="536"/>
      <c r="G3" s="536"/>
      <c r="H3" s="536"/>
      <c r="I3" s="536"/>
      <c r="J3" s="548"/>
      <c r="K3" s="536"/>
      <c r="L3" s="536"/>
      <c r="M3" s="536"/>
      <c r="N3" s="512"/>
    </row>
    <row r="4" spans="1:14" outlineLevel="1" x14ac:dyDescent="0.25">
      <c r="A4" s="547"/>
      <c r="B4" s="536"/>
      <c r="C4" s="549"/>
      <c r="D4" s="536"/>
      <c r="E4" s="536"/>
      <c r="F4" s="536"/>
      <c r="G4" s="536"/>
      <c r="H4" s="536"/>
      <c r="I4" s="536"/>
      <c r="J4" s="548" t="s">
        <v>119</v>
      </c>
      <c r="K4" s="536"/>
      <c r="L4" s="536"/>
      <c r="M4" s="536"/>
      <c r="N4" s="512"/>
    </row>
    <row r="5" spans="1:14" outlineLevel="1" x14ac:dyDescent="0.25">
      <c r="A5" s="547" t="s">
        <v>385</v>
      </c>
      <c r="B5" s="536"/>
      <c r="C5" s="545"/>
      <c r="D5" s="536"/>
      <c r="E5" s="536"/>
      <c r="F5" s="536"/>
      <c r="G5" s="536"/>
      <c r="H5" s="536"/>
      <c r="I5" s="536"/>
      <c r="J5" s="550" t="s">
        <v>120</v>
      </c>
      <c r="K5" s="536"/>
      <c r="L5" s="536"/>
      <c r="M5" s="536"/>
      <c r="N5" s="512"/>
    </row>
    <row r="6" spans="1:14" x14ac:dyDescent="0.25">
      <c r="A6" s="541"/>
      <c r="B6" s="579"/>
      <c r="C6" s="580"/>
      <c r="D6" s="540"/>
      <c r="E6" s="581"/>
      <c r="F6" s="542"/>
      <c r="G6" s="542"/>
      <c r="H6" s="540"/>
      <c r="I6" s="542"/>
      <c r="J6" s="543"/>
      <c r="K6" s="582"/>
      <c r="L6" s="582"/>
      <c r="M6" s="582"/>
      <c r="N6" s="512"/>
    </row>
    <row r="7" spans="1:14" x14ac:dyDescent="0.25">
      <c r="A7" s="536"/>
      <c r="B7" s="536"/>
      <c r="C7" s="553"/>
      <c r="D7" s="554"/>
      <c r="E7" s="555" t="s">
        <v>9</v>
      </c>
      <c r="F7" s="556"/>
      <c r="G7" s="556"/>
      <c r="H7" s="536"/>
      <c r="I7" s="557"/>
      <c r="J7" s="536"/>
      <c r="K7" s="536"/>
      <c r="L7" s="536"/>
      <c r="M7" s="536"/>
      <c r="N7" s="512"/>
    </row>
    <row r="8" spans="1:14" x14ac:dyDescent="0.25">
      <c r="A8" s="536"/>
      <c r="B8" s="536"/>
      <c r="C8" s="553"/>
      <c r="D8" s="554"/>
      <c r="E8" s="555"/>
      <c r="F8" s="556"/>
      <c r="G8" s="556"/>
      <c r="H8" s="536"/>
      <c r="I8" s="557"/>
      <c r="J8" s="536"/>
      <c r="K8" s="536"/>
      <c r="L8" s="536"/>
      <c r="M8" s="536"/>
      <c r="N8" s="512"/>
    </row>
    <row r="9" spans="1:14" ht="15.75" x14ac:dyDescent="0.25">
      <c r="A9" s="536"/>
      <c r="B9" s="536"/>
      <c r="C9" s="553"/>
      <c r="D9" s="558" t="s">
        <v>391</v>
      </c>
      <c r="E9" s="536"/>
      <c r="F9" s="536"/>
      <c r="G9" s="536"/>
      <c r="H9" s="536"/>
      <c r="I9" s="536"/>
      <c r="J9" s="536"/>
      <c r="K9" s="536"/>
      <c r="L9" s="536"/>
      <c r="M9" s="536"/>
      <c r="N9" s="512"/>
    </row>
    <row r="10" spans="1:14" x14ac:dyDescent="0.25">
      <c r="A10" s="536"/>
      <c r="B10" s="536"/>
      <c r="C10" s="553"/>
      <c r="D10" s="559" t="s">
        <v>121</v>
      </c>
      <c r="E10" s="536"/>
      <c r="F10" s="536"/>
      <c r="G10" s="536"/>
      <c r="H10" s="536"/>
      <c r="I10" s="560"/>
      <c r="J10" s="536"/>
      <c r="K10" s="536"/>
      <c r="L10" s="536"/>
      <c r="M10" s="536"/>
      <c r="N10" s="512"/>
    </row>
    <row r="11" spans="1:14" x14ac:dyDescent="0.25">
      <c r="A11" s="536"/>
      <c r="B11" s="536"/>
      <c r="C11" s="561"/>
      <c r="D11" s="554"/>
      <c r="E11" s="562"/>
      <c r="F11" s="563"/>
      <c r="G11" s="563"/>
      <c r="H11" s="536"/>
      <c r="I11" s="564"/>
      <c r="J11" s="536"/>
      <c r="K11" s="536"/>
      <c r="L11" s="536"/>
      <c r="M11" s="536"/>
      <c r="N11" s="512"/>
    </row>
    <row r="12" spans="1:14" x14ac:dyDescent="0.25">
      <c r="A12" s="536"/>
      <c r="B12" s="538" t="s">
        <v>122</v>
      </c>
      <c r="C12" s="539" t="s">
        <v>109</v>
      </c>
      <c r="D12" s="537"/>
      <c r="E12" s="565"/>
      <c r="F12" s="566"/>
      <c r="G12" s="566"/>
      <c r="H12" s="567"/>
      <c r="I12" s="551"/>
      <c r="J12" s="552"/>
      <c r="K12" s="536"/>
      <c r="L12" s="536"/>
      <c r="M12" s="536"/>
      <c r="N12" s="512"/>
    </row>
    <row r="13" spans="1:14" x14ac:dyDescent="0.25">
      <c r="A13" s="536"/>
      <c r="B13" s="536"/>
      <c r="C13" s="568"/>
      <c r="D13" s="554"/>
      <c r="E13" s="569" t="s">
        <v>123</v>
      </c>
      <c r="F13" s="536"/>
      <c r="G13" s="556"/>
      <c r="H13" s="559"/>
      <c r="I13" s="556"/>
      <c r="J13" s="570"/>
      <c r="K13" s="536"/>
      <c r="L13" s="536"/>
      <c r="M13" s="536"/>
      <c r="N13" s="512"/>
    </row>
    <row r="14" spans="1:14" x14ac:dyDescent="0.25">
      <c r="A14" s="571"/>
      <c r="B14" s="572"/>
      <c r="C14" s="553"/>
      <c r="D14" s="554"/>
      <c r="E14" s="573"/>
      <c r="F14" s="536"/>
      <c r="G14" s="536"/>
      <c r="H14" s="536"/>
      <c r="I14" s="536"/>
      <c r="J14" s="536"/>
      <c r="K14" s="536"/>
      <c r="L14" s="536"/>
      <c r="M14" s="536"/>
      <c r="N14" s="512"/>
    </row>
    <row r="15" spans="1:14" x14ac:dyDescent="0.25">
      <c r="A15" s="575"/>
      <c r="B15" s="575"/>
      <c r="C15" s="574" t="s">
        <v>518</v>
      </c>
      <c r="D15" s="576"/>
      <c r="E15" s="577"/>
      <c r="F15" s="575"/>
      <c r="G15" s="575"/>
      <c r="H15" s="575"/>
      <c r="I15" s="578"/>
      <c r="J15" s="578"/>
      <c r="K15" s="575"/>
      <c r="L15" s="575"/>
      <c r="M15" s="575"/>
      <c r="N15" s="519"/>
    </row>
    <row r="16" spans="1:14" s="80" customFormat="1" x14ac:dyDescent="0.25">
      <c r="A16" s="515"/>
      <c r="B16" s="525"/>
      <c r="C16" s="513" t="s">
        <v>125</v>
      </c>
      <c r="D16" s="526"/>
      <c r="E16" s="1288" t="s">
        <v>1450</v>
      </c>
      <c r="F16" s="1289"/>
      <c r="G16" s="528" t="s">
        <v>68</v>
      </c>
      <c r="H16" s="526"/>
      <c r="I16" s="513"/>
      <c r="J16" s="513"/>
      <c r="K16" s="526"/>
      <c r="L16" s="526"/>
      <c r="M16" s="526"/>
      <c r="N16" s="527"/>
    </row>
    <row r="17" spans="1:13" s="80" customFormat="1" x14ac:dyDescent="0.25">
      <c r="A17" s="515"/>
      <c r="B17" s="525"/>
      <c r="C17" s="513" t="s">
        <v>126</v>
      </c>
      <c r="D17" s="526"/>
      <c r="E17" s="1288" t="s">
        <v>1451</v>
      </c>
      <c r="F17" s="1289"/>
      <c r="G17" s="528" t="s">
        <v>68</v>
      </c>
      <c r="H17" s="526"/>
      <c r="I17" s="513"/>
      <c r="J17" s="513"/>
      <c r="K17" s="526"/>
      <c r="L17" s="526"/>
      <c r="M17" s="526"/>
    </row>
    <row r="18" spans="1:13" s="80" customFormat="1" x14ac:dyDescent="0.25">
      <c r="A18" s="515"/>
      <c r="B18" s="525"/>
      <c r="C18" s="513" t="s">
        <v>346</v>
      </c>
      <c r="D18" s="526"/>
      <c r="E18" s="1288" t="s">
        <v>1370</v>
      </c>
      <c r="F18" s="1289"/>
      <c r="G18" s="528" t="s">
        <v>68</v>
      </c>
      <c r="H18" s="526"/>
      <c r="I18" s="513"/>
      <c r="J18" s="513"/>
      <c r="K18" s="526"/>
      <c r="L18" s="526"/>
      <c r="M18" s="526"/>
    </row>
    <row r="19" spans="1:13" x14ac:dyDescent="0.25">
      <c r="A19" s="515"/>
      <c r="B19" s="525"/>
      <c r="C19" s="513" t="s">
        <v>128</v>
      </c>
      <c r="D19" s="515"/>
      <c r="E19" s="1288" t="s">
        <v>1371</v>
      </c>
      <c r="F19" s="1289"/>
      <c r="G19" s="528" t="s">
        <v>68</v>
      </c>
      <c r="H19" s="526"/>
      <c r="I19" s="513"/>
      <c r="J19" s="513"/>
      <c r="K19" s="526"/>
      <c r="L19" s="526"/>
      <c r="M19" s="526"/>
    </row>
    <row r="20" spans="1:13" x14ac:dyDescent="0.25">
      <c r="A20" s="515"/>
      <c r="B20" s="525"/>
      <c r="C20" s="513" t="s">
        <v>129</v>
      </c>
      <c r="D20" s="515"/>
      <c r="E20" s="1288" t="s">
        <v>1372</v>
      </c>
      <c r="F20" s="1289"/>
      <c r="G20" s="528" t="s">
        <v>130</v>
      </c>
      <c r="H20" s="526"/>
      <c r="I20" s="513"/>
      <c r="J20" s="513"/>
      <c r="K20" s="526"/>
      <c r="L20" s="526"/>
      <c r="M20" s="526"/>
    </row>
    <row r="21" spans="1:13" ht="15" customHeight="1" x14ac:dyDescent="0.25">
      <c r="A21" s="512"/>
      <c r="B21" s="512"/>
      <c r="C21" s="523" t="s">
        <v>131</v>
      </c>
      <c r="D21" s="517"/>
      <c r="E21" s="516"/>
      <c r="F21" s="512"/>
      <c r="G21" s="512"/>
      <c r="H21" s="512"/>
      <c r="I21" s="512"/>
      <c r="J21" s="512"/>
      <c r="K21" s="512"/>
      <c r="L21" s="512"/>
      <c r="M21" s="512"/>
    </row>
    <row r="22" spans="1:13" ht="15" customHeight="1" x14ac:dyDescent="0.25">
      <c r="A22" s="512"/>
      <c r="B22" s="512"/>
      <c r="C22" s="518"/>
      <c r="D22" s="517"/>
      <c r="E22" s="516"/>
      <c r="F22" s="512"/>
      <c r="G22" s="512"/>
      <c r="H22" s="512"/>
      <c r="I22" s="512"/>
      <c r="J22" s="512"/>
      <c r="K22" s="512"/>
      <c r="L22" s="512"/>
      <c r="M22" s="512"/>
    </row>
    <row r="23" spans="1:13" ht="15" customHeight="1" x14ac:dyDescent="0.25">
      <c r="A23" s="512"/>
      <c r="B23" s="512"/>
      <c r="C23" s="518"/>
      <c r="D23" s="517"/>
      <c r="E23" s="516"/>
      <c r="F23" s="512"/>
      <c r="G23" s="512"/>
      <c r="H23" s="512"/>
      <c r="I23" s="512"/>
      <c r="J23" s="512"/>
      <c r="K23" s="512"/>
      <c r="L23" s="512"/>
      <c r="M23" s="512"/>
    </row>
    <row r="24" spans="1:13" ht="15" customHeight="1" x14ac:dyDescent="0.25">
      <c r="A24" s="1291" t="s">
        <v>10</v>
      </c>
      <c r="B24" s="1294" t="s">
        <v>132</v>
      </c>
      <c r="C24" s="1291" t="s">
        <v>133</v>
      </c>
      <c r="D24" s="1291" t="s">
        <v>134</v>
      </c>
      <c r="E24" s="1291" t="s">
        <v>135</v>
      </c>
      <c r="F24" s="1291" t="s">
        <v>136</v>
      </c>
      <c r="G24" s="1292"/>
      <c r="H24" s="1292"/>
      <c r="I24" s="1292"/>
      <c r="J24" s="1291" t="s">
        <v>137</v>
      </c>
      <c r="K24" s="1292"/>
      <c r="L24" s="1292"/>
      <c r="M24" s="1292"/>
    </row>
    <row r="25" spans="1:13" ht="15" customHeight="1" x14ac:dyDescent="0.25">
      <c r="A25" s="1292"/>
      <c r="B25" s="1295"/>
      <c r="C25" s="1293"/>
      <c r="D25" s="1291"/>
      <c r="E25" s="1291"/>
      <c r="F25" s="1291" t="s">
        <v>82</v>
      </c>
      <c r="G25" s="1291" t="s">
        <v>138</v>
      </c>
      <c r="H25" s="1292"/>
      <c r="I25" s="1292"/>
      <c r="J25" s="1291" t="s">
        <v>82</v>
      </c>
      <c r="K25" s="1291" t="s">
        <v>138</v>
      </c>
      <c r="L25" s="1292"/>
      <c r="M25" s="1292"/>
    </row>
    <row r="26" spans="1:13" ht="16.5" customHeight="1" x14ac:dyDescent="0.25">
      <c r="A26" s="1292"/>
      <c r="B26" s="1295"/>
      <c r="C26" s="1293"/>
      <c r="D26" s="1291"/>
      <c r="E26" s="1291"/>
      <c r="F26" s="1292"/>
      <c r="G26" s="514" t="s">
        <v>139</v>
      </c>
      <c r="H26" s="514" t="s">
        <v>140</v>
      </c>
      <c r="I26" s="514" t="s">
        <v>141</v>
      </c>
      <c r="J26" s="1292"/>
      <c r="K26" s="514" t="s">
        <v>139</v>
      </c>
      <c r="L26" s="514" t="s">
        <v>140</v>
      </c>
      <c r="M26" s="514" t="s">
        <v>141</v>
      </c>
    </row>
    <row r="27" spans="1:13" x14ac:dyDescent="0.25">
      <c r="A27" s="521">
        <v>1</v>
      </c>
      <c r="B27" s="524">
        <v>2</v>
      </c>
      <c r="C27" s="514">
        <v>3</v>
      </c>
      <c r="D27" s="514">
        <v>4</v>
      </c>
      <c r="E27" s="522">
        <v>5</v>
      </c>
      <c r="F27" s="520">
        <v>6</v>
      </c>
      <c r="G27" s="520">
        <v>7</v>
      </c>
      <c r="H27" s="520">
        <v>8</v>
      </c>
      <c r="I27" s="520">
        <v>9</v>
      </c>
      <c r="J27" s="520">
        <v>10</v>
      </c>
      <c r="K27" s="520">
        <v>11</v>
      </c>
      <c r="L27" s="520">
        <v>12</v>
      </c>
      <c r="M27" s="520">
        <v>13</v>
      </c>
    </row>
    <row r="28" spans="1:13" ht="15" customHeight="1" x14ac:dyDescent="0.25">
      <c r="A28" s="1290" t="s">
        <v>962</v>
      </c>
      <c r="B28" s="1287"/>
      <c r="C28" s="1287"/>
      <c r="D28" s="1287"/>
      <c r="E28" s="1287"/>
      <c r="F28" s="1287"/>
      <c r="G28" s="1287"/>
      <c r="H28" s="1287"/>
      <c r="I28" s="1287"/>
      <c r="J28" s="1287"/>
      <c r="K28" s="1287"/>
      <c r="L28" s="1287"/>
      <c r="M28" s="1287"/>
    </row>
    <row r="29" spans="1:13" ht="42" x14ac:dyDescent="0.25">
      <c r="A29" s="521">
        <v>1</v>
      </c>
      <c r="B29" s="529" t="s">
        <v>963</v>
      </c>
      <c r="C29" s="530" t="s">
        <v>1373</v>
      </c>
      <c r="D29" s="522" t="s">
        <v>340</v>
      </c>
      <c r="E29" s="531">
        <v>2.5000000000000001E-2</v>
      </c>
      <c r="F29" s="532">
        <v>133471.92000000001</v>
      </c>
      <c r="G29" s="532">
        <v>5747.52</v>
      </c>
      <c r="H29" s="532">
        <v>6590.91</v>
      </c>
      <c r="I29" s="532">
        <v>1117.03</v>
      </c>
      <c r="J29" s="532">
        <v>3337</v>
      </c>
      <c r="K29" s="532">
        <v>144</v>
      </c>
      <c r="L29" s="532">
        <v>165</v>
      </c>
      <c r="M29" s="532">
        <v>28</v>
      </c>
    </row>
    <row r="30" spans="1:13" ht="24" x14ac:dyDescent="0.25">
      <c r="A30" s="521">
        <v>2</v>
      </c>
      <c r="B30" s="529" t="s">
        <v>964</v>
      </c>
      <c r="C30" s="530" t="s">
        <v>1374</v>
      </c>
      <c r="D30" s="522" t="s">
        <v>341</v>
      </c>
      <c r="E30" s="531">
        <v>-2.5249999999999999</v>
      </c>
      <c r="F30" s="532">
        <v>1198.3699999999999</v>
      </c>
      <c r="G30" s="532"/>
      <c r="H30" s="532"/>
      <c r="I30" s="532"/>
      <c r="J30" s="532">
        <v>-3026</v>
      </c>
      <c r="K30" s="532"/>
      <c r="L30" s="532"/>
      <c r="M30" s="532"/>
    </row>
    <row r="31" spans="1:13" ht="24" x14ac:dyDescent="0.25">
      <c r="A31" s="521">
        <v>3</v>
      </c>
      <c r="B31" s="529" t="s">
        <v>965</v>
      </c>
      <c r="C31" s="530" t="s">
        <v>1375</v>
      </c>
      <c r="D31" s="522" t="s">
        <v>341</v>
      </c>
      <c r="E31" s="531">
        <v>2.5249999999999999</v>
      </c>
      <c r="F31" s="532">
        <v>1677.96</v>
      </c>
      <c r="G31" s="532"/>
      <c r="H31" s="532"/>
      <c r="I31" s="532"/>
      <c r="J31" s="532">
        <v>4237</v>
      </c>
      <c r="K31" s="532"/>
      <c r="L31" s="532"/>
      <c r="M31" s="532"/>
    </row>
    <row r="32" spans="1:13" ht="42" x14ac:dyDescent="0.25">
      <c r="A32" s="521">
        <v>4</v>
      </c>
      <c r="B32" s="529" t="s">
        <v>966</v>
      </c>
      <c r="C32" s="530" t="s">
        <v>1376</v>
      </c>
      <c r="D32" s="522" t="s">
        <v>340</v>
      </c>
      <c r="E32" s="531">
        <v>3.7999999999999999E-2</v>
      </c>
      <c r="F32" s="532">
        <v>59516.480000000003</v>
      </c>
      <c r="G32" s="532">
        <v>5303.13</v>
      </c>
      <c r="H32" s="532">
        <v>5094.6000000000004</v>
      </c>
      <c r="I32" s="532">
        <v>887.06</v>
      </c>
      <c r="J32" s="532">
        <v>2262</v>
      </c>
      <c r="K32" s="532">
        <v>202</v>
      </c>
      <c r="L32" s="532">
        <v>194</v>
      </c>
      <c r="M32" s="532">
        <v>34</v>
      </c>
    </row>
    <row r="33" spans="1:13" ht="24" x14ac:dyDescent="0.25">
      <c r="A33" s="521">
        <v>5</v>
      </c>
      <c r="B33" s="529" t="s">
        <v>968</v>
      </c>
      <c r="C33" s="530" t="s">
        <v>1377</v>
      </c>
      <c r="D33" s="522" t="s">
        <v>341</v>
      </c>
      <c r="E33" s="531">
        <v>-3.8380000000000001</v>
      </c>
      <c r="F33" s="532">
        <v>485.89</v>
      </c>
      <c r="G33" s="532"/>
      <c r="H33" s="532"/>
      <c r="I33" s="532"/>
      <c r="J33" s="532">
        <v>-1865</v>
      </c>
      <c r="K33" s="532"/>
      <c r="L33" s="532"/>
      <c r="M33" s="532"/>
    </row>
    <row r="34" spans="1:13" ht="24" x14ac:dyDescent="0.25">
      <c r="A34" s="521">
        <v>6</v>
      </c>
      <c r="B34" s="529" t="s">
        <v>967</v>
      </c>
      <c r="C34" s="530" t="s">
        <v>1378</v>
      </c>
      <c r="D34" s="522" t="s">
        <v>341</v>
      </c>
      <c r="E34" s="531">
        <v>3.8380000000000001</v>
      </c>
      <c r="F34" s="532">
        <v>563.54</v>
      </c>
      <c r="G34" s="532"/>
      <c r="H34" s="532"/>
      <c r="I34" s="532"/>
      <c r="J34" s="532">
        <v>2163</v>
      </c>
      <c r="K34" s="532"/>
      <c r="L34" s="532"/>
      <c r="M34" s="532"/>
    </row>
    <row r="35" spans="1:13" ht="42" x14ac:dyDescent="0.25">
      <c r="A35" s="521">
        <v>7</v>
      </c>
      <c r="B35" s="529" t="s">
        <v>969</v>
      </c>
      <c r="C35" s="530" t="s">
        <v>1379</v>
      </c>
      <c r="D35" s="522" t="s">
        <v>970</v>
      </c>
      <c r="E35" s="531">
        <v>2</v>
      </c>
      <c r="F35" s="532">
        <v>1146.9100000000001</v>
      </c>
      <c r="G35" s="532">
        <v>41.41</v>
      </c>
      <c r="H35" s="532">
        <v>6.05</v>
      </c>
      <c r="I35" s="532"/>
      <c r="J35" s="532">
        <v>2294</v>
      </c>
      <c r="K35" s="532">
        <v>83</v>
      </c>
      <c r="L35" s="532">
        <v>12</v>
      </c>
      <c r="M35" s="532"/>
    </row>
    <row r="36" spans="1:13" ht="42" x14ac:dyDescent="0.25">
      <c r="A36" s="521">
        <v>8</v>
      </c>
      <c r="B36" s="529" t="s">
        <v>971</v>
      </c>
      <c r="C36" s="530" t="s">
        <v>1380</v>
      </c>
      <c r="D36" s="522" t="s">
        <v>970</v>
      </c>
      <c r="E36" s="531">
        <v>2</v>
      </c>
      <c r="F36" s="532">
        <v>985.79</v>
      </c>
      <c r="G36" s="532">
        <v>40.68</v>
      </c>
      <c r="H36" s="532">
        <v>6.05</v>
      </c>
      <c r="I36" s="532"/>
      <c r="J36" s="532">
        <v>1972</v>
      </c>
      <c r="K36" s="532">
        <v>81</v>
      </c>
      <c r="L36" s="532">
        <v>12</v>
      </c>
      <c r="M36" s="532"/>
    </row>
    <row r="37" spans="1:13" ht="42" x14ac:dyDescent="0.25">
      <c r="A37" s="521">
        <v>9</v>
      </c>
      <c r="B37" s="529" t="s">
        <v>972</v>
      </c>
      <c r="C37" s="530" t="s">
        <v>1381</v>
      </c>
      <c r="D37" s="522" t="s">
        <v>342</v>
      </c>
      <c r="E37" s="533">
        <v>7.2700000000000001E-2</v>
      </c>
      <c r="F37" s="532">
        <v>50922.44</v>
      </c>
      <c r="G37" s="532">
        <v>10787.36</v>
      </c>
      <c r="H37" s="532">
        <v>27277.85</v>
      </c>
      <c r="I37" s="532">
        <v>3830.33</v>
      </c>
      <c r="J37" s="532">
        <v>3702</v>
      </c>
      <c r="K37" s="532">
        <v>784</v>
      </c>
      <c r="L37" s="532">
        <v>1983</v>
      </c>
      <c r="M37" s="532">
        <v>278</v>
      </c>
    </row>
    <row r="38" spans="1:13" ht="30" x14ac:dyDescent="0.25">
      <c r="A38" s="521">
        <v>10</v>
      </c>
      <c r="B38" s="529" t="s">
        <v>973</v>
      </c>
      <c r="C38" s="530" t="s">
        <v>1382</v>
      </c>
      <c r="D38" s="522" t="s">
        <v>207</v>
      </c>
      <c r="E38" s="531">
        <v>2</v>
      </c>
      <c r="F38" s="532">
        <v>2668.85</v>
      </c>
      <c r="G38" s="532">
        <v>46.43</v>
      </c>
      <c r="H38" s="532">
        <v>10.5</v>
      </c>
      <c r="I38" s="532">
        <v>0.74</v>
      </c>
      <c r="J38" s="532">
        <v>5338</v>
      </c>
      <c r="K38" s="532">
        <v>93</v>
      </c>
      <c r="L38" s="532">
        <v>21</v>
      </c>
      <c r="M38" s="532">
        <v>1</v>
      </c>
    </row>
    <row r="39" spans="1:13" ht="15" customHeight="1" x14ac:dyDescent="0.25">
      <c r="A39" s="521">
        <v>11</v>
      </c>
      <c r="B39" s="529" t="s">
        <v>974</v>
      </c>
      <c r="C39" s="530" t="s">
        <v>1383</v>
      </c>
      <c r="D39" s="522" t="s">
        <v>975</v>
      </c>
      <c r="E39" s="531">
        <v>8</v>
      </c>
      <c r="F39" s="532">
        <v>214.54</v>
      </c>
      <c r="G39" s="532">
        <v>21.34</v>
      </c>
      <c r="H39" s="532">
        <v>101.45</v>
      </c>
      <c r="I39" s="532">
        <v>14.48</v>
      </c>
      <c r="J39" s="532">
        <v>1716</v>
      </c>
      <c r="K39" s="532">
        <v>171</v>
      </c>
      <c r="L39" s="532">
        <v>812</v>
      </c>
      <c r="M39" s="532">
        <v>116</v>
      </c>
    </row>
    <row r="40" spans="1:13" ht="42" x14ac:dyDescent="0.25">
      <c r="A40" s="521">
        <v>12</v>
      </c>
      <c r="B40" s="529" t="s">
        <v>976</v>
      </c>
      <c r="C40" s="530" t="s">
        <v>1384</v>
      </c>
      <c r="D40" s="522" t="s">
        <v>975</v>
      </c>
      <c r="E40" s="533">
        <v>10</v>
      </c>
      <c r="F40" s="532">
        <v>182.24</v>
      </c>
      <c r="G40" s="532">
        <v>16.16</v>
      </c>
      <c r="H40" s="532">
        <v>91.05</v>
      </c>
      <c r="I40" s="532">
        <v>13</v>
      </c>
      <c r="J40" s="532">
        <v>1822</v>
      </c>
      <c r="K40" s="532">
        <v>162</v>
      </c>
      <c r="L40" s="532">
        <v>911</v>
      </c>
      <c r="M40" s="532">
        <v>130</v>
      </c>
    </row>
    <row r="41" spans="1:13" ht="42" x14ac:dyDescent="0.25">
      <c r="A41" s="521">
        <v>13</v>
      </c>
      <c r="B41" s="529" t="s">
        <v>977</v>
      </c>
      <c r="C41" s="530" t="s">
        <v>1385</v>
      </c>
      <c r="D41" s="522" t="s">
        <v>975</v>
      </c>
      <c r="E41" s="531">
        <v>2</v>
      </c>
      <c r="F41" s="532">
        <v>131.72999999999999</v>
      </c>
      <c r="G41" s="532">
        <v>11.28</v>
      </c>
      <c r="H41" s="532">
        <v>65.040000000000006</v>
      </c>
      <c r="I41" s="532">
        <v>9.2799999999999994</v>
      </c>
      <c r="J41" s="532">
        <v>263</v>
      </c>
      <c r="K41" s="532">
        <v>23</v>
      </c>
      <c r="L41" s="532">
        <v>130</v>
      </c>
      <c r="M41" s="532">
        <v>19</v>
      </c>
    </row>
    <row r="42" spans="1:13" ht="54" x14ac:dyDescent="0.25">
      <c r="A42" s="521">
        <v>14</v>
      </c>
      <c r="B42" s="529" t="s">
        <v>1386</v>
      </c>
      <c r="C42" s="530" t="s">
        <v>1387</v>
      </c>
      <c r="D42" s="522" t="s">
        <v>207</v>
      </c>
      <c r="E42" s="531">
        <v>3</v>
      </c>
      <c r="F42" s="532">
        <v>325.74</v>
      </c>
      <c r="G42" s="532">
        <v>118.23</v>
      </c>
      <c r="H42" s="532">
        <v>182.59</v>
      </c>
      <c r="I42" s="532">
        <v>23.76</v>
      </c>
      <c r="J42" s="532">
        <v>977</v>
      </c>
      <c r="K42" s="532">
        <v>355</v>
      </c>
      <c r="L42" s="532">
        <v>548</v>
      </c>
      <c r="M42" s="532">
        <v>71</v>
      </c>
    </row>
    <row r="43" spans="1:13" ht="51" x14ac:dyDescent="0.25">
      <c r="A43" s="521">
        <v>15</v>
      </c>
      <c r="B43" s="529" t="s">
        <v>897</v>
      </c>
      <c r="C43" s="530" t="s">
        <v>1452</v>
      </c>
      <c r="D43" s="522" t="s">
        <v>154</v>
      </c>
      <c r="E43" s="531">
        <v>3</v>
      </c>
      <c r="F43" s="532">
        <v>725.45</v>
      </c>
      <c r="G43" s="532"/>
      <c r="H43" s="532"/>
      <c r="I43" s="532"/>
      <c r="J43" s="532">
        <v>2176</v>
      </c>
      <c r="K43" s="532"/>
      <c r="L43" s="532"/>
      <c r="M43" s="532"/>
    </row>
    <row r="44" spans="1:13" ht="54" x14ac:dyDescent="0.25">
      <c r="A44" s="521">
        <v>16</v>
      </c>
      <c r="B44" s="529" t="s">
        <v>1388</v>
      </c>
      <c r="C44" s="530" t="s">
        <v>1389</v>
      </c>
      <c r="D44" s="522" t="s">
        <v>207</v>
      </c>
      <c r="E44" s="531">
        <v>2</v>
      </c>
      <c r="F44" s="532">
        <v>308.82</v>
      </c>
      <c r="G44" s="532">
        <v>115.32</v>
      </c>
      <c r="H44" s="532">
        <v>177.81</v>
      </c>
      <c r="I44" s="532">
        <v>23.39</v>
      </c>
      <c r="J44" s="532">
        <v>618</v>
      </c>
      <c r="K44" s="532">
        <v>231</v>
      </c>
      <c r="L44" s="532">
        <v>356</v>
      </c>
      <c r="M44" s="532">
        <v>47</v>
      </c>
    </row>
    <row r="45" spans="1:13" ht="51" x14ac:dyDescent="0.25">
      <c r="A45" s="521">
        <v>17</v>
      </c>
      <c r="B45" s="529" t="s">
        <v>897</v>
      </c>
      <c r="C45" s="530" t="s">
        <v>1453</v>
      </c>
      <c r="D45" s="522" t="s">
        <v>154</v>
      </c>
      <c r="E45" s="531">
        <v>2</v>
      </c>
      <c r="F45" s="532">
        <v>541.80999999999995</v>
      </c>
      <c r="G45" s="532"/>
      <c r="H45" s="532"/>
      <c r="I45" s="532"/>
      <c r="J45" s="532">
        <v>1084</v>
      </c>
      <c r="K45" s="532"/>
      <c r="L45" s="532"/>
      <c r="M45" s="532"/>
    </row>
    <row r="46" spans="1:13" ht="30" x14ac:dyDescent="0.25">
      <c r="A46" s="521">
        <v>18</v>
      </c>
      <c r="B46" s="529" t="s">
        <v>978</v>
      </c>
      <c r="C46" s="530" t="s">
        <v>1390</v>
      </c>
      <c r="D46" s="522" t="s">
        <v>979</v>
      </c>
      <c r="E46" s="531">
        <v>0.15</v>
      </c>
      <c r="F46" s="532">
        <v>2549.56</v>
      </c>
      <c r="G46" s="532">
        <v>229.09</v>
      </c>
      <c r="H46" s="532">
        <v>57.99</v>
      </c>
      <c r="I46" s="532">
        <v>9.68</v>
      </c>
      <c r="J46" s="532">
        <v>382</v>
      </c>
      <c r="K46" s="532">
        <v>34</v>
      </c>
      <c r="L46" s="532">
        <v>9</v>
      </c>
      <c r="M46" s="532">
        <v>1</v>
      </c>
    </row>
    <row r="47" spans="1:13" ht="42" x14ac:dyDescent="0.25">
      <c r="A47" s="521">
        <v>19</v>
      </c>
      <c r="B47" s="529" t="s">
        <v>980</v>
      </c>
      <c r="C47" s="530" t="s">
        <v>1391</v>
      </c>
      <c r="D47" s="522" t="s">
        <v>340</v>
      </c>
      <c r="E47" s="533">
        <v>6.3E-2</v>
      </c>
      <c r="F47" s="532">
        <v>1415.18</v>
      </c>
      <c r="G47" s="532">
        <v>138.16999999999999</v>
      </c>
      <c r="H47" s="532">
        <v>471.3</v>
      </c>
      <c r="I47" s="532">
        <v>49.01</v>
      </c>
      <c r="J47" s="532">
        <v>89</v>
      </c>
      <c r="K47" s="532">
        <v>9</v>
      </c>
      <c r="L47" s="532">
        <v>30</v>
      </c>
      <c r="M47" s="532">
        <v>3</v>
      </c>
    </row>
    <row r="48" spans="1:13" ht="60" x14ac:dyDescent="0.25">
      <c r="A48" s="521">
        <v>20</v>
      </c>
      <c r="B48" s="529" t="s">
        <v>981</v>
      </c>
      <c r="C48" s="530" t="s">
        <v>1392</v>
      </c>
      <c r="D48" s="522" t="s">
        <v>982</v>
      </c>
      <c r="E48" s="531">
        <v>0.39400000000000002</v>
      </c>
      <c r="F48" s="532">
        <v>68836.94</v>
      </c>
      <c r="G48" s="532">
        <v>3869.31</v>
      </c>
      <c r="H48" s="532">
        <v>6662.1</v>
      </c>
      <c r="I48" s="532">
        <v>809.43</v>
      </c>
      <c r="J48" s="532">
        <v>27122</v>
      </c>
      <c r="K48" s="532">
        <v>1525</v>
      </c>
      <c r="L48" s="532">
        <v>2625</v>
      </c>
      <c r="M48" s="532">
        <v>319</v>
      </c>
    </row>
    <row r="49" spans="1:13" ht="24" x14ac:dyDescent="0.25">
      <c r="A49" s="521">
        <v>21</v>
      </c>
      <c r="B49" s="529" t="s">
        <v>983</v>
      </c>
      <c r="C49" s="530" t="s">
        <v>1393</v>
      </c>
      <c r="D49" s="522" t="s">
        <v>218</v>
      </c>
      <c r="E49" s="533">
        <v>4.3999999999999997E-2</v>
      </c>
      <c r="F49" s="532">
        <v>15214.66</v>
      </c>
      <c r="G49" s="532"/>
      <c r="H49" s="532"/>
      <c r="I49" s="532"/>
      <c r="J49" s="532">
        <v>669</v>
      </c>
      <c r="K49" s="532"/>
      <c r="L49" s="532"/>
      <c r="M49" s="532"/>
    </row>
    <row r="50" spans="1:13" ht="15" customHeight="1" x14ac:dyDescent="0.25">
      <c r="A50" s="521">
        <v>22</v>
      </c>
      <c r="B50" s="529" t="s">
        <v>984</v>
      </c>
      <c r="C50" s="530" t="s">
        <v>1394</v>
      </c>
      <c r="D50" s="522" t="s">
        <v>154</v>
      </c>
      <c r="E50" s="531">
        <v>2</v>
      </c>
      <c r="F50" s="532">
        <v>1141.1099999999999</v>
      </c>
      <c r="G50" s="532"/>
      <c r="H50" s="532"/>
      <c r="I50" s="532"/>
      <c r="J50" s="532">
        <v>2282</v>
      </c>
      <c r="K50" s="532"/>
      <c r="L50" s="532"/>
      <c r="M50" s="532"/>
    </row>
    <row r="51" spans="1:13" ht="15" customHeight="1" x14ac:dyDescent="0.25">
      <c r="A51" s="1286" t="s">
        <v>985</v>
      </c>
      <c r="B51" s="1287"/>
      <c r="C51" s="1287"/>
      <c r="D51" s="1287"/>
      <c r="E51" s="1287"/>
      <c r="F51" s="1287"/>
      <c r="G51" s="1287"/>
      <c r="H51" s="1287"/>
      <c r="I51" s="1287"/>
      <c r="J51" s="1287"/>
      <c r="K51" s="1287"/>
      <c r="L51" s="1287"/>
      <c r="M51" s="1287"/>
    </row>
    <row r="52" spans="1:13" ht="29.25" customHeight="1" x14ac:dyDescent="0.25">
      <c r="A52" s="521">
        <v>23</v>
      </c>
      <c r="B52" s="529" t="s">
        <v>986</v>
      </c>
      <c r="C52" s="530" t="s">
        <v>1395</v>
      </c>
      <c r="D52" s="522" t="s">
        <v>154</v>
      </c>
      <c r="E52" s="531">
        <v>2</v>
      </c>
      <c r="F52" s="532">
        <v>381.57</v>
      </c>
      <c r="G52" s="532"/>
      <c r="H52" s="532"/>
      <c r="I52" s="532"/>
      <c r="J52" s="532">
        <v>763</v>
      </c>
      <c r="K52" s="532"/>
      <c r="L52" s="532"/>
      <c r="M52" s="532"/>
    </row>
    <row r="53" spans="1:13" ht="29.25" customHeight="1" x14ac:dyDescent="0.25">
      <c r="A53" s="521">
        <v>24</v>
      </c>
      <c r="B53" s="529" t="s">
        <v>987</v>
      </c>
      <c r="C53" s="530" t="s">
        <v>1396</v>
      </c>
      <c r="D53" s="522" t="s">
        <v>154</v>
      </c>
      <c r="E53" s="531">
        <v>2</v>
      </c>
      <c r="F53" s="532">
        <v>153.84</v>
      </c>
      <c r="G53" s="532"/>
      <c r="H53" s="532"/>
      <c r="I53" s="532"/>
      <c r="J53" s="532">
        <v>308</v>
      </c>
      <c r="K53" s="532"/>
      <c r="L53" s="532"/>
      <c r="M53" s="532"/>
    </row>
    <row r="54" spans="1:13" ht="29.25" customHeight="1" x14ac:dyDescent="0.25">
      <c r="A54" s="521">
        <v>25</v>
      </c>
      <c r="B54" s="529" t="s">
        <v>900</v>
      </c>
      <c r="C54" s="530" t="s">
        <v>1454</v>
      </c>
      <c r="D54" s="522" t="s">
        <v>154</v>
      </c>
      <c r="E54" s="531">
        <v>2</v>
      </c>
      <c r="F54" s="532">
        <v>80.11</v>
      </c>
      <c r="G54" s="532"/>
      <c r="H54" s="532"/>
      <c r="I54" s="532"/>
      <c r="J54" s="532">
        <v>160</v>
      </c>
      <c r="K54" s="532"/>
      <c r="L54" s="532"/>
      <c r="M54" s="532"/>
    </row>
    <row r="55" spans="1:13" ht="29.25" customHeight="1" x14ac:dyDescent="0.25">
      <c r="A55" s="521">
        <v>26</v>
      </c>
      <c r="B55" s="529" t="s">
        <v>900</v>
      </c>
      <c r="C55" s="530" t="s">
        <v>1455</v>
      </c>
      <c r="D55" s="522" t="s">
        <v>154</v>
      </c>
      <c r="E55" s="531">
        <v>1</v>
      </c>
      <c r="F55" s="532">
        <v>80.11</v>
      </c>
      <c r="G55" s="532"/>
      <c r="H55" s="532"/>
      <c r="I55" s="532"/>
      <c r="J55" s="532">
        <v>80</v>
      </c>
      <c r="K55" s="532"/>
      <c r="L55" s="532"/>
      <c r="M55" s="532"/>
    </row>
    <row r="56" spans="1:13" ht="29.25" customHeight="1" x14ac:dyDescent="0.25">
      <c r="A56" s="521">
        <v>27</v>
      </c>
      <c r="B56" s="529" t="s">
        <v>988</v>
      </c>
      <c r="C56" s="530" t="s">
        <v>1397</v>
      </c>
      <c r="D56" s="522" t="s">
        <v>989</v>
      </c>
      <c r="E56" s="531">
        <v>2</v>
      </c>
      <c r="F56" s="532">
        <v>149.91</v>
      </c>
      <c r="G56" s="532">
        <v>3.99</v>
      </c>
      <c r="H56" s="532">
        <v>27.22</v>
      </c>
      <c r="I56" s="532"/>
      <c r="J56" s="532">
        <v>300</v>
      </c>
      <c r="K56" s="532">
        <v>8</v>
      </c>
      <c r="L56" s="532">
        <v>54</v>
      </c>
      <c r="M56" s="532"/>
    </row>
    <row r="57" spans="1:13" ht="29.25" customHeight="1" x14ac:dyDescent="0.25">
      <c r="A57" s="521">
        <v>28</v>
      </c>
      <c r="B57" s="529" t="s">
        <v>903</v>
      </c>
      <c r="C57" s="530" t="s">
        <v>1456</v>
      </c>
      <c r="D57" s="522" t="s">
        <v>154</v>
      </c>
      <c r="E57" s="531">
        <v>2</v>
      </c>
      <c r="F57" s="532">
        <v>291.95</v>
      </c>
      <c r="G57" s="532"/>
      <c r="H57" s="532"/>
      <c r="I57" s="532"/>
      <c r="J57" s="532">
        <v>584</v>
      </c>
      <c r="K57" s="532"/>
      <c r="L57" s="532"/>
      <c r="M57" s="532"/>
    </row>
    <row r="58" spans="1:13" ht="16.5" customHeight="1" x14ac:dyDescent="0.25">
      <c r="A58" s="1286" t="s">
        <v>196</v>
      </c>
      <c r="B58" s="1287"/>
      <c r="C58" s="1287"/>
      <c r="D58" s="1287"/>
      <c r="E58" s="1287"/>
      <c r="F58" s="1287"/>
      <c r="G58" s="1287"/>
      <c r="H58" s="1287"/>
      <c r="I58" s="1287"/>
      <c r="J58" s="534">
        <v>61809</v>
      </c>
      <c r="K58" s="534">
        <v>3905</v>
      </c>
      <c r="L58" s="534">
        <v>7862</v>
      </c>
      <c r="M58" s="534">
        <v>1047</v>
      </c>
    </row>
    <row r="59" spans="1:13" ht="16.5" customHeight="1" x14ac:dyDescent="0.25">
      <c r="A59" s="1286" t="s">
        <v>156</v>
      </c>
      <c r="B59" s="1287"/>
      <c r="C59" s="1287"/>
      <c r="D59" s="1287"/>
      <c r="E59" s="1287"/>
      <c r="F59" s="1287"/>
      <c r="G59" s="1287"/>
      <c r="H59" s="1287"/>
      <c r="I59" s="1287"/>
      <c r="J59" s="534">
        <v>6695</v>
      </c>
      <c r="K59" s="532"/>
      <c r="L59" s="532"/>
      <c r="M59" s="532"/>
    </row>
    <row r="60" spans="1:13" ht="16.5" customHeight="1" x14ac:dyDescent="0.25">
      <c r="A60" s="1286" t="s">
        <v>157</v>
      </c>
      <c r="B60" s="1287"/>
      <c r="C60" s="1287"/>
      <c r="D60" s="1287"/>
      <c r="E60" s="1287"/>
      <c r="F60" s="1287"/>
      <c r="G60" s="1287"/>
      <c r="H60" s="1287"/>
      <c r="I60" s="1287"/>
      <c r="J60" s="534">
        <v>4204</v>
      </c>
      <c r="K60" s="532"/>
      <c r="L60" s="532"/>
      <c r="M60" s="532"/>
    </row>
    <row r="61" spans="1:13" ht="16.5" customHeight="1" x14ac:dyDescent="0.25">
      <c r="A61" s="1296" t="s">
        <v>990</v>
      </c>
      <c r="B61" s="1287"/>
      <c r="C61" s="1287"/>
      <c r="D61" s="1287"/>
      <c r="E61" s="1287"/>
      <c r="F61" s="1287"/>
      <c r="G61" s="1287"/>
      <c r="H61" s="1287"/>
      <c r="I61" s="1287"/>
      <c r="J61" s="532"/>
      <c r="K61" s="532"/>
      <c r="L61" s="532"/>
      <c r="M61" s="532"/>
    </row>
    <row r="62" spans="1:13" ht="16.5" customHeight="1" x14ac:dyDescent="0.25">
      <c r="A62" s="1286" t="s">
        <v>159</v>
      </c>
      <c r="B62" s="1287"/>
      <c r="C62" s="1287"/>
      <c r="D62" s="1287"/>
      <c r="E62" s="1287"/>
      <c r="F62" s="1287"/>
      <c r="G62" s="1287"/>
      <c r="H62" s="1287"/>
      <c r="I62" s="1287"/>
      <c r="J62" s="534">
        <v>70071</v>
      </c>
      <c r="K62" s="532"/>
      <c r="L62" s="532"/>
      <c r="M62" s="532"/>
    </row>
    <row r="63" spans="1:13" ht="16.5" customHeight="1" x14ac:dyDescent="0.25">
      <c r="A63" s="1286" t="s">
        <v>359</v>
      </c>
      <c r="B63" s="1287"/>
      <c r="C63" s="1287"/>
      <c r="D63" s="1287"/>
      <c r="E63" s="1287"/>
      <c r="F63" s="1287"/>
      <c r="G63" s="1287"/>
      <c r="H63" s="1287"/>
      <c r="I63" s="1287"/>
      <c r="J63" s="534">
        <v>2637</v>
      </c>
      <c r="K63" s="532"/>
      <c r="L63" s="532"/>
      <c r="M63" s="532"/>
    </row>
    <row r="64" spans="1:13" ht="16.5" customHeight="1" x14ac:dyDescent="0.25">
      <c r="A64" s="1286" t="s">
        <v>161</v>
      </c>
      <c r="B64" s="1287"/>
      <c r="C64" s="1287"/>
      <c r="D64" s="1287"/>
      <c r="E64" s="1287"/>
      <c r="F64" s="1287"/>
      <c r="G64" s="1287"/>
      <c r="H64" s="1287"/>
      <c r="I64" s="1287"/>
      <c r="J64" s="534">
        <v>72708</v>
      </c>
      <c r="K64" s="532"/>
      <c r="L64" s="532"/>
      <c r="M64" s="532"/>
    </row>
    <row r="65" spans="1:13" ht="16.5" customHeight="1" x14ac:dyDescent="0.25">
      <c r="A65" s="1286" t="s">
        <v>375</v>
      </c>
      <c r="B65" s="1287"/>
      <c r="C65" s="1287"/>
      <c r="D65" s="1287"/>
      <c r="E65" s="1287"/>
      <c r="F65" s="1287"/>
      <c r="G65" s="1287"/>
      <c r="H65" s="1287"/>
      <c r="I65" s="1287"/>
      <c r="J65" s="532"/>
      <c r="K65" s="532"/>
      <c r="L65" s="532"/>
      <c r="M65" s="532"/>
    </row>
    <row r="66" spans="1:13" ht="16.5" customHeight="1" x14ac:dyDescent="0.25">
      <c r="A66" s="1286" t="s">
        <v>162</v>
      </c>
      <c r="B66" s="1287"/>
      <c r="C66" s="1287"/>
      <c r="D66" s="1287"/>
      <c r="E66" s="1287"/>
      <c r="F66" s="1287"/>
      <c r="G66" s="1287"/>
      <c r="H66" s="1287"/>
      <c r="I66" s="1287"/>
      <c r="J66" s="534">
        <v>50042</v>
      </c>
      <c r="K66" s="532"/>
      <c r="L66" s="532"/>
      <c r="M66" s="532"/>
    </row>
    <row r="67" spans="1:13" ht="16.5" customHeight="1" x14ac:dyDescent="0.25">
      <c r="A67" s="1286" t="s">
        <v>163</v>
      </c>
      <c r="B67" s="1287"/>
      <c r="C67" s="1287"/>
      <c r="D67" s="1287"/>
      <c r="E67" s="1287"/>
      <c r="F67" s="1287"/>
      <c r="G67" s="1287"/>
      <c r="H67" s="1287"/>
      <c r="I67" s="1287"/>
      <c r="J67" s="534">
        <v>7862</v>
      </c>
      <c r="K67" s="532"/>
      <c r="L67" s="532"/>
      <c r="M67" s="532"/>
    </row>
    <row r="68" spans="1:13" ht="16.5" customHeight="1" x14ac:dyDescent="0.25">
      <c r="A68" s="1286" t="s">
        <v>164</v>
      </c>
      <c r="B68" s="1287"/>
      <c r="C68" s="1287"/>
      <c r="D68" s="1287"/>
      <c r="E68" s="1287"/>
      <c r="F68" s="1287"/>
      <c r="G68" s="1287"/>
      <c r="H68" s="1287"/>
      <c r="I68" s="1287"/>
      <c r="J68" s="534">
        <v>4952</v>
      </c>
      <c r="K68" s="532"/>
      <c r="L68" s="532"/>
      <c r="M68" s="532"/>
    </row>
    <row r="69" spans="1:13" ht="16.5" customHeight="1" x14ac:dyDescent="0.25">
      <c r="A69" s="1286" t="s">
        <v>166</v>
      </c>
      <c r="B69" s="1287"/>
      <c r="C69" s="1287"/>
      <c r="D69" s="1287"/>
      <c r="E69" s="1287"/>
      <c r="F69" s="1287"/>
      <c r="G69" s="1287"/>
      <c r="H69" s="1287"/>
      <c r="I69" s="1287"/>
      <c r="J69" s="534">
        <v>6695</v>
      </c>
      <c r="K69" s="532"/>
      <c r="L69" s="532"/>
      <c r="M69" s="532"/>
    </row>
    <row r="70" spans="1:13" ht="16.5" customHeight="1" x14ac:dyDescent="0.25">
      <c r="A70" s="1286" t="s">
        <v>167</v>
      </c>
      <c r="B70" s="1287"/>
      <c r="C70" s="1287"/>
      <c r="D70" s="1287"/>
      <c r="E70" s="1287"/>
      <c r="F70" s="1287"/>
      <c r="G70" s="1287"/>
      <c r="H70" s="1287"/>
      <c r="I70" s="1287"/>
      <c r="J70" s="534">
        <v>4204</v>
      </c>
      <c r="K70" s="532"/>
      <c r="L70" s="532"/>
      <c r="M70" s="532"/>
    </row>
    <row r="71" spans="1:13" ht="16.5" customHeight="1" x14ac:dyDescent="0.25">
      <c r="A71" s="1296" t="s">
        <v>991</v>
      </c>
      <c r="B71" s="1287"/>
      <c r="C71" s="1287"/>
      <c r="D71" s="1287"/>
      <c r="E71" s="1287"/>
      <c r="F71" s="1287"/>
      <c r="G71" s="1287"/>
      <c r="H71" s="1287"/>
      <c r="I71" s="1287"/>
      <c r="J71" s="535">
        <v>72708</v>
      </c>
      <c r="K71" s="532"/>
      <c r="L71" s="532"/>
      <c r="M71" s="532"/>
    </row>
    <row r="72" spans="1:13" ht="16.5" customHeight="1" x14ac:dyDescent="0.25">
      <c r="A72" s="1290" t="s">
        <v>992</v>
      </c>
      <c r="B72" s="1287"/>
      <c r="C72" s="1287"/>
      <c r="D72" s="1287"/>
      <c r="E72" s="1287"/>
      <c r="F72" s="1287"/>
      <c r="G72" s="1287"/>
      <c r="H72" s="1287"/>
      <c r="I72" s="1287"/>
      <c r="J72" s="1287"/>
      <c r="K72" s="1287"/>
      <c r="L72" s="1287"/>
      <c r="M72" s="1287"/>
    </row>
    <row r="73" spans="1:13" ht="44.25" customHeight="1" x14ac:dyDescent="0.25">
      <c r="A73" s="521">
        <v>29</v>
      </c>
      <c r="B73" s="529" t="s">
        <v>993</v>
      </c>
      <c r="C73" s="530" t="s">
        <v>1398</v>
      </c>
      <c r="D73" s="522" t="s">
        <v>340</v>
      </c>
      <c r="E73" s="531">
        <v>0.121</v>
      </c>
      <c r="F73" s="532">
        <v>270079.28000000003</v>
      </c>
      <c r="G73" s="532">
        <v>7234.63</v>
      </c>
      <c r="H73" s="532">
        <v>9563.31</v>
      </c>
      <c r="I73" s="532">
        <v>1578.65</v>
      </c>
      <c r="J73" s="532">
        <v>32680</v>
      </c>
      <c r="K73" s="532">
        <v>875</v>
      </c>
      <c r="L73" s="532">
        <v>1157</v>
      </c>
      <c r="M73" s="532">
        <v>191</v>
      </c>
    </row>
    <row r="74" spans="1:13" ht="44.25" customHeight="1" x14ac:dyDescent="0.25">
      <c r="A74" s="521">
        <v>30</v>
      </c>
      <c r="B74" s="529" t="s">
        <v>872</v>
      </c>
      <c r="C74" s="530" t="s">
        <v>1280</v>
      </c>
      <c r="D74" s="522" t="s">
        <v>341</v>
      </c>
      <c r="E74" s="531">
        <v>-12.22</v>
      </c>
      <c r="F74" s="532">
        <v>2505.2199999999998</v>
      </c>
      <c r="G74" s="532"/>
      <c r="H74" s="532"/>
      <c r="I74" s="532"/>
      <c r="J74" s="532">
        <v>-30614</v>
      </c>
      <c r="K74" s="532"/>
      <c r="L74" s="532"/>
      <c r="M74" s="532"/>
    </row>
    <row r="75" spans="1:13" ht="44.25" customHeight="1" x14ac:dyDescent="0.25">
      <c r="A75" s="521">
        <v>31</v>
      </c>
      <c r="B75" s="529" t="s">
        <v>994</v>
      </c>
      <c r="C75" s="530" t="s">
        <v>1399</v>
      </c>
      <c r="D75" s="522" t="s">
        <v>341</v>
      </c>
      <c r="E75" s="531">
        <v>12.22</v>
      </c>
      <c r="F75" s="532">
        <v>3511.81</v>
      </c>
      <c r="G75" s="532"/>
      <c r="H75" s="532"/>
      <c r="I75" s="532"/>
      <c r="J75" s="532">
        <v>42914</v>
      </c>
      <c r="K75" s="532"/>
      <c r="L75" s="532"/>
      <c r="M75" s="532"/>
    </row>
    <row r="76" spans="1:13" ht="44.25" customHeight="1" x14ac:dyDescent="0.25">
      <c r="A76" s="521">
        <v>32</v>
      </c>
      <c r="B76" s="529" t="s">
        <v>963</v>
      </c>
      <c r="C76" s="530" t="s">
        <v>1400</v>
      </c>
      <c r="D76" s="522" t="s">
        <v>340</v>
      </c>
      <c r="E76" s="531">
        <v>0.01</v>
      </c>
      <c r="F76" s="532">
        <v>133471.92000000001</v>
      </c>
      <c r="G76" s="532">
        <v>5747.52</v>
      </c>
      <c r="H76" s="532">
        <v>6590.91</v>
      </c>
      <c r="I76" s="532">
        <v>1117.03</v>
      </c>
      <c r="J76" s="532">
        <v>1335</v>
      </c>
      <c r="K76" s="532">
        <v>57</v>
      </c>
      <c r="L76" s="532">
        <v>66</v>
      </c>
      <c r="M76" s="532">
        <v>11</v>
      </c>
    </row>
    <row r="77" spans="1:13" ht="44.25" customHeight="1" x14ac:dyDescent="0.25">
      <c r="A77" s="521">
        <v>33</v>
      </c>
      <c r="B77" s="529" t="s">
        <v>964</v>
      </c>
      <c r="C77" s="530" t="s">
        <v>1374</v>
      </c>
      <c r="D77" s="522" t="s">
        <v>341</v>
      </c>
      <c r="E77" s="531">
        <v>-1.01</v>
      </c>
      <c r="F77" s="532">
        <v>1198.3699999999999</v>
      </c>
      <c r="G77" s="532"/>
      <c r="H77" s="532"/>
      <c r="I77" s="532"/>
      <c r="J77" s="532">
        <v>-1210</v>
      </c>
      <c r="K77" s="532"/>
      <c r="L77" s="532"/>
      <c r="M77" s="532"/>
    </row>
    <row r="78" spans="1:13" ht="44.25" customHeight="1" x14ac:dyDescent="0.25">
      <c r="A78" s="521">
        <v>34</v>
      </c>
      <c r="B78" s="529" t="s">
        <v>965</v>
      </c>
      <c r="C78" s="530" t="s">
        <v>1375</v>
      </c>
      <c r="D78" s="522" t="s">
        <v>341</v>
      </c>
      <c r="E78" s="531">
        <v>1.01</v>
      </c>
      <c r="F78" s="532">
        <v>1677.96</v>
      </c>
      <c r="G78" s="532"/>
      <c r="H78" s="532"/>
      <c r="I78" s="532"/>
      <c r="J78" s="532">
        <v>1695</v>
      </c>
      <c r="K78" s="532"/>
      <c r="L78" s="532"/>
      <c r="M78" s="532"/>
    </row>
    <row r="79" spans="1:13" ht="44.25" customHeight="1" x14ac:dyDescent="0.25">
      <c r="A79" s="521">
        <v>35</v>
      </c>
      <c r="B79" s="529" t="s">
        <v>978</v>
      </c>
      <c r="C79" s="530" t="s">
        <v>1401</v>
      </c>
      <c r="D79" s="522" t="s">
        <v>979</v>
      </c>
      <c r="E79" s="531">
        <v>0.3</v>
      </c>
      <c r="F79" s="532">
        <v>2549.56</v>
      </c>
      <c r="G79" s="532">
        <v>229.09</v>
      </c>
      <c r="H79" s="532">
        <v>57.99</v>
      </c>
      <c r="I79" s="532">
        <v>9.68</v>
      </c>
      <c r="J79" s="532">
        <v>765</v>
      </c>
      <c r="K79" s="532">
        <v>69</v>
      </c>
      <c r="L79" s="532">
        <v>17</v>
      </c>
      <c r="M79" s="532">
        <v>3</v>
      </c>
    </row>
    <row r="80" spans="1:13" ht="44.25" customHeight="1" x14ac:dyDescent="0.25">
      <c r="A80" s="521">
        <v>36</v>
      </c>
      <c r="B80" s="529" t="s">
        <v>995</v>
      </c>
      <c r="C80" s="530" t="s">
        <v>1402</v>
      </c>
      <c r="D80" s="522" t="s">
        <v>982</v>
      </c>
      <c r="E80" s="531">
        <v>0.151</v>
      </c>
      <c r="F80" s="532">
        <v>35808.230000000003</v>
      </c>
      <c r="G80" s="532">
        <v>2408.92</v>
      </c>
      <c r="H80" s="532">
        <v>3694.8</v>
      </c>
      <c r="I80" s="532">
        <v>405.12</v>
      </c>
      <c r="J80" s="532">
        <v>5407</v>
      </c>
      <c r="K80" s="532">
        <v>364</v>
      </c>
      <c r="L80" s="532">
        <v>558</v>
      </c>
      <c r="M80" s="532">
        <v>61</v>
      </c>
    </row>
    <row r="81" spans="1:13" ht="44.25" customHeight="1" x14ac:dyDescent="0.25">
      <c r="A81" s="521">
        <v>37</v>
      </c>
      <c r="B81" s="529" t="s">
        <v>996</v>
      </c>
      <c r="C81" s="530" t="s">
        <v>1403</v>
      </c>
      <c r="D81" s="522" t="s">
        <v>982</v>
      </c>
      <c r="E81" s="533">
        <v>0.45500000000000002</v>
      </c>
      <c r="F81" s="532">
        <v>44354.91</v>
      </c>
      <c r="G81" s="532">
        <v>3460.32</v>
      </c>
      <c r="H81" s="532">
        <v>5178.26</v>
      </c>
      <c r="I81" s="532">
        <v>710.77</v>
      </c>
      <c r="J81" s="532">
        <v>20181</v>
      </c>
      <c r="K81" s="532">
        <v>1574</v>
      </c>
      <c r="L81" s="532">
        <v>2356</v>
      </c>
      <c r="M81" s="532">
        <v>323</v>
      </c>
    </row>
    <row r="82" spans="1:13" ht="44.25" customHeight="1" x14ac:dyDescent="0.25">
      <c r="A82" s="521">
        <v>38</v>
      </c>
      <c r="B82" s="529" t="s">
        <v>984</v>
      </c>
      <c r="C82" s="530" t="s">
        <v>1394</v>
      </c>
      <c r="D82" s="522" t="s">
        <v>154</v>
      </c>
      <c r="E82" s="531">
        <v>6</v>
      </c>
      <c r="F82" s="532">
        <v>1141.1099999999999</v>
      </c>
      <c r="G82" s="532"/>
      <c r="H82" s="532"/>
      <c r="I82" s="532"/>
      <c r="J82" s="532">
        <v>6847</v>
      </c>
      <c r="K82" s="532"/>
      <c r="L82" s="532"/>
      <c r="M82" s="532"/>
    </row>
    <row r="83" spans="1:13" ht="44.25" customHeight="1" x14ac:dyDescent="0.25">
      <c r="A83" s="521">
        <v>39</v>
      </c>
      <c r="B83" s="529" t="s">
        <v>983</v>
      </c>
      <c r="C83" s="530" t="s">
        <v>1393</v>
      </c>
      <c r="D83" s="522" t="s">
        <v>218</v>
      </c>
      <c r="E83" s="533">
        <v>0.13200000000000001</v>
      </c>
      <c r="F83" s="532">
        <v>15214.66</v>
      </c>
      <c r="G83" s="532"/>
      <c r="H83" s="532"/>
      <c r="I83" s="532"/>
      <c r="J83" s="532">
        <v>2008</v>
      </c>
      <c r="K83" s="532"/>
      <c r="L83" s="532"/>
      <c r="M83" s="532"/>
    </row>
    <row r="84" spans="1:13" ht="44.25" customHeight="1" x14ac:dyDescent="0.25">
      <c r="A84" s="521">
        <v>40</v>
      </c>
      <c r="B84" s="529" t="s">
        <v>903</v>
      </c>
      <c r="C84" s="530" t="s">
        <v>1456</v>
      </c>
      <c r="D84" s="522" t="s">
        <v>154</v>
      </c>
      <c r="E84" s="531">
        <v>6</v>
      </c>
      <c r="F84" s="532">
        <v>291.95</v>
      </c>
      <c r="G84" s="532"/>
      <c r="H84" s="532"/>
      <c r="I84" s="532"/>
      <c r="J84" s="532">
        <v>1752</v>
      </c>
      <c r="K84" s="532"/>
      <c r="L84" s="532"/>
      <c r="M84" s="532"/>
    </row>
    <row r="85" spans="1:13" ht="15" customHeight="1" x14ac:dyDescent="0.25">
      <c r="A85" s="1286" t="s">
        <v>196</v>
      </c>
      <c r="B85" s="1287"/>
      <c r="C85" s="1287"/>
      <c r="D85" s="1287"/>
      <c r="E85" s="1287"/>
      <c r="F85" s="1287"/>
      <c r="G85" s="1287"/>
      <c r="H85" s="1287"/>
      <c r="I85" s="1287"/>
      <c r="J85" s="534">
        <v>83760</v>
      </c>
      <c r="K85" s="534">
        <v>2939</v>
      </c>
      <c r="L85" s="534">
        <v>4154</v>
      </c>
      <c r="M85" s="534">
        <v>589</v>
      </c>
    </row>
    <row r="86" spans="1:13" ht="15" customHeight="1" x14ac:dyDescent="0.25">
      <c r="A86" s="1286" t="s">
        <v>156</v>
      </c>
      <c r="B86" s="1287"/>
      <c r="C86" s="1287"/>
      <c r="D86" s="1287"/>
      <c r="E86" s="1287"/>
      <c r="F86" s="1287"/>
      <c r="G86" s="1287"/>
      <c r="H86" s="1287"/>
      <c r="I86" s="1287"/>
      <c r="J86" s="534">
        <v>5045</v>
      </c>
      <c r="K86" s="532"/>
      <c r="L86" s="532"/>
      <c r="M86" s="532"/>
    </row>
    <row r="87" spans="1:13" ht="15" customHeight="1" x14ac:dyDescent="0.25">
      <c r="A87" s="1286" t="s">
        <v>157</v>
      </c>
      <c r="B87" s="1287"/>
      <c r="C87" s="1287"/>
      <c r="D87" s="1287"/>
      <c r="E87" s="1287"/>
      <c r="F87" s="1287"/>
      <c r="G87" s="1287"/>
      <c r="H87" s="1287"/>
      <c r="I87" s="1287"/>
      <c r="J87" s="534">
        <v>3140</v>
      </c>
      <c r="K87" s="532"/>
      <c r="L87" s="532"/>
      <c r="M87" s="532"/>
    </row>
    <row r="88" spans="1:13" ht="15" customHeight="1" x14ac:dyDescent="0.25">
      <c r="A88" s="1296" t="s">
        <v>997</v>
      </c>
      <c r="B88" s="1287"/>
      <c r="C88" s="1287"/>
      <c r="D88" s="1287"/>
      <c r="E88" s="1287"/>
      <c r="F88" s="1287"/>
      <c r="G88" s="1287"/>
      <c r="H88" s="1287"/>
      <c r="I88" s="1287"/>
      <c r="J88" s="532"/>
      <c r="K88" s="532"/>
      <c r="L88" s="532"/>
      <c r="M88" s="532"/>
    </row>
    <row r="89" spans="1:13" ht="15" customHeight="1" x14ac:dyDescent="0.25">
      <c r="A89" s="1286" t="s">
        <v>343</v>
      </c>
      <c r="B89" s="1287"/>
      <c r="C89" s="1287"/>
      <c r="D89" s="1287"/>
      <c r="E89" s="1287"/>
      <c r="F89" s="1287"/>
      <c r="G89" s="1287"/>
      <c r="H89" s="1287"/>
      <c r="I89" s="1287"/>
      <c r="J89" s="534">
        <v>90193</v>
      </c>
      <c r="K89" s="532"/>
      <c r="L89" s="532"/>
      <c r="M89" s="532"/>
    </row>
    <row r="90" spans="1:13" ht="15" customHeight="1" x14ac:dyDescent="0.25">
      <c r="A90" s="1286" t="s">
        <v>331</v>
      </c>
      <c r="B90" s="1287"/>
      <c r="C90" s="1287"/>
      <c r="D90" s="1287"/>
      <c r="E90" s="1287"/>
      <c r="F90" s="1287"/>
      <c r="G90" s="1287"/>
      <c r="H90" s="1287"/>
      <c r="I90" s="1287"/>
      <c r="J90" s="534">
        <v>1752</v>
      </c>
      <c r="K90" s="532"/>
      <c r="L90" s="532"/>
      <c r="M90" s="532"/>
    </row>
    <row r="91" spans="1:13" ht="15" customHeight="1" x14ac:dyDescent="0.25">
      <c r="A91" s="1286" t="s">
        <v>161</v>
      </c>
      <c r="B91" s="1287"/>
      <c r="C91" s="1287"/>
      <c r="D91" s="1287"/>
      <c r="E91" s="1287"/>
      <c r="F91" s="1287"/>
      <c r="G91" s="1287"/>
      <c r="H91" s="1287"/>
      <c r="I91" s="1287"/>
      <c r="J91" s="534">
        <v>91945</v>
      </c>
      <c r="K91" s="532"/>
      <c r="L91" s="532"/>
      <c r="M91" s="532"/>
    </row>
    <row r="92" spans="1:13" ht="15" customHeight="1" x14ac:dyDescent="0.25">
      <c r="A92" s="1286" t="s">
        <v>375</v>
      </c>
      <c r="B92" s="1287"/>
      <c r="C92" s="1287"/>
      <c r="D92" s="1287"/>
      <c r="E92" s="1287"/>
      <c r="F92" s="1287"/>
      <c r="G92" s="1287"/>
      <c r="H92" s="1287"/>
      <c r="I92" s="1287"/>
      <c r="J92" s="532"/>
      <c r="K92" s="532"/>
      <c r="L92" s="532"/>
      <c r="M92" s="532"/>
    </row>
    <row r="93" spans="1:13" ht="15" customHeight="1" x14ac:dyDescent="0.25">
      <c r="A93" s="1286" t="s">
        <v>162</v>
      </c>
      <c r="B93" s="1287"/>
      <c r="C93" s="1287"/>
      <c r="D93" s="1287"/>
      <c r="E93" s="1287"/>
      <c r="F93" s="1287"/>
      <c r="G93" s="1287"/>
      <c r="H93" s="1287"/>
      <c r="I93" s="1287"/>
      <c r="J93" s="534">
        <v>76667</v>
      </c>
      <c r="K93" s="532"/>
      <c r="L93" s="532"/>
      <c r="M93" s="532"/>
    </row>
    <row r="94" spans="1:13" ht="15" customHeight="1" x14ac:dyDescent="0.25">
      <c r="A94" s="1286" t="s">
        <v>163</v>
      </c>
      <c r="B94" s="1287"/>
      <c r="C94" s="1287"/>
      <c r="D94" s="1287"/>
      <c r="E94" s="1287"/>
      <c r="F94" s="1287"/>
      <c r="G94" s="1287"/>
      <c r="H94" s="1287"/>
      <c r="I94" s="1287"/>
      <c r="J94" s="534">
        <v>4154</v>
      </c>
      <c r="K94" s="532"/>
      <c r="L94" s="532"/>
      <c r="M94" s="532"/>
    </row>
    <row r="95" spans="1:13" ht="15" customHeight="1" x14ac:dyDescent="0.25">
      <c r="A95" s="1286" t="s">
        <v>164</v>
      </c>
      <c r="B95" s="1287"/>
      <c r="C95" s="1287"/>
      <c r="D95" s="1287"/>
      <c r="E95" s="1287"/>
      <c r="F95" s="1287"/>
      <c r="G95" s="1287"/>
      <c r="H95" s="1287"/>
      <c r="I95" s="1287"/>
      <c r="J95" s="534">
        <v>3528</v>
      </c>
      <c r="K95" s="532"/>
      <c r="L95" s="532"/>
      <c r="M95" s="532"/>
    </row>
    <row r="96" spans="1:13" ht="15" customHeight="1" x14ac:dyDescent="0.25">
      <c r="A96" s="1286" t="s">
        <v>166</v>
      </c>
      <c r="B96" s="1287"/>
      <c r="C96" s="1287"/>
      <c r="D96" s="1287"/>
      <c r="E96" s="1287"/>
      <c r="F96" s="1287"/>
      <c r="G96" s="1287"/>
      <c r="H96" s="1287"/>
      <c r="I96" s="1287"/>
      <c r="J96" s="534">
        <v>5045</v>
      </c>
      <c r="K96" s="532"/>
      <c r="L96" s="532"/>
      <c r="M96" s="532"/>
    </row>
    <row r="97" spans="1:13" ht="15" customHeight="1" x14ac:dyDescent="0.25">
      <c r="A97" s="1286" t="s">
        <v>167</v>
      </c>
      <c r="B97" s="1287"/>
      <c r="C97" s="1287"/>
      <c r="D97" s="1287"/>
      <c r="E97" s="1287"/>
      <c r="F97" s="1287"/>
      <c r="G97" s="1287"/>
      <c r="H97" s="1287"/>
      <c r="I97" s="1287"/>
      <c r="J97" s="534">
        <v>3140</v>
      </c>
      <c r="K97" s="532"/>
      <c r="L97" s="532"/>
      <c r="M97" s="532"/>
    </row>
    <row r="98" spans="1:13" ht="15" customHeight="1" x14ac:dyDescent="0.25">
      <c r="A98" s="1296" t="s">
        <v>998</v>
      </c>
      <c r="B98" s="1287"/>
      <c r="C98" s="1287"/>
      <c r="D98" s="1287"/>
      <c r="E98" s="1287"/>
      <c r="F98" s="1287"/>
      <c r="G98" s="1287"/>
      <c r="H98" s="1287"/>
      <c r="I98" s="1287"/>
      <c r="J98" s="535">
        <v>91945</v>
      </c>
      <c r="K98" s="532"/>
      <c r="L98" s="532"/>
      <c r="M98" s="532"/>
    </row>
    <row r="99" spans="1:13" ht="15" customHeight="1" x14ac:dyDescent="0.25">
      <c r="A99" s="1297" t="s">
        <v>202</v>
      </c>
      <c r="B99" s="1298"/>
      <c r="C99" s="1298"/>
      <c r="D99" s="1298"/>
      <c r="E99" s="1298"/>
      <c r="F99" s="1298"/>
      <c r="G99" s="1298"/>
      <c r="H99" s="1298"/>
      <c r="I99" s="1298"/>
      <c r="J99" s="1298"/>
      <c r="K99" s="1298"/>
      <c r="L99" s="1298"/>
      <c r="M99" s="1298"/>
    </row>
    <row r="100" spans="1:13" ht="15" customHeight="1" x14ac:dyDescent="0.25">
      <c r="A100" s="1286" t="s">
        <v>155</v>
      </c>
      <c r="B100" s="1287"/>
      <c r="C100" s="1287"/>
      <c r="D100" s="1287"/>
      <c r="E100" s="1287"/>
      <c r="F100" s="1287"/>
      <c r="G100" s="1287"/>
      <c r="H100" s="1287"/>
      <c r="I100" s="1287"/>
      <c r="J100" s="534">
        <v>145569</v>
      </c>
      <c r="K100" s="534">
        <v>6844</v>
      </c>
      <c r="L100" s="534">
        <v>12016</v>
      </c>
      <c r="M100" s="534">
        <v>1636</v>
      </c>
    </row>
    <row r="101" spans="1:13" ht="15" customHeight="1" x14ac:dyDescent="0.25">
      <c r="A101" s="1286" t="s">
        <v>156</v>
      </c>
      <c r="B101" s="1287"/>
      <c r="C101" s="1287"/>
      <c r="D101" s="1287"/>
      <c r="E101" s="1287"/>
      <c r="F101" s="1287"/>
      <c r="G101" s="1287"/>
      <c r="H101" s="1287"/>
      <c r="I101" s="1287"/>
      <c r="J101" s="534">
        <v>11740</v>
      </c>
      <c r="K101" s="532"/>
      <c r="L101" s="532"/>
      <c r="M101" s="532"/>
    </row>
    <row r="102" spans="1:13" ht="15" customHeight="1" x14ac:dyDescent="0.25">
      <c r="A102" s="1286" t="s">
        <v>157</v>
      </c>
      <c r="B102" s="1287"/>
      <c r="C102" s="1287"/>
      <c r="D102" s="1287"/>
      <c r="E102" s="1287"/>
      <c r="F102" s="1287"/>
      <c r="G102" s="1287"/>
      <c r="H102" s="1287"/>
      <c r="I102" s="1287"/>
      <c r="J102" s="534">
        <v>7344</v>
      </c>
      <c r="K102" s="532"/>
      <c r="L102" s="532"/>
      <c r="M102" s="532"/>
    </row>
    <row r="103" spans="1:13" ht="15" customHeight="1" x14ac:dyDescent="0.25">
      <c r="A103" s="1296" t="s">
        <v>158</v>
      </c>
      <c r="B103" s="1287"/>
      <c r="C103" s="1287"/>
      <c r="D103" s="1287"/>
      <c r="E103" s="1287"/>
      <c r="F103" s="1287"/>
      <c r="G103" s="1287"/>
      <c r="H103" s="1287"/>
      <c r="I103" s="1287"/>
      <c r="J103" s="532"/>
      <c r="K103" s="532"/>
      <c r="L103" s="532"/>
      <c r="M103" s="532"/>
    </row>
    <row r="104" spans="1:13" ht="15" customHeight="1" x14ac:dyDescent="0.25">
      <c r="A104" s="1286" t="s">
        <v>159</v>
      </c>
      <c r="B104" s="1287"/>
      <c r="C104" s="1287"/>
      <c r="D104" s="1287"/>
      <c r="E104" s="1287"/>
      <c r="F104" s="1287"/>
      <c r="G104" s="1287"/>
      <c r="H104" s="1287"/>
      <c r="I104" s="1287"/>
      <c r="J104" s="534">
        <v>162016</v>
      </c>
      <c r="K104" s="532"/>
      <c r="L104" s="532"/>
      <c r="M104" s="532"/>
    </row>
    <row r="105" spans="1:13" ht="15" customHeight="1" x14ac:dyDescent="0.25">
      <c r="A105" s="1286" t="s">
        <v>359</v>
      </c>
      <c r="B105" s="1287"/>
      <c r="C105" s="1287"/>
      <c r="D105" s="1287"/>
      <c r="E105" s="1287"/>
      <c r="F105" s="1287"/>
      <c r="G105" s="1287"/>
      <c r="H105" s="1287"/>
      <c r="I105" s="1287"/>
      <c r="J105" s="534">
        <v>2637</v>
      </c>
      <c r="K105" s="532"/>
      <c r="L105" s="532"/>
      <c r="M105" s="532"/>
    </row>
    <row r="106" spans="1:13" ht="15" customHeight="1" x14ac:dyDescent="0.25">
      <c r="A106" s="1286" t="s">
        <v>161</v>
      </c>
      <c r="B106" s="1287"/>
      <c r="C106" s="1287"/>
      <c r="D106" s="1287"/>
      <c r="E106" s="1287"/>
      <c r="F106" s="1287"/>
      <c r="G106" s="1287"/>
      <c r="H106" s="1287"/>
      <c r="I106" s="1287"/>
      <c r="J106" s="534">
        <v>164653</v>
      </c>
      <c r="K106" s="532"/>
      <c r="L106" s="532"/>
      <c r="M106" s="532"/>
    </row>
    <row r="107" spans="1:13" ht="15" customHeight="1" x14ac:dyDescent="0.25">
      <c r="A107" s="1286" t="s">
        <v>375</v>
      </c>
      <c r="B107" s="1287"/>
      <c r="C107" s="1287"/>
      <c r="D107" s="1287"/>
      <c r="E107" s="1287"/>
      <c r="F107" s="1287"/>
      <c r="G107" s="1287"/>
      <c r="H107" s="1287"/>
      <c r="I107" s="1287"/>
      <c r="J107" s="532"/>
      <c r="K107" s="532"/>
      <c r="L107" s="532"/>
      <c r="M107" s="532"/>
    </row>
    <row r="108" spans="1:13" ht="15" customHeight="1" x14ac:dyDescent="0.25">
      <c r="A108" s="1286" t="s">
        <v>162</v>
      </c>
      <c r="B108" s="1287"/>
      <c r="C108" s="1287"/>
      <c r="D108" s="1287"/>
      <c r="E108" s="1287"/>
      <c r="F108" s="1287"/>
      <c r="G108" s="1287"/>
      <c r="H108" s="1287"/>
      <c r="I108" s="1287"/>
      <c r="J108" s="534">
        <v>126709</v>
      </c>
      <c r="K108" s="532"/>
      <c r="L108" s="532"/>
      <c r="M108" s="532"/>
    </row>
    <row r="109" spans="1:13" ht="15" customHeight="1" x14ac:dyDescent="0.25">
      <c r="A109" s="1286" t="s">
        <v>163</v>
      </c>
      <c r="B109" s="1287"/>
      <c r="C109" s="1287"/>
      <c r="D109" s="1287"/>
      <c r="E109" s="1287"/>
      <c r="F109" s="1287"/>
      <c r="G109" s="1287"/>
      <c r="H109" s="1287"/>
      <c r="I109" s="1287"/>
      <c r="J109" s="534">
        <v>12016</v>
      </c>
      <c r="K109" s="532"/>
      <c r="L109" s="532"/>
      <c r="M109" s="532"/>
    </row>
    <row r="110" spans="1:13" ht="15" customHeight="1" x14ac:dyDescent="0.25">
      <c r="A110" s="1286" t="s">
        <v>164</v>
      </c>
      <c r="B110" s="1287"/>
      <c r="C110" s="1287"/>
      <c r="D110" s="1287"/>
      <c r="E110" s="1287"/>
      <c r="F110" s="1287"/>
      <c r="G110" s="1287"/>
      <c r="H110" s="1287"/>
      <c r="I110" s="1287"/>
      <c r="J110" s="534">
        <v>8480</v>
      </c>
      <c r="K110" s="532"/>
      <c r="L110" s="532"/>
      <c r="M110" s="532"/>
    </row>
    <row r="111" spans="1:13" ht="15" customHeight="1" x14ac:dyDescent="0.25">
      <c r="A111" s="1286" t="s">
        <v>166</v>
      </c>
      <c r="B111" s="1287"/>
      <c r="C111" s="1287"/>
      <c r="D111" s="1287"/>
      <c r="E111" s="1287"/>
      <c r="F111" s="1287"/>
      <c r="G111" s="1287"/>
      <c r="H111" s="1287"/>
      <c r="I111" s="1287"/>
      <c r="J111" s="534">
        <v>11740</v>
      </c>
      <c r="K111" s="532"/>
      <c r="L111" s="532"/>
      <c r="M111" s="532"/>
    </row>
    <row r="112" spans="1:13" ht="15" customHeight="1" x14ac:dyDescent="0.25">
      <c r="A112" s="1286" t="s">
        <v>167</v>
      </c>
      <c r="B112" s="1287"/>
      <c r="C112" s="1287"/>
      <c r="D112" s="1287"/>
      <c r="E112" s="1287"/>
      <c r="F112" s="1287"/>
      <c r="G112" s="1287"/>
      <c r="H112" s="1287"/>
      <c r="I112" s="1287"/>
      <c r="J112" s="534">
        <v>7344</v>
      </c>
      <c r="K112" s="532"/>
      <c r="L112" s="532"/>
      <c r="M112" s="532"/>
    </row>
    <row r="113" spans="1:13" ht="15" customHeight="1" x14ac:dyDescent="0.25">
      <c r="A113" s="1296" t="s">
        <v>168</v>
      </c>
      <c r="B113" s="1287"/>
      <c r="C113" s="1287"/>
      <c r="D113" s="1287"/>
      <c r="E113" s="1287"/>
      <c r="F113" s="1287"/>
      <c r="G113" s="1287"/>
      <c r="H113" s="1287"/>
      <c r="I113" s="1287"/>
      <c r="J113" s="535">
        <v>164653</v>
      </c>
      <c r="K113" s="532"/>
      <c r="L113" s="532"/>
      <c r="M113" s="532"/>
    </row>
    <row r="115" spans="1:13" x14ac:dyDescent="0.25">
      <c r="A115" s="225"/>
      <c r="B115" s="225"/>
      <c r="C115" s="225"/>
      <c r="D115" s="225"/>
      <c r="E115" s="225"/>
      <c r="F115" s="225"/>
      <c r="G115" s="225"/>
      <c r="H115" s="225"/>
      <c r="I115" s="225"/>
      <c r="J115" s="225"/>
      <c r="K115" s="225"/>
      <c r="L115" s="225"/>
      <c r="M115" s="225"/>
    </row>
    <row r="116" spans="1:13" ht="15" customHeight="1" x14ac:dyDescent="0.25">
      <c r="A116" s="1271"/>
      <c r="B116" s="1271"/>
      <c r="C116" s="1271"/>
      <c r="D116" s="1271"/>
      <c r="E116" s="1271"/>
      <c r="F116" s="1271"/>
      <c r="G116" s="1271"/>
      <c r="H116" s="1271"/>
      <c r="I116" s="1271"/>
      <c r="J116" s="1271"/>
      <c r="K116" s="1271"/>
      <c r="L116" s="1271"/>
      <c r="M116" s="1271"/>
    </row>
    <row r="117" spans="1:13" ht="15" customHeight="1" x14ac:dyDescent="0.25">
      <c r="A117" s="1272"/>
      <c r="B117" s="1272"/>
      <c r="C117" s="1272"/>
      <c r="D117" s="1272"/>
      <c r="E117" s="1272"/>
      <c r="F117" s="1272"/>
      <c r="G117" s="1272"/>
      <c r="H117" s="1272"/>
      <c r="I117" s="1272"/>
      <c r="J117" s="1272"/>
      <c r="K117" s="1272"/>
      <c r="L117" s="1272"/>
      <c r="M117" s="1272"/>
    </row>
    <row r="118" spans="1:13" x14ac:dyDescent="0.25">
      <c r="A118" s="222"/>
      <c r="B118" s="222"/>
      <c r="C118" s="222"/>
      <c r="D118" s="431"/>
      <c r="E118" s="219"/>
      <c r="F118" s="220"/>
      <c r="G118" s="220"/>
      <c r="H118" s="220"/>
      <c r="I118" s="220"/>
      <c r="J118" s="221"/>
      <c r="K118" s="220"/>
      <c r="L118" s="220"/>
      <c r="M118" s="220"/>
    </row>
    <row r="119" spans="1:13" ht="15" customHeight="1" x14ac:dyDescent="0.25">
      <c r="A119" s="1271"/>
      <c r="B119" s="1271"/>
      <c r="C119" s="1271"/>
      <c r="D119" s="1271"/>
      <c r="E119" s="1271"/>
      <c r="F119" s="1271"/>
      <c r="G119" s="1271"/>
      <c r="H119" s="1271"/>
      <c r="I119" s="1271"/>
      <c r="J119" s="1271"/>
      <c r="K119" s="1271"/>
      <c r="L119" s="1271"/>
      <c r="M119" s="1271"/>
    </row>
    <row r="120" spans="1:13" ht="15" customHeight="1" x14ac:dyDescent="0.25">
      <c r="A120" s="1272"/>
      <c r="B120" s="1272"/>
      <c r="C120" s="1272"/>
      <c r="D120" s="1272"/>
      <c r="E120" s="1272"/>
      <c r="F120" s="1272"/>
      <c r="G120" s="1272"/>
      <c r="H120" s="1272"/>
      <c r="I120" s="1272"/>
      <c r="J120" s="1272"/>
      <c r="K120" s="1272"/>
      <c r="L120" s="1272"/>
      <c r="M120" s="1272"/>
    </row>
  </sheetData>
  <mergeCells count="66">
    <mergeCell ref="A28:M28"/>
    <mergeCell ref="A24:A26"/>
    <mergeCell ref="C24:C26"/>
    <mergeCell ref="D24:D26"/>
    <mergeCell ref="E24:E26"/>
    <mergeCell ref="B24:B26"/>
    <mergeCell ref="J25:J26"/>
    <mergeCell ref="K25:M25"/>
    <mergeCell ref="J24:M24"/>
    <mergeCell ref="F25:F26"/>
    <mergeCell ref="F24:I24"/>
    <mergeCell ref="G25:I25"/>
    <mergeCell ref="A68:I68"/>
    <mergeCell ref="A51:M51"/>
    <mergeCell ref="A58:I58"/>
    <mergeCell ref="A59:I59"/>
    <mergeCell ref="A60:I60"/>
    <mergeCell ref="A61:I61"/>
    <mergeCell ref="A62:I62"/>
    <mergeCell ref="A63:I63"/>
    <mergeCell ref="A64:I64"/>
    <mergeCell ref="A65:I65"/>
    <mergeCell ref="A66:I66"/>
    <mergeCell ref="A67:I67"/>
    <mergeCell ref="E16:F16"/>
    <mergeCell ref="E19:F19"/>
    <mergeCell ref="E20:F20"/>
    <mergeCell ref="E18:F18"/>
    <mergeCell ref="E17:F17"/>
    <mergeCell ref="A117:M117"/>
    <mergeCell ref="A119:M119"/>
    <mergeCell ref="A120:M120"/>
    <mergeCell ref="A116:M116"/>
    <mergeCell ref="A111:I111"/>
    <mergeCell ref="A112:I112"/>
    <mergeCell ref="A113:I113"/>
    <mergeCell ref="A110:I110"/>
    <mergeCell ref="A105:I105"/>
    <mergeCell ref="A106:I106"/>
    <mergeCell ref="A107:I107"/>
    <mergeCell ref="A108:I108"/>
    <mergeCell ref="A109:I109"/>
    <mergeCell ref="A100:I100"/>
    <mergeCell ref="A101:I101"/>
    <mergeCell ref="A102:I102"/>
    <mergeCell ref="A103:I103"/>
    <mergeCell ref="A104:I104"/>
    <mergeCell ref="A99:M99"/>
    <mergeCell ref="A95:I95"/>
    <mergeCell ref="A96:I96"/>
    <mergeCell ref="A97:I97"/>
    <mergeCell ref="A98:I98"/>
    <mergeCell ref="A93:I93"/>
    <mergeCell ref="A94:I94"/>
    <mergeCell ref="A87:I87"/>
    <mergeCell ref="A88:I88"/>
    <mergeCell ref="A89:I89"/>
    <mergeCell ref="A90:I90"/>
    <mergeCell ref="A91:I91"/>
    <mergeCell ref="A92:I92"/>
    <mergeCell ref="A86:I86"/>
    <mergeCell ref="A69:I69"/>
    <mergeCell ref="A70:I70"/>
    <mergeCell ref="A71:I71"/>
    <mergeCell ref="A72:M72"/>
    <mergeCell ref="A85:I85"/>
  </mergeCells>
  <pageMargins left="0.7" right="0.7" top="0.75" bottom="0.75" header="0.3" footer="0.3"/>
  <pageSetup paperSize="9" orientation="landscape" horizontalDpi="300" verticalDpi="0" copies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workbookViewId="0">
      <selection activeCell="C4" sqref="C4"/>
    </sheetView>
  </sheetViews>
  <sheetFormatPr defaultRowHeight="15" outlineLevelRow="2" x14ac:dyDescent="0.25"/>
  <cols>
    <col min="1" max="1" width="4.5703125" style="79" customWidth="1"/>
    <col min="2" max="2" width="14.42578125" style="77" customWidth="1"/>
    <col min="3" max="3" width="40.7109375" style="135" customWidth="1"/>
    <col min="4" max="4" width="13.85546875" style="196" customWidth="1"/>
    <col min="5" max="5" width="11.7109375" style="136" customWidth="1"/>
    <col min="6" max="6" width="8.140625" style="78" customWidth="1"/>
    <col min="7" max="9" width="7.140625" style="78" customWidth="1"/>
    <col min="10" max="10" width="8.140625" style="78" customWidth="1"/>
    <col min="11" max="13" width="7.140625" style="78" customWidth="1"/>
  </cols>
  <sheetData>
    <row r="1" spans="1:14" outlineLevel="2" x14ac:dyDescent="0.25">
      <c r="A1" s="494" t="s">
        <v>117</v>
      </c>
      <c r="B1" s="472"/>
      <c r="C1" s="495"/>
      <c r="D1" s="472"/>
      <c r="E1" s="472"/>
      <c r="F1" s="472"/>
      <c r="G1" s="472"/>
      <c r="H1" s="472"/>
      <c r="I1" s="472"/>
      <c r="J1" s="497" t="s">
        <v>118</v>
      </c>
      <c r="K1" s="472"/>
      <c r="L1" s="472"/>
      <c r="M1" s="472"/>
      <c r="N1" s="445"/>
    </row>
    <row r="2" spans="1:14" outlineLevel="1" x14ac:dyDescent="0.25">
      <c r="A2" s="496"/>
      <c r="B2" s="472"/>
      <c r="C2" s="495"/>
      <c r="D2" s="472"/>
      <c r="E2" s="472"/>
      <c r="F2" s="472"/>
      <c r="G2" s="472"/>
      <c r="H2" s="472"/>
      <c r="I2" s="472"/>
      <c r="J2" s="498"/>
      <c r="K2" s="472"/>
      <c r="L2" s="472"/>
      <c r="M2" s="472"/>
      <c r="N2" s="445"/>
    </row>
    <row r="3" spans="1:14" outlineLevel="1" x14ac:dyDescent="0.25">
      <c r="A3" s="496"/>
      <c r="B3" s="472"/>
      <c r="C3" s="495"/>
      <c r="D3" s="472"/>
      <c r="E3" s="472"/>
      <c r="F3" s="472"/>
      <c r="G3" s="472"/>
      <c r="H3" s="472"/>
      <c r="I3" s="472"/>
      <c r="J3" s="498"/>
      <c r="K3" s="472"/>
      <c r="L3" s="472"/>
      <c r="M3" s="472"/>
      <c r="N3" s="445"/>
    </row>
    <row r="4" spans="1:14" outlineLevel="1" x14ac:dyDescent="0.25">
      <c r="A4" s="496"/>
      <c r="B4" s="472"/>
      <c r="C4" s="479"/>
      <c r="D4" s="472"/>
      <c r="E4" s="472"/>
      <c r="F4" s="472"/>
      <c r="G4" s="472"/>
      <c r="H4" s="472"/>
      <c r="I4" s="472"/>
      <c r="J4" s="498" t="s">
        <v>119</v>
      </c>
      <c r="K4" s="472"/>
      <c r="L4" s="472"/>
      <c r="M4" s="472"/>
      <c r="N4" s="445"/>
    </row>
    <row r="5" spans="1:14" outlineLevel="1" x14ac:dyDescent="0.25">
      <c r="A5" s="496" t="s">
        <v>385</v>
      </c>
      <c r="B5" s="472"/>
      <c r="C5" s="495"/>
      <c r="D5" s="472"/>
      <c r="E5" s="472"/>
      <c r="F5" s="472"/>
      <c r="G5" s="472"/>
      <c r="H5" s="472"/>
      <c r="I5" s="472"/>
      <c r="J5" s="499" t="s">
        <v>120</v>
      </c>
      <c r="K5" s="472"/>
      <c r="L5" s="472"/>
      <c r="M5" s="472"/>
      <c r="N5" s="445"/>
    </row>
    <row r="6" spans="1:14" x14ac:dyDescent="0.25">
      <c r="A6" s="472"/>
      <c r="B6" s="472"/>
      <c r="C6" s="504"/>
      <c r="D6" s="505"/>
      <c r="E6" s="469"/>
      <c r="F6" s="481"/>
      <c r="G6" s="481"/>
      <c r="H6" s="469"/>
      <c r="I6" s="481"/>
      <c r="J6" s="500"/>
      <c r="K6" s="472"/>
      <c r="L6" s="472"/>
      <c r="M6" s="472"/>
      <c r="N6" s="445"/>
    </row>
    <row r="7" spans="1:14" x14ac:dyDescent="0.25">
      <c r="A7" s="472"/>
      <c r="B7" s="472"/>
      <c r="C7" s="480"/>
      <c r="D7" s="501"/>
      <c r="E7" s="482" t="s">
        <v>9</v>
      </c>
      <c r="F7" s="483"/>
      <c r="G7" s="483"/>
      <c r="H7" s="472"/>
      <c r="I7" s="484"/>
      <c r="J7" s="472"/>
      <c r="K7" s="472"/>
      <c r="L7" s="472"/>
      <c r="M7" s="472"/>
      <c r="N7" s="445"/>
    </row>
    <row r="8" spans="1:14" x14ac:dyDescent="0.25">
      <c r="A8" s="472"/>
      <c r="B8" s="472"/>
      <c r="C8" s="480"/>
      <c r="D8" s="501"/>
      <c r="E8" s="482"/>
      <c r="F8" s="483"/>
      <c r="G8" s="483"/>
      <c r="H8" s="472"/>
      <c r="I8" s="484"/>
      <c r="J8" s="472"/>
      <c r="K8" s="472"/>
      <c r="L8" s="472"/>
      <c r="M8" s="472"/>
      <c r="N8" s="445"/>
    </row>
    <row r="9" spans="1:14" ht="15.75" x14ac:dyDescent="0.25">
      <c r="A9" s="472"/>
      <c r="B9" s="472"/>
      <c r="C9" s="480"/>
      <c r="D9" s="485" t="s">
        <v>389</v>
      </c>
      <c r="E9" s="472"/>
      <c r="F9" s="472"/>
      <c r="G9" s="472"/>
      <c r="H9" s="472"/>
      <c r="I9" s="472"/>
      <c r="J9" s="472"/>
      <c r="K9" s="472"/>
      <c r="L9" s="472"/>
      <c r="M9" s="472"/>
      <c r="N9" s="445"/>
    </row>
    <row r="10" spans="1:14" x14ac:dyDescent="0.25">
      <c r="A10" s="472"/>
      <c r="B10" s="472"/>
      <c r="C10" s="480"/>
      <c r="D10" s="486" t="s">
        <v>121</v>
      </c>
      <c r="E10" s="472"/>
      <c r="F10" s="472"/>
      <c r="G10" s="472"/>
      <c r="H10" s="472"/>
      <c r="I10" s="487"/>
      <c r="J10" s="472"/>
      <c r="K10" s="472"/>
      <c r="L10" s="472"/>
      <c r="M10" s="472"/>
      <c r="N10" s="445"/>
    </row>
    <row r="11" spans="1:14" x14ac:dyDescent="0.25">
      <c r="A11" s="472"/>
      <c r="B11" s="472"/>
      <c r="C11" s="488"/>
      <c r="D11" s="501"/>
      <c r="E11" s="489"/>
      <c r="F11" s="490"/>
      <c r="G11" s="490"/>
      <c r="H11" s="472"/>
      <c r="I11" s="502"/>
      <c r="J11" s="472"/>
      <c r="K11" s="472"/>
      <c r="L11" s="472"/>
      <c r="M11" s="472"/>
      <c r="N11" s="445"/>
    </row>
    <row r="12" spans="1:14" x14ac:dyDescent="0.25">
      <c r="A12" s="472"/>
      <c r="B12" s="470" t="s">
        <v>122</v>
      </c>
      <c r="C12" s="471" t="s">
        <v>390</v>
      </c>
      <c r="D12" s="469"/>
      <c r="E12" s="491"/>
      <c r="F12" s="492"/>
      <c r="G12" s="492"/>
      <c r="H12" s="493"/>
      <c r="I12" s="481"/>
      <c r="J12" s="500"/>
      <c r="K12" s="472"/>
      <c r="L12" s="472"/>
      <c r="M12" s="472"/>
      <c r="N12" s="445"/>
    </row>
    <row r="13" spans="1:14" x14ac:dyDescent="0.25">
      <c r="A13" s="473"/>
      <c r="B13" s="473"/>
      <c r="C13" s="510"/>
      <c r="D13" s="477"/>
      <c r="E13" s="508" t="s">
        <v>123</v>
      </c>
      <c r="F13" s="473"/>
      <c r="G13" s="507"/>
      <c r="H13" s="475"/>
      <c r="I13" s="507"/>
      <c r="J13" s="507"/>
      <c r="K13" s="473"/>
      <c r="L13" s="473"/>
      <c r="M13" s="473"/>
      <c r="N13" s="445"/>
    </row>
    <row r="14" spans="1:14" x14ac:dyDescent="0.25">
      <c r="A14" s="506"/>
      <c r="B14" s="511"/>
      <c r="C14" s="478"/>
      <c r="D14" s="477"/>
      <c r="E14" s="509"/>
      <c r="F14" s="473"/>
      <c r="G14" s="473"/>
      <c r="H14" s="473"/>
      <c r="I14" s="473"/>
      <c r="J14" s="473"/>
      <c r="K14" s="473"/>
      <c r="L14" s="473"/>
      <c r="M14" s="473"/>
      <c r="N14" s="445"/>
    </row>
    <row r="15" spans="1:14" x14ac:dyDescent="0.25">
      <c r="A15" s="473"/>
      <c r="B15" s="473"/>
      <c r="C15" s="503" t="s">
        <v>517</v>
      </c>
      <c r="D15" s="477"/>
      <c r="E15" s="476"/>
      <c r="F15" s="473"/>
      <c r="G15" s="473"/>
      <c r="H15" s="473"/>
      <c r="I15" s="474"/>
      <c r="J15" s="474"/>
      <c r="K15" s="473"/>
      <c r="L15" s="473"/>
      <c r="M15" s="473"/>
      <c r="N15" s="452"/>
    </row>
    <row r="16" spans="1:14" x14ac:dyDescent="0.25">
      <c r="A16" s="448"/>
      <c r="B16" s="458"/>
      <c r="C16" s="446" t="s">
        <v>169</v>
      </c>
      <c r="D16" s="459"/>
      <c r="E16" s="1288" t="s">
        <v>1438</v>
      </c>
      <c r="F16" s="1289"/>
      <c r="G16" s="461" t="s">
        <v>68</v>
      </c>
      <c r="H16" s="459"/>
      <c r="I16" s="446"/>
      <c r="J16" s="446"/>
      <c r="K16" s="459"/>
      <c r="L16" s="459"/>
      <c r="M16" s="459"/>
      <c r="N16" s="460"/>
    </row>
    <row r="17" spans="1:13" s="80" customFormat="1" x14ac:dyDescent="0.25">
      <c r="A17" s="448"/>
      <c r="B17" s="458"/>
      <c r="C17" s="446" t="s">
        <v>128</v>
      </c>
      <c r="D17" s="448"/>
      <c r="E17" s="1288" t="s">
        <v>1290</v>
      </c>
      <c r="F17" s="1289"/>
      <c r="G17" s="461" t="s">
        <v>68</v>
      </c>
      <c r="H17" s="459"/>
      <c r="I17" s="446"/>
      <c r="J17" s="446"/>
      <c r="K17" s="459"/>
      <c r="L17" s="459"/>
      <c r="M17" s="459"/>
    </row>
    <row r="18" spans="1:13" s="80" customFormat="1" x14ac:dyDescent="0.25">
      <c r="A18" s="448"/>
      <c r="B18" s="458"/>
      <c r="C18" s="446" t="s">
        <v>129</v>
      </c>
      <c r="D18" s="448"/>
      <c r="E18" s="1288" t="s">
        <v>952</v>
      </c>
      <c r="F18" s="1289"/>
      <c r="G18" s="461" t="s">
        <v>130</v>
      </c>
      <c r="H18" s="459"/>
      <c r="I18" s="446"/>
      <c r="J18" s="446"/>
      <c r="K18" s="459"/>
      <c r="L18" s="459"/>
      <c r="M18" s="459"/>
    </row>
    <row r="19" spans="1:13" s="80" customFormat="1" x14ac:dyDescent="0.25">
      <c r="A19" s="445"/>
      <c r="B19" s="445"/>
      <c r="C19" s="456" t="s">
        <v>131</v>
      </c>
      <c r="D19" s="450"/>
      <c r="E19" s="449"/>
      <c r="F19" s="445"/>
      <c r="G19" s="445"/>
      <c r="H19" s="445"/>
      <c r="I19" s="445"/>
      <c r="J19" s="445"/>
      <c r="K19" s="445"/>
      <c r="L19" s="445"/>
      <c r="M19" s="445"/>
    </row>
    <row r="20" spans="1:13" x14ac:dyDescent="0.25">
      <c r="A20" s="445"/>
      <c r="B20" s="445"/>
      <c r="C20" s="451"/>
      <c r="D20" s="450"/>
      <c r="E20" s="449"/>
      <c r="F20" s="445"/>
      <c r="G20" s="445"/>
      <c r="H20" s="445"/>
      <c r="I20" s="445"/>
      <c r="J20" s="445"/>
      <c r="K20" s="445"/>
      <c r="L20" s="445"/>
      <c r="M20" s="445"/>
    </row>
    <row r="21" spans="1:13" x14ac:dyDescent="0.25">
      <c r="A21" s="445"/>
      <c r="B21" s="445"/>
      <c r="C21" s="451"/>
      <c r="D21" s="450"/>
      <c r="E21" s="449"/>
      <c r="F21" s="445"/>
      <c r="G21" s="445"/>
      <c r="H21" s="445"/>
      <c r="I21" s="445"/>
      <c r="J21" s="445"/>
      <c r="K21" s="445"/>
      <c r="L21" s="445"/>
      <c r="M21" s="445"/>
    </row>
    <row r="22" spans="1:13" ht="15" customHeight="1" x14ac:dyDescent="0.25">
      <c r="A22" s="1291" t="s">
        <v>10</v>
      </c>
      <c r="B22" s="1294" t="s">
        <v>132</v>
      </c>
      <c r="C22" s="1291" t="s">
        <v>133</v>
      </c>
      <c r="D22" s="1291" t="s">
        <v>134</v>
      </c>
      <c r="E22" s="1291" t="s">
        <v>135</v>
      </c>
      <c r="F22" s="1291" t="s">
        <v>136</v>
      </c>
      <c r="G22" s="1292"/>
      <c r="H22" s="1292"/>
      <c r="I22" s="1292"/>
      <c r="J22" s="1291" t="s">
        <v>137</v>
      </c>
      <c r="K22" s="1292"/>
      <c r="L22" s="1292"/>
      <c r="M22" s="1292"/>
    </row>
    <row r="23" spans="1:13" ht="15" customHeight="1" x14ac:dyDescent="0.25">
      <c r="A23" s="1292"/>
      <c r="B23" s="1295"/>
      <c r="C23" s="1293"/>
      <c r="D23" s="1291"/>
      <c r="E23" s="1291"/>
      <c r="F23" s="1291" t="s">
        <v>82</v>
      </c>
      <c r="G23" s="1291" t="s">
        <v>138</v>
      </c>
      <c r="H23" s="1292"/>
      <c r="I23" s="1292"/>
      <c r="J23" s="1291" t="s">
        <v>82</v>
      </c>
      <c r="K23" s="1291" t="s">
        <v>138</v>
      </c>
      <c r="L23" s="1292"/>
      <c r="M23" s="1292"/>
    </row>
    <row r="24" spans="1:13" ht="15" customHeight="1" x14ac:dyDescent="0.25">
      <c r="A24" s="1292"/>
      <c r="B24" s="1295"/>
      <c r="C24" s="1293"/>
      <c r="D24" s="1291"/>
      <c r="E24" s="1291"/>
      <c r="F24" s="1292"/>
      <c r="G24" s="447" t="s">
        <v>139</v>
      </c>
      <c r="H24" s="447" t="s">
        <v>140</v>
      </c>
      <c r="I24" s="447" t="s">
        <v>141</v>
      </c>
      <c r="J24" s="1292"/>
      <c r="K24" s="447" t="s">
        <v>139</v>
      </c>
      <c r="L24" s="447" t="s">
        <v>140</v>
      </c>
      <c r="M24" s="447" t="s">
        <v>141</v>
      </c>
    </row>
    <row r="25" spans="1:13" x14ac:dyDescent="0.25">
      <c r="A25" s="454">
        <v>1</v>
      </c>
      <c r="B25" s="457">
        <v>2</v>
      </c>
      <c r="C25" s="447">
        <v>3</v>
      </c>
      <c r="D25" s="447">
        <v>4</v>
      </c>
      <c r="E25" s="455">
        <v>5</v>
      </c>
      <c r="F25" s="453">
        <v>6</v>
      </c>
      <c r="G25" s="453">
        <v>7</v>
      </c>
      <c r="H25" s="453">
        <v>8</v>
      </c>
      <c r="I25" s="453">
        <v>9</v>
      </c>
      <c r="J25" s="453">
        <v>10</v>
      </c>
      <c r="K25" s="453">
        <v>11</v>
      </c>
      <c r="L25" s="453">
        <v>12</v>
      </c>
      <c r="M25" s="453">
        <v>13</v>
      </c>
    </row>
    <row r="26" spans="1:13" ht="15" customHeight="1" x14ac:dyDescent="0.25">
      <c r="A26" s="1290" t="s">
        <v>381</v>
      </c>
      <c r="B26" s="1287"/>
      <c r="C26" s="1287"/>
      <c r="D26" s="1287"/>
      <c r="E26" s="1287"/>
      <c r="F26" s="1287"/>
      <c r="G26" s="1287"/>
      <c r="H26" s="1287"/>
      <c r="I26" s="1287"/>
      <c r="J26" s="1287"/>
      <c r="K26" s="1287"/>
      <c r="L26" s="1287"/>
      <c r="M26" s="1287"/>
    </row>
    <row r="27" spans="1:13" ht="54.75" customHeight="1" x14ac:dyDescent="0.25">
      <c r="A27" s="454">
        <v>1</v>
      </c>
      <c r="B27" s="462" t="s">
        <v>953</v>
      </c>
      <c r="C27" s="463" t="s">
        <v>1291</v>
      </c>
      <c r="D27" s="455" t="s">
        <v>340</v>
      </c>
      <c r="E27" s="464">
        <v>0.22639999999999999</v>
      </c>
      <c r="F27" s="465">
        <v>279946.69</v>
      </c>
      <c r="G27" s="465">
        <v>16351.65</v>
      </c>
      <c r="H27" s="465">
        <v>20220.8</v>
      </c>
      <c r="I27" s="465">
        <v>2247.94</v>
      </c>
      <c r="J27" s="465">
        <v>63380</v>
      </c>
      <c r="K27" s="465">
        <v>3702</v>
      </c>
      <c r="L27" s="465">
        <v>4578</v>
      </c>
      <c r="M27" s="465">
        <v>509</v>
      </c>
    </row>
    <row r="28" spans="1:13" ht="36" x14ac:dyDescent="0.25">
      <c r="A28" s="454">
        <v>2</v>
      </c>
      <c r="B28" s="462" t="s">
        <v>905</v>
      </c>
      <c r="C28" s="463" t="s">
        <v>1292</v>
      </c>
      <c r="D28" s="455" t="s">
        <v>154</v>
      </c>
      <c r="E28" s="466">
        <v>20</v>
      </c>
      <c r="F28" s="465">
        <v>381.59</v>
      </c>
      <c r="G28" s="465"/>
      <c r="H28" s="465"/>
      <c r="I28" s="465"/>
      <c r="J28" s="465">
        <v>7632</v>
      </c>
      <c r="K28" s="465"/>
      <c r="L28" s="465"/>
      <c r="M28" s="465"/>
    </row>
    <row r="29" spans="1:13" ht="48" x14ac:dyDescent="0.25">
      <c r="A29" s="454">
        <v>3</v>
      </c>
      <c r="B29" s="462" t="s">
        <v>906</v>
      </c>
      <c r="C29" s="463" t="s">
        <v>1293</v>
      </c>
      <c r="D29" s="455" t="s">
        <v>382</v>
      </c>
      <c r="E29" s="466">
        <v>0.08</v>
      </c>
      <c r="F29" s="465">
        <v>432723.87</v>
      </c>
      <c r="G29" s="465">
        <v>21415.360000000001</v>
      </c>
      <c r="H29" s="465">
        <v>11233.32</v>
      </c>
      <c r="I29" s="465">
        <v>931.96</v>
      </c>
      <c r="J29" s="465">
        <v>34618</v>
      </c>
      <c r="K29" s="465">
        <v>1713</v>
      </c>
      <c r="L29" s="465">
        <v>899</v>
      </c>
      <c r="M29" s="465">
        <v>75</v>
      </c>
    </row>
    <row r="30" spans="1:13" ht="24" x14ac:dyDescent="0.25">
      <c r="A30" s="454">
        <v>4</v>
      </c>
      <c r="B30" s="462" t="s">
        <v>907</v>
      </c>
      <c r="C30" s="463" t="s">
        <v>1294</v>
      </c>
      <c r="D30" s="455" t="s">
        <v>154</v>
      </c>
      <c r="E30" s="466">
        <v>6</v>
      </c>
      <c r="F30" s="465">
        <v>7874.67</v>
      </c>
      <c r="G30" s="465"/>
      <c r="H30" s="465"/>
      <c r="I30" s="465"/>
      <c r="J30" s="465">
        <v>47248</v>
      </c>
      <c r="K30" s="465"/>
      <c r="L30" s="465"/>
      <c r="M30" s="465"/>
    </row>
    <row r="31" spans="1:13" ht="36" x14ac:dyDescent="0.25">
      <c r="A31" s="454">
        <v>5</v>
      </c>
      <c r="B31" s="462" t="s">
        <v>908</v>
      </c>
      <c r="C31" s="463" t="s">
        <v>1295</v>
      </c>
      <c r="D31" s="455" t="s">
        <v>154</v>
      </c>
      <c r="E31" s="466">
        <v>6</v>
      </c>
      <c r="F31" s="465">
        <v>5492.9</v>
      </c>
      <c r="G31" s="465"/>
      <c r="H31" s="465"/>
      <c r="I31" s="465"/>
      <c r="J31" s="465">
        <v>32957</v>
      </c>
      <c r="K31" s="465"/>
      <c r="L31" s="465"/>
      <c r="M31" s="465"/>
    </row>
    <row r="32" spans="1:13" ht="54" x14ac:dyDescent="0.25">
      <c r="A32" s="454">
        <v>6</v>
      </c>
      <c r="B32" s="462" t="s">
        <v>909</v>
      </c>
      <c r="C32" s="463" t="s">
        <v>1296</v>
      </c>
      <c r="D32" s="455" t="s">
        <v>340</v>
      </c>
      <c r="E32" s="466">
        <v>6.1999999999999998E-3</v>
      </c>
      <c r="F32" s="465">
        <v>124556.78</v>
      </c>
      <c r="G32" s="465">
        <v>11274.96</v>
      </c>
      <c r="H32" s="465">
        <v>21145.56</v>
      </c>
      <c r="I32" s="465">
        <v>2433.6999999999998</v>
      </c>
      <c r="J32" s="465">
        <v>772</v>
      </c>
      <c r="K32" s="465">
        <v>70</v>
      </c>
      <c r="L32" s="465">
        <v>131</v>
      </c>
      <c r="M32" s="465">
        <v>15</v>
      </c>
    </row>
    <row r="33" spans="1:13" ht="42" x14ac:dyDescent="0.25">
      <c r="A33" s="454">
        <v>7</v>
      </c>
      <c r="B33" s="462" t="s">
        <v>910</v>
      </c>
      <c r="C33" s="463" t="s">
        <v>1297</v>
      </c>
      <c r="D33" s="455" t="s">
        <v>383</v>
      </c>
      <c r="E33" s="466">
        <v>12</v>
      </c>
      <c r="F33" s="465">
        <v>1956.63</v>
      </c>
      <c r="G33" s="465">
        <v>51.79</v>
      </c>
      <c r="H33" s="465">
        <v>153.16999999999999</v>
      </c>
      <c r="I33" s="465">
        <v>17.97</v>
      </c>
      <c r="J33" s="465">
        <v>23480</v>
      </c>
      <c r="K33" s="465">
        <v>621</v>
      </c>
      <c r="L33" s="465">
        <v>1838</v>
      </c>
      <c r="M33" s="465">
        <v>216</v>
      </c>
    </row>
    <row r="34" spans="1:13" ht="24" x14ac:dyDescent="0.25">
      <c r="A34" s="454">
        <v>8</v>
      </c>
      <c r="B34" s="462" t="s">
        <v>911</v>
      </c>
      <c r="C34" s="463" t="s">
        <v>1298</v>
      </c>
      <c r="D34" s="455" t="s">
        <v>154</v>
      </c>
      <c r="E34" s="466">
        <v>4</v>
      </c>
      <c r="F34" s="465">
        <v>1342.69</v>
      </c>
      <c r="G34" s="465"/>
      <c r="H34" s="465"/>
      <c r="I34" s="465"/>
      <c r="J34" s="465">
        <v>5371</v>
      </c>
      <c r="K34" s="465"/>
      <c r="L34" s="465"/>
      <c r="M34" s="465"/>
    </row>
    <row r="35" spans="1:13" ht="24" x14ac:dyDescent="0.25">
      <c r="A35" s="454">
        <v>9</v>
      </c>
      <c r="B35" s="462" t="s">
        <v>912</v>
      </c>
      <c r="C35" s="463" t="s">
        <v>1299</v>
      </c>
      <c r="D35" s="455" t="s">
        <v>154</v>
      </c>
      <c r="E35" s="466">
        <v>2</v>
      </c>
      <c r="F35" s="465">
        <v>1010.01</v>
      </c>
      <c r="G35" s="465"/>
      <c r="H35" s="465"/>
      <c r="I35" s="465"/>
      <c r="J35" s="465">
        <v>2020</v>
      </c>
      <c r="K35" s="465"/>
      <c r="L35" s="465"/>
      <c r="M35" s="465"/>
    </row>
    <row r="36" spans="1:13" ht="24" x14ac:dyDescent="0.25">
      <c r="A36" s="454">
        <v>10</v>
      </c>
      <c r="B36" s="462" t="s">
        <v>913</v>
      </c>
      <c r="C36" s="463" t="s">
        <v>1300</v>
      </c>
      <c r="D36" s="455" t="s">
        <v>154</v>
      </c>
      <c r="E36" s="466">
        <v>6</v>
      </c>
      <c r="F36" s="465">
        <v>923.26</v>
      </c>
      <c r="G36" s="465"/>
      <c r="H36" s="465"/>
      <c r="I36" s="465"/>
      <c r="J36" s="465">
        <v>5540</v>
      </c>
      <c r="K36" s="465"/>
      <c r="L36" s="465"/>
      <c r="M36" s="465"/>
    </row>
    <row r="37" spans="1:13" ht="36" x14ac:dyDescent="0.25">
      <c r="A37" s="454">
        <v>11</v>
      </c>
      <c r="B37" s="462" t="s">
        <v>914</v>
      </c>
      <c r="C37" s="463" t="s">
        <v>1301</v>
      </c>
      <c r="D37" s="455" t="s">
        <v>154</v>
      </c>
      <c r="E37" s="466">
        <v>-12</v>
      </c>
      <c r="F37" s="465">
        <v>1743.2</v>
      </c>
      <c r="G37" s="465"/>
      <c r="H37" s="465"/>
      <c r="I37" s="465"/>
      <c r="J37" s="465">
        <v>-20918</v>
      </c>
      <c r="K37" s="465"/>
      <c r="L37" s="465"/>
      <c r="M37" s="465"/>
    </row>
    <row r="38" spans="1:13" ht="30" x14ac:dyDescent="0.25">
      <c r="A38" s="454">
        <v>12</v>
      </c>
      <c r="B38" s="462" t="s">
        <v>915</v>
      </c>
      <c r="C38" s="463" t="s">
        <v>1302</v>
      </c>
      <c r="D38" s="455" t="s">
        <v>376</v>
      </c>
      <c r="E38" s="466">
        <v>5</v>
      </c>
      <c r="F38" s="465">
        <v>542.27</v>
      </c>
      <c r="G38" s="465">
        <v>39.82</v>
      </c>
      <c r="H38" s="465">
        <v>112.96</v>
      </c>
      <c r="I38" s="465">
        <v>9.2799999999999994</v>
      </c>
      <c r="J38" s="465">
        <v>2711</v>
      </c>
      <c r="K38" s="465">
        <v>199</v>
      </c>
      <c r="L38" s="465">
        <v>565</v>
      </c>
      <c r="M38" s="465">
        <v>46</v>
      </c>
    </row>
    <row r="39" spans="1:13" ht="54" x14ac:dyDescent="0.25">
      <c r="A39" s="454">
        <v>13</v>
      </c>
      <c r="B39" s="462" t="s">
        <v>916</v>
      </c>
      <c r="C39" s="463" t="s">
        <v>1303</v>
      </c>
      <c r="D39" s="455" t="s">
        <v>340</v>
      </c>
      <c r="E39" s="466">
        <v>0.06</v>
      </c>
      <c r="F39" s="465">
        <v>55516.62</v>
      </c>
      <c r="G39" s="465">
        <v>5249.79</v>
      </c>
      <c r="H39" s="465">
        <v>2590.29</v>
      </c>
      <c r="I39" s="465">
        <v>165.8</v>
      </c>
      <c r="J39" s="465">
        <v>3331</v>
      </c>
      <c r="K39" s="465">
        <v>315</v>
      </c>
      <c r="L39" s="465">
        <v>155</v>
      </c>
      <c r="M39" s="465">
        <v>10</v>
      </c>
    </row>
    <row r="40" spans="1:13" ht="15" customHeight="1" x14ac:dyDescent="0.25">
      <c r="A40" s="1286" t="s">
        <v>917</v>
      </c>
      <c r="B40" s="1287"/>
      <c r="C40" s="1287"/>
      <c r="D40" s="1287"/>
      <c r="E40" s="1287"/>
      <c r="F40" s="1287"/>
      <c r="G40" s="1287"/>
      <c r="H40" s="1287"/>
      <c r="I40" s="1287"/>
      <c r="J40" s="1287"/>
      <c r="K40" s="1287"/>
      <c r="L40" s="1287"/>
      <c r="M40" s="1287"/>
    </row>
    <row r="41" spans="1:13" ht="54" customHeight="1" x14ac:dyDescent="0.25">
      <c r="A41" s="454">
        <v>14</v>
      </c>
      <c r="B41" s="462" t="s">
        <v>918</v>
      </c>
      <c r="C41" s="463" t="s">
        <v>1439</v>
      </c>
      <c r="D41" s="455" t="s">
        <v>154</v>
      </c>
      <c r="E41" s="466">
        <v>6</v>
      </c>
      <c r="F41" s="465">
        <v>625.41</v>
      </c>
      <c r="G41" s="465"/>
      <c r="H41" s="465"/>
      <c r="I41" s="465"/>
      <c r="J41" s="465">
        <v>3752</v>
      </c>
      <c r="K41" s="465"/>
      <c r="L41" s="465"/>
      <c r="M41" s="465"/>
    </row>
    <row r="42" spans="1:13" ht="54.75" customHeight="1" x14ac:dyDescent="0.25">
      <c r="A42" s="454">
        <v>15</v>
      </c>
      <c r="B42" s="462" t="s">
        <v>918</v>
      </c>
      <c r="C42" s="463" t="s">
        <v>1440</v>
      </c>
      <c r="D42" s="455" t="s">
        <v>154</v>
      </c>
      <c r="E42" s="466">
        <v>4</v>
      </c>
      <c r="F42" s="465">
        <v>616.72</v>
      </c>
      <c r="G42" s="465"/>
      <c r="H42" s="465"/>
      <c r="I42" s="465"/>
      <c r="J42" s="465">
        <v>2467</v>
      </c>
      <c r="K42" s="465"/>
      <c r="L42" s="465"/>
      <c r="M42" s="465"/>
    </row>
    <row r="43" spans="1:13" ht="54.75" customHeight="1" x14ac:dyDescent="0.25">
      <c r="A43" s="454">
        <v>16</v>
      </c>
      <c r="B43" s="462" t="s">
        <v>918</v>
      </c>
      <c r="C43" s="463" t="s">
        <v>1441</v>
      </c>
      <c r="D43" s="455" t="s">
        <v>154</v>
      </c>
      <c r="E43" s="466">
        <v>4</v>
      </c>
      <c r="F43" s="465">
        <v>616.72</v>
      </c>
      <c r="G43" s="465"/>
      <c r="H43" s="465"/>
      <c r="I43" s="465"/>
      <c r="J43" s="465">
        <v>2467</v>
      </c>
      <c r="K43" s="465"/>
      <c r="L43" s="465"/>
      <c r="M43" s="465"/>
    </row>
    <row r="44" spans="1:13" ht="54.75" customHeight="1" x14ac:dyDescent="0.25">
      <c r="A44" s="454">
        <v>17</v>
      </c>
      <c r="B44" s="462" t="s">
        <v>922</v>
      </c>
      <c r="C44" s="463" t="s">
        <v>1442</v>
      </c>
      <c r="D44" s="455" t="s">
        <v>154</v>
      </c>
      <c r="E44" s="466">
        <v>4</v>
      </c>
      <c r="F44" s="465">
        <v>50.67</v>
      </c>
      <c r="G44" s="465"/>
      <c r="H44" s="465"/>
      <c r="I44" s="465"/>
      <c r="J44" s="465">
        <v>203</v>
      </c>
      <c r="K44" s="465"/>
      <c r="L44" s="465"/>
      <c r="M44" s="465"/>
    </row>
    <row r="45" spans="1:13" ht="54.75" customHeight="1" x14ac:dyDescent="0.25">
      <c r="A45" s="454">
        <v>18</v>
      </c>
      <c r="B45" s="462" t="s">
        <v>923</v>
      </c>
      <c r="C45" s="463" t="s">
        <v>1443</v>
      </c>
      <c r="D45" s="455" t="s">
        <v>154</v>
      </c>
      <c r="E45" s="466">
        <v>2</v>
      </c>
      <c r="F45" s="465">
        <v>43.43</v>
      </c>
      <c r="G45" s="465"/>
      <c r="H45" s="465"/>
      <c r="I45" s="465"/>
      <c r="J45" s="465">
        <v>87</v>
      </c>
      <c r="K45" s="465"/>
      <c r="L45" s="465"/>
      <c r="M45" s="465"/>
    </row>
    <row r="46" spans="1:13" ht="54.75" customHeight="1" x14ac:dyDescent="0.25">
      <c r="A46" s="454">
        <v>19</v>
      </c>
      <c r="B46" s="462" t="s">
        <v>924</v>
      </c>
      <c r="C46" s="463" t="s">
        <v>1444</v>
      </c>
      <c r="D46" s="455" t="s">
        <v>154</v>
      </c>
      <c r="E46" s="466">
        <v>2</v>
      </c>
      <c r="F46" s="465">
        <v>38.61</v>
      </c>
      <c r="G46" s="465"/>
      <c r="H46" s="465"/>
      <c r="I46" s="465"/>
      <c r="J46" s="465">
        <v>77</v>
      </c>
      <c r="K46" s="465"/>
      <c r="L46" s="465"/>
      <c r="M46" s="465"/>
    </row>
    <row r="47" spans="1:13" ht="54.75" customHeight="1" x14ac:dyDescent="0.25">
      <c r="A47" s="454">
        <v>20</v>
      </c>
      <c r="B47" s="462" t="s">
        <v>918</v>
      </c>
      <c r="C47" s="463" t="s">
        <v>1445</v>
      </c>
      <c r="D47" s="455" t="s">
        <v>154</v>
      </c>
      <c r="E47" s="466">
        <v>4</v>
      </c>
      <c r="F47" s="465">
        <v>625.41</v>
      </c>
      <c r="G47" s="465"/>
      <c r="H47" s="465"/>
      <c r="I47" s="465"/>
      <c r="J47" s="465">
        <v>2502</v>
      </c>
      <c r="K47" s="465"/>
      <c r="L47" s="465"/>
      <c r="M47" s="465"/>
    </row>
    <row r="48" spans="1:13" ht="54.75" customHeight="1" x14ac:dyDescent="0.25">
      <c r="A48" s="454">
        <v>21</v>
      </c>
      <c r="B48" s="462" t="s">
        <v>918</v>
      </c>
      <c r="C48" s="463" t="s">
        <v>1446</v>
      </c>
      <c r="D48" s="455" t="s">
        <v>154</v>
      </c>
      <c r="E48" s="466">
        <v>2</v>
      </c>
      <c r="F48" s="465">
        <v>616.72</v>
      </c>
      <c r="G48" s="465"/>
      <c r="H48" s="465"/>
      <c r="I48" s="465"/>
      <c r="J48" s="465">
        <v>1233</v>
      </c>
      <c r="K48" s="465"/>
      <c r="L48" s="465"/>
      <c r="M48" s="465"/>
    </row>
    <row r="49" spans="1:13" ht="54.75" customHeight="1" x14ac:dyDescent="0.25">
      <c r="A49" s="454">
        <v>22</v>
      </c>
      <c r="B49" s="462" t="s">
        <v>918</v>
      </c>
      <c r="C49" s="463" t="s">
        <v>1447</v>
      </c>
      <c r="D49" s="455" t="s">
        <v>154</v>
      </c>
      <c r="E49" s="466">
        <v>2</v>
      </c>
      <c r="F49" s="465">
        <v>616.72</v>
      </c>
      <c r="G49" s="465"/>
      <c r="H49" s="465"/>
      <c r="I49" s="465"/>
      <c r="J49" s="465">
        <v>1233</v>
      </c>
      <c r="K49" s="465"/>
      <c r="L49" s="465"/>
      <c r="M49" s="465"/>
    </row>
    <row r="50" spans="1:13" ht="54.75" customHeight="1" x14ac:dyDescent="0.25">
      <c r="A50" s="454">
        <v>23</v>
      </c>
      <c r="B50" s="462" t="s">
        <v>928</v>
      </c>
      <c r="C50" s="463" t="s">
        <v>1304</v>
      </c>
      <c r="D50" s="455" t="s">
        <v>235</v>
      </c>
      <c r="E50" s="466">
        <v>1.2</v>
      </c>
      <c r="F50" s="465">
        <v>7333.02</v>
      </c>
      <c r="G50" s="465">
        <v>522.28</v>
      </c>
      <c r="H50" s="465">
        <v>83.73</v>
      </c>
      <c r="I50" s="465"/>
      <c r="J50" s="465">
        <v>8800</v>
      </c>
      <c r="K50" s="465">
        <v>627</v>
      </c>
      <c r="L50" s="465">
        <v>100</v>
      </c>
      <c r="M50" s="465"/>
    </row>
    <row r="51" spans="1:13" ht="54.75" customHeight="1" x14ac:dyDescent="0.25">
      <c r="A51" s="454">
        <v>24</v>
      </c>
      <c r="B51" s="462" t="s">
        <v>929</v>
      </c>
      <c r="C51" s="463" t="s">
        <v>1448</v>
      </c>
      <c r="D51" s="455" t="s">
        <v>154</v>
      </c>
      <c r="E51" s="466">
        <v>1</v>
      </c>
      <c r="F51" s="465">
        <v>711.79</v>
      </c>
      <c r="G51" s="465"/>
      <c r="H51" s="465"/>
      <c r="I51" s="465"/>
      <c r="J51" s="465">
        <v>712</v>
      </c>
      <c r="K51" s="465"/>
      <c r="L51" s="465"/>
      <c r="M51" s="465"/>
    </row>
    <row r="52" spans="1:13" ht="54.75" customHeight="1" x14ac:dyDescent="0.25">
      <c r="A52" s="454">
        <v>25</v>
      </c>
      <c r="B52" s="462" t="s">
        <v>931</v>
      </c>
      <c r="C52" s="463" t="s">
        <v>1449</v>
      </c>
      <c r="D52" s="455" t="s">
        <v>154</v>
      </c>
      <c r="E52" s="466">
        <v>2</v>
      </c>
      <c r="F52" s="465">
        <v>430.69</v>
      </c>
      <c r="G52" s="465"/>
      <c r="H52" s="465"/>
      <c r="I52" s="465"/>
      <c r="J52" s="465">
        <v>861</v>
      </c>
      <c r="K52" s="465"/>
      <c r="L52" s="465"/>
      <c r="M52" s="465"/>
    </row>
    <row r="53" spans="1:13" ht="23.25" customHeight="1" x14ac:dyDescent="0.25">
      <c r="A53" s="1286" t="s">
        <v>196</v>
      </c>
      <c r="B53" s="1287"/>
      <c r="C53" s="1287"/>
      <c r="D53" s="1287"/>
      <c r="E53" s="1287"/>
      <c r="F53" s="1287"/>
      <c r="G53" s="1287"/>
      <c r="H53" s="1287"/>
      <c r="I53" s="1287"/>
      <c r="J53" s="467">
        <v>232536</v>
      </c>
      <c r="K53" s="467">
        <v>7247</v>
      </c>
      <c r="L53" s="467">
        <v>8266</v>
      </c>
      <c r="M53" s="467">
        <v>871</v>
      </c>
    </row>
    <row r="54" spans="1:13" ht="15" customHeight="1" x14ac:dyDescent="0.25">
      <c r="A54" s="1286" t="s">
        <v>156</v>
      </c>
      <c r="B54" s="1287"/>
      <c r="C54" s="1287"/>
      <c r="D54" s="1287"/>
      <c r="E54" s="1287"/>
      <c r="F54" s="1287"/>
      <c r="G54" s="1287"/>
      <c r="H54" s="1287"/>
      <c r="I54" s="1287"/>
      <c r="J54" s="467">
        <v>11402</v>
      </c>
      <c r="K54" s="465"/>
      <c r="L54" s="465"/>
      <c r="M54" s="465"/>
    </row>
    <row r="55" spans="1:13" ht="15" customHeight="1" x14ac:dyDescent="0.25">
      <c r="A55" s="1286" t="s">
        <v>157</v>
      </c>
      <c r="B55" s="1287"/>
      <c r="C55" s="1287"/>
      <c r="D55" s="1287"/>
      <c r="E55" s="1287"/>
      <c r="F55" s="1287"/>
      <c r="G55" s="1287"/>
      <c r="H55" s="1287"/>
      <c r="I55" s="1287"/>
      <c r="J55" s="467">
        <v>7035</v>
      </c>
      <c r="K55" s="465"/>
      <c r="L55" s="465"/>
      <c r="M55" s="465"/>
    </row>
    <row r="56" spans="1:13" ht="15" customHeight="1" x14ac:dyDescent="0.25">
      <c r="A56" s="1296" t="s">
        <v>411</v>
      </c>
      <c r="B56" s="1287"/>
      <c r="C56" s="1287"/>
      <c r="D56" s="1287"/>
      <c r="E56" s="1287"/>
      <c r="F56" s="1287"/>
      <c r="G56" s="1287"/>
      <c r="H56" s="1287"/>
      <c r="I56" s="1287"/>
      <c r="J56" s="465"/>
      <c r="K56" s="465"/>
      <c r="L56" s="465"/>
      <c r="M56" s="465"/>
    </row>
    <row r="57" spans="1:13" ht="15" customHeight="1" x14ac:dyDescent="0.25">
      <c r="A57" s="1286" t="s">
        <v>343</v>
      </c>
      <c r="B57" s="1287"/>
      <c r="C57" s="1287"/>
      <c r="D57" s="1287"/>
      <c r="E57" s="1287"/>
      <c r="F57" s="1287"/>
      <c r="G57" s="1287"/>
      <c r="H57" s="1287"/>
      <c r="I57" s="1287"/>
      <c r="J57" s="467">
        <v>106550</v>
      </c>
      <c r="K57" s="465"/>
      <c r="L57" s="465"/>
      <c r="M57" s="465"/>
    </row>
    <row r="58" spans="1:13" ht="15" customHeight="1" x14ac:dyDescent="0.25">
      <c r="A58" s="1286" t="s">
        <v>384</v>
      </c>
      <c r="B58" s="1287"/>
      <c r="C58" s="1287"/>
      <c r="D58" s="1287"/>
      <c r="E58" s="1287"/>
      <c r="F58" s="1287"/>
      <c r="G58" s="1287"/>
      <c r="H58" s="1287"/>
      <c r="I58" s="1287"/>
      <c r="J58" s="467">
        <v>118900</v>
      </c>
      <c r="K58" s="465"/>
      <c r="L58" s="465"/>
      <c r="M58" s="465"/>
    </row>
    <row r="59" spans="1:13" ht="15" customHeight="1" x14ac:dyDescent="0.25">
      <c r="A59" s="1286" t="s">
        <v>331</v>
      </c>
      <c r="B59" s="1287"/>
      <c r="C59" s="1287"/>
      <c r="D59" s="1287"/>
      <c r="E59" s="1287"/>
      <c r="F59" s="1287"/>
      <c r="G59" s="1287"/>
      <c r="H59" s="1287"/>
      <c r="I59" s="1287"/>
      <c r="J59" s="467">
        <v>15594</v>
      </c>
      <c r="K59" s="465"/>
      <c r="L59" s="465"/>
      <c r="M59" s="465"/>
    </row>
    <row r="60" spans="1:13" ht="15" customHeight="1" x14ac:dyDescent="0.25">
      <c r="A60" s="1286" t="s">
        <v>332</v>
      </c>
      <c r="B60" s="1287"/>
      <c r="C60" s="1287"/>
      <c r="D60" s="1287"/>
      <c r="E60" s="1287"/>
      <c r="F60" s="1287"/>
      <c r="G60" s="1287"/>
      <c r="H60" s="1287"/>
      <c r="I60" s="1287"/>
      <c r="J60" s="467">
        <v>9929</v>
      </c>
      <c r="K60" s="465"/>
      <c r="L60" s="465"/>
      <c r="M60" s="465"/>
    </row>
    <row r="61" spans="1:13" ht="15" customHeight="1" x14ac:dyDescent="0.25">
      <c r="A61" s="1286" t="s">
        <v>161</v>
      </c>
      <c r="B61" s="1287"/>
      <c r="C61" s="1287"/>
      <c r="D61" s="1287"/>
      <c r="E61" s="1287"/>
      <c r="F61" s="1287"/>
      <c r="G61" s="1287"/>
      <c r="H61" s="1287"/>
      <c r="I61" s="1287"/>
      <c r="J61" s="467">
        <v>250973</v>
      </c>
      <c r="K61" s="465"/>
      <c r="L61" s="465"/>
      <c r="M61" s="465"/>
    </row>
    <row r="62" spans="1:13" ht="15" customHeight="1" x14ac:dyDescent="0.25">
      <c r="A62" s="1286" t="s">
        <v>375</v>
      </c>
      <c r="B62" s="1287"/>
      <c r="C62" s="1287"/>
      <c r="D62" s="1287"/>
      <c r="E62" s="1287"/>
      <c r="F62" s="1287"/>
      <c r="G62" s="1287"/>
      <c r="H62" s="1287"/>
      <c r="I62" s="1287"/>
      <c r="J62" s="465"/>
      <c r="K62" s="465"/>
      <c r="L62" s="465"/>
      <c r="M62" s="465"/>
    </row>
    <row r="63" spans="1:13" ht="15" customHeight="1" x14ac:dyDescent="0.25">
      <c r="A63" s="1286" t="s">
        <v>162</v>
      </c>
      <c r="B63" s="1287"/>
      <c r="C63" s="1287"/>
      <c r="D63" s="1287"/>
      <c r="E63" s="1287"/>
      <c r="F63" s="1287"/>
      <c r="G63" s="1287"/>
      <c r="H63" s="1287"/>
      <c r="I63" s="1287"/>
      <c r="J63" s="467">
        <v>217023</v>
      </c>
      <c r="K63" s="465"/>
      <c r="L63" s="465"/>
      <c r="M63" s="465"/>
    </row>
    <row r="64" spans="1:13" ht="15" customHeight="1" x14ac:dyDescent="0.25">
      <c r="A64" s="1286" t="s">
        <v>163</v>
      </c>
      <c r="B64" s="1287"/>
      <c r="C64" s="1287"/>
      <c r="D64" s="1287"/>
      <c r="E64" s="1287"/>
      <c r="F64" s="1287"/>
      <c r="G64" s="1287"/>
      <c r="H64" s="1287"/>
      <c r="I64" s="1287"/>
      <c r="J64" s="467">
        <v>8266</v>
      </c>
      <c r="K64" s="465"/>
      <c r="L64" s="465"/>
      <c r="M64" s="465"/>
    </row>
    <row r="65" spans="1:13" ht="15" customHeight="1" x14ac:dyDescent="0.25">
      <c r="A65" s="1286" t="s">
        <v>164</v>
      </c>
      <c r="B65" s="1287"/>
      <c r="C65" s="1287"/>
      <c r="D65" s="1287"/>
      <c r="E65" s="1287"/>
      <c r="F65" s="1287"/>
      <c r="G65" s="1287"/>
      <c r="H65" s="1287"/>
      <c r="I65" s="1287"/>
      <c r="J65" s="467">
        <v>8118</v>
      </c>
      <c r="K65" s="465"/>
      <c r="L65" s="465"/>
      <c r="M65" s="465"/>
    </row>
    <row r="66" spans="1:13" ht="15" customHeight="1" x14ac:dyDescent="0.25">
      <c r="A66" s="1286" t="s">
        <v>166</v>
      </c>
      <c r="B66" s="1287"/>
      <c r="C66" s="1287"/>
      <c r="D66" s="1287"/>
      <c r="E66" s="1287"/>
      <c r="F66" s="1287"/>
      <c r="G66" s="1287"/>
      <c r="H66" s="1287"/>
      <c r="I66" s="1287"/>
      <c r="J66" s="467">
        <v>11402</v>
      </c>
      <c r="K66" s="465"/>
      <c r="L66" s="465"/>
      <c r="M66" s="465"/>
    </row>
    <row r="67" spans="1:13" ht="15" customHeight="1" x14ac:dyDescent="0.25">
      <c r="A67" s="1286" t="s">
        <v>167</v>
      </c>
      <c r="B67" s="1287"/>
      <c r="C67" s="1287"/>
      <c r="D67" s="1287"/>
      <c r="E67" s="1287"/>
      <c r="F67" s="1287"/>
      <c r="G67" s="1287"/>
      <c r="H67" s="1287"/>
      <c r="I67" s="1287"/>
      <c r="J67" s="467">
        <v>7035</v>
      </c>
      <c r="K67" s="465"/>
      <c r="L67" s="465"/>
      <c r="M67" s="465"/>
    </row>
    <row r="68" spans="1:13" ht="15" customHeight="1" x14ac:dyDescent="0.25">
      <c r="A68" s="1296" t="s">
        <v>412</v>
      </c>
      <c r="B68" s="1287"/>
      <c r="C68" s="1287"/>
      <c r="D68" s="1287"/>
      <c r="E68" s="1287"/>
      <c r="F68" s="1287"/>
      <c r="G68" s="1287"/>
      <c r="H68" s="1287"/>
      <c r="I68" s="1287"/>
      <c r="J68" s="468">
        <v>250973</v>
      </c>
      <c r="K68" s="465"/>
      <c r="L68" s="465"/>
      <c r="M68" s="465"/>
    </row>
    <row r="69" spans="1:13" ht="15" customHeight="1" x14ac:dyDescent="0.25">
      <c r="A69" s="1297" t="s">
        <v>202</v>
      </c>
      <c r="B69" s="1298"/>
      <c r="C69" s="1298"/>
      <c r="D69" s="1298"/>
      <c r="E69" s="1298"/>
      <c r="F69" s="1298"/>
      <c r="G69" s="1298"/>
      <c r="H69" s="1298"/>
      <c r="I69" s="1298"/>
      <c r="J69" s="1298"/>
      <c r="K69" s="1298"/>
      <c r="L69" s="1298"/>
      <c r="M69" s="1298"/>
    </row>
    <row r="70" spans="1:13" ht="15" customHeight="1" x14ac:dyDescent="0.25">
      <c r="A70" s="1286" t="s">
        <v>155</v>
      </c>
      <c r="B70" s="1287"/>
      <c r="C70" s="1287"/>
      <c r="D70" s="1287"/>
      <c r="E70" s="1287"/>
      <c r="F70" s="1287"/>
      <c r="G70" s="1287"/>
      <c r="H70" s="1287"/>
      <c r="I70" s="1287"/>
      <c r="J70" s="467">
        <v>232536</v>
      </c>
      <c r="K70" s="467">
        <v>7247</v>
      </c>
      <c r="L70" s="467">
        <v>8266</v>
      </c>
      <c r="M70" s="467">
        <v>871</v>
      </c>
    </row>
    <row r="71" spans="1:13" ht="15" customHeight="1" x14ac:dyDescent="0.25">
      <c r="A71" s="1286" t="s">
        <v>156</v>
      </c>
      <c r="B71" s="1287"/>
      <c r="C71" s="1287"/>
      <c r="D71" s="1287"/>
      <c r="E71" s="1287"/>
      <c r="F71" s="1287"/>
      <c r="G71" s="1287"/>
      <c r="H71" s="1287"/>
      <c r="I71" s="1287"/>
      <c r="J71" s="467">
        <v>11402</v>
      </c>
      <c r="K71" s="465"/>
      <c r="L71" s="465"/>
      <c r="M71" s="465"/>
    </row>
    <row r="72" spans="1:13" ht="15" customHeight="1" x14ac:dyDescent="0.25">
      <c r="A72" s="1286" t="s">
        <v>157</v>
      </c>
      <c r="B72" s="1287"/>
      <c r="C72" s="1287"/>
      <c r="D72" s="1287"/>
      <c r="E72" s="1287"/>
      <c r="F72" s="1287"/>
      <c r="G72" s="1287"/>
      <c r="H72" s="1287"/>
      <c r="I72" s="1287"/>
      <c r="J72" s="467">
        <v>7035</v>
      </c>
      <c r="K72" s="465"/>
      <c r="L72" s="465"/>
      <c r="M72" s="465"/>
    </row>
    <row r="73" spans="1:13" ht="15" customHeight="1" x14ac:dyDescent="0.25">
      <c r="A73" s="1296" t="s">
        <v>158</v>
      </c>
      <c r="B73" s="1287"/>
      <c r="C73" s="1287"/>
      <c r="D73" s="1287"/>
      <c r="E73" s="1287"/>
      <c r="F73" s="1287"/>
      <c r="G73" s="1287"/>
      <c r="H73" s="1287"/>
      <c r="I73" s="1287"/>
      <c r="J73" s="465"/>
      <c r="K73" s="465"/>
      <c r="L73" s="465"/>
      <c r="M73" s="465"/>
    </row>
    <row r="74" spans="1:13" ht="15" customHeight="1" x14ac:dyDescent="0.25">
      <c r="A74" s="1286" t="s">
        <v>343</v>
      </c>
      <c r="B74" s="1287"/>
      <c r="C74" s="1287"/>
      <c r="D74" s="1287"/>
      <c r="E74" s="1287"/>
      <c r="F74" s="1287"/>
      <c r="G74" s="1287"/>
      <c r="H74" s="1287"/>
      <c r="I74" s="1287"/>
      <c r="J74" s="467">
        <v>106550</v>
      </c>
      <c r="K74" s="465"/>
      <c r="L74" s="465"/>
      <c r="M74" s="465"/>
    </row>
    <row r="75" spans="1:13" ht="15" customHeight="1" x14ac:dyDescent="0.25">
      <c r="A75" s="1286" t="s">
        <v>384</v>
      </c>
      <c r="B75" s="1287"/>
      <c r="C75" s="1287"/>
      <c r="D75" s="1287"/>
      <c r="E75" s="1287"/>
      <c r="F75" s="1287"/>
      <c r="G75" s="1287"/>
      <c r="H75" s="1287"/>
      <c r="I75" s="1287"/>
      <c r="J75" s="467">
        <v>118900</v>
      </c>
      <c r="K75" s="465"/>
      <c r="L75" s="465"/>
      <c r="M75" s="465"/>
    </row>
    <row r="76" spans="1:13" ht="15" customHeight="1" x14ac:dyDescent="0.25">
      <c r="A76" s="1286" t="s">
        <v>331</v>
      </c>
      <c r="B76" s="1287"/>
      <c r="C76" s="1287"/>
      <c r="D76" s="1287"/>
      <c r="E76" s="1287"/>
      <c r="F76" s="1287"/>
      <c r="G76" s="1287"/>
      <c r="H76" s="1287"/>
      <c r="I76" s="1287"/>
      <c r="J76" s="467">
        <v>15594</v>
      </c>
      <c r="K76" s="465"/>
      <c r="L76" s="465"/>
      <c r="M76" s="465"/>
    </row>
    <row r="77" spans="1:13" ht="15" customHeight="1" x14ac:dyDescent="0.25">
      <c r="A77" s="1286" t="s">
        <v>332</v>
      </c>
      <c r="B77" s="1287"/>
      <c r="C77" s="1287"/>
      <c r="D77" s="1287"/>
      <c r="E77" s="1287"/>
      <c r="F77" s="1287"/>
      <c r="G77" s="1287"/>
      <c r="H77" s="1287"/>
      <c r="I77" s="1287"/>
      <c r="J77" s="467">
        <v>9929</v>
      </c>
      <c r="K77" s="465"/>
      <c r="L77" s="465"/>
      <c r="M77" s="465"/>
    </row>
    <row r="78" spans="1:13" ht="15" customHeight="1" x14ac:dyDescent="0.25">
      <c r="A78" s="1286" t="s">
        <v>161</v>
      </c>
      <c r="B78" s="1287"/>
      <c r="C78" s="1287"/>
      <c r="D78" s="1287"/>
      <c r="E78" s="1287"/>
      <c r="F78" s="1287"/>
      <c r="G78" s="1287"/>
      <c r="H78" s="1287"/>
      <c r="I78" s="1287"/>
      <c r="J78" s="467">
        <v>250973</v>
      </c>
      <c r="K78" s="465"/>
      <c r="L78" s="465"/>
      <c r="M78" s="465"/>
    </row>
    <row r="79" spans="1:13" ht="15" customHeight="1" x14ac:dyDescent="0.25">
      <c r="A79" s="1286" t="s">
        <v>375</v>
      </c>
      <c r="B79" s="1287"/>
      <c r="C79" s="1287"/>
      <c r="D79" s="1287"/>
      <c r="E79" s="1287"/>
      <c r="F79" s="1287"/>
      <c r="G79" s="1287"/>
      <c r="H79" s="1287"/>
      <c r="I79" s="1287"/>
      <c r="J79" s="465"/>
      <c r="K79" s="465"/>
      <c r="L79" s="465"/>
      <c r="M79" s="465"/>
    </row>
    <row r="80" spans="1:13" ht="15" customHeight="1" x14ac:dyDescent="0.25">
      <c r="A80" s="1286" t="s">
        <v>162</v>
      </c>
      <c r="B80" s="1287"/>
      <c r="C80" s="1287"/>
      <c r="D80" s="1287"/>
      <c r="E80" s="1287"/>
      <c r="F80" s="1287"/>
      <c r="G80" s="1287"/>
      <c r="H80" s="1287"/>
      <c r="I80" s="1287"/>
      <c r="J80" s="467">
        <v>217023</v>
      </c>
      <c r="K80" s="465"/>
      <c r="L80" s="465"/>
      <c r="M80" s="465"/>
    </row>
    <row r="81" spans="1:13" ht="15" customHeight="1" x14ac:dyDescent="0.25">
      <c r="A81" s="1286" t="s">
        <v>163</v>
      </c>
      <c r="B81" s="1287"/>
      <c r="C81" s="1287"/>
      <c r="D81" s="1287"/>
      <c r="E81" s="1287"/>
      <c r="F81" s="1287"/>
      <c r="G81" s="1287"/>
      <c r="H81" s="1287"/>
      <c r="I81" s="1287"/>
      <c r="J81" s="467">
        <v>8266</v>
      </c>
      <c r="K81" s="465"/>
      <c r="L81" s="465"/>
      <c r="M81" s="465"/>
    </row>
    <row r="82" spans="1:13" ht="15" customHeight="1" x14ac:dyDescent="0.25">
      <c r="A82" s="1286" t="s">
        <v>164</v>
      </c>
      <c r="B82" s="1287"/>
      <c r="C82" s="1287"/>
      <c r="D82" s="1287"/>
      <c r="E82" s="1287"/>
      <c r="F82" s="1287"/>
      <c r="G82" s="1287"/>
      <c r="H82" s="1287"/>
      <c r="I82" s="1287"/>
      <c r="J82" s="467">
        <v>8118</v>
      </c>
      <c r="K82" s="465"/>
      <c r="L82" s="465"/>
      <c r="M82" s="465"/>
    </row>
    <row r="83" spans="1:13" ht="15" customHeight="1" x14ac:dyDescent="0.25">
      <c r="A83" s="1286" t="s">
        <v>166</v>
      </c>
      <c r="B83" s="1287"/>
      <c r="C83" s="1287"/>
      <c r="D83" s="1287"/>
      <c r="E83" s="1287"/>
      <c r="F83" s="1287"/>
      <c r="G83" s="1287"/>
      <c r="H83" s="1287"/>
      <c r="I83" s="1287"/>
      <c r="J83" s="467">
        <v>11402</v>
      </c>
      <c r="K83" s="465"/>
      <c r="L83" s="465"/>
      <c r="M83" s="465"/>
    </row>
    <row r="84" spans="1:13" ht="15" customHeight="1" x14ac:dyDescent="0.25">
      <c r="A84" s="1286" t="s">
        <v>167</v>
      </c>
      <c r="B84" s="1287"/>
      <c r="C84" s="1287"/>
      <c r="D84" s="1287"/>
      <c r="E84" s="1287"/>
      <c r="F84" s="1287"/>
      <c r="G84" s="1287"/>
      <c r="H84" s="1287"/>
      <c r="I84" s="1287"/>
      <c r="J84" s="467">
        <v>7035</v>
      </c>
      <c r="K84" s="465"/>
      <c r="L84" s="465"/>
      <c r="M84" s="465"/>
    </row>
    <row r="85" spans="1:13" ht="15" customHeight="1" x14ac:dyDescent="0.25">
      <c r="A85" s="1296" t="s">
        <v>168</v>
      </c>
      <c r="B85" s="1287"/>
      <c r="C85" s="1287"/>
      <c r="D85" s="1287"/>
      <c r="E85" s="1287"/>
      <c r="F85" s="1287"/>
      <c r="G85" s="1287"/>
      <c r="H85" s="1287"/>
      <c r="I85" s="1287"/>
      <c r="J85" s="468">
        <v>250973</v>
      </c>
      <c r="K85" s="465"/>
      <c r="L85" s="465"/>
      <c r="M85" s="465"/>
    </row>
    <row r="86" spans="1:13" ht="15" customHeight="1" x14ac:dyDescent="0.25"/>
    <row r="88" spans="1:13" x14ac:dyDescent="0.25">
      <c r="A88" s="1271"/>
      <c r="B88" s="1271"/>
      <c r="C88" s="1271"/>
      <c r="D88" s="1271"/>
      <c r="E88" s="1271"/>
      <c r="F88" s="1271"/>
      <c r="G88" s="1271"/>
      <c r="H88" s="1271"/>
      <c r="I88" s="1271"/>
      <c r="J88" s="1271"/>
      <c r="K88" s="1271"/>
      <c r="L88" s="1271"/>
      <c r="M88" s="1271"/>
    </row>
    <row r="89" spans="1:13" ht="15" customHeight="1" x14ac:dyDescent="0.25">
      <c r="A89" s="1272"/>
      <c r="B89" s="1272"/>
      <c r="C89" s="1272"/>
      <c r="D89" s="1272"/>
      <c r="E89" s="1272"/>
      <c r="F89" s="1272"/>
      <c r="G89" s="1272"/>
      <c r="H89" s="1272"/>
      <c r="I89" s="1272"/>
      <c r="J89" s="1272"/>
      <c r="K89" s="1272"/>
      <c r="L89" s="1272"/>
      <c r="M89" s="1272"/>
    </row>
    <row r="90" spans="1:13" ht="15" customHeight="1" x14ac:dyDescent="0.25">
      <c r="A90" s="202"/>
      <c r="B90" s="202"/>
      <c r="C90" s="202"/>
      <c r="D90" s="214"/>
      <c r="E90" s="86"/>
      <c r="F90" s="87"/>
      <c r="G90" s="87"/>
      <c r="H90" s="87"/>
      <c r="I90" s="87"/>
      <c r="J90" s="88"/>
      <c r="K90" s="87"/>
      <c r="L90" s="87"/>
      <c r="M90" s="87"/>
    </row>
    <row r="91" spans="1:13" x14ac:dyDescent="0.25">
      <c r="A91" s="1271"/>
      <c r="B91" s="1271"/>
      <c r="C91" s="1271"/>
      <c r="D91" s="1271"/>
      <c r="E91" s="1271"/>
      <c r="F91" s="1271"/>
      <c r="G91" s="1271"/>
      <c r="H91" s="1271"/>
      <c r="I91" s="1271"/>
      <c r="J91" s="1271"/>
      <c r="K91" s="1271"/>
      <c r="L91" s="1271"/>
      <c r="M91" s="1271"/>
    </row>
    <row r="92" spans="1:13" ht="15" customHeight="1" x14ac:dyDescent="0.25">
      <c r="A92" s="1272" t="s">
        <v>360</v>
      </c>
      <c r="B92" s="1272"/>
      <c r="C92" s="1272"/>
      <c r="D92" s="1272"/>
      <c r="E92" s="1272"/>
      <c r="F92" s="1272"/>
      <c r="G92" s="1272"/>
      <c r="H92" s="1272"/>
      <c r="I92" s="1272"/>
      <c r="J92" s="1272"/>
      <c r="K92" s="1272"/>
      <c r="L92" s="1272"/>
      <c r="M92" s="1272"/>
    </row>
    <row r="93" spans="1:13" ht="15" customHeight="1" x14ac:dyDescent="0.25"/>
  </sheetData>
  <mergeCells count="53">
    <mergeCell ref="A58:I58"/>
    <mergeCell ref="A59:I59"/>
    <mergeCell ref="A60:I60"/>
    <mergeCell ref="A61:I61"/>
    <mergeCell ref="A62:I62"/>
    <mergeCell ref="A53:I53"/>
    <mergeCell ref="A54:I54"/>
    <mergeCell ref="A55:I55"/>
    <mergeCell ref="A56:I56"/>
    <mergeCell ref="A57:I57"/>
    <mergeCell ref="E16:F16"/>
    <mergeCell ref="E17:F17"/>
    <mergeCell ref="E18:F18"/>
    <mergeCell ref="A76:I76"/>
    <mergeCell ref="A77:I77"/>
    <mergeCell ref="A70:I70"/>
    <mergeCell ref="A71:I71"/>
    <mergeCell ref="A72:I72"/>
    <mergeCell ref="A73:I73"/>
    <mergeCell ref="A74:I74"/>
    <mergeCell ref="A75:I75"/>
    <mergeCell ref="A64:I64"/>
    <mergeCell ref="A65:I65"/>
    <mergeCell ref="A66:I66"/>
    <mergeCell ref="A67:I67"/>
    <mergeCell ref="A68:I68"/>
    <mergeCell ref="K23:M23"/>
    <mergeCell ref="J22:M22"/>
    <mergeCell ref="F23:F24"/>
    <mergeCell ref="F22:I22"/>
    <mergeCell ref="G23:I23"/>
    <mergeCell ref="J23:J24"/>
    <mergeCell ref="A22:A24"/>
    <mergeCell ref="C22:C24"/>
    <mergeCell ref="D22:D24"/>
    <mergeCell ref="E22:E24"/>
    <mergeCell ref="B22:B24"/>
    <mergeCell ref="A26:M26"/>
    <mergeCell ref="A89:M89"/>
    <mergeCell ref="A92:M92"/>
    <mergeCell ref="A88:M88"/>
    <mergeCell ref="A91:M91"/>
    <mergeCell ref="A82:I82"/>
    <mergeCell ref="A83:I83"/>
    <mergeCell ref="A84:I84"/>
    <mergeCell ref="A85:I85"/>
    <mergeCell ref="A78:I78"/>
    <mergeCell ref="A79:I79"/>
    <mergeCell ref="A80:I80"/>
    <mergeCell ref="A81:I81"/>
    <mergeCell ref="A69:M69"/>
    <mergeCell ref="A63:I63"/>
    <mergeCell ref="A40:M40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workbookViewId="0">
      <selection activeCell="C4" sqref="C4"/>
    </sheetView>
  </sheetViews>
  <sheetFormatPr defaultRowHeight="15" outlineLevelRow="2" x14ac:dyDescent="0.25"/>
  <cols>
    <col min="1" max="1" width="4.5703125" style="79" customWidth="1"/>
    <col min="2" max="2" width="14.42578125" style="77" customWidth="1"/>
    <col min="3" max="3" width="40.7109375" style="135" customWidth="1"/>
    <col min="4" max="4" width="13.85546875" style="196" customWidth="1"/>
    <col min="5" max="5" width="11.7109375" style="136" customWidth="1"/>
    <col min="6" max="6" width="8.140625" style="78" customWidth="1"/>
    <col min="7" max="9" width="7.140625" style="78" customWidth="1"/>
    <col min="10" max="10" width="8.140625" style="78" customWidth="1"/>
    <col min="11" max="13" width="7.140625" style="78" customWidth="1"/>
  </cols>
  <sheetData>
    <row r="1" spans="1:14" outlineLevel="2" x14ac:dyDescent="0.25">
      <c r="A1" s="1170" t="s">
        <v>117</v>
      </c>
      <c r="B1" s="1143"/>
      <c r="C1" s="1171"/>
      <c r="D1" s="1143"/>
      <c r="E1" s="1143"/>
      <c r="F1" s="1143"/>
      <c r="G1" s="1143"/>
      <c r="H1" s="1143"/>
      <c r="I1" s="1143"/>
      <c r="J1" s="1173" t="s">
        <v>118</v>
      </c>
      <c r="K1" s="1143"/>
      <c r="L1" s="1143"/>
      <c r="M1" s="1143"/>
      <c r="N1" s="1119"/>
    </row>
    <row r="2" spans="1:14" outlineLevel="1" x14ac:dyDescent="0.25">
      <c r="A2" s="1172"/>
      <c r="B2" s="1143"/>
      <c r="C2" s="1171"/>
      <c r="D2" s="1143"/>
      <c r="E2" s="1143"/>
      <c r="F2" s="1143"/>
      <c r="G2" s="1143"/>
      <c r="H2" s="1143"/>
      <c r="I2" s="1143"/>
      <c r="J2" s="1174"/>
      <c r="K2" s="1143"/>
      <c r="L2" s="1143"/>
      <c r="M2" s="1143"/>
      <c r="N2" s="1119"/>
    </row>
    <row r="3" spans="1:14" outlineLevel="1" x14ac:dyDescent="0.25">
      <c r="A3" s="1172"/>
      <c r="B3" s="1143"/>
      <c r="C3" s="1171"/>
      <c r="D3" s="1143"/>
      <c r="E3" s="1143"/>
      <c r="F3" s="1143"/>
      <c r="G3" s="1143"/>
      <c r="H3" s="1143"/>
      <c r="I3" s="1143"/>
      <c r="J3" s="1174"/>
      <c r="K3" s="1143"/>
      <c r="L3" s="1143"/>
      <c r="M3" s="1143"/>
      <c r="N3" s="1119"/>
    </row>
    <row r="4" spans="1:14" outlineLevel="1" x14ac:dyDescent="0.25">
      <c r="A4" s="1172"/>
      <c r="B4" s="1143"/>
      <c r="C4" s="1147"/>
      <c r="D4" s="1143"/>
      <c r="E4" s="1143"/>
      <c r="F4" s="1143"/>
      <c r="G4" s="1143"/>
      <c r="H4" s="1143"/>
      <c r="I4" s="1143"/>
      <c r="J4" s="1174" t="s">
        <v>119</v>
      </c>
      <c r="K4" s="1143"/>
      <c r="L4" s="1143"/>
      <c r="M4" s="1143"/>
      <c r="N4" s="1119"/>
    </row>
    <row r="5" spans="1:14" outlineLevel="1" x14ac:dyDescent="0.25">
      <c r="A5" s="1172" t="s">
        <v>385</v>
      </c>
      <c r="B5" s="1143"/>
      <c r="C5" s="1171"/>
      <c r="D5" s="1143"/>
      <c r="E5" s="1143"/>
      <c r="F5" s="1143"/>
      <c r="G5" s="1143"/>
      <c r="H5" s="1143"/>
      <c r="I5" s="1143"/>
      <c r="J5" s="1175" t="s">
        <v>120</v>
      </c>
      <c r="K5" s="1143"/>
      <c r="L5" s="1143"/>
      <c r="M5" s="1143"/>
      <c r="N5" s="1119"/>
    </row>
    <row r="6" spans="1:14" x14ac:dyDescent="0.25">
      <c r="A6" s="1143"/>
      <c r="B6" s="1143"/>
      <c r="C6" s="1178"/>
      <c r="D6" s="1179"/>
      <c r="E6" s="1144"/>
      <c r="F6" s="1150"/>
      <c r="G6" s="1150"/>
      <c r="H6" s="1144"/>
      <c r="I6" s="1150"/>
      <c r="J6" s="1176"/>
      <c r="K6" s="1143"/>
      <c r="L6" s="1143"/>
      <c r="M6" s="1143"/>
      <c r="N6" s="1119"/>
    </row>
    <row r="7" spans="1:14" x14ac:dyDescent="0.25">
      <c r="A7" s="1143"/>
      <c r="B7" s="1143"/>
      <c r="C7" s="1148"/>
      <c r="D7" s="1149"/>
      <c r="E7" s="1151" t="s">
        <v>9</v>
      </c>
      <c r="F7" s="1152"/>
      <c r="G7" s="1152"/>
      <c r="H7" s="1143"/>
      <c r="I7" s="1153"/>
      <c r="J7" s="1143"/>
      <c r="K7" s="1143"/>
      <c r="L7" s="1143"/>
      <c r="M7" s="1143"/>
      <c r="N7" s="1119"/>
    </row>
    <row r="8" spans="1:14" x14ac:dyDescent="0.25">
      <c r="A8" s="1143"/>
      <c r="B8" s="1143"/>
      <c r="C8" s="1148"/>
      <c r="D8" s="1149"/>
      <c r="E8" s="1151"/>
      <c r="F8" s="1152"/>
      <c r="G8" s="1152"/>
      <c r="H8" s="1143"/>
      <c r="I8" s="1153"/>
      <c r="J8" s="1143"/>
      <c r="K8" s="1143"/>
      <c r="L8" s="1143"/>
      <c r="M8" s="1143"/>
      <c r="N8" s="1119"/>
    </row>
    <row r="9" spans="1:14" ht="15.75" x14ac:dyDescent="0.25">
      <c r="A9" s="1143"/>
      <c r="B9" s="1143"/>
      <c r="C9" s="1148"/>
      <c r="D9" s="1154" t="s">
        <v>388</v>
      </c>
      <c r="E9" s="1143"/>
      <c r="F9" s="1143"/>
      <c r="G9" s="1143"/>
      <c r="H9" s="1143"/>
      <c r="I9" s="1143"/>
      <c r="J9" s="1143"/>
      <c r="K9" s="1143"/>
      <c r="L9" s="1143"/>
      <c r="M9" s="1143"/>
      <c r="N9" s="1119"/>
    </row>
    <row r="10" spans="1:14" x14ac:dyDescent="0.25">
      <c r="A10" s="1143"/>
      <c r="B10" s="1143"/>
      <c r="C10" s="1148"/>
      <c r="D10" s="1155" t="s">
        <v>121</v>
      </c>
      <c r="E10" s="1143"/>
      <c r="F10" s="1143"/>
      <c r="G10" s="1143"/>
      <c r="H10" s="1143"/>
      <c r="I10" s="1156"/>
      <c r="J10" s="1143"/>
      <c r="K10" s="1143"/>
      <c r="L10" s="1143"/>
      <c r="M10" s="1143"/>
      <c r="N10" s="1119"/>
    </row>
    <row r="11" spans="1:14" x14ac:dyDescent="0.25">
      <c r="A11" s="1143"/>
      <c r="B11" s="1143"/>
      <c r="C11" s="1157"/>
      <c r="D11" s="1149"/>
      <c r="E11" s="1158"/>
      <c r="F11" s="1159"/>
      <c r="G11" s="1159"/>
      <c r="H11" s="1143"/>
      <c r="I11" s="1160"/>
      <c r="J11" s="1143"/>
      <c r="K11" s="1143"/>
      <c r="L11" s="1143"/>
      <c r="M11" s="1143"/>
      <c r="N11" s="1119"/>
    </row>
    <row r="12" spans="1:14" x14ac:dyDescent="0.25">
      <c r="A12" s="1143"/>
      <c r="B12" s="1145" t="s">
        <v>122</v>
      </c>
      <c r="C12" s="1146" t="s">
        <v>108</v>
      </c>
      <c r="D12" s="1144"/>
      <c r="E12" s="1161"/>
      <c r="F12" s="1162"/>
      <c r="G12" s="1162"/>
      <c r="H12" s="1163"/>
      <c r="I12" s="1150"/>
      <c r="J12" s="1176"/>
      <c r="K12" s="1143"/>
      <c r="L12" s="1143"/>
      <c r="M12" s="1143"/>
      <c r="N12" s="1119"/>
    </row>
    <row r="13" spans="1:14" x14ac:dyDescent="0.25">
      <c r="A13" s="1143"/>
      <c r="B13" s="1143"/>
      <c r="C13" s="1164"/>
      <c r="D13" s="1149"/>
      <c r="E13" s="1165" t="s">
        <v>123</v>
      </c>
      <c r="F13" s="1143"/>
      <c r="G13" s="1152"/>
      <c r="H13" s="1155"/>
      <c r="I13" s="1152"/>
      <c r="J13" s="1177"/>
      <c r="K13" s="1143"/>
      <c r="L13" s="1143"/>
      <c r="M13" s="1143"/>
      <c r="N13" s="1119"/>
    </row>
    <row r="14" spans="1:14" x14ac:dyDescent="0.25">
      <c r="A14" s="1166"/>
      <c r="B14" s="1167"/>
      <c r="C14" s="1148"/>
      <c r="D14" s="1149"/>
      <c r="E14" s="1168"/>
      <c r="F14" s="1143"/>
      <c r="G14" s="1143"/>
      <c r="H14" s="1143"/>
      <c r="I14" s="1143"/>
      <c r="J14" s="1143"/>
      <c r="K14" s="1143"/>
      <c r="L14" s="1143"/>
      <c r="M14" s="1143"/>
      <c r="N14" s="1119"/>
    </row>
    <row r="15" spans="1:14" x14ac:dyDescent="0.25">
      <c r="A15" s="1143"/>
      <c r="B15" s="1143"/>
      <c r="C15" s="1169" t="s">
        <v>519</v>
      </c>
      <c r="D15" s="1149"/>
      <c r="E15" s="1160"/>
      <c r="F15" s="1143"/>
      <c r="G15" s="1143"/>
      <c r="H15" s="1143"/>
      <c r="I15" s="1169"/>
      <c r="J15" s="1180"/>
      <c r="K15" s="1143"/>
      <c r="L15" s="1143"/>
      <c r="M15" s="1143"/>
      <c r="N15" s="1126"/>
    </row>
    <row r="16" spans="1:14" s="80" customFormat="1" x14ac:dyDescent="0.25">
      <c r="A16" s="1122"/>
      <c r="B16" s="1132"/>
      <c r="C16" s="1120" t="s">
        <v>125</v>
      </c>
      <c r="D16" s="1133"/>
      <c r="E16" s="1288" t="s">
        <v>1646</v>
      </c>
      <c r="F16" s="1289"/>
      <c r="G16" s="1135" t="s">
        <v>68</v>
      </c>
      <c r="H16" s="1133"/>
      <c r="I16" s="1120"/>
      <c r="J16" s="1120"/>
      <c r="K16" s="1133"/>
      <c r="L16" s="1133"/>
      <c r="M16" s="1133"/>
      <c r="N16" s="1134"/>
    </row>
    <row r="17" spans="1:13" s="80" customFormat="1" x14ac:dyDescent="0.25">
      <c r="A17" s="1122"/>
      <c r="B17" s="1132"/>
      <c r="C17" s="1120" t="s">
        <v>126</v>
      </c>
      <c r="D17" s="1133"/>
      <c r="E17" s="1288" t="s">
        <v>1647</v>
      </c>
      <c r="F17" s="1289"/>
      <c r="G17" s="1135" t="s">
        <v>68</v>
      </c>
      <c r="H17" s="1133"/>
      <c r="I17" s="1120"/>
      <c r="J17" s="1120"/>
      <c r="K17" s="1133"/>
      <c r="L17" s="1133"/>
      <c r="M17" s="1133"/>
    </row>
    <row r="18" spans="1:13" s="80" customFormat="1" x14ac:dyDescent="0.25">
      <c r="A18" s="1122"/>
      <c r="B18" s="1132"/>
      <c r="C18" s="1120" t="s">
        <v>127</v>
      </c>
      <c r="D18" s="1133"/>
      <c r="E18" s="1288" t="s">
        <v>1435</v>
      </c>
      <c r="F18" s="1289"/>
      <c r="G18" s="1135" t="s">
        <v>68</v>
      </c>
      <c r="H18" s="1133"/>
      <c r="I18" s="1120"/>
      <c r="J18" s="1120"/>
      <c r="K18" s="1133"/>
      <c r="L18" s="1133"/>
      <c r="M18" s="1133"/>
    </row>
    <row r="19" spans="1:13" s="80" customFormat="1" x14ac:dyDescent="0.25">
      <c r="A19" s="1122"/>
      <c r="B19" s="1132"/>
      <c r="C19" s="1120" t="s">
        <v>128</v>
      </c>
      <c r="D19" s="1122"/>
      <c r="E19" s="1288" t="s">
        <v>1648</v>
      </c>
      <c r="F19" s="1289"/>
      <c r="G19" s="1135" t="s">
        <v>68</v>
      </c>
      <c r="H19" s="1133"/>
      <c r="I19" s="1120"/>
      <c r="J19" s="1120"/>
      <c r="K19" s="1133"/>
      <c r="L19" s="1133"/>
      <c r="M19" s="1133"/>
    </row>
    <row r="20" spans="1:13" s="80" customFormat="1" x14ac:dyDescent="0.25">
      <c r="A20" s="1122"/>
      <c r="B20" s="1132"/>
      <c r="C20" s="1120" t="s">
        <v>129</v>
      </c>
      <c r="D20" s="1122"/>
      <c r="E20" s="1288" t="s">
        <v>1649</v>
      </c>
      <c r="F20" s="1289"/>
      <c r="G20" s="1135" t="s">
        <v>130</v>
      </c>
      <c r="H20" s="1133"/>
      <c r="I20" s="1120"/>
      <c r="J20" s="1120"/>
      <c r="K20" s="1133"/>
      <c r="L20" s="1133"/>
      <c r="M20" s="1133"/>
    </row>
    <row r="21" spans="1:13" x14ac:dyDescent="0.25">
      <c r="A21" s="1119"/>
      <c r="B21" s="1119"/>
      <c r="C21" s="1130" t="s">
        <v>131</v>
      </c>
      <c r="D21" s="1124"/>
      <c r="E21" s="1123"/>
      <c r="F21" s="1119"/>
      <c r="G21" s="1119"/>
      <c r="H21" s="1119"/>
      <c r="I21" s="1119"/>
      <c r="J21" s="1119"/>
      <c r="K21" s="1119"/>
      <c r="L21" s="1119"/>
      <c r="M21" s="1119"/>
    </row>
    <row r="22" spans="1:13" x14ac:dyDescent="0.25">
      <c r="A22" s="1119"/>
      <c r="B22" s="1119"/>
      <c r="C22" s="1125"/>
      <c r="D22" s="1124"/>
      <c r="E22" s="1123"/>
      <c r="F22" s="1119"/>
      <c r="G22" s="1119"/>
      <c r="H22" s="1119"/>
      <c r="I22" s="1119"/>
      <c r="J22" s="1119"/>
      <c r="K22" s="1119"/>
      <c r="L22" s="1119"/>
      <c r="M22" s="1119"/>
    </row>
    <row r="23" spans="1:13" ht="15" customHeight="1" x14ac:dyDescent="0.25">
      <c r="A23" s="1119"/>
      <c r="B23" s="1119"/>
      <c r="C23" s="1125"/>
      <c r="D23" s="1124"/>
      <c r="E23" s="1123"/>
      <c r="F23" s="1119"/>
      <c r="G23" s="1119"/>
      <c r="H23" s="1119"/>
      <c r="I23" s="1119"/>
      <c r="J23" s="1119"/>
      <c r="K23" s="1119"/>
      <c r="L23" s="1119"/>
      <c r="M23" s="1119"/>
    </row>
    <row r="24" spans="1:13" ht="15" customHeight="1" x14ac:dyDescent="0.25">
      <c r="A24" s="1291" t="s">
        <v>10</v>
      </c>
      <c r="B24" s="1294" t="s">
        <v>132</v>
      </c>
      <c r="C24" s="1291" t="s">
        <v>133</v>
      </c>
      <c r="D24" s="1291" t="s">
        <v>134</v>
      </c>
      <c r="E24" s="1291" t="s">
        <v>135</v>
      </c>
      <c r="F24" s="1291" t="s">
        <v>136</v>
      </c>
      <c r="G24" s="1292"/>
      <c r="H24" s="1292"/>
      <c r="I24" s="1292"/>
      <c r="J24" s="1291" t="s">
        <v>137</v>
      </c>
      <c r="K24" s="1292"/>
      <c r="L24" s="1292"/>
      <c r="M24" s="1292"/>
    </row>
    <row r="25" spans="1:13" ht="15" customHeight="1" x14ac:dyDescent="0.25">
      <c r="A25" s="1292"/>
      <c r="B25" s="1295"/>
      <c r="C25" s="1293"/>
      <c r="D25" s="1291"/>
      <c r="E25" s="1291"/>
      <c r="F25" s="1291" t="s">
        <v>82</v>
      </c>
      <c r="G25" s="1291" t="s">
        <v>138</v>
      </c>
      <c r="H25" s="1292"/>
      <c r="I25" s="1292"/>
      <c r="J25" s="1291" t="s">
        <v>82</v>
      </c>
      <c r="K25" s="1291" t="s">
        <v>138</v>
      </c>
      <c r="L25" s="1292"/>
      <c r="M25" s="1292"/>
    </row>
    <row r="26" spans="1:13" ht="24" x14ac:dyDescent="0.25">
      <c r="A26" s="1292"/>
      <c r="B26" s="1295"/>
      <c r="C26" s="1293"/>
      <c r="D26" s="1291"/>
      <c r="E26" s="1291"/>
      <c r="F26" s="1292"/>
      <c r="G26" s="1121" t="s">
        <v>139</v>
      </c>
      <c r="H26" s="1121" t="s">
        <v>140</v>
      </c>
      <c r="I26" s="1121" t="s">
        <v>141</v>
      </c>
      <c r="J26" s="1292"/>
      <c r="K26" s="1121" t="s">
        <v>139</v>
      </c>
      <c r="L26" s="1121" t="s">
        <v>140</v>
      </c>
      <c r="M26" s="1121" t="s">
        <v>141</v>
      </c>
    </row>
    <row r="27" spans="1:13" ht="15" customHeight="1" x14ac:dyDescent="0.25">
      <c r="A27" s="1128">
        <v>1</v>
      </c>
      <c r="B27" s="1131">
        <v>2</v>
      </c>
      <c r="C27" s="1121">
        <v>3</v>
      </c>
      <c r="D27" s="1121">
        <v>4</v>
      </c>
      <c r="E27" s="1129">
        <v>5</v>
      </c>
      <c r="F27" s="1127">
        <v>6</v>
      </c>
      <c r="G27" s="1127">
        <v>7</v>
      </c>
      <c r="H27" s="1127">
        <v>8</v>
      </c>
      <c r="I27" s="1127">
        <v>9</v>
      </c>
      <c r="J27" s="1127">
        <v>10</v>
      </c>
      <c r="K27" s="1127">
        <v>11</v>
      </c>
      <c r="L27" s="1127">
        <v>12</v>
      </c>
      <c r="M27" s="1127">
        <v>13</v>
      </c>
    </row>
    <row r="28" spans="1:13" ht="15" customHeight="1" x14ac:dyDescent="0.25">
      <c r="A28" s="1290" t="s">
        <v>142</v>
      </c>
      <c r="B28" s="1287"/>
      <c r="C28" s="1287"/>
      <c r="D28" s="1287"/>
      <c r="E28" s="1287"/>
      <c r="F28" s="1287"/>
      <c r="G28" s="1287"/>
      <c r="H28" s="1287"/>
      <c r="I28" s="1287"/>
      <c r="J28" s="1287"/>
      <c r="K28" s="1287"/>
      <c r="L28" s="1287"/>
      <c r="M28" s="1287"/>
    </row>
    <row r="29" spans="1:13" ht="15" customHeight="1" x14ac:dyDescent="0.25">
      <c r="A29" s="1286" t="s">
        <v>933</v>
      </c>
      <c r="B29" s="1287"/>
      <c r="C29" s="1287"/>
      <c r="D29" s="1287"/>
      <c r="E29" s="1287"/>
      <c r="F29" s="1287"/>
      <c r="G29" s="1287"/>
      <c r="H29" s="1287"/>
      <c r="I29" s="1287"/>
      <c r="J29" s="1287"/>
      <c r="K29" s="1287"/>
      <c r="L29" s="1287"/>
      <c r="M29" s="1287"/>
    </row>
    <row r="30" spans="1:13" ht="42" x14ac:dyDescent="0.25">
      <c r="A30" s="1128">
        <v>1</v>
      </c>
      <c r="B30" s="1137" t="s">
        <v>862</v>
      </c>
      <c r="C30" s="1136" t="s">
        <v>1650</v>
      </c>
      <c r="D30" s="1129" t="s">
        <v>143</v>
      </c>
      <c r="E30" s="1138">
        <v>1.1000000000000001</v>
      </c>
      <c r="F30" s="1139">
        <v>7207.24</v>
      </c>
      <c r="G30" s="1139">
        <v>537.99</v>
      </c>
      <c r="H30" s="1139">
        <v>6632.85</v>
      </c>
      <c r="I30" s="1139">
        <v>772.71</v>
      </c>
      <c r="J30" s="1139">
        <v>7928</v>
      </c>
      <c r="K30" s="1139">
        <v>592</v>
      </c>
      <c r="L30" s="1139">
        <v>7296</v>
      </c>
      <c r="M30" s="1139">
        <v>850</v>
      </c>
    </row>
    <row r="31" spans="1:13" ht="24" x14ac:dyDescent="0.25">
      <c r="A31" s="1128">
        <v>2</v>
      </c>
      <c r="B31" s="1137" t="s">
        <v>934</v>
      </c>
      <c r="C31" s="1136" t="s">
        <v>1245</v>
      </c>
      <c r="D31" s="1129" t="s">
        <v>144</v>
      </c>
      <c r="E31" s="1140">
        <v>115.5</v>
      </c>
      <c r="F31" s="1139">
        <v>323.2</v>
      </c>
      <c r="G31" s="1139"/>
      <c r="H31" s="1139"/>
      <c r="I31" s="1139"/>
      <c r="J31" s="1139">
        <v>37330</v>
      </c>
      <c r="K31" s="1139"/>
      <c r="L31" s="1139"/>
      <c r="M31" s="1139"/>
    </row>
    <row r="32" spans="1:13" ht="66" x14ac:dyDescent="0.25">
      <c r="A32" s="1128">
        <v>3</v>
      </c>
      <c r="B32" s="1137" t="s">
        <v>864</v>
      </c>
      <c r="C32" s="1136" t="s">
        <v>1246</v>
      </c>
      <c r="D32" s="1129" t="s">
        <v>145</v>
      </c>
      <c r="E32" s="1138">
        <v>1.0149999999999999</v>
      </c>
      <c r="F32" s="1139">
        <v>123546.75</v>
      </c>
      <c r="G32" s="1139">
        <v>1013.04</v>
      </c>
      <c r="H32" s="1139">
        <v>5283.67</v>
      </c>
      <c r="I32" s="1139">
        <v>722.74</v>
      </c>
      <c r="J32" s="1139">
        <v>125400</v>
      </c>
      <c r="K32" s="1139">
        <v>1028</v>
      </c>
      <c r="L32" s="1139">
        <v>5363</v>
      </c>
      <c r="M32" s="1139">
        <v>734</v>
      </c>
    </row>
    <row r="33" spans="1:13" ht="69" x14ac:dyDescent="0.25">
      <c r="A33" s="1128">
        <v>4</v>
      </c>
      <c r="B33" s="1137" t="s">
        <v>865</v>
      </c>
      <c r="C33" s="1136" t="s">
        <v>1247</v>
      </c>
      <c r="D33" s="1129" t="s">
        <v>145</v>
      </c>
      <c r="E33" s="1138">
        <v>1.0149999999999999</v>
      </c>
      <c r="F33" s="1139">
        <v>29051.119999999999</v>
      </c>
      <c r="G33" s="1139">
        <v>4.76</v>
      </c>
      <c r="H33" s="1139"/>
      <c r="I33" s="1139"/>
      <c r="J33" s="1139">
        <v>29487</v>
      </c>
      <c r="K33" s="1139">
        <v>5</v>
      </c>
      <c r="L33" s="1139"/>
      <c r="M33" s="1139"/>
    </row>
    <row r="34" spans="1:13" x14ac:dyDescent="0.25">
      <c r="A34" s="1286" t="s">
        <v>933</v>
      </c>
      <c r="B34" s="1287"/>
      <c r="C34" s="1287"/>
      <c r="D34" s="1287"/>
      <c r="E34" s="1287"/>
      <c r="F34" s="1287"/>
      <c r="G34" s="1287"/>
      <c r="H34" s="1287"/>
      <c r="I34" s="1287"/>
      <c r="J34" s="1287"/>
      <c r="K34" s="1287"/>
      <c r="L34" s="1287"/>
      <c r="M34" s="1287"/>
    </row>
    <row r="35" spans="1:13" ht="42" x14ac:dyDescent="0.25">
      <c r="A35" s="1128">
        <v>5</v>
      </c>
      <c r="B35" s="1137" t="s">
        <v>935</v>
      </c>
      <c r="C35" s="1136" t="s">
        <v>1248</v>
      </c>
      <c r="D35" s="1129" t="s">
        <v>147</v>
      </c>
      <c r="E35" s="1138">
        <v>3.169</v>
      </c>
      <c r="F35" s="1139">
        <v>6608.48</v>
      </c>
      <c r="G35" s="1139">
        <v>610.08000000000004</v>
      </c>
      <c r="H35" s="1139">
        <v>527.53</v>
      </c>
      <c r="I35" s="1139">
        <v>96.27</v>
      </c>
      <c r="J35" s="1139">
        <v>20942</v>
      </c>
      <c r="K35" s="1139">
        <v>1933</v>
      </c>
      <c r="L35" s="1139">
        <v>1672</v>
      </c>
      <c r="M35" s="1139">
        <v>305</v>
      </c>
    </row>
    <row r="36" spans="1:13" ht="69" x14ac:dyDescent="0.25">
      <c r="A36" s="1128">
        <v>6</v>
      </c>
      <c r="B36" s="1137" t="s">
        <v>936</v>
      </c>
      <c r="C36" s="1136" t="s">
        <v>1249</v>
      </c>
      <c r="D36" s="1129" t="s">
        <v>147</v>
      </c>
      <c r="E36" s="1138">
        <v>3.169</v>
      </c>
      <c r="F36" s="1139">
        <v>1499.58</v>
      </c>
      <c r="G36" s="1139">
        <v>37.68</v>
      </c>
      <c r="H36" s="1139">
        <v>49.71</v>
      </c>
      <c r="I36" s="1139">
        <v>8.31</v>
      </c>
      <c r="J36" s="1139">
        <v>4752</v>
      </c>
      <c r="K36" s="1139">
        <v>119</v>
      </c>
      <c r="L36" s="1139">
        <v>158</v>
      </c>
      <c r="M36" s="1139">
        <v>26</v>
      </c>
    </row>
    <row r="37" spans="1:13" ht="42" x14ac:dyDescent="0.25">
      <c r="A37" s="1128">
        <v>7</v>
      </c>
      <c r="B37" s="1137" t="s">
        <v>937</v>
      </c>
      <c r="C37" s="1136" t="s">
        <v>1250</v>
      </c>
      <c r="D37" s="1129" t="s">
        <v>148</v>
      </c>
      <c r="E37" s="1138">
        <v>31.69</v>
      </c>
      <c r="F37" s="1139">
        <v>315.5</v>
      </c>
      <c r="G37" s="1139">
        <v>274.68</v>
      </c>
      <c r="H37" s="1139">
        <v>29.5</v>
      </c>
      <c r="I37" s="1139">
        <v>1.79</v>
      </c>
      <c r="J37" s="1139">
        <v>9998</v>
      </c>
      <c r="K37" s="1139">
        <v>8705</v>
      </c>
      <c r="L37" s="1139">
        <v>935</v>
      </c>
      <c r="M37" s="1139">
        <v>57</v>
      </c>
    </row>
    <row r="38" spans="1:13" ht="36" x14ac:dyDescent="0.25">
      <c r="A38" s="1128">
        <v>8</v>
      </c>
      <c r="B38" s="1137" t="s">
        <v>938</v>
      </c>
      <c r="C38" s="1136" t="s">
        <v>1251</v>
      </c>
      <c r="D38" s="1129" t="s">
        <v>146</v>
      </c>
      <c r="E38" s="1138">
        <v>323.2</v>
      </c>
      <c r="F38" s="1139">
        <v>148.04</v>
      </c>
      <c r="G38" s="1139"/>
      <c r="H38" s="1139"/>
      <c r="I38" s="1139"/>
      <c r="J38" s="1139">
        <v>47847</v>
      </c>
      <c r="K38" s="1139"/>
      <c r="L38" s="1139"/>
      <c r="M38" s="1139"/>
    </row>
    <row r="39" spans="1:13" ht="42" x14ac:dyDescent="0.25">
      <c r="A39" s="1128">
        <v>9</v>
      </c>
      <c r="B39" s="1137" t="s">
        <v>939</v>
      </c>
      <c r="C39" s="1136" t="s">
        <v>1252</v>
      </c>
      <c r="D39" s="1129" t="s">
        <v>150</v>
      </c>
      <c r="E39" s="1138">
        <v>1.04</v>
      </c>
      <c r="F39" s="1139">
        <v>8094.61</v>
      </c>
      <c r="G39" s="1139">
        <v>1768.86</v>
      </c>
      <c r="H39" s="1139">
        <v>159.4</v>
      </c>
      <c r="I39" s="1139">
        <v>25.25</v>
      </c>
      <c r="J39" s="1139">
        <v>8418</v>
      </c>
      <c r="K39" s="1139">
        <v>1840</v>
      </c>
      <c r="L39" s="1139">
        <v>166</v>
      </c>
      <c r="M39" s="1139">
        <v>26</v>
      </c>
    </row>
    <row r="40" spans="1:13" ht="15" customHeight="1" x14ac:dyDescent="0.25">
      <c r="A40" s="1128">
        <v>10</v>
      </c>
      <c r="B40" s="1137" t="s">
        <v>940</v>
      </c>
      <c r="C40" s="1136" t="s">
        <v>1253</v>
      </c>
      <c r="D40" s="1129" t="s">
        <v>144</v>
      </c>
      <c r="E40" s="1138">
        <v>2.08</v>
      </c>
      <c r="F40" s="1139">
        <v>3641.82</v>
      </c>
      <c r="G40" s="1139"/>
      <c r="H40" s="1139"/>
      <c r="I40" s="1139"/>
      <c r="J40" s="1139">
        <v>7575</v>
      </c>
      <c r="K40" s="1139"/>
      <c r="L40" s="1139"/>
      <c r="M40" s="1139"/>
    </row>
    <row r="41" spans="1:13" ht="54" x14ac:dyDescent="0.25">
      <c r="A41" s="1128">
        <v>11</v>
      </c>
      <c r="B41" s="1137" t="s">
        <v>941</v>
      </c>
      <c r="C41" s="1136" t="s">
        <v>1651</v>
      </c>
      <c r="D41" s="1129" t="s">
        <v>151</v>
      </c>
      <c r="E41" s="1138">
        <v>12.5</v>
      </c>
      <c r="F41" s="1139">
        <v>154.11000000000001</v>
      </c>
      <c r="G41" s="1139">
        <v>112.31</v>
      </c>
      <c r="H41" s="1139">
        <v>41.8</v>
      </c>
      <c r="I41" s="1139">
        <v>7.06</v>
      </c>
      <c r="J41" s="1139">
        <v>1926</v>
      </c>
      <c r="K41" s="1139">
        <v>1404</v>
      </c>
      <c r="L41" s="1139">
        <v>522</v>
      </c>
      <c r="M41" s="1139">
        <v>88</v>
      </c>
    </row>
    <row r="42" spans="1:13" ht="42" x14ac:dyDescent="0.25">
      <c r="A42" s="1128">
        <v>12</v>
      </c>
      <c r="B42" s="1137" t="s">
        <v>942</v>
      </c>
      <c r="C42" s="1136" t="s">
        <v>1652</v>
      </c>
      <c r="D42" s="1129" t="s">
        <v>151</v>
      </c>
      <c r="E42" s="1138">
        <v>12.5</v>
      </c>
      <c r="F42" s="1139">
        <v>1329.05</v>
      </c>
      <c r="G42" s="1139">
        <v>139.27000000000001</v>
      </c>
      <c r="H42" s="1139">
        <v>552.96</v>
      </c>
      <c r="I42" s="1139">
        <v>87.41</v>
      </c>
      <c r="J42" s="1139">
        <v>16613</v>
      </c>
      <c r="K42" s="1139">
        <v>1741</v>
      </c>
      <c r="L42" s="1139">
        <v>6912</v>
      </c>
      <c r="M42" s="1139">
        <v>1093</v>
      </c>
    </row>
    <row r="43" spans="1:13" ht="42" x14ac:dyDescent="0.25">
      <c r="A43" s="1128">
        <v>13</v>
      </c>
      <c r="B43" s="1137" t="s">
        <v>943</v>
      </c>
      <c r="C43" s="1136" t="s">
        <v>1254</v>
      </c>
      <c r="D43" s="1129" t="s">
        <v>152</v>
      </c>
      <c r="E43" s="1138">
        <v>0.02</v>
      </c>
      <c r="F43" s="1139">
        <v>16508.419999999998</v>
      </c>
      <c r="G43" s="1139">
        <v>8554.56</v>
      </c>
      <c r="H43" s="1139">
        <v>5278.04</v>
      </c>
      <c r="I43" s="1139">
        <v>634.03</v>
      </c>
      <c r="J43" s="1139">
        <v>330</v>
      </c>
      <c r="K43" s="1139">
        <v>171</v>
      </c>
      <c r="L43" s="1139">
        <v>106</v>
      </c>
      <c r="M43" s="1139">
        <v>13</v>
      </c>
    </row>
    <row r="44" spans="1:13" ht="36" x14ac:dyDescent="0.25">
      <c r="A44" s="1128">
        <v>14</v>
      </c>
      <c r="B44" s="1137" t="s">
        <v>153</v>
      </c>
      <c r="C44" s="1136" t="s">
        <v>1436</v>
      </c>
      <c r="D44" s="1129" t="s">
        <v>154</v>
      </c>
      <c r="E44" s="1138">
        <v>1</v>
      </c>
      <c r="F44" s="1139">
        <v>535.57000000000005</v>
      </c>
      <c r="G44" s="1139"/>
      <c r="H44" s="1139"/>
      <c r="I44" s="1139"/>
      <c r="J44" s="1139">
        <v>536</v>
      </c>
      <c r="K44" s="1139"/>
      <c r="L44" s="1139"/>
      <c r="M44" s="1139"/>
    </row>
    <row r="45" spans="1:13" ht="36" x14ac:dyDescent="0.25">
      <c r="A45" s="1128">
        <v>15</v>
      </c>
      <c r="B45" s="1137" t="s">
        <v>153</v>
      </c>
      <c r="C45" s="1136" t="s">
        <v>1437</v>
      </c>
      <c r="D45" s="1129" t="s">
        <v>154</v>
      </c>
      <c r="E45" s="1138">
        <v>1</v>
      </c>
      <c r="F45" s="1139">
        <v>2293.02</v>
      </c>
      <c r="G45" s="1139"/>
      <c r="H45" s="1139"/>
      <c r="I45" s="1139"/>
      <c r="J45" s="1139">
        <v>2293</v>
      </c>
      <c r="K45" s="1139"/>
      <c r="L45" s="1139"/>
      <c r="M45" s="1139"/>
    </row>
    <row r="46" spans="1:13" x14ac:dyDescent="0.25">
      <c r="A46" s="1286" t="s">
        <v>502</v>
      </c>
      <c r="B46" s="1287"/>
      <c r="C46" s="1287"/>
      <c r="D46" s="1287"/>
      <c r="E46" s="1287"/>
      <c r="F46" s="1287"/>
      <c r="G46" s="1287"/>
      <c r="H46" s="1287"/>
      <c r="I46" s="1287"/>
      <c r="J46" s="1287"/>
      <c r="K46" s="1287"/>
      <c r="L46" s="1287"/>
      <c r="M46" s="1287"/>
    </row>
    <row r="47" spans="1:13" ht="42" x14ac:dyDescent="0.25">
      <c r="A47" s="1128">
        <v>16</v>
      </c>
      <c r="B47" s="1137" t="s">
        <v>946</v>
      </c>
      <c r="C47" s="1136" t="s">
        <v>1255</v>
      </c>
      <c r="D47" s="1129" t="s">
        <v>149</v>
      </c>
      <c r="E47" s="1138">
        <v>1.3839999999999999</v>
      </c>
      <c r="F47" s="1139">
        <v>6422.65</v>
      </c>
      <c r="G47" s="1139">
        <v>654.69000000000005</v>
      </c>
      <c r="H47" s="1139">
        <v>44.46</v>
      </c>
      <c r="I47" s="1139"/>
      <c r="J47" s="1139">
        <v>8889</v>
      </c>
      <c r="K47" s="1139">
        <v>906</v>
      </c>
      <c r="L47" s="1139">
        <v>62</v>
      </c>
      <c r="M47" s="1139"/>
    </row>
    <row r="48" spans="1:13" x14ac:dyDescent="0.25">
      <c r="A48" s="1286" t="s">
        <v>196</v>
      </c>
      <c r="B48" s="1287"/>
      <c r="C48" s="1287"/>
      <c r="D48" s="1287"/>
      <c r="E48" s="1287"/>
      <c r="F48" s="1287"/>
      <c r="G48" s="1287"/>
      <c r="H48" s="1287"/>
      <c r="I48" s="1287"/>
      <c r="J48" s="1141">
        <v>330264</v>
      </c>
      <c r="K48" s="1141">
        <v>18444</v>
      </c>
      <c r="L48" s="1141">
        <v>23192</v>
      </c>
      <c r="M48" s="1141">
        <v>3192</v>
      </c>
    </row>
    <row r="49" spans="1:13" x14ac:dyDescent="0.25">
      <c r="A49" s="1286" t="s">
        <v>156</v>
      </c>
      <c r="B49" s="1287"/>
      <c r="C49" s="1287"/>
      <c r="D49" s="1287"/>
      <c r="E49" s="1287"/>
      <c r="F49" s="1287"/>
      <c r="G49" s="1287"/>
      <c r="H49" s="1287"/>
      <c r="I49" s="1287"/>
      <c r="J49" s="1141">
        <v>32869</v>
      </c>
      <c r="K49" s="1139"/>
      <c r="L49" s="1139"/>
      <c r="M49" s="1139"/>
    </row>
    <row r="50" spans="1:13" x14ac:dyDescent="0.25">
      <c r="A50" s="1286" t="s">
        <v>157</v>
      </c>
      <c r="B50" s="1287"/>
      <c r="C50" s="1287"/>
      <c r="D50" s="1287"/>
      <c r="E50" s="1287"/>
      <c r="F50" s="1287"/>
      <c r="G50" s="1287"/>
      <c r="H50" s="1287"/>
      <c r="I50" s="1287"/>
      <c r="J50" s="1141">
        <v>20157</v>
      </c>
      <c r="K50" s="1139"/>
      <c r="L50" s="1139"/>
      <c r="M50" s="1139"/>
    </row>
    <row r="51" spans="1:13" ht="22.5" customHeight="1" x14ac:dyDescent="0.25">
      <c r="A51" s="1296" t="s">
        <v>503</v>
      </c>
      <c r="B51" s="1287"/>
      <c r="C51" s="1287"/>
      <c r="D51" s="1287"/>
      <c r="E51" s="1287"/>
      <c r="F51" s="1287"/>
      <c r="G51" s="1287"/>
      <c r="H51" s="1287"/>
      <c r="I51" s="1287"/>
      <c r="J51" s="1139"/>
      <c r="K51" s="1139"/>
      <c r="L51" s="1139"/>
      <c r="M51" s="1139"/>
    </row>
    <row r="52" spans="1:13" ht="22.5" customHeight="1" x14ac:dyDescent="0.25">
      <c r="A52" s="1286" t="s">
        <v>159</v>
      </c>
      <c r="B52" s="1287"/>
      <c r="C52" s="1287"/>
      <c r="D52" s="1287"/>
      <c r="E52" s="1287"/>
      <c r="F52" s="1287"/>
      <c r="G52" s="1287"/>
      <c r="H52" s="1287"/>
      <c r="I52" s="1287"/>
      <c r="J52" s="1141">
        <v>380461</v>
      </c>
      <c r="K52" s="1139"/>
      <c r="L52" s="1139"/>
      <c r="M52" s="1139"/>
    </row>
    <row r="53" spans="1:13" ht="22.5" customHeight="1" x14ac:dyDescent="0.25">
      <c r="A53" s="1286" t="s">
        <v>160</v>
      </c>
      <c r="B53" s="1287"/>
      <c r="C53" s="1287"/>
      <c r="D53" s="1287"/>
      <c r="E53" s="1287"/>
      <c r="F53" s="1287"/>
      <c r="G53" s="1287"/>
      <c r="H53" s="1287"/>
      <c r="I53" s="1287"/>
      <c r="J53" s="1141">
        <v>2829</v>
      </c>
      <c r="K53" s="1139"/>
      <c r="L53" s="1139"/>
      <c r="M53" s="1139"/>
    </row>
    <row r="54" spans="1:13" ht="22.5" customHeight="1" x14ac:dyDescent="0.25">
      <c r="A54" s="1286" t="s">
        <v>161</v>
      </c>
      <c r="B54" s="1287"/>
      <c r="C54" s="1287"/>
      <c r="D54" s="1287"/>
      <c r="E54" s="1287"/>
      <c r="F54" s="1287"/>
      <c r="G54" s="1287"/>
      <c r="H54" s="1287"/>
      <c r="I54" s="1287"/>
      <c r="J54" s="1141">
        <v>383290</v>
      </c>
      <c r="K54" s="1139"/>
      <c r="L54" s="1139"/>
      <c r="M54" s="1139"/>
    </row>
    <row r="55" spans="1:13" ht="22.5" customHeight="1" x14ac:dyDescent="0.25">
      <c r="A55" s="1286" t="s">
        <v>375</v>
      </c>
      <c r="B55" s="1287"/>
      <c r="C55" s="1287"/>
      <c r="D55" s="1287"/>
      <c r="E55" s="1287"/>
      <c r="F55" s="1287"/>
      <c r="G55" s="1287"/>
      <c r="H55" s="1287"/>
      <c r="I55" s="1287"/>
      <c r="J55" s="1139"/>
      <c r="K55" s="1139"/>
      <c r="L55" s="1139"/>
      <c r="M55" s="1139"/>
    </row>
    <row r="56" spans="1:13" ht="15" customHeight="1" x14ac:dyDescent="0.25">
      <c r="A56" s="1286" t="s">
        <v>162</v>
      </c>
      <c r="B56" s="1287"/>
      <c r="C56" s="1287"/>
      <c r="D56" s="1287"/>
      <c r="E56" s="1287"/>
      <c r="F56" s="1287"/>
      <c r="G56" s="1287"/>
      <c r="H56" s="1287"/>
      <c r="I56" s="1287"/>
      <c r="J56" s="1141">
        <v>285799</v>
      </c>
      <c r="K56" s="1139"/>
      <c r="L56" s="1139"/>
      <c r="M56" s="1139"/>
    </row>
    <row r="57" spans="1:13" ht="15" customHeight="1" x14ac:dyDescent="0.25">
      <c r="A57" s="1286" t="s">
        <v>163</v>
      </c>
      <c r="B57" s="1287"/>
      <c r="C57" s="1287"/>
      <c r="D57" s="1287"/>
      <c r="E57" s="1287"/>
      <c r="F57" s="1287"/>
      <c r="G57" s="1287"/>
      <c r="H57" s="1287"/>
      <c r="I57" s="1287"/>
      <c r="J57" s="1141">
        <v>23192</v>
      </c>
      <c r="K57" s="1139"/>
      <c r="L57" s="1139"/>
      <c r="M57" s="1139"/>
    </row>
    <row r="58" spans="1:13" ht="15" customHeight="1" x14ac:dyDescent="0.25">
      <c r="A58" s="1286" t="s">
        <v>164</v>
      </c>
      <c r="B58" s="1287"/>
      <c r="C58" s="1287"/>
      <c r="D58" s="1287"/>
      <c r="E58" s="1287"/>
      <c r="F58" s="1287"/>
      <c r="G58" s="1287"/>
      <c r="H58" s="1287"/>
      <c r="I58" s="1287"/>
      <c r="J58" s="1141">
        <v>21636</v>
      </c>
      <c r="K58" s="1139"/>
      <c r="L58" s="1139"/>
      <c r="M58" s="1139"/>
    </row>
    <row r="59" spans="1:13" ht="15" customHeight="1" x14ac:dyDescent="0.25">
      <c r="A59" s="1286" t="s">
        <v>165</v>
      </c>
      <c r="B59" s="1287"/>
      <c r="C59" s="1287"/>
      <c r="D59" s="1287"/>
      <c r="E59" s="1287"/>
      <c r="F59" s="1287"/>
      <c r="G59" s="1287"/>
      <c r="H59" s="1287"/>
      <c r="I59" s="1287"/>
      <c r="J59" s="1141">
        <v>2829</v>
      </c>
      <c r="K59" s="1139"/>
      <c r="L59" s="1139"/>
      <c r="M59" s="1139"/>
    </row>
    <row r="60" spans="1:13" ht="15" customHeight="1" x14ac:dyDescent="0.25">
      <c r="A60" s="1286" t="s">
        <v>166</v>
      </c>
      <c r="B60" s="1287"/>
      <c r="C60" s="1287"/>
      <c r="D60" s="1287"/>
      <c r="E60" s="1287"/>
      <c r="F60" s="1287"/>
      <c r="G60" s="1287"/>
      <c r="H60" s="1287"/>
      <c r="I60" s="1287"/>
      <c r="J60" s="1141">
        <v>32869</v>
      </c>
      <c r="K60" s="1139"/>
      <c r="L60" s="1139"/>
      <c r="M60" s="1139"/>
    </row>
    <row r="61" spans="1:13" ht="15" customHeight="1" x14ac:dyDescent="0.25">
      <c r="A61" s="1286" t="s">
        <v>167</v>
      </c>
      <c r="B61" s="1287"/>
      <c r="C61" s="1287"/>
      <c r="D61" s="1287"/>
      <c r="E61" s="1287"/>
      <c r="F61" s="1287"/>
      <c r="G61" s="1287"/>
      <c r="H61" s="1287"/>
      <c r="I61" s="1287"/>
      <c r="J61" s="1141">
        <v>20157</v>
      </c>
      <c r="K61" s="1139"/>
      <c r="L61" s="1139"/>
      <c r="M61" s="1139"/>
    </row>
    <row r="62" spans="1:13" ht="15" customHeight="1" x14ac:dyDescent="0.25">
      <c r="A62" s="1296" t="s">
        <v>504</v>
      </c>
      <c r="B62" s="1287"/>
      <c r="C62" s="1287"/>
      <c r="D62" s="1287"/>
      <c r="E62" s="1287"/>
      <c r="F62" s="1287"/>
      <c r="G62" s="1287"/>
      <c r="H62" s="1287"/>
      <c r="I62" s="1287"/>
      <c r="J62" s="1142">
        <v>383290</v>
      </c>
      <c r="K62" s="1139"/>
      <c r="L62" s="1139"/>
      <c r="M62" s="1139"/>
    </row>
    <row r="63" spans="1:13" ht="15" customHeight="1" x14ac:dyDescent="0.25">
      <c r="A63" s="1297" t="s">
        <v>202</v>
      </c>
      <c r="B63" s="1298"/>
      <c r="C63" s="1298"/>
      <c r="D63" s="1298"/>
      <c r="E63" s="1298"/>
      <c r="F63" s="1298"/>
      <c r="G63" s="1298"/>
      <c r="H63" s="1298"/>
      <c r="I63" s="1298"/>
      <c r="J63" s="1298"/>
      <c r="K63" s="1298"/>
      <c r="L63" s="1298"/>
      <c r="M63" s="1298"/>
    </row>
    <row r="64" spans="1:13" ht="15" customHeight="1" x14ac:dyDescent="0.25">
      <c r="A64" s="1286" t="s">
        <v>155</v>
      </c>
      <c r="B64" s="1287"/>
      <c r="C64" s="1287"/>
      <c r="D64" s="1287"/>
      <c r="E64" s="1287"/>
      <c r="F64" s="1287"/>
      <c r="G64" s="1287"/>
      <c r="H64" s="1287"/>
      <c r="I64" s="1287"/>
      <c r="J64" s="1141">
        <v>330264</v>
      </c>
      <c r="K64" s="1141">
        <v>18444</v>
      </c>
      <c r="L64" s="1141">
        <v>23192</v>
      </c>
      <c r="M64" s="1141">
        <v>3192</v>
      </c>
    </row>
    <row r="65" spans="1:13" ht="15" customHeight="1" x14ac:dyDescent="0.25">
      <c r="A65" s="1286" t="s">
        <v>156</v>
      </c>
      <c r="B65" s="1287"/>
      <c r="C65" s="1287"/>
      <c r="D65" s="1287"/>
      <c r="E65" s="1287"/>
      <c r="F65" s="1287"/>
      <c r="G65" s="1287"/>
      <c r="H65" s="1287"/>
      <c r="I65" s="1287"/>
      <c r="J65" s="1141">
        <v>32869</v>
      </c>
      <c r="K65" s="1139"/>
      <c r="L65" s="1139"/>
      <c r="M65" s="1139"/>
    </row>
    <row r="66" spans="1:13" ht="15" customHeight="1" x14ac:dyDescent="0.25">
      <c r="A66" s="1286" t="s">
        <v>157</v>
      </c>
      <c r="B66" s="1287"/>
      <c r="C66" s="1287"/>
      <c r="D66" s="1287"/>
      <c r="E66" s="1287"/>
      <c r="F66" s="1287"/>
      <c r="G66" s="1287"/>
      <c r="H66" s="1287"/>
      <c r="I66" s="1287"/>
      <c r="J66" s="1141">
        <v>20157</v>
      </c>
      <c r="K66" s="1139"/>
      <c r="L66" s="1139"/>
      <c r="M66" s="1139"/>
    </row>
    <row r="67" spans="1:13" ht="15" customHeight="1" x14ac:dyDescent="0.25">
      <c r="A67" s="1296" t="s">
        <v>158</v>
      </c>
      <c r="B67" s="1287"/>
      <c r="C67" s="1287"/>
      <c r="D67" s="1287"/>
      <c r="E67" s="1287"/>
      <c r="F67" s="1287"/>
      <c r="G67" s="1287"/>
      <c r="H67" s="1287"/>
      <c r="I67" s="1287"/>
      <c r="J67" s="1139"/>
      <c r="K67" s="1139"/>
      <c r="L67" s="1139"/>
      <c r="M67" s="1139"/>
    </row>
    <row r="68" spans="1:13" ht="15" customHeight="1" x14ac:dyDescent="0.25">
      <c r="A68" s="1286" t="s">
        <v>159</v>
      </c>
      <c r="B68" s="1287"/>
      <c r="C68" s="1287"/>
      <c r="D68" s="1287"/>
      <c r="E68" s="1287"/>
      <c r="F68" s="1287"/>
      <c r="G68" s="1287"/>
      <c r="H68" s="1287"/>
      <c r="I68" s="1287"/>
      <c r="J68" s="1141">
        <v>380461</v>
      </c>
      <c r="K68" s="1139"/>
      <c r="L68" s="1139"/>
      <c r="M68" s="1139"/>
    </row>
    <row r="69" spans="1:13" ht="15" customHeight="1" x14ac:dyDescent="0.25">
      <c r="A69" s="1286" t="s">
        <v>160</v>
      </c>
      <c r="B69" s="1287"/>
      <c r="C69" s="1287"/>
      <c r="D69" s="1287"/>
      <c r="E69" s="1287"/>
      <c r="F69" s="1287"/>
      <c r="G69" s="1287"/>
      <c r="H69" s="1287"/>
      <c r="I69" s="1287"/>
      <c r="J69" s="1141">
        <v>2829</v>
      </c>
      <c r="K69" s="1139"/>
      <c r="L69" s="1139"/>
      <c r="M69" s="1139"/>
    </row>
    <row r="70" spans="1:13" ht="15" customHeight="1" x14ac:dyDescent="0.25">
      <c r="A70" s="1286" t="s">
        <v>161</v>
      </c>
      <c r="B70" s="1287"/>
      <c r="C70" s="1287"/>
      <c r="D70" s="1287"/>
      <c r="E70" s="1287"/>
      <c r="F70" s="1287"/>
      <c r="G70" s="1287"/>
      <c r="H70" s="1287"/>
      <c r="I70" s="1287"/>
      <c r="J70" s="1141">
        <v>383290</v>
      </c>
      <c r="K70" s="1139"/>
      <c r="L70" s="1139"/>
      <c r="M70" s="1139"/>
    </row>
    <row r="71" spans="1:13" ht="15" customHeight="1" x14ac:dyDescent="0.25">
      <c r="A71" s="1286" t="s">
        <v>375</v>
      </c>
      <c r="B71" s="1287"/>
      <c r="C71" s="1287"/>
      <c r="D71" s="1287"/>
      <c r="E71" s="1287"/>
      <c r="F71" s="1287"/>
      <c r="G71" s="1287"/>
      <c r="H71" s="1287"/>
      <c r="I71" s="1287"/>
      <c r="J71" s="1139"/>
      <c r="K71" s="1139"/>
      <c r="L71" s="1139"/>
      <c r="M71" s="1139"/>
    </row>
    <row r="72" spans="1:13" ht="15" customHeight="1" x14ac:dyDescent="0.25">
      <c r="A72" s="1286" t="s">
        <v>162</v>
      </c>
      <c r="B72" s="1287"/>
      <c r="C72" s="1287"/>
      <c r="D72" s="1287"/>
      <c r="E72" s="1287"/>
      <c r="F72" s="1287"/>
      <c r="G72" s="1287"/>
      <c r="H72" s="1287"/>
      <c r="I72" s="1287"/>
      <c r="J72" s="1141">
        <v>285799</v>
      </c>
      <c r="K72" s="1139"/>
      <c r="L72" s="1139"/>
      <c r="M72" s="1139"/>
    </row>
    <row r="73" spans="1:13" ht="15" customHeight="1" x14ac:dyDescent="0.25">
      <c r="A73" s="1286" t="s">
        <v>163</v>
      </c>
      <c r="B73" s="1287"/>
      <c r="C73" s="1287"/>
      <c r="D73" s="1287"/>
      <c r="E73" s="1287"/>
      <c r="F73" s="1287"/>
      <c r="G73" s="1287"/>
      <c r="H73" s="1287"/>
      <c r="I73" s="1287"/>
      <c r="J73" s="1141">
        <v>23192</v>
      </c>
      <c r="K73" s="1139"/>
      <c r="L73" s="1139"/>
      <c r="M73" s="1139"/>
    </row>
    <row r="74" spans="1:13" ht="15" customHeight="1" x14ac:dyDescent="0.25">
      <c r="A74" s="1286" t="s">
        <v>164</v>
      </c>
      <c r="B74" s="1287"/>
      <c r="C74" s="1287"/>
      <c r="D74" s="1287"/>
      <c r="E74" s="1287"/>
      <c r="F74" s="1287"/>
      <c r="G74" s="1287"/>
      <c r="H74" s="1287"/>
      <c r="I74" s="1287"/>
      <c r="J74" s="1141">
        <v>21636</v>
      </c>
      <c r="K74" s="1139"/>
      <c r="L74" s="1139"/>
      <c r="M74" s="1139"/>
    </row>
    <row r="75" spans="1:13" ht="15" customHeight="1" x14ac:dyDescent="0.25">
      <c r="A75" s="1286" t="s">
        <v>165</v>
      </c>
      <c r="B75" s="1287"/>
      <c r="C75" s="1287"/>
      <c r="D75" s="1287"/>
      <c r="E75" s="1287"/>
      <c r="F75" s="1287"/>
      <c r="G75" s="1287"/>
      <c r="H75" s="1287"/>
      <c r="I75" s="1287"/>
      <c r="J75" s="1141">
        <v>2829</v>
      </c>
      <c r="K75" s="1139"/>
      <c r="L75" s="1139"/>
      <c r="M75" s="1139"/>
    </row>
    <row r="76" spans="1:13" ht="15" customHeight="1" x14ac:dyDescent="0.25">
      <c r="A76" s="1286" t="s">
        <v>166</v>
      </c>
      <c r="B76" s="1287"/>
      <c r="C76" s="1287"/>
      <c r="D76" s="1287"/>
      <c r="E76" s="1287"/>
      <c r="F76" s="1287"/>
      <c r="G76" s="1287"/>
      <c r="H76" s="1287"/>
      <c r="I76" s="1287"/>
      <c r="J76" s="1141">
        <v>32869</v>
      </c>
      <c r="K76" s="1139"/>
      <c r="L76" s="1139"/>
      <c r="M76" s="1139"/>
    </row>
    <row r="77" spans="1:13" ht="15" customHeight="1" x14ac:dyDescent="0.25">
      <c r="A77" s="1286" t="s">
        <v>167</v>
      </c>
      <c r="B77" s="1287"/>
      <c r="C77" s="1287"/>
      <c r="D77" s="1287"/>
      <c r="E77" s="1287"/>
      <c r="F77" s="1287"/>
      <c r="G77" s="1287"/>
      <c r="H77" s="1287"/>
      <c r="I77" s="1287"/>
      <c r="J77" s="1141">
        <v>20157</v>
      </c>
      <c r="K77" s="1139"/>
      <c r="L77" s="1139"/>
      <c r="M77" s="1139"/>
    </row>
    <row r="78" spans="1:13" ht="15" customHeight="1" x14ac:dyDescent="0.25">
      <c r="A78" s="1296" t="s">
        <v>168</v>
      </c>
      <c r="B78" s="1287"/>
      <c r="C78" s="1287"/>
      <c r="D78" s="1287"/>
      <c r="E78" s="1287"/>
      <c r="F78" s="1287"/>
      <c r="G78" s="1287"/>
      <c r="H78" s="1287"/>
      <c r="I78" s="1287"/>
      <c r="J78" s="1142">
        <v>383290</v>
      </c>
      <c r="K78" s="1139"/>
      <c r="L78" s="1139"/>
      <c r="M78" s="1139"/>
    </row>
    <row r="79" spans="1:13" ht="15" customHeight="1" x14ac:dyDescent="0.25"/>
    <row r="80" spans="1:13" ht="15" customHeight="1" x14ac:dyDescent="0.25"/>
    <row r="81" spans="1:13" ht="15" customHeight="1" x14ac:dyDescent="0.25">
      <c r="A81" s="1271"/>
      <c r="B81" s="1271"/>
      <c r="C81" s="1271"/>
      <c r="D81" s="1271"/>
      <c r="E81" s="1271"/>
      <c r="F81" s="1271"/>
      <c r="G81" s="1271"/>
      <c r="H81" s="1271"/>
      <c r="I81" s="1271"/>
      <c r="J81" s="1271"/>
      <c r="K81" s="1271"/>
      <c r="L81" s="1271"/>
      <c r="M81" s="1271"/>
    </row>
    <row r="82" spans="1:13" ht="15" customHeight="1" x14ac:dyDescent="0.25">
      <c r="A82" s="1272"/>
      <c r="B82" s="1272"/>
      <c r="C82" s="1272"/>
      <c r="D82" s="1272"/>
      <c r="E82" s="1272"/>
      <c r="F82" s="1272"/>
      <c r="G82" s="1272"/>
      <c r="H82" s="1272"/>
      <c r="I82" s="1272"/>
      <c r="J82" s="1272"/>
      <c r="K82" s="1272"/>
      <c r="L82" s="1272"/>
      <c r="M82" s="1272"/>
    </row>
    <row r="83" spans="1:13" ht="15" customHeight="1" x14ac:dyDescent="0.25">
      <c r="A83" s="202"/>
      <c r="B83" s="202"/>
      <c r="C83" s="202"/>
      <c r="D83" s="195"/>
      <c r="E83" s="86"/>
      <c r="F83" s="87"/>
      <c r="G83" s="87"/>
      <c r="H83" s="87"/>
      <c r="I83" s="87"/>
      <c r="J83" s="88"/>
      <c r="K83" s="87"/>
      <c r="L83" s="87"/>
      <c r="M83" s="87"/>
    </row>
    <row r="84" spans="1:13" ht="15" customHeight="1" x14ac:dyDescent="0.25">
      <c r="A84" s="1271"/>
      <c r="B84" s="1271"/>
      <c r="C84" s="1271"/>
      <c r="D84" s="1271"/>
      <c r="E84" s="1271"/>
      <c r="F84" s="1271"/>
      <c r="G84" s="1271"/>
      <c r="H84" s="1271"/>
      <c r="I84" s="1271"/>
      <c r="J84" s="1271"/>
      <c r="K84" s="1271"/>
      <c r="L84" s="1271"/>
      <c r="M84" s="1271"/>
    </row>
    <row r="85" spans="1:13" x14ac:dyDescent="0.25">
      <c r="A85" s="1272" t="s">
        <v>360</v>
      </c>
      <c r="B85" s="1272"/>
      <c r="C85" s="1272"/>
      <c r="D85" s="1272"/>
      <c r="E85" s="1272"/>
      <c r="F85" s="1272"/>
      <c r="G85" s="1272"/>
      <c r="H85" s="1272"/>
      <c r="I85" s="1272"/>
      <c r="J85" s="1272"/>
      <c r="K85" s="1272"/>
      <c r="L85" s="1272"/>
      <c r="M85" s="1272"/>
    </row>
  </sheetData>
  <mergeCells count="55">
    <mergeCell ref="A34:M34"/>
    <mergeCell ref="A46:M46"/>
    <mergeCell ref="A59:I59"/>
    <mergeCell ref="A60:I60"/>
    <mergeCell ref="A50:I50"/>
    <mergeCell ref="A58:I58"/>
    <mergeCell ref="A28:M28"/>
    <mergeCell ref="A24:A26"/>
    <mergeCell ref="C24:C26"/>
    <mergeCell ref="D24:D26"/>
    <mergeCell ref="E24:E26"/>
    <mergeCell ref="B24:B26"/>
    <mergeCell ref="J25:J26"/>
    <mergeCell ref="K25:M25"/>
    <mergeCell ref="J24:M24"/>
    <mergeCell ref="F25:F26"/>
    <mergeCell ref="F24:I24"/>
    <mergeCell ref="G25:I25"/>
    <mergeCell ref="A29:M29"/>
    <mergeCell ref="A72:I72"/>
    <mergeCell ref="A73:I73"/>
    <mergeCell ref="A74:I74"/>
    <mergeCell ref="A63:M63"/>
    <mergeCell ref="A48:I48"/>
    <mergeCell ref="A49:I49"/>
    <mergeCell ref="A61:I61"/>
    <mergeCell ref="A62:I62"/>
    <mergeCell ref="A51:I51"/>
    <mergeCell ref="A52:I52"/>
    <mergeCell ref="A53:I53"/>
    <mergeCell ref="A54:I54"/>
    <mergeCell ref="A55:I55"/>
    <mergeCell ref="A56:I56"/>
    <mergeCell ref="A57:I57"/>
    <mergeCell ref="E16:F16"/>
    <mergeCell ref="E19:F19"/>
    <mergeCell ref="E20:F20"/>
    <mergeCell ref="E18:F18"/>
    <mergeCell ref="E17:F17"/>
    <mergeCell ref="A85:M85"/>
    <mergeCell ref="A82:M82"/>
    <mergeCell ref="A81:M81"/>
    <mergeCell ref="A84:M84"/>
    <mergeCell ref="A64:I64"/>
    <mergeCell ref="A65:I65"/>
    <mergeCell ref="A66:I66"/>
    <mergeCell ref="A67:I67"/>
    <mergeCell ref="A68:I68"/>
    <mergeCell ref="A75:I75"/>
    <mergeCell ref="A76:I76"/>
    <mergeCell ref="A77:I77"/>
    <mergeCell ref="A78:I78"/>
    <mergeCell ref="A69:I69"/>
    <mergeCell ref="A70:I70"/>
    <mergeCell ref="A71:I7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abSelected="1" view="pageBreakPreview" topLeftCell="A2" zoomScaleSheetLayoutView="100" workbookViewId="0">
      <selection activeCell="C4" sqref="C4"/>
    </sheetView>
  </sheetViews>
  <sheetFormatPr defaultRowHeight="15" outlineLevelRow="2" x14ac:dyDescent="0.25"/>
  <cols>
    <col min="1" max="1" width="4.5703125" style="79" customWidth="1"/>
    <col min="2" max="2" width="14.42578125" style="77" customWidth="1"/>
    <col min="3" max="3" width="40.7109375" style="135" customWidth="1"/>
    <col min="4" max="4" width="13.85546875" style="196" customWidth="1"/>
    <col min="5" max="5" width="11.7109375" style="136" customWidth="1"/>
    <col min="6" max="6" width="8.140625" style="78" customWidth="1"/>
    <col min="7" max="9" width="7.140625" style="78" customWidth="1"/>
    <col min="10" max="10" width="8.140625" style="78" customWidth="1"/>
    <col min="11" max="13" width="7.140625" style="78" customWidth="1"/>
  </cols>
  <sheetData>
    <row r="1" spans="1:14" outlineLevel="2" x14ac:dyDescent="0.25">
      <c r="A1" s="403" t="s">
        <v>117</v>
      </c>
      <c r="B1" s="413"/>
      <c r="C1" s="404"/>
      <c r="D1" s="413"/>
      <c r="E1" s="413"/>
      <c r="F1" s="413"/>
      <c r="G1" s="413"/>
      <c r="H1" s="413"/>
      <c r="I1" s="413"/>
      <c r="J1" s="407" t="s">
        <v>118</v>
      </c>
      <c r="K1" s="413"/>
      <c r="L1" s="413"/>
      <c r="M1" s="413"/>
      <c r="N1" s="355"/>
    </row>
    <row r="2" spans="1:14" outlineLevel="1" x14ac:dyDescent="0.25">
      <c r="A2" s="406"/>
      <c r="B2" s="413"/>
      <c r="C2" s="404"/>
      <c r="D2" s="413"/>
      <c r="E2" s="413"/>
      <c r="F2" s="413"/>
      <c r="G2" s="413"/>
      <c r="H2" s="413"/>
      <c r="I2" s="413"/>
      <c r="J2" s="408"/>
      <c r="K2" s="413"/>
      <c r="L2" s="413"/>
      <c r="M2" s="413"/>
      <c r="N2" s="355"/>
    </row>
    <row r="3" spans="1:14" outlineLevel="1" x14ac:dyDescent="0.25">
      <c r="A3" s="406"/>
      <c r="B3" s="413"/>
      <c r="C3" s="404"/>
      <c r="D3" s="413"/>
      <c r="E3" s="413"/>
      <c r="F3" s="413"/>
      <c r="G3" s="413"/>
      <c r="H3" s="413"/>
      <c r="I3" s="413"/>
      <c r="J3" s="408"/>
      <c r="K3" s="413"/>
      <c r="L3" s="413"/>
      <c r="M3" s="413"/>
      <c r="N3" s="355"/>
    </row>
    <row r="4" spans="1:14" outlineLevel="1" x14ac:dyDescent="0.25">
      <c r="A4" s="406"/>
      <c r="B4" s="413"/>
      <c r="C4" s="379"/>
      <c r="D4" s="413"/>
      <c r="E4" s="413"/>
      <c r="F4" s="413"/>
      <c r="G4" s="413"/>
      <c r="H4" s="413"/>
      <c r="I4" s="413"/>
      <c r="J4" s="408" t="s">
        <v>119</v>
      </c>
      <c r="K4" s="413"/>
      <c r="L4" s="413"/>
      <c r="M4" s="413"/>
      <c r="N4" s="355"/>
    </row>
    <row r="5" spans="1:14" outlineLevel="1" x14ac:dyDescent="0.25">
      <c r="A5" s="406" t="s">
        <v>385</v>
      </c>
      <c r="B5" s="413"/>
      <c r="C5" s="404"/>
      <c r="D5" s="413"/>
      <c r="E5" s="413"/>
      <c r="F5" s="413"/>
      <c r="G5" s="413"/>
      <c r="H5" s="413"/>
      <c r="I5" s="413"/>
      <c r="J5" s="409" t="s">
        <v>120</v>
      </c>
      <c r="K5" s="413"/>
      <c r="L5" s="413"/>
      <c r="M5" s="413"/>
      <c r="N5" s="355"/>
    </row>
    <row r="6" spans="1:14" x14ac:dyDescent="0.25">
      <c r="A6" s="413"/>
      <c r="B6" s="413"/>
      <c r="C6" s="381"/>
      <c r="D6" s="405"/>
      <c r="E6" s="382"/>
      <c r="F6" s="383"/>
      <c r="G6" s="383"/>
      <c r="H6" s="382"/>
      <c r="I6" s="383"/>
      <c r="J6" s="410"/>
      <c r="K6" s="413"/>
      <c r="L6" s="413"/>
      <c r="M6" s="413"/>
      <c r="N6" s="355"/>
    </row>
    <row r="7" spans="1:14" x14ac:dyDescent="0.25">
      <c r="A7" s="413"/>
      <c r="B7" s="413"/>
      <c r="C7" s="380"/>
      <c r="D7" s="414"/>
      <c r="E7" s="384" t="s">
        <v>9</v>
      </c>
      <c r="F7" s="385"/>
      <c r="G7" s="385"/>
      <c r="H7" s="413"/>
      <c r="I7" s="386"/>
      <c r="J7" s="413"/>
      <c r="K7" s="413"/>
      <c r="L7" s="413"/>
      <c r="M7" s="413"/>
      <c r="N7" s="355"/>
    </row>
    <row r="8" spans="1:14" x14ac:dyDescent="0.25">
      <c r="A8" s="413"/>
      <c r="B8" s="413"/>
      <c r="C8" s="380"/>
      <c r="D8" s="414"/>
      <c r="E8" s="384"/>
      <c r="F8" s="385"/>
      <c r="G8" s="385"/>
      <c r="H8" s="413"/>
      <c r="I8" s="386"/>
      <c r="J8" s="413"/>
      <c r="K8" s="413"/>
      <c r="L8" s="413"/>
      <c r="M8" s="413"/>
      <c r="N8" s="355"/>
    </row>
    <row r="9" spans="1:14" ht="15.75" x14ac:dyDescent="0.25">
      <c r="A9" s="413"/>
      <c r="B9" s="413"/>
      <c r="C9" s="380"/>
      <c r="D9" s="387" t="s">
        <v>387</v>
      </c>
      <c r="E9" s="413"/>
      <c r="F9" s="413"/>
      <c r="G9" s="413"/>
      <c r="H9" s="413"/>
      <c r="I9" s="413"/>
      <c r="J9" s="413"/>
      <c r="K9" s="413"/>
      <c r="L9" s="413"/>
      <c r="M9" s="413"/>
      <c r="N9" s="355"/>
    </row>
    <row r="10" spans="1:14" x14ac:dyDescent="0.25">
      <c r="A10" s="413"/>
      <c r="B10" s="413"/>
      <c r="C10" s="380"/>
      <c r="D10" s="388" t="s">
        <v>121</v>
      </c>
      <c r="E10" s="413"/>
      <c r="F10" s="413"/>
      <c r="G10" s="413"/>
      <c r="H10" s="413"/>
      <c r="I10" s="389"/>
      <c r="J10" s="413"/>
      <c r="K10" s="413"/>
      <c r="L10" s="413"/>
      <c r="M10" s="413"/>
      <c r="N10" s="355"/>
    </row>
    <row r="11" spans="1:14" x14ac:dyDescent="0.25">
      <c r="A11" s="413"/>
      <c r="B11" s="413"/>
      <c r="C11" s="390"/>
      <c r="D11" s="414"/>
      <c r="E11" s="391"/>
      <c r="F11" s="392"/>
      <c r="G11" s="392"/>
      <c r="H11" s="413"/>
      <c r="I11" s="415"/>
      <c r="J11" s="413"/>
      <c r="K11" s="413"/>
      <c r="L11" s="413"/>
      <c r="M11" s="413"/>
      <c r="N11" s="355"/>
    </row>
    <row r="12" spans="1:14" x14ac:dyDescent="0.25">
      <c r="A12" s="413"/>
      <c r="B12" s="393" t="s">
        <v>122</v>
      </c>
      <c r="C12" s="394" t="s">
        <v>107</v>
      </c>
      <c r="D12" s="382"/>
      <c r="E12" s="395"/>
      <c r="F12" s="396"/>
      <c r="G12" s="396"/>
      <c r="H12" s="397"/>
      <c r="I12" s="383"/>
      <c r="J12" s="410"/>
      <c r="K12" s="413"/>
      <c r="L12" s="413"/>
      <c r="M12" s="413"/>
      <c r="N12" s="355"/>
    </row>
    <row r="13" spans="1:14" x14ac:dyDescent="0.25">
      <c r="A13" s="413"/>
      <c r="B13" s="413"/>
      <c r="C13" s="398"/>
      <c r="D13" s="414"/>
      <c r="E13" s="399" t="s">
        <v>123</v>
      </c>
      <c r="F13" s="413"/>
      <c r="G13" s="385"/>
      <c r="H13" s="388"/>
      <c r="I13" s="385"/>
      <c r="J13" s="411"/>
      <c r="K13" s="413"/>
      <c r="L13" s="413"/>
      <c r="M13" s="413"/>
      <c r="N13" s="355"/>
    </row>
    <row r="14" spans="1:14" x14ac:dyDescent="0.25">
      <c r="A14" s="400"/>
      <c r="B14" s="401"/>
      <c r="C14" s="380"/>
      <c r="D14" s="414"/>
      <c r="E14" s="402"/>
      <c r="F14" s="413"/>
      <c r="G14" s="413"/>
      <c r="H14" s="413"/>
      <c r="I14" s="413"/>
      <c r="J14" s="413"/>
      <c r="K14" s="413"/>
      <c r="L14" s="413"/>
      <c r="M14" s="413"/>
      <c r="N14" s="355"/>
    </row>
    <row r="15" spans="1:14" x14ac:dyDescent="0.25">
      <c r="A15" s="413"/>
      <c r="B15" s="413"/>
      <c r="C15" s="416" t="s">
        <v>519</v>
      </c>
      <c r="D15" s="414"/>
      <c r="E15" s="415"/>
      <c r="F15" s="413"/>
      <c r="G15" s="413"/>
      <c r="H15" s="413"/>
      <c r="I15" s="416"/>
      <c r="J15" s="412"/>
      <c r="K15" s="413"/>
      <c r="L15" s="413"/>
      <c r="M15" s="413"/>
      <c r="N15" s="362"/>
    </row>
    <row r="16" spans="1:14" x14ac:dyDescent="0.25">
      <c r="A16" s="358"/>
      <c r="B16" s="368"/>
      <c r="C16" s="356" t="s">
        <v>169</v>
      </c>
      <c r="D16" s="369"/>
      <c r="E16" s="1288" t="s">
        <v>1232</v>
      </c>
      <c r="F16" s="1289"/>
      <c r="G16" s="371" t="s">
        <v>68</v>
      </c>
      <c r="H16" s="369"/>
      <c r="I16" s="356"/>
      <c r="J16" s="356"/>
      <c r="K16" s="369"/>
      <c r="L16" s="369"/>
      <c r="M16" s="369"/>
      <c r="N16" s="370"/>
    </row>
    <row r="17" spans="1:13" s="80" customFormat="1" x14ac:dyDescent="0.25">
      <c r="A17" s="358"/>
      <c r="B17" s="368"/>
      <c r="C17" s="356" t="s">
        <v>128</v>
      </c>
      <c r="D17" s="358"/>
      <c r="E17" s="1288" t="s">
        <v>1233</v>
      </c>
      <c r="F17" s="1289"/>
      <c r="G17" s="371" t="s">
        <v>68</v>
      </c>
      <c r="H17" s="369"/>
      <c r="I17" s="356"/>
      <c r="J17" s="356"/>
      <c r="K17" s="369"/>
      <c r="L17" s="369"/>
      <c r="M17" s="369"/>
    </row>
    <row r="18" spans="1:13" s="80" customFormat="1" x14ac:dyDescent="0.25">
      <c r="A18" s="358"/>
      <c r="B18" s="368"/>
      <c r="C18" s="356" t="s">
        <v>129</v>
      </c>
      <c r="D18" s="358"/>
      <c r="E18" s="1288" t="s">
        <v>947</v>
      </c>
      <c r="F18" s="1289"/>
      <c r="G18" s="371" t="s">
        <v>130</v>
      </c>
      <c r="H18" s="369"/>
      <c r="I18" s="356"/>
      <c r="J18" s="356"/>
      <c r="K18" s="369"/>
      <c r="L18" s="369"/>
      <c r="M18" s="369"/>
    </row>
    <row r="19" spans="1:13" s="80" customFormat="1" x14ac:dyDescent="0.25">
      <c r="A19" s="355"/>
      <c r="B19" s="355"/>
      <c r="C19" s="366" t="s">
        <v>131</v>
      </c>
      <c r="D19" s="360"/>
      <c r="E19" s="359"/>
      <c r="F19" s="355"/>
      <c r="G19" s="355"/>
      <c r="H19" s="355"/>
      <c r="I19" s="355"/>
      <c r="J19" s="355"/>
      <c r="K19" s="355"/>
      <c r="L19" s="355"/>
      <c r="M19" s="355"/>
    </row>
    <row r="20" spans="1:13" x14ac:dyDescent="0.25">
      <c r="A20" s="355"/>
      <c r="B20" s="355"/>
      <c r="C20" s="361"/>
      <c r="D20" s="360"/>
      <c r="E20" s="359"/>
      <c r="F20" s="355"/>
      <c r="G20" s="355"/>
      <c r="H20" s="355"/>
      <c r="I20" s="355"/>
      <c r="J20" s="355"/>
      <c r="K20" s="355"/>
      <c r="L20" s="355"/>
      <c r="M20" s="355"/>
    </row>
    <row r="21" spans="1:13" x14ac:dyDescent="0.25">
      <c r="A21" s="355"/>
      <c r="B21" s="355"/>
      <c r="C21" s="361"/>
      <c r="D21" s="360"/>
      <c r="E21" s="359"/>
      <c r="F21" s="355"/>
      <c r="G21" s="355"/>
      <c r="H21" s="355"/>
      <c r="I21" s="355"/>
      <c r="J21" s="355"/>
      <c r="K21" s="355"/>
      <c r="L21" s="355"/>
      <c r="M21" s="355"/>
    </row>
    <row r="22" spans="1:13" ht="15" customHeight="1" x14ac:dyDescent="0.25">
      <c r="A22" s="1291" t="s">
        <v>10</v>
      </c>
      <c r="B22" s="1294" t="s">
        <v>132</v>
      </c>
      <c r="C22" s="1291" t="s">
        <v>133</v>
      </c>
      <c r="D22" s="1291" t="s">
        <v>134</v>
      </c>
      <c r="E22" s="1291" t="s">
        <v>135</v>
      </c>
      <c r="F22" s="1291" t="s">
        <v>136</v>
      </c>
      <c r="G22" s="1292"/>
      <c r="H22" s="1292"/>
      <c r="I22" s="1292"/>
      <c r="J22" s="1291" t="s">
        <v>137</v>
      </c>
      <c r="K22" s="1292"/>
      <c r="L22" s="1292"/>
      <c r="M22" s="1292"/>
    </row>
    <row r="23" spans="1:13" ht="15" customHeight="1" x14ac:dyDescent="0.25">
      <c r="A23" s="1292"/>
      <c r="B23" s="1295"/>
      <c r="C23" s="1293"/>
      <c r="D23" s="1291"/>
      <c r="E23" s="1291"/>
      <c r="F23" s="1291" t="s">
        <v>82</v>
      </c>
      <c r="G23" s="1291" t="s">
        <v>138</v>
      </c>
      <c r="H23" s="1292"/>
      <c r="I23" s="1292"/>
      <c r="J23" s="1291" t="s">
        <v>82</v>
      </c>
      <c r="K23" s="1291" t="s">
        <v>138</v>
      </c>
      <c r="L23" s="1292"/>
      <c r="M23" s="1292"/>
    </row>
    <row r="24" spans="1:13" ht="15" customHeight="1" x14ac:dyDescent="0.25">
      <c r="A24" s="1292"/>
      <c r="B24" s="1295"/>
      <c r="C24" s="1293"/>
      <c r="D24" s="1291"/>
      <c r="E24" s="1291"/>
      <c r="F24" s="1292"/>
      <c r="G24" s="357" t="s">
        <v>139</v>
      </c>
      <c r="H24" s="357" t="s">
        <v>140</v>
      </c>
      <c r="I24" s="357" t="s">
        <v>141</v>
      </c>
      <c r="J24" s="1292"/>
      <c r="K24" s="357" t="s">
        <v>139</v>
      </c>
      <c r="L24" s="357" t="s">
        <v>140</v>
      </c>
      <c r="M24" s="357" t="s">
        <v>141</v>
      </c>
    </row>
    <row r="25" spans="1:13" x14ac:dyDescent="0.25">
      <c r="A25" s="364">
        <v>1</v>
      </c>
      <c r="B25" s="367">
        <v>2</v>
      </c>
      <c r="C25" s="357">
        <v>3</v>
      </c>
      <c r="D25" s="357">
        <v>4</v>
      </c>
      <c r="E25" s="365">
        <v>5</v>
      </c>
      <c r="F25" s="363">
        <v>6</v>
      </c>
      <c r="G25" s="363">
        <v>7</v>
      </c>
      <c r="H25" s="363">
        <v>8</v>
      </c>
      <c r="I25" s="363">
        <v>9</v>
      </c>
      <c r="J25" s="363">
        <v>10</v>
      </c>
      <c r="K25" s="363">
        <v>11</v>
      </c>
      <c r="L25" s="363">
        <v>12</v>
      </c>
      <c r="M25" s="363">
        <v>13</v>
      </c>
    </row>
    <row r="26" spans="1:13" ht="15" customHeight="1" x14ac:dyDescent="0.25">
      <c r="A26" s="1290" t="s">
        <v>178</v>
      </c>
      <c r="B26" s="1287"/>
      <c r="C26" s="1287"/>
      <c r="D26" s="1287"/>
      <c r="E26" s="1287"/>
      <c r="F26" s="1287"/>
      <c r="G26" s="1287"/>
      <c r="H26" s="1287"/>
      <c r="I26" s="1287"/>
      <c r="J26" s="1287"/>
      <c r="K26" s="1287"/>
      <c r="L26" s="1287"/>
      <c r="M26" s="1287"/>
    </row>
    <row r="27" spans="1:13" ht="62.25" customHeight="1" x14ac:dyDescent="0.25">
      <c r="A27" s="364">
        <v>1</v>
      </c>
      <c r="B27" s="372" t="s">
        <v>179</v>
      </c>
      <c r="C27" s="373" t="s">
        <v>1234</v>
      </c>
      <c r="D27" s="365" t="s">
        <v>180</v>
      </c>
      <c r="E27" s="374">
        <v>1.524</v>
      </c>
      <c r="F27" s="375">
        <v>7671.35</v>
      </c>
      <c r="G27" s="375">
        <v>244.74</v>
      </c>
      <c r="H27" s="375">
        <v>7411.7</v>
      </c>
      <c r="I27" s="375">
        <v>1248.1500000000001</v>
      </c>
      <c r="J27" s="375">
        <v>11691</v>
      </c>
      <c r="K27" s="375">
        <v>373</v>
      </c>
      <c r="L27" s="375">
        <v>11295</v>
      </c>
      <c r="M27" s="375">
        <v>1902</v>
      </c>
    </row>
    <row r="28" spans="1:13" ht="54" x14ac:dyDescent="0.25">
      <c r="A28" s="364">
        <v>1.1000000000000001</v>
      </c>
      <c r="B28" s="372" t="s">
        <v>182</v>
      </c>
      <c r="C28" s="373" t="s">
        <v>1235</v>
      </c>
      <c r="D28" s="365" t="s">
        <v>180</v>
      </c>
      <c r="E28" s="374">
        <v>0.95299999999999996</v>
      </c>
      <c r="F28" s="375">
        <v>8119.72</v>
      </c>
      <c r="G28" s="375">
        <v>183.18</v>
      </c>
      <c r="H28" s="375">
        <v>7936.54</v>
      </c>
      <c r="I28" s="375">
        <v>1380.12</v>
      </c>
      <c r="J28" s="375">
        <v>7738</v>
      </c>
      <c r="K28" s="375">
        <v>175</v>
      </c>
      <c r="L28" s="375">
        <v>7563</v>
      </c>
      <c r="M28" s="375">
        <v>1315</v>
      </c>
    </row>
    <row r="29" spans="1:13" ht="54" x14ac:dyDescent="0.25">
      <c r="A29" s="364">
        <v>2.1</v>
      </c>
      <c r="B29" s="372" t="s">
        <v>548</v>
      </c>
      <c r="C29" s="373" t="s">
        <v>1002</v>
      </c>
      <c r="D29" s="365" t="s">
        <v>181</v>
      </c>
      <c r="E29" s="376">
        <v>2819.4</v>
      </c>
      <c r="F29" s="375">
        <v>6.69</v>
      </c>
      <c r="G29" s="375"/>
      <c r="H29" s="375">
        <v>6.69</v>
      </c>
      <c r="I29" s="375"/>
      <c r="J29" s="375">
        <v>18862</v>
      </c>
      <c r="K29" s="375"/>
      <c r="L29" s="375">
        <v>18862</v>
      </c>
      <c r="M29" s="375"/>
    </row>
    <row r="30" spans="1:13" ht="30" x14ac:dyDescent="0.25">
      <c r="A30" s="364">
        <v>4</v>
      </c>
      <c r="B30" s="372" t="s">
        <v>183</v>
      </c>
      <c r="C30" s="373" t="s">
        <v>1236</v>
      </c>
      <c r="D30" s="365" t="s">
        <v>180</v>
      </c>
      <c r="E30" s="374">
        <v>0.95299999999999996</v>
      </c>
      <c r="F30" s="375">
        <v>563.13</v>
      </c>
      <c r="G30" s="375">
        <v>64.14</v>
      </c>
      <c r="H30" s="375">
        <v>491.54</v>
      </c>
      <c r="I30" s="375">
        <v>129.1</v>
      </c>
      <c r="J30" s="375">
        <v>537</v>
      </c>
      <c r="K30" s="375">
        <v>61</v>
      </c>
      <c r="L30" s="375">
        <v>468</v>
      </c>
      <c r="M30" s="375">
        <v>123</v>
      </c>
    </row>
    <row r="31" spans="1:13" ht="54" x14ac:dyDescent="0.25">
      <c r="A31" s="364">
        <v>5</v>
      </c>
      <c r="B31" s="372" t="s">
        <v>184</v>
      </c>
      <c r="C31" s="373" t="s">
        <v>1237</v>
      </c>
      <c r="D31" s="365" t="s">
        <v>180</v>
      </c>
      <c r="E31" s="374">
        <v>0.95299999999999996</v>
      </c>
      <c r="F31" s="375">
        <v>7161.98</v>
      </c>
      <c r="G31" s="375">
        <v>93.74</v>
      </c>
      <c r="H31" s="375">
        <v>7068.24</v>
      </c>
      <c r="I31" s="375">
        <v>1324.39</v>
      </c>
      <c r="J31" s="375">
        <v>6825</v>
      </c>
      <c r="K31" s="375">
        <v>89</v>
      </c>
      <c r="L31" s="375">
        <v>6736</v>
      </c>
      <c r="M31" s="375">
        <v>1262</v>
      </c>
    </row>
    <row r="32" spans="1:13" ht="42" x14ac:dyDescent="0.25">
      <c r="A32" s="364">
        <v>6</v>
      </c>
      <c r="B32" s="372" t="s">
        <v>185</v>
      </c>
      <c r="C32" s="373" t="s">
        <v>1238</v>
      </c>
      <c r="D32" s="365" t="s">
        <v>186</v>
      </c>
      <c r="E32" s="374">
        <v>0.95299999999999996</v>
      </c>
      <c r="F32" s="375">
        <v>3876.52</v>
      </c>
      <c r="G32" s="375">
        <v>134.91999999999999</v>
      </c>
      <c r="H32" s="375">
        <v>3741.6</v>
      </c>
      <c r="I32" s="375">
        <v>494.94</v>
      </c>
      <c r="J32" s="375">
        <v>3694</v>
      </c>
      <c r="K32" s="375">
        <v>129</v>
      </c>
      <c r="L32" s="375">
        <v>3565</v>
      </c>
      <c r="M32" s="375">
        <v>472</v>
      </c>
    </row>
    <row r="33" spans="1:13" ht="42" x14ac:dyDescent="0.25">
      <c r="A33" s="364">
        <v>7</v>
      </c>
      <c r="B33" s="372" t="s">
        <v>187</v>
      </c>
      <c r="C33" s="373" t="s">
        <v>1239</v>
      </c>
      <c r="D33" s="365" t="s">
        <v>188</v>
      </c>
      <c r="E33" s="376">
        <v>2.859</v>
      </c>
      <c r="F33" s="375">
        <v>929.18</v>
      </c>
      <c r="G33" s="375">
        <v>293.83</v>
      </c>
      <c r="H33" s="375">
        <v>635.35</v>
      </c>
      <c r="I33" s="375">
        <v>84.12</v>
      </c>
      <c r="J33" s="375">
        <v>2657</v>
      </c>
      <c r="K33" s="375">
        <v>840</v>
      </c>
      <c r="L33" s="375">
        <v>1817</v>
      </c>
      <c r="M33" s="375">
        <v>240</v>
      </c>
    </row>
    <row r="34" spans="1:13" ht="54" x14ac:dyDescent="0.25">
      <c r="A34" s="364">
        <v>8</v>
      </c>
      <c r="B34" s="372" t="s">
        <v>189</v>
      </c>
      <c r="C34" s="373" t="s">
        <v>1240</v>
      </c>
      <c r="D34" s="365" t="s">
        <v>180</v>
      </c>
      <c r="E34" s="374">
        <v>0.74299999999999999</v>
      </c>
      <c r="F34" s="375">
        <v>1403.77</v>
      </c>
      <c r="G34" s="375"/>
      <c r="H34" s="375">
        <v>1403.77</v>
      </c>
      <c r="I34" s="375">
        <v>469.69</v>
      </c>
      <c r="J34" s="375">
        <v>1043</v>
      </c>
      <c r="K34" s="375"/>
      <c r="L34" s="375">
        <v>1043</v>
      </c>
      <c r="M34" s="375">
        <v>349</v>
      </c>
    </row>
    <row r="35" spans="1:13" ht="54" x14ac:dyDescent="0.25">
      <c r="A35" s="364">
        <v>9</v>
      </c>
      <c r="B35" s="372" t="s">
        <v>190</v>
      </c>
      <c r="C35" s="373" t="s">
        <v>1241</v>
      </c>
      <c r="D35" s="365" t="s">
        <v>180</v>
      </c>
      <c r="E35" s="374">
        <v>0.95299999999999996</v>
      </c>
      <c r="F35" s="375">
        <v>1050.6500000000001</v>
      </c>
      <c r="G35" s="375"/>
      <c r="H35" s="375">
        <v>1050.6500000000001</v>
      </c>
      <c r="I35" s="375">
        <v>265.72000000000003</v>
      </c>
      <c r="J35" s="375">
        <v>1001</v>
      </c>
      <c r="K35" s="375"/>
      <c r="L35" s="375">
        <v>1001</v>
      </c>
      <c r="M35" s="375">
        <v>253</v>
      </c>
    </row>
    <row r="36" spans="1:13" ht="42" x14ac:dyDescent="0.25">
      <c r="A36" s="364">
        <v>10</v>
      </c>
      <c r="B36" s="372" t="s">
        <v>191</v>
      </c>
      <c r="C36" s="373" t="s">
        <v>1242</v>
      </c>
      <c r="D36" s="365" t="s">
        <v>192</v>
      </c>
      <c r="E36" s="374">
        <v>0.43340000000000001</v>
      </c>
      <c r="F36" s="375">
        <v>2531.1</v>
      </c>
      <c r="G36" s="375">
        <v>2531.1</v>
      </c>
      <c r="H36" s="375"/>
      <c r="I36" s="375"/>
      <c r="J36" s="375">
        <v>1097</v>
      </c>
      <c r="K36" s="375">
        <v>1097</v>
      </c>
      <c r="L36" s="375"/>
      <c r="M36" s="375"/>
    </row>
    <row r="37" spans="1:13" ht="42" x14ac:dyDescent="0.25">
      <c r="A37" s="364">
        <v>11</v>
      </c>
      <c r="B37" s="372" t="s">
        <v>193</v>
      </c>
      <c r="C37" s="373" t="s">
        <v>1243</v>
      </c>
      <c r="D37" s="365" t="s">
        <v>192</v>
      </c>
      <c r="E37" s="374">
        <v>0.43340000000000001</v>
      </c>
      <c r="F37" s="375">
        <v>1824.87</v>
      </c>
      <c r="G37" s="375">
        <v>1824.87</v>
      </c>
      <c r="H37" s="375"/>
      <c r="I37" s="375"/>
      <c r="J37" s="375">
        <v>791</v>
      </c>
      <c r="K37" s="375">
        <v>791</v>
      </c>
      <c r="L37" s="375"/>
      <c r="M37" s="375"/>
    </row>
    <row r="38" spans="1:13" ht="42" x14ac:dyDescent="0.25">
      <c r="A38" s="364">
        <v>12</v>
      </c>
      <c r="B38" s="372" t="s">
        <v>194</v>
      </c>
      <c r="C38" s="373" t="s">
        <v>1244</v>
      </c>
      <c r="D38" s="365" t="s">
        <v>195</v>
      </c>
      <c r="E38" s="374">
        <v>0.05</v>
      </c>
      <c r="F38" s="375">
        <v>2884.35</v>
      </c>
      <c r="G38" s="375">
        <v>2884.35</v>
      </c>
      <c r="H38" s="375"/>
      <c r="I38" s="375"/>
      <c r="J38" s="375">
        <v>144</v>
      </c>
      <c r="K38" s="375">
        <v>144</v>
      </c>
      <c r="L38" s="375"/>
      <c r="M38" s="375"/>
    </row>
    <row r="39" spans="1:13" ht="12" customHeight="1" x14ac:dyDescent="0.25">
      <c r="A39" s="1286" t="s">
        <v>196</v>
      </c>
      <c r="B39" s="1287"/>
      <c r="C39" s="1287"/>
      <c r="D39" s="1287"/>
      <c r="E39" s="1287"/>
      <c r="F39" s="1287"/>
      <c r="G39" s="1287"/>
      <c r="H39" s="1287"/>
      <c r="I39" s="1287"/>
      <c r="J39" s="377">
        <v>56080</v>
      </c>
      <c r="K39" s="377">
        <v>3699</v>
      </c>
      <c r="L39" s="377">
        <v>52350</v>
      </c>
      <c r="M39" s="377">
        <v>5916</v>
      </c>
    </row>
    <row r="40" spans="1:13" ht="15" customHeight="1" x14ac:dyDescent="0.25">
      <c r="A40" s="1286" t="s">
        <v>156</v>
      </c>
      <c r="B40" s="1287"/>
      <c r="C40" s="1287"/>
      <c r="D40" s="1287"/>
      <c r="E40" s="1287"/>
      <c r="F40" s="1287"/>
      <c r="G40" s="1287"/>
      <c r="H40" s="1287"/>
      <c r="I40" s="1287"/>
      <c r="J40" s="377">
        <v>7703</v>
      </c>
      <c r="K40" s="375"/>
      <c r="L40" s="375"/>
      <c r="M40" s="375"/>
    </row>
    <row r="41" spans="1:13" ht="15" customHeight="1" x14ac:dyDescent="0.25">
      <c r="A41" s="1286" t="s">
        <v>157</v>
      </c>
      <c r="B41" s="1287"/>
      <c r="C41" s="1287"/>
      <c r="D41" s="1287"/>
      <c r="E41" s="1287"/>
      <c r="F41" s="1287"/>
      <c r="G41" s="1287"/>
      <c r="H41" s="1287"/>
      <c r="I41" s="1287"/>
      <c r="J41" s="377">
        <v>3756</v>
      </c>
      <c r="K41" s="375"/>
      <c r="L41" s="375"/>
      <c r="M41" s="375"/>
    </row>
    <row r="42" spans="1:13" ht="15" customHeight="1" x14ac:dyDescent="0.25">
      <c r="A42" s="1296" t="s">
        <v>197</v>
      </c>
      <c r="B42" s="1287"/>
      <c r="C42" s="1287"/>
      <c r="D42" s="1287"/>
      <c r="E42" s="1287"/>
      <c r="F42" s="1287"/>
      <c r="G42" s="1287"/>
      <c r="H42" s="1287"/>
      <c r="I42" s="1287"/>
      <c r="J42" s="375"/>
      <c r="K42" s="375"/>
      <c r="L42" s="375"/>
      <c r="M42" s="375"/>
    </row>
    <row r="43" spans="1:13" ht="15" customHeight="1" x14ac:dyDescent="0.25">
      <c r="A43" s="1286" t="s">
        <v>198</v>
      </c>
      <c r="B43" s="1287"/>
      <c r="C43" s="1287"/>
      <c r="D43" s="1287"/>
      <c r="E43" s="1287"/>
      <c r="F43" s="1287"/>
      <c r="G43" s="1287"/>
      <c r="H43" s="1287"/>
      <c r="I43" s="1287"/>
      <c r="J43" s="377">
        <v>43954</v>
      </c>
      <c r="K43" s="375"/>
      <c r="L43" s="375"/>
      <c r="M43" s="375"/>
    </row>
    <row r="44" spans="1:13" ht="15" customHeight="1" x14ac:dyDescent="0.25">
      <c r="A44" s="1286" t="s">
        <v>199</v>
      </c>
      <c r="B44" s="1287"/>
      <c r="C44" s="1287"/>
      <c r="D44" s="1287"/>
      <c r="E44" s="1287"/>
      <c r="F44" s="1287"/>
      <c r="G44" s="1287"/>
      <c r="H44" s="1287"/>
      <c r="I44" s="1287"/>
      <c r="J44" s="377">
        <v>18862</v>
      </c>
      <c r="K44" s="375"/>
      <c r="L44" s="375"/>
      <c r="M44" s="375"/>
    </row>
    <row r="45" spans="1:13" ht="15" customHeight="1" x14ac:dyDescent="0.25">
      <c r="A45" s="1286" t="s">
        <v>200</v>
      </c>
      <c r="B45" s="1287"/>
      <c r="C45" s="1287"/>
      <c r="D45" s="1287"/>
      <c r="E45" s="1287"/>
      <c r="F45" s="1287"/>
      <c r="G45" s="1287"/>
      <c r="H45" s="1287"/>
      <c r="I45" s="1287"/>
      <c r="J45" s="377">
        <v>4399</v>
      </c>
      <c r="K45" s="375"/>
      <c r="L45" s="375"/>
      <c r="M45" s="375"/>
    </row>
    <row r="46" spans="1:13" ht="15" customHeight="1" x14ac:dyDescent="0.25">
      <c r="A46" s="1286" t="s">
        <v>177</v>
      </c>
      <c r="B46" s="1287"/>
      <c r="C46" s="1287"/>
      <c r="D46" s="1287"/>
      <c r="E46" s="1287"/>
      <c r="F46" s="1287"/>
      <c r="G46" s="1287"/>
      <c r="H46" s="1287"/>
      <c r="I46" s="1287"/>
      <c r="J46" s="377">
        <v>324</v>
      </c>
      <c r="K46" s="375"/>
      <c r="L46" s="375"/>
      <c r="M46" s="375"/>
    </row>
    <row r="47" spans="1:13" ht="15" customHeight="1" x14ac:dyDescent="0.25">
      <c r="A47" s="1286" t="s">
        <v>161</v>
      </c>
      <c r="B47" s="1287"/>
      <c r="C47" s="1287"/>
      <c r="D47" s="1287"/>
      <c r="E47" s="1287"/>
      <c r="F47" s="1287"/>
      <c r="G47" s="1287"/>
      <c r="H47" s="1287"/>
      <c r="I47" s="1287"/>
      <c r="J47" s="377">
        <v>67539</v>
      </c>
      <c r="K47" s="375"/>
      <c r="L47" s="375"/>
      <c r="M47" s="375"/>
    </row>
    <row r="48" spans="1:13" ht="15" customHeight="1" x14ac:dyDescent="0.25">
      <c r="A48" s="1286" t="s">
        <v>375</v>
      </c>
      <c r="B48" s="1287"/>
      <c r="C48" s="1287"/>
      <c r="D48" s="1287"/>
      <c r="E48" s="1287"/>
      <c r="F48" s="1287"/>
      <c r="G48" s="1287"/>
      <c r="H48" s="1287"/>
      <c r="I48" s="1287"/>
      <c r="J48" s="375"/>
      <c r="K48" s="375"/>
      <c r="L48" s="375"/>
      <c r="M48" s="375"/>
    </row>
    <row r="49" spans="1:13" ht="15" customHeight="1" x14ac:dyDescent="0.25">
      <c r="A49" s="1286" t="s">
        <v>162</v>
      </c>
      <c r="B49" s="1287"/>
      <c r="C49" s="1287"/>
      <c r="D49" s="1287"/>
      <c r="E49" s="1287"/>
      <c r="F49" s="1287"/>
      <c r="G49" s="1287"/>
      <c r="H49" s="1287"/>
      <c r="I49" s="1287"/>
      <c r="J49" s="377">
        <v>31</v>
      </c>
      <c r="K49" s="375"/>
      <c r="L49" s="375"/>
      <c r="M49" s="375"/>
    </row>
    <row r="50" spans="1:13" ht="15" customHeight="1" x14ac:dyDescent="0.25">
      <c r="A50" s="1286" t="s">
        <v>163</v>
      </c>
      <c r="B50" s="1287"/>
      <c r="C50" s="1287"/>
      <c r="D50" s="1287"/>
      <c r="E50" s="1287"/>
      <c r="F50" s="1287"/>
      <c r="G50" s="1287"/>
      <c r="H50" s="1287"/>
      <c r="I50" s="1287"/>
      <c r="J50" s="377">
        <v>52350</v>
      </c>
      <c r="K50" s="375"/>
      <c r="L50" s="375"/>
      <c r="M50" s="375"/>
    </row>
    <row r="51" spans="1:13" ht="15" customHeight="1" x14ac:dyDescent="0.25">
      <c r="A51" s="1286" t="s">
        <v>164</v>
      </c>
      <c r="B51" s="1287"/>
      <c r="C51" s="1287"/>
      <c r="D51" s="1287"/>
      <c r="E51" s="1287"/>
      <c r="F51" s="1287"/>
      <c r="G51" s="1287"/>
      <c r="H51" s="1287"/>
      <c r="I51" s="1287"/>
      <c r="J51" s="377">
        <v>9615</v>
      </c>
      <c r="K51" s="375"/>
      <c r="L51" s="375"/>
      <c r="M51" s="375"/>
    </row>
    <row r="52" spans="1:13" ht="15" customHeight="1" x14ac:dyDescent="0.25">
      <c r="A52" s="1286" t="s">
        <v>166</v>
      </c>
      <c r="B52" s="1287"/>
      <c r="C52" s="1287"/>
      <c r="D52" s="1287"/>
      <c r="E52" s="1287"/>
      <c r="F52" s="1287"/>
      <c r="G52" s="1287"/>
      <c r="H52" s="1287"/>
      <c r="I52" s="1287"/>
      <c r="J52" s="377">
        <v>7703</v>
      </c>
      <c r="K52" s="375"/>
      <c r="L52" s="375"/>
      <c r="M52" s="375"/>
    </row>
    <row r="53" spans="1:13" ht="15" customHeight="1" x14ac:dyDescent="0.25">
      <c r="A53" s="1286" t="s">
        <v>167</v>
      </c>
      <c r="B53" s="1287"/>
      <c r="C53" s="1287"/>
      <c r="D53" s="1287"/>
      <c r="E53" s="1287"/>
      <c r="F53" s="1287"/>
      <c r="G53" s="1287"/>
      <c r="H53" s="1287"/>
      <c r="I53" s="1287"/>
      <c r="J53" s="377">
        <v>3756</v>
      </c>
      <c r="K53" s="375"/>
      <c r="L53" s="375"/>
      <c r="M53" s="375"/>
    </row>
    <row r="54" spans="1:13" ht="15" customHeight="1" x14ac:dyDescent="0.25">
      <c r="A54" s="1296" t="s">
        <v>201</v>
      </c>
      <c r="B54" s="1287"/>
      <c r="C54" s="1287"/>
      <c r="D54" s="1287"/>
      <c r="E54" s="1287"/>
      <c r="F54" s="1287"/>
      <c r="G54" s="1287"/>
      <c r="H54" s="1287"/>
      <c r="I54" s="1287"/>
      <c r="J54" s="378">
        <v>67539</v>
      </c>
      <c r="K54" s="375"/>
      <c r="L54" s="375"/>
      <c r="M54" s="375"/>
    </row>
    <row r="55" spans="1:13" ht="15" customHeight="1" x14ac:dyDescent="0.25">
      <c r="A55" s="1297" t="s">
        <v>202</v>
      </c>
      <c r="B55" s="1298"/>
      <c r="C55" s="1298"/>
      <c r="D55" s="1298"/>
      <c r="E55" s="1298"/>
      <c r="F55" s="1298"/>
      <c r="G55" s="1298"/>
      <c r="H55" s="1298"/>
      <c r="I55" s="1298"/>
      <c r="J55" s="1298"/>
      <c r="K55" s="1298"/>
      <c r="L55" s="1298"/>
      <c r="M55" s="1298"/>
    </row>
    <row r="56" spans="1:13" ht="15" customHeight="1" x14ac:dyDescent="0.25">
      <c r="A56" s="1286" t="s">
        <v>155</v>
      </c>
      <c r="B56" s="1287"/>
      <c r="C56" s="1287"/>
      <c r="D56" s="1287"/>
      <c r="E56" s="1287"/>
      <c r="F56" s="1287"/>
      <c r="G56" s="1287"/>
      <c r="H56" s="1287"/>
      <c r="I56" s="1287"/>
      <c r="J56" s="377">
        <v>56080</v>
      </c>
      <c r="K56" s="377">
        <v>3699</v>
      </c>
      <c r="L56" s="377">
        <v>52350</v>
      </c>
      <c r="M56" s="377">
        <v>5916</v>
      </c>
    </row>
    <row r="57" spans="1:13" ht="15" customHeight="1" x14ac:dyDescent="0.25">
      <c r="A57" s="1286" t="s">
        <v>156</v>
      </c>
      <c r="B57" s="1287"/>
      <c r="C57" s="1287"/>
      <c r="D57" s="1287"/>
      <c r="E57" s="1287"/>
      <c r="F57" s="1287"/>
      <c r="G57" s="1287"/>
      <c r="H57" s="1287"/>
      <c r="I57" s="1287"/>
      <c r="J57" s="377">
        <v>7703</v>
      </c>
      <c r="K57" s="375"/>
      <c r="L57" s="375"/>
      <c r="M57" s="375"/>
    </row>
    <row r="58" spans="1:13" ht="15" customHeight="1" x14ac:dyDescent="0.25">
      <c r="A58" s="1286" t="s">
        <v>157</v>
      </c>
      <c r="B58" s="1287"/>
      <c r="C58" s="1287"/>
      <c r="D58" s="1287"/>
      <c r="E58" s="1287"/>
      <c r="F58" s="1287"/>
      <c r="G58" s="1287"/>
      <c r="H58" s="1287"/>
      <c r="I58" s="1287"/>
      <c r="J58" s="377">
        <v>3756</v>
      </c>
      <c r="K58" s="375"/>
      <c r="L58" s="375"/>
      <c r="M58" s="375"/>
    </row>
    <row r="59" spans="1:13" ht="15" customHeight="1" x14ac:dyDescent="0.25">
      <c r="A59" s="1296" t="s">
        <v>158</v>
      </c>
      <c r="B59" s="1287"/>
      <c r="C59" s="1287"/>
      <c r="D59" s="1287"/>
      <c r="E59" s="1287"/>
      <c r="F59" s="1287"/>
      <c r="G59" s="1287"/>
      <c r="H59" s="1287"/>
      <c r="I59" s="1287"/>
      <c r="J59" s="375"/>
      <c r="K59" s="375"/>
      <c r="L59" s="375"/>
      <c r="M59" s="375"/>
    </row>
    <row r="60" spans="1:13" ht="15" customHeight="1" x14ac:dyDescent="0.25">
      <c r="A60" s="1286" t="s">
        <v>198</v>
      </c>
      <c r="B60" s="1287"/>
      <c r="C60" s="1287"/>
      <c r="D60" s="1287"/>
      <c r="E60" s="1287"/>
      <c r="F60" s="1287"/>
      <c r="G60" s="1287"/>
      <c r="H60" s="1287"/>
      <c r="I60" s="1287"/>
      <c r="J60" s="377">
        <v>43954</v>
      </c>
      <c r="K60" s="375"/>
      <c r="L60" s="375"/>
      <c r="M60" s="375"/>
    </row>
    <row r="61" spans="1:13" ht="15" customHeight="1" x14ac:dyDescent="0.25">
      <c r="A61" s="1286" t="s">
        <v>199</v>
      </c>
      <c r="B61" s="1287"/>
      <c r="C61" s="1287"/>
      <c r="D61" s="1287"/>
      <c r="E61" s="1287"/>
      <c r="F61" s="1287"/>
      <c r="G61" s="1287"/>
      <c r="H61" s="1287"/>
      <c r="I61" s="1287"/>
      <c r="J61" s="377">
        <v>18862</v>
      </c>
      <c r="K61" s="375"/>
      <c r="L61" s="375"/>
      <c r="M61" s="375"/>
    </row>
    <row r="62" spans="1:13" ht="15" customHeight="1" x14ac:dyDescent="0.25">
      <c r="A62" s="1286" t="s">
        <v>200</v>
      </c>
      <c r="B62" s="1287"/>
      <c r="C62" s="1287"/>
      <c r="D62" s="1287"/>
      <c r="E62" s="1287"/>
      <c r="F62" s="1287"/>
      <c r="G62" s="1287"/>
      <c r="H62" s="1287"/>
      <c r="I62" s="1287"/>
      <c r="J62" s="377">
        <v>4399</v>
      </c>
      <c r="K62" s="375"/>
      <c r="L62" s="375"/>
      <c r="M62" s="375"/>
    </row>
    <row r="63" spans="1:13" ht="15" customHeight="1" x14ac:dyDescent="0.25">
      <c r="A63" s="1286" t="s">
        <v>177</v>
      </c>
      <c r="B63" s="1287"/>
      <c r="C63" s="1287"/>
      <c r="D63" s="1287"/>
      <c r="E63" s="1287"/>
      <c r="F63" s="1287"/>
      <c r="G63" s="1287"/>
      <c r="H63" s="1287"/>
      <c r="I63" s="1287"/>
      <c r="J63" s="377">
        <v>324</v>
      </c>
      <c r="K63" s="375"/>
      <c r="L63" s="375"/>
      <c r="M63" s="375"/>
    </row>
    <row r="64" spans="1:13" ht="15" customHeight="1" x14ac:dyDescent="0.25">
      <c r="A64" s="1286" t="s">
        <v>161</v>
      </c>
      <c r="B64" s="1287"/>
      <c r="C64" s="1287"/>
      <c r="D64" s="1287"/>
      <c r="E64" s="1287"/>
      <c r="F64" s="1287"/>
      <c r="G64" s="1287"/>
      <c r="H64" s="1287"/>
      <c r="I64" s="1287"/>
      <c r="J64" s="377">
        <v>67539</v>
      </c>
      <c r="K64" s="375"/>
      <c r="L64" s="375"/>
      <c r="M64" s="375"/>
    </row>
    <row r="65" spans="1:13" ht="15" customHeight="1" x14ac:dyDescent="0.25">
      <c r="A65" s="1286" t="s">
        <v>375</v>
      </c>
      <c r="B65" s="1287"/>
      <c r="C65" s="1287"/>
      <c r="D65" s="1287"/>
      <c r="E65" s="1287"/>
      <c r="F65" s="1287"/>
      <c r="G65" s="1287"/>
      <c r="H65" s="1287"/>
      <c r="I65" s="1287"/>
      <c r="J65" s="375"/>
      <c r="K65" s="375"/>
      <c r="L65" s="375"/>
      <c r="M65" s="375"/>
    </row>
    <row r="66" spans="1:13" ht="15" customHeight="1" x14ac:dyDescent="0.25">
      <c r="A66" s="1286" t="s">
        <v>162</v>
      </c>
      <c r="B66" s="1287"/>
      <c r="C66" s="1287"/>
      <c r="D66" s="1287"/>
      <c r="E66" s="1287"/>
      <c r="F66" s="1287"/>
      <c r="G66" s="1287"/>
      <c r="H66" s="1287"/>
      <c r="I66" s="1287"/>
      <c r="J66" s="377">
        <v>31</v>
      </c>
      <c r="K66" s="375"/>
      <c r="L66" s="375"/>
      <c r="M66" s="375"/>
    </row>
    <row r="67" spans="1:13" ht="15" customHeight="1" x14ac:dyDescent="0.25">
      <c r="A67" s="1286" t="s">
        <v>163</v>
      </c>
      <c r="B67" s="1287"/>
      <c r="C67" s="1287"/>
      <c r="D67" s="1287"/>
      <c r="E67" s="1287"/>
      <c r="F67" s="1287"/>
      <c r="G67" s="1287"/>
      <c r="H67" s="1287"/>
      <c r="I67" s="1287"/>
      <c r="J67" s="377">
        <v>52350</v>
      </c>
      <c r="K67" s="375"/>
      <c r="L67" s="375"/>
      <c r="M67" s="375"/>
    </row>
    <row r="68" spans="1:13" ht="15" customHeight="1" x14ac:dyDescent="0.25">
      <c r="A68" s="1286" t="s">
        <v>164</v>
      </c>
      <c r="B68" s="1287"/>
      <c r="C68" s="1287"/>
      <c r="D68" s="1287"/>
      <c r="E68" s="1287"/>
      <c r="F68" s="1287"/>
      <c r="G68" s="1287"/>
      <c r="H68" s="1287"/>
      <c r="I68" s="1287"/>
      <c r="J68" s="377">
        <v>9615</v>
      </c>
      <c r="K68" s="375"/>
      <c r="L68" s="375"/>
      <c r="M68" s="375"/>
    </row>
    <row r="69" spans="1:13" ht="15" customHeight="1" x14ac:dyDescent="0.25">
      <c r="A69" s="1286" t="s">
        <v>166</v>
      </c>
      <c r="B69" s="1287"/>
      <c r="C69" s="1287"/>
      <c r="D69" s="1287"/>
      <c r="E69" s="1287"/>
      <c r="F69" s="1287"/>
      <c r="G69" s="1287"/>
      <c r="H69" s="1287"/>
      <c r="I69" s="1287"/>
      <c r="J69" s="377">
        <v>7703</v>
      </c>
      <c r="K69" s="375"/>
      <c r="L69" s="375"/>
      <c r="M69" s="375"/>
    </row>
    <row r="70" spans="1:13" ht="15" customHeight="1" x14ac:dyDescent="0.25">
      <c r="A70" s="1286" t="s">
        <v>167</v>
      </c>
      <c r="B70" s="1287"/>
      <c r="C70" s="1287"/>
      <c r="D70" s="1287"/>
      <c r="E70" s="1287"/>
      <c r="F70" s="1287"/>
      <c r="G70" s="1287"/>
      <c r="H70" s="1287"/>
      <c r="I70" s="1287"/>
      <c r="J70" s="377">
        <v>3756</v>
      </c>
      <c r="K70" s="375"/>
      <c r="L70" s="375"/>
      <c r="M70" s="375"/>
    </row>
    <row r="71" spans="1:13" ht="15" customHeight="1" x14ac:dyDescent="0.25">
      <c r="A71" s="1296" t="s">
        <v>168</v>
      </c>
      <c r="B71" s="1287"/>
      <c r="C71" s="1287"/>
      <c r="D71" s="1287"/>
      <c r="E71" s="1287"/>
      <c r="F71" s="1287"/>
      <c r="G71" s="1287"/>
      <c r="H71" s="1287"/>
      <c r="I71" s="1287"/>
      <c r="J71" s="378">
        <v>67539</v>
      </c>
      <c r="K71" s="375"/>
      <c r="L71" s="375"/>
      <c r="M71" s="375"/>
    </row>
    <row r="72" spans="1:13" ht="15" customHeight="1" x14ac:dyDescent="0.25"/>
    <row r="73" spans="1:13" x14ac:dyDescent="0.25">
      <c r="A73" s="1271"/>
      <c r="B73" s="1271"/>
      <c r="C73" s="1271"/>
      <c r="D73" s="1271"/>
      <c r="E73" s="1271"/>
      <c r="F73" s="1271"/>
      <c r="G73" s="1271"/>
      <c r="H73" s="1271"/>
      <c r="I73" s="1271"/>
      <c r="J73" s="1271"/>
      <c r="K73" s="1271"/>
      <c r="L73" s="1271"/>
      <c r="M73" s="1271"/>
    </row>
    <row r="74" spans="1:13" ht="15" customHeight="1" x14ac:dyDescent="0.25">
      <c r="A74" s="1272"/>
      <c r="B74" s="1272"/>
      <c r="C74" s="1272"/>
      <c r="D74" s="1272"/>
      <c r="E74" s="1272"/>
      <c r="F74" s="1272"/>
      <c r="G74" s="1272"/>
      <c r="H74" s="1272"/>
      <c r="I74" s="1272"/>
      <c r="J74" s="1272"/>
      <c r="K74" s="1272"/>
      <c r="L74" s="1272"/>
      <c r="M74" s="1272"/>
    </row>
    <row r="75" spans="1:13" ht="15" customHeight="1" x14ac:dyDescent="0.25">
      <c r="A75" s="202"/>
      <c r="B75" s="202"/>
      <c r="C75" s="202"/>
      <c r="D75" s="195"/>
      <c r="E75" s="86"/>
      <c r="F75" s="87"/>
      <c r="G75" s="87"/>
      <c r="H75" s="87"/>
      <c r="I75" s="87"/>
      <c r="J75" s="88"/>
      <c r="K75" s="87"/>
      <c r="L75" s="87"/>
      <c r="M75" s="87"/>
    </row>
    <row r="76" spans="1:13" x14ac:dyDescent="0.25">
      <c r="A76" s="1271"/>
      <c r="B76" s="1271"/>
      <c r="C76" s="1271"/>
      <c r="D76" s="1271"/>
      <c r="E76" s="1271"/>
      <c r="F76" s="1271"/>
      <c r="G76" s="1271"/>
      <c r="H76" s="1271"/>
      <c r="I76" s="1271"/>
      <c r="J76" s="1271"/>
      <c r="K76" s="1271"/>
      <c r="L76" s="1271"/>
      <c r="M76" s="1271"/>
    </row>
    <row r="77" spans="1:13" ht="15" customHeight="1" x14ac:dyDescent="0.25">
      <c r="A77" s="1272" t="s">
        <v>360</v>
      </c>
      <c r="B77" s="1272"/>
      <c r="C77" s="1272"/>
      <c r="D77" s="1272"/>
      <c r="E77" s="1272"/>
      <c r="F77" s="1272"/>
      <c r="G77" s="1272"/>
      <c r="H77" s="1272"/>
      <c r="I77" s="1272"/>
      <c r="J77" s="1272"/>
      <c r="K77" s="1272"/>
      <c r="L77" s="1272"/>
      <c r="M77" s="1272"/>
    </row>
    <row r="78" spans="1:13" ht="15" customHeight="1" x14ac:dyDescent="0.25"/>
  </sheetData>
  <mergeCells count="52">
    <mergeCell ref="A68:I68"/>
    <mergeCell ref="A57:I57"/>
    <mergeCell ref="A58:I58"/>
    <mergeCell ref="A59:I59"/>
    <mergeCell ref="A60:I60"/>
    <mergeCell ref="A61:I61"/>
    <mergeCell ref="A62:I62"/>
    <mergeCell ref="A65:I65"/>
    <mergeCell ref="A66:I66"/>
    <mergeCell ref="A67:I67"/>
    <mergeCell ref="E16:F16"/>
    <mergeCell ref="E17:F17"/>
    <mergeCell ref="E18:F18"/>
    <mergeCell ref="A63:I63"/>
    <mergeCell ref="A64:I64"/>
    <mergeCell ref="A51:I51"/>
    <mergeCell ref="A52:I52"/>
    <mergeCell ref="A53:I53"/>
    <mergeCell ref="A54:I54"/>
    <mergeCell ref="A55:M55"/>
    <mergeCell ref="A56:I56"/>
    <mergeCell ref="A45:I45"/>
    <mergeCell ref="A46:I46"/>
    <mergeCell ref="A47:I47"/>
    <mergeCell ref="A48:I48"/>
    <mergeCell ref="A49:I49"/>
    <mergeCell ref="A26:M26"/>
    <mergeCell ref="A22:A24"/>
    <mergeCell ref="C22:C24"/>
    <mergeCell ref="D22:D24"/>
    <mergeCell ref="E22:E24"/>
    <mergeCell ref="B22:B24"/>
    <mergeCell ref="J23:J24"/>
    <mergeCell ref="K23:M23"/>
    <mergeCell ref="J22:M22"/>
    <mergeCell ref="F23:F24"/>
    <mergeCell ref="F22:I22"/>
    <mergeCell ref="G23:I23"/>
    <mergeCell ref="A50:I50"/>
    <mergeCell ref="A39:I39"/>
    <mergeCell ref="A40:I40"/>
    <mergeCell ref="A41:I41"/>
    <mergeCell ref="A42:I42"/>
    <mergeCell ref="A43:I43"/>
    <mergeCell ref="A44:I44"/>
    <mergeCell ref="A77:M77"/>
    <mergeCell ref="A73:M73"/>
    <mergeCell ref="A74:M74"/>
    <mergeCell ref="A76:M76"/>
    <mergeCell ref="A69:I69"/>
    <mergeCell ref="A70:I70"/>
    <mergeCell ref="A71:I71"/>
  </mergeCells>
  <pageMargins left="0.7" right="0.7" top="0.75" bottom="0.75" header="0.3" footer="0.3"/>
  <pageSetup paperSize="9" scale="90" orientation="landscape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view="pageBreakPreview" topLeftCell="A71" zoomScaleSheetLayoutView="100" workbookViewId="0">
      <selection activeCell="C81" sqref="C81:E82"/>
    </sheetView>
  </sheetViews>
  <sheetFormatPr defaultRowHeight="12.75" x14ac:dyDescent="0.2"/>
  <cols>
    <col min="1" max="1" width="5" style="1" customWidth="1"/>
    <col min="2" max="2" width="14.28515625" style="422" customWidth="1"/>
    <col min="3" max="3" width="43.42578125" style="2" customWidth="1"/>
    <col min="4" max="4" width="15.7109375" style="7" customWidth="1"/>
    <col min="5" max="5" width="14" style="7" customWidth="1"/>
    <col min="6" max="6" width="13.42578125" style="7" customWidth="1"/>
    <col min="7" max="7" width="14.140625" style="7" customWidth="1"/>
    <col min="8" max="8" width="13.42578125" style="7" customWidth="1"/>
    <col min="9" max="9" width="18.5703125" style="5" customWidth="1"/>
    <col min="10" max="11" width="9.140625" style="5"/>
    <col min="12" max="12" width="82.140625" style="5" customWidth="1"/>
    <col min="13" max="16384" width="9.140625" style="5"/>
  </cols>
  <sheetData>
    <row r="1" spans="1:8" x14ac:dyDescent="0.2">
      <c r="D1" s="3"/>
      <c r="E1" s="3"/>
      <c r="F1" s="3"/>
      <c r="G1" s="3"/>
      <c r="H1" s="4" t="s">
        <v>0</v>
      </c>
    </row>
    <row r="2" spans="1:8" ht="33" customHeight="1" x14ac:dyDescent="0.2">
      <c r="B2" s="422" t="s">
        <v>1</v>
      </c>
      <c r="C2" s="1216"/>
      <c r="D2" s="1216"/>
      <c r="E2" s="1216"/>
      <c r="F2" s="1216"/>
      <c r="G2" s="1216"/>
      <c r="H2" s="3"/>
    </row>
    <row r="3" spans="1:8" x14ac:dyDescent="0.2">
      <c r="D3" s="6" t="s">
        <v>2</v>
      </c>
      <c r="F3" s="3"/>
      <c r="G3" s="3"/>
      <c r="H3" s="3"/>
    </row>
    <row r="4" spans="1:8" x14ac:dyDescent="0.2">
      <c r="B4" s="422" t="s">
        <v>3</v>
      </c>
      <c r="C4" s="8"/>
      <c r="D4" s="3"/>
      <c r="E4" s="6"/>
      <c r="F4" s="3"/>
      <c r="G4" s="3"/>
      <c r="H4" s="3"/>
    </row>
    <row r="5" spans="1:8" x14ac:dyDescent="0.2">
      <c r="D5" s="3"/>
      <c r="E5" s="6"/>
      <c r="F5" s="3"/>
      <c r="G5" s="3"/>
      <c r="H5" s="3"/>
    </row>
    <row r="6" spans="1:8" x14ac:dyDescent="0.2">
      <c r="B6" s="422" t="s">
        <v>4</v>
      </c>
      <c r="C6" s="1"/>
      <c r="D6" s="71">
        <f>H76</f>
        <v>62714.476815780596</v>
      </c>
      <c r="E6" s="6" t="s">
        <v>5</v>
      </c>
      <c r="F6" s="3"/>
      <c r="G6" s="3"/>
      <c r="H6" s="3"/>
    </row>
    <row r="7" spans="1:8" x14ac:dyDescent="0.2">
      <c r="B7" s="422" t="s">
        <v>6</v>
      </c>
      <c r="D7" s="9"/>
      <c r="E7" s="6" t="s">
        <v>5</v>
      </c>
      <c r="F7" s="3"/>
      <c r="G7" s="3"/>
      <c r="H7" s="3"/>
    </row>
    <row r="8" spans="1:8" ht="15.75" x14ac:dyDescent="0.2">
      <c r="C8" s="1217"/>
      <c r="D8" s="1217"/>
      <c r="E8" s="1217"/>
      <c r="F8" s="1217"/>
      <c r="G8" s="1217"/>
      <c r="H8" s="3"/>
    </row>
    <row r="9" spans="1:8" x14ac:dyDescent="0.2">
      <c r="D9" s="6" t="s">
        <v>7</v>
      </c>
      <c r="F9" s="3"/>
      <c r="G9" s="3"/>
      <c r="H9" s="3"/>
    </row>
    <row r="10" spans="1:8" x14ac:dyDescent="0.2">
      <c r="B10" s="422" t="s">
        <v>114</v>
      </c>
      <c r="H10" s="3"/>
    </row>
    <row r="11" spans="1:8" x14ac:dyDescent="0.2">
      <c r="G11" s="3"/>
      <c r="H11" s="3"/>
    </row>
    <row r="12" spans="1:8" ht="15.75" x14ac:dyDescent="0.2">
      <c r="A12" s="1218" t="s">
        <v>8</v>
      </c>
      <c r="B12" s="1218"/>
      <c r="C12" s="1218"/>
      <c r="D12" s="1218"/>
      <c r="E12" s="1218"/>
      <c r="F12" s="1218"/>
      <c r="G12" s="1218"/>
      <c r="H12" s="1218"/>
    </row>
    <row r="13" spans="1:8" x14ac:dyDescent="0.2">
      <c r="D13" s="10"/>
      <c r="F13" s="3"/>
      <c r="G13" s="3"/>
      <c r="H13" s="3"/>
    </row>
    <row r="14" spans="1:8" ht="14.25" customHeight="1" x14ac:dyDescent="0.2">
      <c r="A14" s="1219"/>
      <c r="B14" s="1219"/>
      <c r="C14" s="1219"/>
      <c r="D14" s="1219"/>
      <c r="E14" s="1219"/>
      <c r="F14" s="1219"/>
      <c r="G14" s="1219"/>
      <c r="H14" s="1219"/>
    </row>
    <row r="15" spans="1:8" x14ac:dyDescent="0.2">
      <c r="A15" s="1" t="s">
        <v>111</v>
      </c>
      <c r="D15" s="11" t="s">
        <v>9</v>
      </c>
      <c r="F15" s="3"/>
      <c r="G15" s="3"/>
      <c r="H15" s="3"/>
    </row>
    <row r="16" spans="1:8" ht="13.5" thickBot="1" x14ac:dyDescent="0.25">
      <c r="A16" s="1220" t="s">
        <v>520</v>
      </c>
      <c r="B16" s="1220"/>
      <c r="C16" s="1220"/>
      <c r="D16" s="1220"/>
      <c r="E16" s="1220"/>
      <c r="F16" s="1220"/>
      <c r="G16" s="1220"/>
      <c r="H16" s="1220"/>
    </row>
    <row r="17" spans="1:10" x14ac:dyDescent="0.2">
      <c r="A17" s="1205" t="s">
        <v>10</v>
      </c>
      <c r="B17" s="1208" t="s">
        <v>11</v>
      </c>
      <c r="C17" s="1211" t="s">
        <v>12</v>
      </c>
      <c r="D17" s="1212" t="s">
        <v>13</v>
      </c>
      <c r="E17" s="1212"/>
      <c r="F17" s="1212"/>
      <c r="G17" s="1212"/>
      <c r="H17" s="1213" t="s">
        <v>14</v>
      </c>
    </row>
    <row r="18" spans="1:10" x14ac:dyDescent="0.2">
      <c r="A18" s="1206"/>
      <c r="B18" s="1209"/>
      <c r="C18" s="1203"/>
      <c r="D18" s="1203" t="s">
        <v>15</v>
      </c>
      <c r="E18" s="1203" t="s">
        <v>16</v>
      </c>
      <c r="F18" s="1203" t="s">
        <v>17</v>
      </c>
      <c r="G18" s="1203" t="s">
        <v>18</v>
      </c>
      <c r="H18" s="1214"/>
    </row>
    <row r="19" spans="1:10" x14ac:dyDescent="0.2">
      <c r="A19" s="1206"/>
      <c r="B19" s="1209"/>
      <c r="C19" s="1203"/>
      <c r="D19" s="1203"/>
      <c r="E19" s="1203"/>
      <c r="F19" s="1203"/>
      <c r="G19" s="1203"/>
      <c r="H19" s="1214"/>
    </row>
    <row r="20" spans="1:10" ht="13.5" thickBot="1" x14ac:dyDescent="0.25">
      <c r="A20" s="1207"/>
      <c r="B20" s="1210"/>
      <c r="C20" s="1204"/>
      <c r="D20" s="1204"/>
      <c r="E20" s="1204"/>
      <c r="F20" s="1204"/>
      <c r="G20" s="1204"/>
      <c r="H20" s="1215"/>
    </row>
    <row r="21" spans="1:10" x14ac:dyDescent="0.2">
      <c r="A21" s="12">
        <v>1</v>
      </c>
      <c r="B21" s="13">
        <v>2</v>
      </c>
      <c r="C21" s="12">
        <v>3</v>
      </c>
      <c r="D21" s="12">
        <v>4</v>
      </c>
      <c r="E21" s="12">
        <v>5</v>
      </c>
      <c r="F21" s="12">
        <v>6</v>
      </c>
      <c r="G21" s="12">
        <v>7</v>
      </c>
      <c r="H21" s="12">
        <v>8</v>
      </c>
    </row>
    <row r="22" spans="1:10" x14ac:dyDescent="0.2">
      <c r="A22" s="1196" t="s">
        <v>19</v>
      </c>
      <c r="B22" s="1197"/>
      <c r="C22" s="1197"/>
      <c r="D22" s="1197"/>
      <c r="E22" s="1197"/>
      <c r="F22" s="1197"/>
      <c r="G22" s="1197"/>
      <c r="H22" s="1197"/>
    </row>
    <row r="23" spans="1:10" x14ac:dyDescent="0.2">
      <c r="A23" s="14">
        <v>1</v>
      </c>
      <c r="B23" s="14" t="s">
        <v>409</v>
      </c>
      <c r="C23" s="14" t="s">
        <v>545</v>
      </c>
      <c r="D23" s="15"/>
      <c r="E23" s="15"/>
      <c r="F23" s="15"/>
      <c r="G23" s="15">
        <f>'01-01-01'!I24/1.18/3.66/1.266/1000</f>
        <v>5.6047026066350707</v>
      </c>
      <c r="H23" s="15">
        <f>SUM(D23:G23)</f>
        <v>5.6047026066350707</v>
      </c>
    </row>
    <row r="24" spans="1:10" x14ac:dyDescent="0.2">
      <c r="A24" s="14">
        <v>2</v>
      </c>
      <c r="B24" s="14" t="s">
        <v>410</v>
      </c>
      <c r="C24" s="14" t="s">
        <v>110</v>
      </c>
      <c r="D24" s="15">
        <f>0.265</f>
        <v>0.26500000000000001</v>
      </c>
      <c r="E24" s="15"/>
      <c r="F24" s="15"/>
      <c r="G24" s="15"/>
      <c r="H24" s="15">
        <f>SUM(D24:G24)</f>
        <v>0.26500000000000001</v>
      </c>
    </row>
    <row r="25" spans="1:10" x14ac:dyDescent="0.2">
      <c r="A25" s="16"/>
      <c r="B25" s="17"/>
      <c r="C25" s="423" t="s">
        <v>20</v>
      </c>
      <c r="D25" s="18">
        <f>SUM(D24:D24)</f>
        <v>0.26500000000000001</v>
      </c>
      <c r="E25" s="18">
        <f>SUM(E24:E24)</f>
        <v>0</v>
      </c>
      <c r="F25" s="18">
        <f>SUM(F24:F24)</f>
        <v>0</v>
      </c>
      <c r="G25" s="1184">
        <f>SUM(G23:G24)</f>
        <v>5.6047026066350707</v>
      </c>
      <c r="H25" s="18">
        <f>SUM(H23:H24)</f>
        <v>5.8697026066350704</v>
      </c>
    </row>
    <row r="26" spans="1:10" x14ac:dyDescent="0.2">
      <c r="A26" s="1196" t="s">
        <v>21</v>
      </c>
      <c r="B26" s="1197"/>
      <c r="C26" s="1197"/>
      <c r="D26" s="1197"/>
      <c r="E26" s="1197"/>
      <c r="F26" s="1197"/>
      <c r="G26" s="1197"/>
      <c r="H26" s="1197"/>
    </row>
    <row r="27" spans="1:10" ht="54.75" customHeight="1" x14ac:dyDescent="0.2">
      <c r="A27" s="14">
        <v>3</v>
      </c>
      <c r="B27" s="14" t="s">
        <v>22</v>
      </c>
      <c r="C27" s="14">
        <f>ОСР2001!B10</f>
        <v>0</v>
      </c>
      <c r="D27" s="15">
        <f>ОСР2001!D26</f>
        <v>9813.8419999999987</v>
      </c>
      <c r="E27" s="15">
        <f>ОСР2001!E26</f>
        <v>696.17200000000003</v>
      </c>
      <c r="F27" s="15">
        <f>ОСР2001!F26</f>
        <v>138.86799999999999</v>
      </c>
      <c r="G27" s="15"/>
      <c r="H27" s="15">
        <f>SUM(D27:G27)</f>
        <v>10648.882</v>
      </c>
    </row>
    <row r="28" spans="1:10" x14ac:dyDescent="0.2">
      <c r="A28" s="16"/>
      <c r="B28" s="17"/>
      <c r="C28" s="423" t="s">
        <v>23</v>
      </c>
      <c r="D28" s="18">
        <f>SUM(D27:D27)</f>
        <v>9813.8419999999987</v>
      </c>
      <c r="E28" s="18">
        <f>SUM(E27:E27)</f>
        <v>696.17200000000003</v>
      </c>
      <c r="F28" s="18">
        <f>SUM(F27:F27)</f>
        <v>138.86799999999999</v>
      </c>
      <c r="G28" s="18">
        <v>0</v>
      </c>
      <c r="H28" s="18">
        <f>SUM(H27:H27)</f>
        <v>10648.882</v>
      </c>
      <c r="J28" s="42"/>
    </row>
    <row r="29" spans="1:10" x14ac:dyDescent="0.2">
      <c r="A29" s="1196" t="s">
        <v>24</v>
      </c>
      <c r="B29" s="1197"/>
      <c r="C29" s="1197"/>
      <c r="D29" s="1197"/>
      <c r="E29" s="1197"/>
      <c r="F29" s="1197"/>
      <c r="G29" s="1197"/>
      <c r="H29" s="1197"/>
    </row>
    <row r="30" spans="1:10" x14ac:dyDescent="0.2">
      <c r="A30" s="23"/>
      <c r="B30" s="14"/>
      <c r="C30" s="14" t="s">
        <v>546</v>
      </c>
      <c r="D30" s="15"/>
      <c r="E30" s="19"/>
      <c r="F30" s="15"/>
      <c r="G30" s="15"/>
      <c r="H30" s="15">
        <f>SUM(D30:G30)</f>
        <v>0</v>
      </c>
      <c r="J30" s="42"/>
    </row>
    <row r="31" spans="1:10" x14ac:dyDescent="0.2">
      <c r="A31" s="16"/>
      <c r="B31" s="17"/>
      <c r="C31" s="423" t="s">
        <v>25</v>
      </c>
      <c r="D31" s="18">
        <f>SUM(D30:D30)</f>
        <v>0</v>
      </c>
      <c r="E31" s="18">
        <f>SUM(E30:E30)</f>
        <v>0</v>
      </c>
      <c r="F31" s="18">
        <f>SUM(F30:F30)</f>
        <v>0</v>
      </c>
      <c r="G31" s="18">
        <f>SUM(G30:G30)</f>
        <v>0</v>
      </c>
      <c r="H31" s="18">
        <f>SUM(H30:H30)</f>
        <v>0</v>
      </c>
    </row>
    <row r="32" spans="1:10" x14ac:dyDescent="0.2">
      <c r="A32" s="1196" t="s">
        <v>26</v>
      </c>
      <c r="B32" s="1197"/>
      <c r="C32" s="1197"/>
      <c r="D32" s="1197"/>
      <c r="E32" s="1197"/>
      <c r="F32" s="1197"/>
      <c r="G32" s="1197"/>
      <c r="H32" s="1197"/>
      <c r="J32" s="42"/>
    </row>
    <row r="33" spans="1:9" x14ac:dyDescent="0.2">
      <c r="A33" s="23">
        <v>4</v>
      </c>
      <c r="B33" s="14" t="s">
        <v>27</v>
      </c>
      <c r="C33" s="14" t="s">
        <v>547</v>
      </c>
      <c r="D33" s="15">
        <f>'04-01'!J94/1000</f>
        <v>41.328000000000003</v>
      </c>
      <c r="E33" s="19">
        <f>'04-01'!J95/1000</f>
        <v>134.41300000000001</v>
      </c>
      <c r="F33" s="15"/>
      <c r="G33" s="15"/>
      <c r="H33" s="15">
        <f>SUM(D33:G33)</f>
        <v>175.74100000000001</v>
      </c>
    </row>
    <row r="34" spans="1:9" x14ac:dyDescent="0.2">
      <c r="A34" s="16"/>
      <c r="B34" s="17"/>
      <c r="C34" s="423" t="s">
        <v>28</v>
      </c>
      <c r="D34" s="18">
        <f>SUM(D33:D33)</f>
        <v>41.328000000000003</v>
      </c>
      <c r="E34" s="18">
        <f>SUM(E33:E33)</f>
        <v>134.41300000000001</v>
      </c>
      <c r="F34" s="18">
        <f>SUM(F33:F33)</f>
        <v>0</v>
      </c>
      <c r="G34" s="18">
        <f>SUM(G33:G33)</f>
        <v>0</v>
      </c>
      <c r="H34" s="18">
        <f>SUM(H33:H33)</f>
        <v>175.74100000000001</v>
      </c>
    </row>
    <row r="35" spans="1:9" x14ac:dyDescent="0.2">
      <c r="A35" s="1196" t="s">
        <v>29</v>
      </c>
      <c r="B35" s="1197"/>
      <c r="C35" s="1197"/>
      <c r="D35" s="1197"/>
      <c r="E35" s="1197"/>
      <c r="F35" s="1197"/>
      <c r="G35" s="1197"/>
      <c r="H35" s="1197"/>
    </row>
    <row r="36" spans="1:9" x14ac:dyDescent="0.2">
      <c r="A36" s="14">
        <v>5</v>
      </c>
      <c r="B36" s="14" t="s">
        <v>30</v>
      </c>
      <c r="C36" s="14" t="s">
        <v>101</v>
      </c>
      <c r="D36" s="15">
        <f>'05-01'!J55/1000</f>
        <v>6.2270000000000003</v>
      </c>
      <c r="E36" s="15">
        <f>'05-01'!J56/1000</f>
        <v>19.858000000000001</v>
      </c>
      <c r="F36" s="15"/>
      <c r="G36" s="15"/>
      <c r="H36" s="15">
        <f>SUM(D36:G36)</f>
        <v>26.085000000000001</v>
      </c>
    </row>
    <row r="37" spans="1:9" x14ac:dyDescent="0.2">
      <c r="A37" s="16"/>
      <c r="B37" s="17"/>
      <c r="C37" s="423" t="s">
        <v>31</v>
      </c>
      <c r="D37" s="20">
        <f>SUM(D36:D36)</f>
        <v>6.2270000000000003</v>
      </c>
      <c r="E37" s="20">
        <f>SUM(E36:E36)</f>
        <v>19.858000000000001</v>
      </c>
      <c r="F37" s="20">
        <f>SUM(F36:F36)</f>
        <v>0</v>
      </c>
      <c r="G37" s="20">
        <v>0</v>
      </c>
      <c r="H37" s="20">
        <f>SUM(H36:H36)</f>
        <v>26.085000000000001</v>
      </c>
    </row>
    <row r="38" spans="1:9" x14ac:dyDescent="0.2">
      <c r="A38" s="1196" t="s">
        <v>32</v>
      </c>
      <c r="B38" s="1197"/>
      <c r="C38" s="1197"/>
      <c r="D38" s="1197"/>
      <c r="E38" s="1197"/>
      <c r="F38" s="1197"/>
      <c r="G38" s="1197"/>
      <c r="H38" s="1197"/>
    </row>
    <row r="39" spans="1:9" x14ac:dyDescent="0.2">
      <c r="A39" s="14">
        <v>6</v>
      </c>
      <c r="B39" s="14" t="s">
        <v>33</v>
      </c>
      <c r="C39" s="14" t="s">
        <v>109</v>
      </c>
      <c r="D39" s="21">
        <f>'06-01'!J104/1000</f>
        <v>162.01599999999999</v>
      </c>
      <c r="E39" s="22">
        <f>'06-01'!J105/1000</f>
        <v>2.637</v>
      </c>
      <c r="F39" s="21"/>
      <c r="G39" s="21"/>
      <c r="H39" s="21">
        <f>SUM(D39:G39)</f>
        <v>164.65299999999999</v>
      </c>
    </row>
    <row r="40" spans="1:9" x14ac:dyDescent="0.2">
      <c r="A40" s="14">
        <v>7</v>
      </c>
      <c r="B40" s="14" t="s">
        <v>34</v>
      </c>
      <c r="C40" s="14" t="s">
        <v>35</v>
      </c>
      <c r="D40" s="21">
        <f>'06-02'!J85/1000</f>
        <v>250.97300000000001</v>
      </c>
      <c r="E40" s="22"/>
      <c r="F40" s="21"/>
      <c r="G40" s="21"/>
      <c r="H40" s="21">
        <f>SUM(D40:G40)</f>
        <v>250.97300000000001</v>
      </c>
    </row>
    <row r="41" spans="1:9" x14ac:dyDescent="0.2">
      <c r="A41" s="16"/>
      <c r="B41" s="17"/>
      <c r="C41" s="423" t="s">
        <v>36</v>
      </c>
      <c r="D41" s="18">
        <f>SUM(D39:D40)</f>
        <v>412.98900000000003</v>
      </c>
      <c r="E41" s="18">
        <f>SUM(E39:E40)</f>
        <v>2.637</v>
      </c>
      <c r="F41" s="18">
        <f>SUM(F39:F40)</f>
        <v>0</v>
      </c>
      <c r="G41" s="18">
        <f>SUM(G39:G40)</f>
        <v>0</v>
      </c>
      <c r="H41" s="18">
        <f>SUM(H39:H40)</f>
        <v>415.62599999999998</v>
      </c>
    </row>
    <row r="42" spans="1:9" x14ac:dyDescent="0.2">
      <c r="A42" s="1196" t="s">
        <v>37</v>
      </c>
      <c r="B42" s="1197"/>
      <c r="C42" s="1197"/>
      <c r="D42" s="1197"/>
      <c r="E42" s="1197"/>
      <c r="F42" s="1197"/>
      <c r="G42" s="1197"/>
      <c r="H42" s="1197"/>
    </row>
    <row r="43" spans="1:9" x14ac:dyDescent="0.2">
      <c r="A43" s="72">
        <v>8</v>
      </c>
      <c r="B43" s="73" t="s">
        <v>38</v>
      </c>
      <c r="C43" s="74" t="s">
        <v>108</v>
      </c>
      <c r="D43" s="75">
        <f>'07-01'!J68/1000</f>
        <v>380.46100000000001</v>
      </c>
      <c r="E43" s="75"/>
      <c r="F43" s="75">
        <f>'07-01'!J69/100</f>
        <v>28.29</v>
      </c>
      <c r="G43" s="75"/>
      <c r="H43" s="76">
        <f>SUM(D43:G43)</f>
        <v>408.75100000000003</v>
      </c>
    </row>
    <row r="44" spans="1:9" x14ac:dyDescent="0.2">
      <c r="A44" s="52">
        <v>9</v>
      </c>
      <c r="B44" s="14" t="s">
        <v>116</v>
      </c>
      <c r="C44" s="52" t="s">
        <v>107</v>
      </c>
      <c r="D44" s="53">
        <f>'07-02'!J71/1000</f>
        <v>67.539000000000001</v>
      </c>
      <c r="E44" s="53"/>
      <c r="F44" s="53"/>
      <c r="G44" s="53"/>
      <c r="H44" s="54">
        <f t="shared" ref="H44" si="0">SUM(D44:G44)</f>
        <v>67.539000000000001</v>
      </c>
    </row>
    <row r="45" spans="1:9" x14ac:dyDescent="0.2">
      <c r="A45" s="16"/>
      <c r="B45" s="17"/>
      <c r="C45" s="423" t="s">
        <v>39</v>
      </c>
      <c r="D45" s="25">
        <f>SUM(D43:D44)</f>
        <v>448</v>
      </c>
      <c r="E45" s="25">
        <f>SUM(E43:E43)</f>
        <v>0</v>
      </c>
      <c r="F45" s="25">
        <f>SUM(F43:F43)</f>
        <v>28.29</v>
      </c>
      <c r="G45" s="25">
        <f>SUM(G43:G43)</f>
        <v>0</v>
      </c>
      <c r="H45" s="18">
        <f>SUM(H43:H44)</f>
        <v>476.29</v>
      </c>
    </row>
    <row r="46" spans="1:9" x14ac:dyDescent="0.2">
      <c r="A46" s="16"/>
      <c r="B46" s="17"/>
      <c r="C46" s="423" t="s">
        <v>40</v>
      </c>
      <c r="D46" s="18">
        <f>D45+D41+D37+D34+D28+D25+D31</f>
        <v>10722.650999999998</v>
      </c>
      <c r="E46" s="18">
        <f>E45+E41+E37+E34+E28+E25+E31</f>
        <v>853.08</v>
      </c>
      <c r="F46" s="18">
        <f>F45+F41+F37+F34+F28+F25+F31</f>
        <v>167.15799999999999</v>
      </c>
      <c r="G46" s="18">
        <f>G45+G41+G37+G34+G28+G25+G31</f>
        <v>5.6047026066350707</v>
      </c>
      <c r="H46" s="18">
        <f>H45+H41+H37+H34+H28+H25+H31</f>
        <v>11748.493702606635</v>
      </c>
    </row>
    <row r="47" spans="1:9" x14ac:dyDescent="0.2">
      <c r="A47" s="1196" t="s">
        <v>41</v>
      </c>
      <c r="B47" s="1197"/>
      <c r="C47" s="1197"/>
      <c r="D47" s="1197"/>
      <c r="E47" s="1197"/>
      <c r="F47" s="1197"/>
      <c r="G47" s="1197"/>
      <c r="H47" s="1197"/>
    </row>
    <row r="48" spans="1:9" ht="27" customHeight="1" x14ac:dyDescent="0.2">
      <c r="A48" s="23">
        <v>10</v>
      </c>
      <c r="B48" s="24" t="s">
        <v>98</v>
      </c>
      <c r="C48" s="24" t="s">
        <v>97</v>
      </c>
      <c r="D48" s="19">
        <f>D46*0.018</f>
        <v>193.00771799999995</v>
      </c>
      <c r="E48" s="19">
        <f>E46*0.018</f>
        <v>15.35544</v>
      </c>
      <c r="F48" s="26"/>
      <c r="G48" s="26"/>
      <c r="H48" s="19">
        <f>SUM(D48:G48)</f>
        <v>208.36315799999994</v>
      </c>
      <c r="I48" s="27"/>
    </row>
    <row r="49" spans="1:9" x14ac:dyDescent="0.2">
      <c r="A49" s="16"/>
      <c r="B49" s="17"/>
      <c r="C49" s="423" t="s">
        <v>42</v>
      </c>
      <c r="D49" s="28">
        <f>D48</f>
        <v>193.00771799999995</v>
      </c>
      <c r="E49" s="28">
        <f>E48</f>
        <v>15.35544</v>
      </c>
      <c r="F49" s="28">
        <v>0</v>
      </c>
      <c r="G49" s="28">
        <v>0</v>
      </c>
      <c r="H49" s="28">
        <f>H48</f>
        <v>208.36315799999994</v>
      </c>
    </row>
    <row r="50" spans="1:9" x14ac:dyDescent="0.2">
      <c r="A50" s="16"/>
      <c r="B50" s="17"/>
      <c r="C50" s="1181" t="s">
        <v>6</v>
      </c>
      <c r="D50" s="18"/>
      <c r="E50" s="18"/>
      <c r="F50" s="18"/>
      <c r="G50" s="18"/>
      <c r="H50" s="18">
        <f>H49*0.15</f>
        <v>31.254473699999991</v>
      </c>
    </row>
    <row r="51" spans="1:9" x14ac:dyDescent="0.2">
      <c r="A51" s="16"/>
      <c r="B51" s="17"/>
      <c r="C51" s="423" t="s">
        <v>43</v>
      </c>
      <c r="D51" s="18">
        <f>D46+D49</f>
        <v>10915.658717999999</v>
      </c>
      <c r="E51" s="18">
        <f>E46+E49</f>
        <v>868.43544000000009</v>
      </c>
      <c r="F51" s="18">
        <f>F46+F49</f>
        <v>167.15799999999999</v>
      </c>
      <c r="G51" s="18">
        <f t="shared" ref="G51:H51" si="1">G46+G49</f>
        <v>5.6047026066350707</v>
      </c>
      <c r="H51" s="18">
        <f t="shared" si="1"/>
        <v>11956.856860606635</v>
      </c>
    </row>
    <row r="52" spans="1:9" ht="13.5" customHeight="1" x14ac:dyDescent="0.2">
      <c r="A52" s="1196" t="s">
        <v>44</v>
      </c>
      <c r="B52" s="1197"/>
      <c r="C52" s="1197"/>
      <c r="D52" s="1197"/>
      <c r="E52" s="1197"/>
      <c r="F52" s="1197"/>
      <c r="G52" s="1197"/>
      <c r="H52" s="1197"/>
    </row>
    <row r="53" spans="1:9" ht="29.25" customHeight="1" x14ac:dyDescent="0.2">
      <c r="A53" s="23">
        <v>11</v>
      </c>
      <c r="B53" s="24" t="s">
        <v>45</v>
      </c>
      <c r="C53" s="24" t="s">
        <v>46</v>
      </c>
      <c r="D53" s="19"/>
      <c r="E53" s="19"/>
      <c r="F53" s="19"/>
      <c r="G53" s="19">
        <f>(D51+E51)*0.01</f>
        <v>117.84094157999998</v>
      </c>
      <c r="H53" s="19">
        <f>SUM(D53:G53)</f>
        <v>117.84094157999998</v>
      </c>
      <c r="I53" s="29"/>
    </row>
    <row r="54" spans="1:9" ht="42" customHeight="1" x14ac:dyDescent="0.2">
      <c r="A54" s="23">
        <v>12</v>
      </c>
      <c r="B54" s="24" t="s">
        <v>100</v>
      </c>
      <c r="C54" s="24" t="s">
        <v>99</v>
      </c>
      <c r="D54" s="30">
        <f>D51*0.0242</f>
        <v>264.15894097559999</v>
      </c>
      <c r="E54" s="19">
        <f>E51*0.0242</f>
        <v>21.016137648000001</v>
      </c>
      <c r="F54" s="19"/>
      <c r="G54" s="19"/>
      <c r="H54" s="19">
        <f>SUM(D54:G54)</f>
        <v>285.17507862359997</v>
      </c>
      <c r="I54" s="224"/>
    </row>
    <row r="55" spans="1:9" x14ac:dyDescent="0.2">
      <c r="A55" s="16"/>
      <c r="B55" s="17"/>
      <c r="C55" s="423" t="s">
        <v>47</v>
      </c>
      <c r="D55" s="28">
        <f>SUM(D53:D54)</f>
        <v>264.15894097559999</v>
      </c>
      <c r="E55" s="28">
        <f>SUM(E53:E54)</f>
        <v>21.016137648000001</v>
      </c>
      <c r="F55" s="28">
        <f>SUM(F53:F54)</f>
        <v>0</v>
      </c>
      <c r="G55" s="28">
        <f>SUM(G53:G54)</f>
        <v>117.84094157999998</v>
      </c>
      <c r="H55" s="28">
        <f>SUM(H53:H54)</f>
        <v>403.01602020359996</v>
      </c>
      <c r="I55" s="42"/>
    </row>
    <row r="56" spans="1:9" x14ac:dyDescent="0.2">
      <c r="A56" s="16"/>
      <c r="B56" s="17"/>
      <c r="C56" s="423" t="s">
        <v>48</v>
      </c>
      <c r="D56" s="18">
        <f>D51+D55</f>
        <v>11179.817658975599</v>
      </c>
      <c r="E56" s="18">
        <f>E51+E55</f>
        <v>889.45157764800013</v>
      </c>
      <c r="F56" s="18">
        <f>F51+F55</f>
        <v>167.15799999999999</v>
      </c>
      <c r="G56" s="18">
        <f>G55+G51</f>
        <v>123.44564418663505</v>
      </c>
      <c r="H56" s="18">
        <f>SUM(D56:G56)</f>
        <v>12359.872880810233</v>
      </c>
    </row>
    <row r="57" spans="1:9" x14ac:dyDescent="0.2">
      <c r="A57" s="1196" t="s">
        <v>49</v>
      </c>
      <c r="B57" s="1197"/>
      <c r="C57" s="1197"/>
      <c r="D57" s="1197"/>
      <c r="E57" s="1197"/>
      <c r="F57" s="1197"/>
      <c r="G57" s="1197"/>
      <c r="H57" s="1197"/>
    </row>
    <row r="58" spans="1:9" ht="43.5" customHeight="1" x14ac:dyDescent="0.2">
      <c r="A58" s="23">
        <v>14</v>
      </c>
      <c r="B58" s="24" t="s">
        <v>50</v>
      </c>
      <c r="C58" s="24" t="s">
        <v>403</v>
      </c>
      <c r="D58" s="31"/>
      <c r="E58" s="31"/>
      <c r="F58" s="31"/>
      <c r="G58" s="19">
        <f>H56*0.0214+G63*0.0214</f>
        <v>265.03028220863769</v>
      </c>
      <c r="H58" s="15">
        <f>SUM(D58:G58)</f>
        <v>265.03028220863769</v>
      </c>
    </row>
    <row r="59" spans="1:9" ht="12.75" customHeight="1" x14ac:dyDescent="0.2">
      <c r="A59" s="16"/>
      <c r="B59" s="17"/>
      <c r="C59" s="423" t="s">
        <v>51</v>
      </c>
      <c r="D59" s="28"/>
      <c r="E59" s="32"/>
      <c r="F59" s="32"/>
      <c r="G59" s="28">
        <f>SUM(G58)</f>
        <v>265.03028220863769</v>
      </c>
      <c r="H59" s="25">
        <f>SUM(G59)</f>
        <v>265.03028220863769</v>
      </c>
    </row>
    <row r="60" spans="1:9" ht="12" customHeight="1" x14ac:dyDescent="0.2">
      <c r="A60" s="16"/>
      <c r="B60" s="17"/>
      <c r="C60" s="423" t="s">
        <v>52</v>
      </c>
      <c r="D60" s="18">
        <f>D56</f>
        <v>11179.817658975599</v>
      </c>
      <c r="E60" s="18">
        <f>E56</f>
        <v>889.45157764800013</v>
      </c>
      <c r="F60" s="18">
        <f>F56</f>
        <v>167.15799999999999</v>
      </c>
      <c r="G60" s="18">
        <f>G56+G59</f>
        <v>388.47592639527272</v>
      </c>
      <c r="H60" s="33">
        <f>H56+H59</f>
        <v>12624.903163018871</v>
      </c>
    </row>
    <row r="61" spans="1:9" ht="18.75" customHeight="1" x14ac:dyDescent="0.2">
      <c r="A61" s="16"/>
      <c r="B61" s="34"/>
      <c r="C61" s="423" t="s">
        <v>401</v>
      </c>
      <c r="D61" s="18">
        <f>D60</f>
        <v>11179.817658975599</v>
      </c>
      <c r="E61" s="18">
        <f>E60</f>
        <v>889.45157764800013</v>
      </c>
      <c r="F61" s="18">
        <f>F60</f>
        <v>167.15799999999999</v>
      </c>
      <c r="G61" s="18">
        <f>G60</f>
        <v>388.47592639527272</v>
      </c>
      <c r="H61" s="18">
        <f>SUM(D61:G61)</f>
        <v>12624.903163018871</v>
      </c>
    </row>
    <row r="62" spans="1:9" ht="14.25" customHeight="1" x14ac:dyDescent="0.2">
      <c r="A62" s="1200" t="s">
        <v>53</v>
      </c>
      <c r="B62" s="1201"/>
      <c r="C62" s="1201"/>
      <c r="D62" s="1201"/>
      <c r="E62" s="1201"/>
      <c r="F62" s="1201"/>
      <c r="G62" s="1201"/>
      <c r="H62" s="1202"/>
    </row>
    <row r="63" spans="1:9" ht="15.75" customHeight="1" x14ac:dyDescent="0.2">
      <c r="A63" s="23">
        <v>15</v>
      </c>
      <c r="B63" s="24" t="s">
        <v>45</v>
      </c>
      <c r="C63" s="24" t="s">
        <v>54</v>
      </c>
      <c r="D63" s="31"/>
      <c r="E63" s="19"/>
      <c r="F63" s="19"/>
      <c r="G63" s="15">
        <f>H56*0.002</f>
        <v>24.719745761620466</v>
      </c>
      <c r="H63" s="15">
        <f>SUM(D63:G63)</f>
        <v>24.719745761620466</v>
      </c>
    </row>
    <row r="64" spans="1:9" ht="26.25" hidden="1" customHeight="1" x14ac:dyDescent="0.2">
      <c r="A64" s="23"/>
      <c r="B64" s="24" t="s">
        <v>94</v>
      </c>
      <c r="C64" s="24" t="s">
        <v>95</v>
      </c>
      <c r="D64" s="31"/>
      <c r="E64" s="19"/>
      <c r="F64" s="19"/>
      <c r="G64" s="15">
        <v>0</v>
      </c>
      <c r="H64" s="15">
        <f>SUM(D64:G64)</f>
        <v>0</v>
      </c>
    </row>
    <row r="65" spans="1:16" ht="63" customHeight="1" x14ac:dyDescent="0.2">
      <c r="A65" s="23">
        <v>16</v>
      </c>
      <c r="B65" s="24" t="s">
        <v>242</v>
      </c>
      <c r="C65" s="24" t="s">
        <v>1627</v>
      </c>
      <c r="D65" s="31"/>
      <c r="E65" s="19"/>
      <c r="F65" s="19"/>
      <c r="G65" s="15">
        <f>('Расчет ПИР'!G21+'Расчет ПИР'!G22+'Расчет ПИР'!G23)/1.18/3.49/1.266/1000</f>
        <v>270.14054698543379</v>
      </c>
      <c r="H65" s="15">
        <f>SUM(D65:G65)</f>
        <v>270.14054698543379</v>
      </c>
      <c r="I65" s="1198"/>
      <c r="J65" s="1199"/>
      <c r="K65" s="1199"/>
      <c r="L65" s="1199"/>
      <c r="M65" s="1199"/>
      <c r="N65" s="1199"/>
      <c r="O65" s="1199"/>
      <c r="P65" s="1199"/>
    </row>
    <row r="66" spans="1:16" ht="40.5" customHeight="1" x14ac:dyDescent="0.2">
      <c r="A66" s="23">
        <v>17</v>
      </c>
      <c r="B66" s="24" t="s">
        <v>242</v>
      </c>
      <c r="C66" s="24" t="s">
        <v>1634</v>
      </c>
      <c r="D66" s="31"/>
      <c r="E66" s="19"/>
      <c r="F66" s="19"/>
      <c r="G66" s="15">
        <f>'Расчет ПИР'!G15/1.18/3.42/1.193/1000</f>
        <v>800.31181894383906</v>
      </c>
      <c r="H66" s="15">
        <f t="shared" ref="H66:H67" si="2">SUM(D66:G66)</f>
        <v>800.31181894383906</v>
      </c>
      <c r="I66" s="1198"/>
      <c r="J66" s="1199"/>
      <c r="K66" s="1199"/>
      <c r="L66" s="1199"/>
      <c r="M66" s="1199"/>
      <c r="N66" s="1199"/>
      <c r="O66" s="1199"/>
      <c r="P66" s="1199"/>
    </row>
    <row r="67" spans="1:16" ht="33.75" customHeight="1" x14ac:dyDescent="0.2">
      <c r="A67" s="23">
        <v>18</v>
      </c>
      <c r="B67" s="24" t="s">
        <v>1635</v>
      </c>
      <c r="C67" s="24" t="s">
        <v>1628</v>
      </c>
      <c r="D67" s="31"/>
      <c r="E67" s="19"/>
      <c r="F67" s="19"/>
      <c r="G67" s="15">
        <f>'Расчет ПИР'!G24/1000/1.18/3.42+40000/3.42/1.18/1000</f>
        <v>238.73315092627792</v>
      </c>
      <c r="H67" s="15">
        <f t="shared" si="2"/>
        <v>238.73315092627792</v>
      </c>
      <c r="I67" s="1198"/>
      <c r="J67" s="1199"/>
      <c r="K67" s="1199"/>
      <c r="L67" s="1199"/>
      <c r="M67" s="1199"/>
      <c r="N67" s="1199"/>
      <c r="O67" s="1199"/>
      <c r="P67" s="1199"/>
    </row>
    <row r="68" spans="1:16" ht="15" customHeight="1" x14ac:dyDescent="0.2">
      <c r="A68" s="16"/>
      <c r="B68" s="17"/>
      <c r="C68" s="423" t="s">
        <v>55</v>
      </c>
      <c r="D68" s="28">
        <v>0</v>
      </c>
      <c r="E68" s="28">
        <v>0</v>
      </c>
      <c r="F68" s="28">
        <v>0</v>
      </c>
      <c r="G68" s="28">
        <f>SUM(G63:G67)</f>
        <v>1333.9052626171713</v>
      </c>
      <c r="H68" s="28">
        <f>SUM(H63:H67)</f>
        <v>1333.9052626171713</v>
      </c>
      <c r="I68" s="1198"/>
      <c r="J68" s="1199"/>
      <c r="K68" s="1199"/>
      <c r="L68" s="1199"/>
      <c r="M68" s="1199"/>
      <c r="N68" s="1199"/>
      <c r="O68" s="1199"/>
      <c r="P68" s="1199"/>
    </row>
    <row r="69" spans="1:16" ht="12.75" customHeight="1" x14ac:dyDescent="0.2">
      <c r="A69" s="16"/>
      <c r="B69" s="17"/>
      <c r="C69" s="423" t="s">
        <v>56</v>
      </c>
      <c r="D69" s="18">
        <f>D68+D61</f>
        <v>11179.817658975599</v>
      </c>
      <c r="E69" s="18">
        <f>E68+E61</f>
        <v>889.45157764800013</v>
      </c>
      <c r="F69" s="18">
        <f>F68+F61</f>
        <v>167.15799999999999</v>
      </c>
      <c r="G69" s="18">
        <f>G68+G61</f>
        <v>1722.3811890124439</v>
      </c>
      <c r="H69" s="18">
        <f>H68+H61</f>
        <v>13958.808425636042</v>
      </c>
      <c r="I69" s="1198"/>
      <c r="J69" s="1199"/>
      <c r="K69" s="1199"/>
      <c r="L69" s="1199"/>
      <c r="M69" s="1199"/>
      <c r="N69" s="1199"/>
      <c r="O69" s="1199"/>
      <c r="P69" s="1199"/>
    </row>
    <row r="70" spans="1:16" ht="18" customHeight="1" x14ac:dyDescent="0.2">
      <c r="A70" s="16"/>
      <c r="B70" s="17"/>
      <c r="C70" s="423" t="s">
        <v>57</v>
      </c>
      <c r="D70" s="18">
        <f>D69</f>
        <v>11179.817658975599</v>
      </c>
      <c r="E70" s="18">
        <f>E69</f>
        <v>889.45157764800013</v>
      </c>
      <c r="F70" s="18">
        <f>F69</f>
        <v>167.15799999999999</v>
      </c>
      <c r="G70" s="18">
        <f>G69</f>
        <v>1722.3811890124439</v>
      </c>
      <c r="H70" s="18">
        <f>H69</f>
        <v>13958.808425636042</v>
      </c>
      <c r="I70" s="1198"/>
      <c r="J70" s="1199"/>
      <c r="K70" s="1199"/>
      <c r="L70" s="1199"/>
      <c r="M70" s="1199"/>
      <c r="N70" s="1199"/>
      <c r="O70" s="1199"/>
      <c r="P70" s="1199"/>
    </row>
    <row r="71" spans="1:16" ht="18" customHeight="1" x14ac:dyDescent="0.2">
      <c r="A71" s="16"/>
      <c r="B71" s="17" t="s">
        <v>45</v>
      </c>
      <c r="C71" s="423" t="s">
        <v>58</v>
      </c>
      <c r="D71" s="18">
        <f>D70*0.02</f>
        <v>223.59635317951196</v>
      </c>
      <c r="E71" s="18">
        <f>E70*0.02</f>
        <v>17.789031552960004</v>
      </c>
      <c r="F71" s="18">
        <f>F70*0.02</f>
        <v>3.3431599999999997</v>
      </c>
      <c r="G71" s="18">
        <f>G70*0.02</f>
        <v>34.447623780248875</v>
      </c>
      <c r="H71" s="18">
        <f>H70*0.02</f>
        <v>279.17616851272084</v>
      </c>
      <c r="I71" s="1198"/>
      <c r="J71" s="1199"/>
      <c r="K71" s="1199"/>
      <c r="L71" s="1199"/>
      <c r="M71" s="1199"/>
      <c r="N71" s="1199"/>
      <c r="O71" s="1199"/>
      <c r="P71" s="1199"/>
    </row>
    <row r="72" spans="1:16" ht="19.5" customHeight="1" x14ac:dyDescent="0.2">
      <c r="A72" s="16"/>
      <c r="B72" s="17"/>
      <c r="C72" s="423" t="s">
        <v>59</v>
      </c>
      <c r="D72" s="18">
        <f>D70+D71</f>
        <v>11403.41401215511</v>
      </c>
      <c r="E72" s="18">
        <f>E70+E71</f>
        <v>907.24060920096008</v>
      </c>
      <c r="F72" s="18">
        <f>F70+F71</f>
        <v>170.50116</v>
      </c>
      <c r="G72" s="18">
        <f>SUM(G70:G71)</f>
        <v>1756.8288127926928</v>
      </c>
      <c r="H72" s="33">
        <f>H70+H71</f>
        <v>14237.984594148762</v>
      </c>
    </row>
    <row r="73" spans="1:16" ht="83.25" customHeight="1" x14ac:dyDescent="0.2">
      <c r="A73" s="16"/>
      <c r="B73" s="17"/>
      <c r="C73" s="423" t="s">
        <v>1629</v>
      </c>
      <c r="D73" s="583" t="s">
        <v>1689</v>
      </c>
      <c r="E73" s="583" t="s">
        <v>1630</v>
      </c>
      <c r="F73" s="583" t="s">
        <v>1631</v>
      </c>
      <c r="G73" s="1183" t="s">
        <v>1690</v>
      </c>
      <c r="H73" s="583"/>
      <c r="K73" s="42">
        <f>H66+H65+H63</f>
        <v>1095.1721116908934</v>
      </c>
    </row>
    <row r="74" spans="1:16" ht="53.25" customHeight="1" x14ac:dyDescent="0.2">
      <c r="A74" s="16"/>
      <c r="B74" s="34" t="s">
        <v>515</v>
      </c>
      <c r="C74" s="423" t="s">
        <v>1633</v>
      </c>
      <c r="D74" s="18">
        <f>D72*3.69</f>
        <v>42078.597704852356</v>
      </c>
      <c r="E74" s="18">
        <f>E72*3.69</f>
        <v>3347.7178479515428</v>
      </c>
      <c r="F74" s="18">
        <f>F72*3.34</f>
        <v>569.4738744</v>
      </c>
      <c r="G74" s="18">
        <f>(302.92*3.69*1.02+28.25*3.69*1.02+6224.92527/1.18*1.02)+135.17*3.69+30.64428/1.18</f>
        <v>7152.0722810847456</v>
      </c>
      <c r="H74" s="18">
        <f>SUM(D74:G74)</f>
        <v>53147.861708288641</v>
      </c>
      <c r="K74" s="42"/>
    </row>
    <row r="75" spans="1:16" ht="21" customHeight="1" x14ac:dyDescent="0.2">
      <c r="A75" s="16"/>
      <c r="B75" s="17"/>
      <c r="C75" s="423" t="s">
        <v>60</v>
      </c>
      <c r="D75" s="18">
        <f>D74*0.18</f>
        <v>7574.1475868734242</v>
      </c>
      <c r="E75" s="18">
        <f t="shared" ref="E75:H75" si="3">E74*0.18</f>
        <v>602.58921263127763</v>
      </c>
      <c r="F75" s="18">
        <f t="shared" si="3"/>
        <v>102.505297392</v>
      </c>
      <c r="G75" s="18">
        <f t="shared" si="3"/>
        <v>1287.3730105952541</v>
      </c>
      <c r="H75" s="18">
        <f t="shared" si="3"/>
        <v>9566.6151074919544</v>
      </c>
    </row>
    <row r="76" spans="1:16" ht="15.75" customHeight="1" x14ac:dyDescent="0.2">
      <c r="A76" s="16"/>
      <c r="B76" s="17"/>
      <c r="C76" s="423" t="s">
        <v>61</v>
      </c>
      <c r="D76" s="18">
        <f>SUM(D74:D75)</f>
        <v>49652.745291725783</v>
      </c>
      <c r="E76" s="18">
        <f t="shared" ref="E76:H76" si="4">SUM(E74:E75)</f>
        <v>3950.3070605828207</v>
      </c>
      <c r="F76" s="18">
        <f t="shared" si="4"/>
        <v>671.97917179199999</v>
      </c>
      <c r="G76" s="18">
        <f t="shared" si="4"/>
        <v>8439.4452916800001</v>
      </c>
      <c r="H76" s="18">
        <f t="shared" si="4"/>
        <v>62714.476815780596</v>
      </c>
      <c r="L76" s="444" t="s">
        <v>1632</v>
      </c>
    </row>
    <row r="77" spans="1:16" ht="18.75" customHeight="1" x14ac:dyDescent="0.2">
      <c r="A77" s="16"/>
      <c r="B77" s="17"/>
      <c r="C77" s="423" t="s">
        <v>521</v>
      </c>
      <c r="D77" s="18"/>
      <c r="E77" s="18"/>
      <c r="F77" s="18"/>
      <c r="G77" s="18">
        <f>'Расчет ПИР'!G26/1000-'Расчет ПИР'!G24/1000-'Расчет ПИР'!G25/1000</f>
        <v>5261.4937687537931</v>
      </c>
      <c r="H77" s="18"/>
    </row>
    <row r="78" spans="1:16" ht="18.75" customHeight="1" x14ac:dyDescent="0.2">
      <c r="A78" s="226"/>
      <c r="B78" s="227"/>
      <c r="C78" s="228" t="s">
        <v>1000</v>
      </c>
      <c r="D78" s="229"/>
      <c r="E78" s="229"/>
      <c r="F78" s="229"/>
      <c r="G78" s="229"/>
      <c r="H78" s="230">
        <f>H50*1.18*3.69</f>
        <v>136.08822938453994</v>
      </c>
    </row>
    <row r="79" spans="1:16" ht="18.75" customHeight="1" x14ac:dyDescent="0.2">
      <c r="A79" s="35"/>
      <c r="B79" s="36"/>
      <c r="C79" s="37"/>
      <c r="D79" s="38"/>
      <c r="E79" s="38"/>
      <c r="F79" s="38"/>
      <c r="G79" s="38"/>
      <c r="H79" s="39"/>
    </row>
    <row r="80" spans="1:16" ht="19.5" customHeight="1" x14ac:dyDescent="0.2">
      <c r="A80" s="35"/>
      <c r="B80" s="36"/>
      <c r="C80" s="37"/>
      <c r="D80" s="38"/>
      <c r="E80" s="38"/>
      <c r="F80" s="38"/>
      <c r="G80" s="38"/>
      <c r="H80" s="39"/>
    </row>
    <row r="81" spans="2:9" ht="21" customHeight="1" x14ac:dyDescent="0.2">
      <c r="B81" s="40" t="s">
        <v>113</v>
      </c>
      <c r="C81" s="424"/>
      <c r="D81" s="1195"/>
      <c r="E81" s="1195"/>
    </row>
    <row r="82" spans="2:9" ht="21" customHeight="1" x14ac:dyDescent="0.2">
      <c r="B82" s="40" t="s">
        <v>112</v>
      </c>
      <c r="C82" s="424"/>
      <c r="D82" s="424"/>
      <c r="I82" s="42"/>
    </row>
    <row r="83" spans="2:9" ht="21" customHeight="1" x14ac:dyDescent="0.2">
      <c r="B83" s="40"/>
      <c r="C83" s="424"/>
      <c r="D83" s="41"/>
    </row>
    <row r="89" spans="2:9" x14ac:dyDescent="0.2">
      <c r="E89" s="43"/>
    </row>
  </sheetData>
  <mergeCells count="27">
    <mergeCell ref="C2:G2"/>
    <mergeCell ref="C8:G8"/>
    <mergeCell ref="A12:H12"/>
    <mergeCell ref="A14:H14"/>
    <mergeCell ref="A16:H16"/>
    <mergeCell ref="G18:G20"/>
    <mergeCell ref="A29:H29"/>
    <mergeCell ref="A32:H32"/>
    <mergeCell ref="A35:H35"/>
    <mergeCell ref="A38:H38"/>
    <mergeCell ref="A22:H22"/>
    <mergeCell ref="A26:H26"/>
    <mergeCell ref="A17:A20"/>
    <mergeCell ref="B17:B20"/>
    <mergeCell ref="C17:C20"/>
    <mergeCell ref="D17:G17"/>
    <mergeCell ref="H17:H20"/>
    <mergeCell ref="D18:D20"/>
    <mergeCell ref="E18:E20"/>
    <mergeCell ref="F18:F20"/>
    <mergeCell ref="D81:E81"/>
    <mergeCell ref="A42:H42"/>
    <mergeCell ref="I65:P71"/>
    <mergeCell ref="A52:H52"/>
    <mergeCell ref="A57:H57"/>
    <mergeCell ref="A62:H62"/>
    <mergeCell ref="A47:H47"/>
  </mergeCells>
  <pageMargins left="0.7" right="0.7" top="0.75" bottom="0.75" header="0.3" footer="0.3"/>
  <pageSetup paperSize="9" scale="97" orientation="landscape" r:id="rId1"/>
  <colBreaks count="1" manualBreakCount="1">
    <brk id="8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6"/>
  <sheetViews>
    <sheetView view="pageBreakPreview" topLeftCell="A7" zoomScaleSheetLayoutView="100" workbookViewId="0">
      <selection activeCell="D28" sqref="D28:K28"/>
    </sheetView>
  </sheetViews>
  <sheetFormatPr defaultRowHeight="12.75" x14ac:dyDescent="0.2"/>
  <cols>
    <col min="1" max="1" width="4.85546875" style="5" customWidth="1"/>
    <col min="2" max="2" width="11.5703125" style="5" customWidth="1"/>
    <col min="3" max="3" width="53.140625" style="5" customWidth="1"/>
    <col min="4" max="4" width="13.5703125" style="5" customWidth="1"/>
    <col min="5" max="5" width="11.85546875" style="5" customWidth="1"/>
    <col min="6" max="6" width="13.5703125" style="5" customWidth="1"/>
    <col min="7" max="7" width="9.140625" style="5"/>
    <col min="8" max="8" width="13.28515625" style="5" customWidth="1"/>
    <col min="9" max="9" width="7.5703125" style="5" customWidth="1"/>
    <col min="10" max="10" width="7.42578125" style="5" customWidth="1"/>
    <col min="11" max="11" width="10" style="5" customWidth="1"/>
    <col min="12" max="12" width="16.28515625" style="5" customWidth="1"/>
    <col min="13" max="16384" width="9.140625" style="5"/>
  </cols>
  <sheetData>
    <row r="2" spans="1:11" ht="15.75" customHeight="1" x14ac:dyDescent="0.25">
      <c r="A2" s="1221" t="s">
        <v>1404</v>
      </c>
      <c r="B2" s="1221"/>
      <c r="C2" s="1221"/>
      <c r="D2" s="1221"/>
      <c r="E2" s="1221"/>
      <c r="F2" s="1221"/>
      <c r="G2" s="1221"/>
      <c r="H2" s="1221"/>
      <c r="I2" s="1221"/>
      <c r="J2" s="1221"/>
      <c r="K2" s="1221"/>
    </row>
    <row r="3" spans="1:11" ht="12.75" customHeight="1" x14ac:dyDescent="0.2">
      <c r="A3" s="1222" t="s">
        <v>62</v>
      </c>
      <c r="B3" s="1222"/>
      <c r="C3" s="1222"/>
      <c r="D3" s="1222"/>
      <c r="E3" s="1222"/>
      <c r="F3" s="1222"/>
      <c r="G3" s="1222"/>
      <c r="H3" s="1222"/>
      <c r="I3" s="1222"/>
      <c r="J3" s="1222"/>
      <c r="K3" s="1222"/>
    </row>
    <row r="4" spans="1:11" ht="15.75" x14ac:dyDescent="0.2">
      <c r="A4" s="1223"/>
      <c r="B4" s="1223"/>
      <c r="C4" s="429"/>
      <c r="D4" s="427"/>
      <c r="E4" s="1224"/>
      <c r="F4" s="1224"/>
      <c r="G4" s="1224"/>
      <c r="H4" s="1224"/>
      <c r="I4" s="1224"/>
    </row>
    <row r="5" spans="1:11" ht="16.5" customHeight="1" x14ac:dyDescent="0.2">
      <c r="A5" s="1223"/>
      <c r="B5" s="1223"/>
      <c r="C5" s="430" t="s">
        <v>63</v>
      </c>
      <c r="D5" s="427"/>
      <c r="E5" s="1225" t="s">
        <v>64</v>
      </c>
      <c r="F5" s="1225"/>
      <c r="G5" s="1225"/>
      <c r="H5" s="1225"/>
    </row>
    <row r="6" spans="1:11" ht="15.75" x14ac:dyDescent="0.2">
      <c r="A6" s="1223"/>
      <c r="B6" s="1223"/>
      <c r="C6" s="44"/>
      <c r="D6" s="427"/>
      <c r="E6" s="44"/>
      <c r="F6" s="1223"/>
      <c r="G6" s="1223"/>
      <c r="H6" s="1223"/>
    </row>
    <row r="7" spans="1:11" ht="15.75" customHeight="1" x14ac:dyDescent="0.2">
      <c r="A7" s="1223"/>
      <c r="B7" s="1223"/>
      <c r="C7" s="428"/>
      <c r="D7" s="427"/>
      <c r="E7" s="1227"/>
      <c r="F7" s="1227"/>
      <c r="G7" s="1227"/>
      <c r="H7" s="1227"/>
    </row>
    <row r="8" spans="1:11" ht="15.75" x14ac:dyDescent="0.2">
      <c r="A8" s="1223"/>
      <c r="B8" s="1228"/>
      <c r="C8" s="1228"/>
      <c r="D8" s="1228"/>
      <c r="E8" s="1228"/>
      <c r="F8" s="1228"/>
      <c r="G8" s="1228"/>
      <c r="H8" s="1228"/>
    </row>
    <row r="9" spans="1:11" ht="15.75" customHeight="1" x14ac:dyDescent="0.2">
      <c r="A9" s="1229" t="s">
        <v>96</v>
      </c>
      <c r="B9" s="1229"/>
      <c r="C9" s="1229"/>
      <c r="D9" s="1229"/>
      <c r="E9" s="1229"/>
      <c r="F9" s="1229"/>
      <c r="G9" s="1229"/>
      <c r="H9" s="1229"/>
      <c r="I9" s="1229"/>
      <c r="J9" s="1229"/>
      <c r="K9" s="1229"/>
    </row>
    <row r="10" spans="1:11" ht="28.5" customHeight="1" x14ac:dyDescent="0.25">
      <c r="A10" s="418" t="s">
        <v>65</v>
      </c>
      <c r="B10" s="1230"/>
      <c r="C10" s="1230"/>
      <c r="D10" s="1230"/>
      <c r="E10" s="1230"/>
      <c r="F10" s="1230"/>
      <c r="G10" s="1230"/>
      <c r="H10" s="1230"/>
      <c r="I10" s="1230"/>
      <c r="J10" s="1230"/>
      <c r="K10" s="1230"/>
    </row>
    <row r="11" spans="1:11" ht="12.75" customHeight="1" x14ac:dyDescent="0.2">
      <c r="A11" s="45"/>
      <c r="B11" s="1222" t="s">
        <v>66</v>
      </c>
      <c r="C11" s="1222"/>
      <c r="D11" s="1222"/>
      <c r="E11" s="1222"/>
      <c r="F11" s="1222"/>
      <c r="G11" s="1222"/>
      <c r="H11" s="1222"/>
      <c r="I11" s="1222"/>
      <c r="J11" s="1222"/>
      <c r="K11" s="1222"/>
    </row>
    <row r="12" spans="1:11" ht="13.5" customHeight="1" x14ac:dyDescent="0.25">
      <c r="A12" s="1231" t="s">
        <v>67</v>
      </c>
      <c r="B12" s="1231"/>
      <c r="C12" s="1231"/>
      <c r="D12" s="426"/>
      <c r="E12" s="426"/>
      <c r="F12" s="426"/>
      <c r="G12" s="426"/>
      <c r="H12" s="46">
        <f>H26</f>
        <v>10648.881999999998</v>
      </c>
      <c r="I12" s="47" t="s">
        <v>68</v>
      </c>
    </row>
    <row r="13" spans="1:11" ht="12.75" customHeight="1" x14ac:dyDescent="0.2">
      <c r="A13" s="1231" t="s">
        <v>69</v>
      </c>
      <c r="B13" s="1231"/>
      <c r="C13" s="1231"/>
      <c r="D13" s="426"/>
      <c r="E13" s="426"/>
      <c r="F13" s="426"/>
      <c r="G13" s="426"/>
      <c r="H13" s="426"/>
      <c r="I13" s="47" t="s">
        <v>68</v>
      </c>
    </row>
    <row r="14" spans="1:11" ht="12.75" customHeight="1" x14ac:dyDescent="0.2">
      <c r="A14" s="1226" t="s">
        <v>70</v>
      </c>
      <c r="B14" s="1226"/>
      <c r="C14" s="1226"/>
      <c r="D14" s="1226"/>
      <c r="E14" s="1226"/>
      <c r="F14" s="1226"/>
      <c r="G14" s="1226"/>
      <c r="H14" s="1226"/>
    </row>
    <row r="15" spans="1:11" ht="13.5" customHeight="1" thickBot="1" x14ac:dyDescent="0.25">
      <c r="A15" s="1226" t="s">
        <v>402</v>
      </c>
      <c r="B15" s="1226"/>
      <c r="C15" s="1226"/>
      <c r="D15" s="1226"/>
      <c r="E15" s="1226"/>
      <c r="F15" s="1226"/>
      <c r="G15" s="1226"/>
      <c r="H15" s="1226"/>
    </row>
    <row r="16" spans="1:11" ht="13.5" customHeight="1" thickBot="1" x14ac:dyDescent="0.25">
      <c r="A16" s="1232" t="s">
        <v>71</v>
      </c>
      <c r="B16" s="1232" t="s">
        <v>72</v>
      </c>
      <c r="C16" s="1232" t="s">
        <v>73</v>
      </c>
      <c r="D16" s="1238" t="s">
        <v>74</v>
      </c>
      <c r="E16" s="1239"/>
      <c r="F16" s="1239"/>
      <c r="G16" s="1239"/>
      <c r="H16" s="1240"/>
      <c r="I16" s="1232" t="s">
        <v>75</v>
      </c>
      <c r="J16" s="1232" t="s">
        <v>76</v>
      </c>
      <c r="K16" s="1232" t="s">
        <v>77</v>
      </c>
    </row>
    <row r="17" spans="1:13" ht="24.75" customHeight="1" thickBot="1" x14ac:dyDescent="0.25">
      <c r="A17" s="1233"/>
      <c r="B17" s="1233"/>
      <c r="C17" s="1233"/>
      <c r="D17" s="48" t="s">
        <v>78</v>
      </c>
      <c r="E17" s="48" t="s">
        <v>79</v>
      </c>
      <c r="F17" s="48" t="s">
        <v>80</v>
      </c>
      <c r="G17" s="48" t="s">
        <v>81</v>
      </c>
      <c r="H17" s="48" t="s">
        <v>82</v>
      </c>
      <c r="I17" s="1233"/>
      <c r="J17" s="1233"/>
      <c r="K17" s="1233"/>
    </row>
    <row r="18" spans="1:13" ht="13.5" thickBot="1" x14ac:dyDescent="0.25">
      <c r="A18" s="49">
        <v>1</v>
      </c>
      <c r="B18" s="425">
        <v>2</v>
      </c>
      <c r="C18" s="425">
        <v>3</v>
      </c>
      <c r="D18" s="425">
        <v>4</v>
      </c>
      <c r="E18" s="425">
        <v>5</v>
      </c>
      <c r="F18" s="425" t="s">
        <v>83</v>
      </c>
      <c r="G18" s="425">
        <v>7</v>
      </c>
      <c r="H18" s="50">
        <v>8</v>
      </c>
      <c r="I18" s="425">
        <v>9</v>
      </c>
      <c r="J18" s="425">
        <v>10</v>
      </c>
      <c r="K18" s="425">
        <v>11</v>
      </c>
      <c r="L18" s="42"/>
      <c r="M18" s="42"/>
    </row>
    <row r="19" spans="1:13" x14ac:dyDescent="0.2">
      <c r="A19" s="52">
        <v>1</v>
      </c>
      <c r="B19" s="52" t="s">
        <v>84</v>
      </c>
      <c r="C19" s="52" t="s">
        <v>102</v>
      </c>
      <c r="D19" s="53">
        <f>'02-01-01'!J477/1000</f>
        <v>9335.2199999999993</v>
      </c>
      <c r="E19" s="53"/>
      <c r="F19" s="53"/>
      <c r="G19" s="53"/>
      <c r="H19" s="54">
        <f t="shared" ref="H19:H25" si="0">SUM(D19:G19)</f>
        <v>9335.2199999999993</v>
      </c>
      <c r="I19" s="55"/>
      <c r="J19" s="55"/>
      <c r="K19" s="55"/>
      <c r="L19" s="51"/>
    </row>
    <row r="20" spans="1:13" x14ac:dyDescent="0.2">
      <c r="A20" s="52">
        <f>A19+1</f>
        <v>2</v>
      </c>
      <c r="B20" s="52" t="s">
        <v>85</v>
      </c>
      <c r="C20" s="52" t="s">
        <v>103</v>
      </c>
      <c r="D20" s="53">
        <v>6.6520000000000001</v>
      </c>
      <c r="E20" s="53">
        <v>486.565</v>
      </c>
      <c r="F20" s="53">
        <v>35.9</v>
      </c>
      <c r="G20" s="53"/>
      <c r="H20" s="54">
        <f t="shared" si="0"/>
        <v>529.11699999999996</v>
      </c>
      <c r="I20" s="55"/>
      <c r="J20" s="55"/>
      <c r="K20" s="55"/>
      <c r="L20" s="51"/>
    </row>
    <row r="21" spans="1:13" ht="15.75" customHeight="1" x14ac:dyDescent="0.2">
      <c r="A21" s="52">
        <f>A20+1</f>
        <v>3</v>
      </c>
      <c r="B21" s="52" t="s">
        <v>86</v>
      </c>
      <c r="C21" s="52" t="s">
        <v>104</v>
      </c>
      <c r="D21" s="53">
        <f>'02-01-03'!J201/1000</f>
        <v>190.899</v>
      </c>
      <c r="E21" s="53">
        <f>'02-01-03'!J202/1000</f>
        <v>6.2130000000000001</v>
      </c>
      <c r="F21" s="53">
        <f>'02-01-03'!J203/1000</f>
        <v>10.833</v>
      </c>
      <c r="G21" s="53"/>
      <c r="H21" s="54">
        <f t="shared" si="0"/>
        <v>207.94499999999999</v>
      </c>
      <c r="I21" s="55"/>
      <c r="J21" s="55"/>
      <c r="K21" s="55"/>
      <c r="L21" s="51"/>
    </row>
    <row r="22" spans="1:13" ht="23.25" customHeight="1" x14ac:dyDescent="0.2">
      <c r="A22" s="52">
        <f>A21+1</f>
        <v>4</v>
      </c>
      <c r="B22" s="52" t="s">
        <v>87</v>
      </c>
      <c r="C22" s="52" t="s">
        <v>105</v>
      </c>
      <c r="D22" s="53">
        <f>'02-01-04'!J112/1000</f>
        <v>227.49199999999999</v>
      </c>
      <c r="E22" s="53">
        <f>'02-01-04'!J113/1000</f>
        <v>13.51</v>
      </c>
      <c r="F22" s="53">
        <f>'02-01-04'!J114/1000</f>
        <v>24.934999999999999</v>
      </c>
      <c r="G22" s="53"/>
      <c r="H22" s="54">
        <f t="shared" si="0"/>
        <v>265.93699999999995</v>
      </c>
      <c r="I22" s="55"/>
      <c r="J22" s="55"/>
      <c r="K22" s="56"/>
      <c r="L22" s="51"/>
    </row>
    <row r="23" spans="1:13" ht="16.5" customHeight="1" x14ac:dyDescent="0.2">
      <c r="A23" s="52">
        <f t="shared" ref="A23:A24" si="1">A22+1</f>
        <v>5</v>
      </c>
      <c r="B23" s="52" t="s">
        <v>88</v>
      </c>
      <c r="C23" s="52" t="s">
        <v>106</v>
      </c>
      <c r="D23" s="53"/>
      <c r="E23" s="53">
        <f>'02-01-05'!J125/1000</f>
        <v>139.221</v>
      </c>
      <c r="F23" s="53">
        <f>'02-01-05'!J126/1000</f>
        <v>56.177</v>
      </c>
      <c r="G23" s="53"/>
      <c r="H23" s="54">
        <f>SUM(D23:G23)</f>
        <v>195.398</v>
      </c>
      <c r="I23" s="55"/>
      <c r="J23" s="55"/>
      <c r="K23" s="56"/>
      <c r="L23" s="51"/>
    </row>
    <row r="24" spans="1:13" ht="16.5" customHeight="1" x14ac:dyDescent="0.2">
      <c r="A24" s="52">
        <f t="shared" si="1"/>
        <v>6</v>
      </c>
      <c r="B24" s="52" t="s">
        <v>89</v>
      </c>
      <c r="C24" s="52" t="s">
        <v>115</v>
      </c>
      <c r="D24" s="53"/>
      <c r="E24" s="53">
        <f>'02-01-06'!J71/1000</f>
        <v>50.662999999999997</v>
      </c>
      <c r="F24" s="53">
        <f>'02-01-06'!J72/1000</f>
        <v>11.023</v>
      </c>
      <c r="G24" s="53"/>
      <c r="H24" s="54">
        <f>SUM(D24:G24)</f>
        <v>61.685999999999993</v>
      </c>
      <c r="I24" s="55"/>
      <c r="J24" s="55"/>
      <c r="K24" s="56"/>
      <c r="L24" s="51"/>
    </row>
    <row r="25" spans="1:13" ht="14.25" customHeight="1" x14ac:dyDescent="0.2">
      <c r="A25" s="52">
        <v>7</v>
      </c>
      <c r="B25" s="57" t="s">
        <v>90</v>
      </c>
      <c r="C25" s="57" t="s">
        <v>91</v>
      </c>
      <c r="D25" s="58">
        <f>'02-01-07'!J52/1000</f>
        <v>53.579000000000001</v>
      </c>
      <c r="E25" s="58"/>
      <c r="F25" s="58"/>
      <c r="G25" s="58"/>
      <c r="H25" s="59">
        <f t="shared" si="0"/>
        <v>53.579000000000001</v>
      </c>
      <c r="I25" s="60"/>
      <c r="J25" s="55"/>
      <c r="K25" s="56"/>
      <c r="L25" s="51"/>
    </row>
    <row r="26" spans="1:13" ht="16.5" thickBot="1" x14ac:dyDescent="0.25">
      <c r="A26" s="1234"/>
      <c r="B26" s="1235"/>
      <c r="C26" s="61" t="s">
        <v>92</v>
      </c>
      <c r="D26" s="62">
        <f>SUM(D19:D25)</f>
        <v>9813.8419999999987</v>
      </c>
      <c r="E26" s="62">
        <f>SUM(E19:E25)</f>
        <v>696.17200000000003</v>
      </c>
      <c r="F26" s="62">
        <f>SUM(F19:F25)</f>
        <v>138.86799999999999</v>
      </c>
      <c r="G26" s="62">
        <f>SUM(G19:G25)</f>
        <v>0</v>
      </c>
      <c r="H26" s="62">
        <f>SUM(H19:H25)</f>
        <v>10648.881999999998</v>
      </c>
      <c r="I26" s="63"/>
      <c r="J26" s="63"/>
      <c r="K26" s="64"/>
    </row>
    <row r="27" spans="1:13" x14ac:dyDescent="0.2">
      <c r="A27" s="65"/>
    </row>
    <row r="28" spans="1:13" ht="18" customHeight="1" thickBot="1" x14ac:dyDescent="0.3">
      <c r="A28" s="1236" t="s">
        <v>93</v>
      </c>
      <c r="B28" s="1236"/>
      <c r="C28" s="66"/>
      <c r="D28" s="1237"/>
      <c r="E28" s="1237"/>
      <c r="F28" s="67"/>
      <c r="G28" s="68"/>
      <c r="H28" s="69"/>
      <c r="I28" s="66"/>
      <c r="J28" s="1237"/>
      <c r="K28" s="1237"/>
    </row>
    <row r="29" spans="1:13" x14ac:dyDescent="0.2">
      <c r="A29" s="70"/>
    </row>
    <row r="32" spans="1:13" x14ac:dyDescent="0.2">
      <c r="D32" s="42"/>
      <c r="G32" s="42"/>
    </row>
    <row r="33" spans="4:11" x14ac:dyDescent="0.2">
      <c r="D33" s="42"/>
    </row>
    <row r="36" spans="4:11" x14ac:dyDescent="0.2">
      <c r="K36" s="42"/>
    </row>
  </sheetData>
  <mergeCells count="29">
    <mergeCell ref="K16:K17"/>
    <mergeCell ref="A26:B26"/>
    <mergeCell ref="A28:B28"/>
    <mergeCell ref="D28:E28"/>
    <mergeCell ref="A16:A17"/>
    <mergeCell ref="B16:B17"/>
    <mergeCell ref="C16:C17"/>
    <mergeCell ref="D16:H16"/>
    <mergeCell ref="I16:I17"/>
    <mergeCell ref="J16:J17"/>
    <mergeCell ref="J28:K28"/>
    <mergeCell ref="A15:H15"/>
    <mergeCell ref="A6:B6"/>
    <mergeCell ref="F6:H6"/>
    <mergeCell ref="A7:B7"/>
    <mergeCell ref="E7:H7"/>
    <mergeCell ref="A8:H8"/>
    <mergeCell ref="A9:K9"/>
    <mergeCell ref="B10:K10"/>
    <mergeCell ref="B11:K11"/>
    <mergeCell ref="A12:C12"/>
    <mergeCell ref="A13:C13"/>
    <mergeCell ref="A14:H14"/>
    <mergeCell ref="A2:K2"/>
    <mergeCell ref="A3:K3"/>
    <mergeCell ref="A4:B4"/>
    <mergeCell ref="E4:I4"/>
    <mergeCell ref="A5:B5"/>
    <mergeCell ref="E5:H5"/>
  </mergeCells>
  <pageMargins left="0.7" right="0.7" top="0.75" bottom="0.75" header="0.3" footer="0.3"/>
  <pageSetup paperSize="9" scale="84" orientation="landscape" r:id="rId1"/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view="pageBreakPreview" topLeftCell="A12" zoomScaleSheetLayoutView="100" workbookViewId="0">
      <selection activeCell="A28" sqref="A28:H31"/>
    </sheetView>
  </sheetViews>
  <sheetFormatPr defaultRowHeight="15" x14ac:dyDescent="0.25"/>
  <cols>
    <col min="1" max="2" width="6.42578125" style="94" customWidth="1"/>
    <col min="3" max="3" width="21.5703125" style="95" customWidth="1"/>
    <col min="4" max="4" width="7.28515625" style="95" customWidth="1"/>
    <col min="5" max="5" width="28" style="95" customWidth="1"/>
    <col min="6" max="6" width="28.5703125" style="95" hidden="1" customWidth="1"/>
    <col min="7" max="7" width="19.7109375" style="146" customWidth="1"/>
    <col min="8" max="8" width="15.85546875" style="95" customWidth="1"/>
    <col min="9" max="9" width="22.7109375" style="95" customWidth="1"/>
    <col min="10" max="10" width="15.7109375" style="95" bestFit="1" customWidth="1"/>
    <col min="11" max="12" width="9.140625" style="95"/>
    <col min="13" max="13" width="11.28515625" style="95" customWidth="1"/>
    <col min="14" max="256" width="9.140625" style="95"/>
    <col min="257" max="258" width="6.42578125" style="95" customWidth="1"/>
    <col min="259" max="259" width="21.5703125" style="95" customWidth="1"/>
    <col min="260" max="260" width="7.28515625" style="95" customWidth="1"/>
    <col min="261" max="261" width="28" style="95" customWidth="1"/>
    <col min="262" max="262" width="0" style="95" hidden="1" customWidth="1"/>
    <col min="263" max="263" width="19.7109375" style="95" customWidth="1"/>
    <col min="264" max="264" width="15.85546875" style="95" customWidth="1"/>
    <col min="265" max="265" width="22.7109375" style="95" customWidth="1"/>
    <col min="266" max="266" width="15.7109375" style="95" bestFit="1" customWidth="1"/>
    <col min="267" max="512" width="9.140625" style="95"/>
    <col min="513" max="514" width="6.42578125" style="95" customWidth="1"/>
    <col min="515" max="515" width="21.5703125" style="95" customWidth="1"/>
    <col min="516" max="516" width="7.28515625" style="95" customWidth="1"/>
    <col min="517" max="517" width="28" style="95" customWidth="1"/>
    <col min="518" max="518" width="0" style="95" hidden="1" customWidth="1"/>
    <col min="519" max="519" width="19.7109375" style="95" customWidth="1"/>
    <col min="520" max="520" width="15.85546875" style="95" customWidth="1"/>
    <col min="521" max="521" width="22.7109375" style="95" customWidth="1"/>
    <col min="522" max="522" width="15.7109375" style="95" bestFit="1" customWidth="1"/>
    <col min="523" max="768" width="9.140625" style="95"/>
    <col min="769" max="770" width="6.42578125" style="95" customWidth="1"/>
    <col min="771" max="771" width="21.5703125" style="95" customWidth="1"/>
    <col min="772" max="772" width="7.28515625" style="95" customWidth="1"/>
    <col min="773" max="773" width="28" style="95" customWidth="1"/>
    <col min="774" max="774" width="0" style="95" hidden="1" customWidth="1"/>
    <col min="775" max="775" width="19.7109375" style="95" customWidth="1"/>
    <col min="776" max="776" width="15.85546875" style="95" customWidth="1"/>
    <col min="777" max="777" width="22.7109375" style="95" customWidth="1"/>
    <col min="778" max="778" width="15.7109375" style="95" bestFit="1" customWidth="1"/>
    <col min="779" max="1024" width="9.140625" style="95"/>
    <col min="1025" max="1026" width="6.42578125" style="95" customWidth="1"/>
    <col min="1027" max="1027" width="21.5703125" style="95" customWidth="1"/>
    <col min="1028" max="1028" width="7.28515625" style="95" customWidth="1"/>
    <col min="1029" max="1029" width="28" style="95" customWidth="1"/>
    <col min="1030" max="1030" width="0" style="95" hidden="1" customWidth="1"/>
    <col min="1031" max="1031" width="19.7109375" style="95" customWidth="1"/>
    <col min="1032" max="1032" width="15.85546875" style="95" customWidth="1"/>
    <col min="1033" max="1033" width="22.7109375" style="95" customWidth="1"/>
    <col min="1034" max="1034" width="15.7109375" style="95" bestFit="1" customWidth="1"/>
    <col min="1035" max="1280" width="9.140625" style="95"/>
    <col min="1281" max="1282" width="6.42578125" style="95" customWidth="1"/>
    <col min="1283" max="1283" width="21.5703125" style="95" customWidth="1"/>
    <col min="1284" max="1284" width="7.28515625" style="95" customWidth="1"/>
    <col min="1285" max="1285" width="28" style="95" customWidth="1"/>
    <col min="1286" max="1286" width="0" style="95" hidden="1" customWidth="1"/>
    <col min="1287" max="1287" width="19.7109375" style="95" customWidth="1"/>
    <col min="1288" max="1288" width="15.85546875" style="95" customWidth="1"/>
    <col min="1289" max="1289" width="22.7109375" style="95" customWidth="1"/>
    <col min="1290" max="1290" width="15.7109375" style="95" bestFit="1" customWidth="1"/>
    <col min="1291" max="1536" width="9.140625" style="95"/>
    <col min="1537" max="1538" width="6.42578125" style="95" customWidth="1"/>
    <col min="1539" max="1539" width="21.5703125" style="95" customWidth="1"/>
    <col min="1540" max="1540" width="7.28515625" style="95" customWidth="1"/>
    <col min="1541" max="1541" width="28" style="95" customWidth="1"/>
    <col min="1542" max="1542" width="0" style="95" hidden="1" customWidth="1"/>
    <col min="1543" max="1543" width="19.7109375" style="95" customWidth="1"/>
    <col min="1544" max="1544" width="15.85546875" style="95" customWidth="1"/>
    <col min="1545" max="1545" width="22.7109375" style="95" customWidth="1"/>
    <col min="1546" max="1546" width="15.7109375" style="95" bestFit="1" customWidth="1"/>
    <col min="1547" max="1792" width="9.140625" style="95"/>
    <col min="1793" max="1794" width="6.42578125" style="95" customWidth="1"/>
    <col min="1795" max="1795" width="21.5703125" style="95" customWidth="1"/>
    <col min="1796" max="1796" width="7.28515625" style="95" customWidth="1"/>
    <col min="1797" max="1797" width="28" style="95" customWidth="1"/>
    <col min="1798" max="1798" width="0" style="95" hidden="1" customWidth="1"/>
    <col min="1799" max="1799" width="19.7109375" style="95" customWidth="1"/>
    <col min="1800" max="1800" width="15.85546875" style="95" customWidth="1"/>
    <col min="1801" max="1801" width="22.7109375" style="95" customWidth="1"/>
    <col min="1802" max="1802" width="15.7109375" style="95" bestFit="1" customWidth="1"/>
    <col min="1803" max="2048" width="9.140625" style="95"/>
    <col min="2049" max="2050" width="6.42578125" style="95" customWidth="1"/>
    <col min="2051" max="2051" width="21.5703125" style="95" customWidth="1"/>
    <col min="2052" max="2052" width="7.28515625" style="95" customWidth="1"/>
    <col min="2053" max="2053" width="28" style="95" customWidth="1"/>
    <col min="2054" max="2054" width="0" style="95" hidden="1" customWidth="1"/>
    <col min="2055" max="2055" width="19.7109375" style="95" customWidth="1"/>
    <col min="2056" max="2056" width="15.85546875" style="95" customWidth="1"/>
    <col min="2057" max="2057" width="22.7109375" style="95" customWidth="1"/>
    <col min="2058" max="2058" width="15.7109375" style="95" bestFit="1" customWidth="1"/>
    <col min="2059" max="2304" width="9.140625" style="95"/>
    <col min="2305" max="2306" width="6.42578125" style="95" customWidth="1"/>
    <col min="2307" max="2307" width="21.5703125" style="95" customWidth="1"/>
    <col min="2308" max="2308" width="7.28515625" style="95" customWidth="1"/>
    <col min="2309" max="2309" width="28" style="95" customWidth="1"/>
    <col min="2310" max="2310" width="0" style="95" hidden="1" customWidth="1"/>
    <col min="2311" max="2311" width="19.7109375" style="95" customWidth="1"/>
    <col min="2312" max="2312" width="15.85546875" style="95" customWidth="1"/>
    <col min="2313" max="2313" width="22.7109375" style="95" customWidth="1"/>
    <col min="2314" max="2314" width="15.7109375" style="95" bestFit="1" customWidth="1"/>
    <col min="2315" max="2560" width="9.140625" style="95"/>
    <col min="2561" max="2562" width="6.42578125" style="95" customWidth="1"/>
    <col min="2563" max="2563" width="21.5703125" style="95" customWidth="1"/>
    <col min="2564" max="2564" width="7.28515625" style="95" customWidth="1"/>
    <col min="2565" max="2565" width="28" style="95" customWidth="1"/>
    <col min="2566" max="2566" width="0" style="95" hidden="1" customWidth="1"/>
    <col min="2567" max="2567" width="19.7109375" style="95" customWidth="1"/>
    <col min="2568" max="2568" width="15.85546875" style="95" customWidth="1"/>
    <col min="2569" max="2569" width="22.7109375" style="95" customWidth="1"/>
    <col min="2570" max="2570" width="15.7109375" style="95" bestFit="1" customWidth="1"/>
    <col min="2571" max="2816" width="9.140625" style="95"/>
    <col min="2817" max="2818" width="6.42578125" style="95" customWidth="1"/>
    <col min="2819" max="2819" width="21.5703125" style="95" customWidth="1"/>
    <col min="2820" max="2820" width="7.28515625" style="95" customWidth="1"/>
    <col min="2821" max="2821" width="28" style="95" customWidth="1"/>
    <col min="2822" max="2822" width="0" style="95" hidden="1" customWidth="1"/>
    <col min="2823" max="2823" width="19.7109375" style="95" customWidth="1"/>
    <col min="2824" max="2824" width="15.85546875" style="95" customWidth="1"/>
    <col min="2825" max="2825" width="22.7109375" style="95" customWidth="1"/>
    <col min="2826" max="2826" width="15.7109375" style="95" bestFit="1" customWidth="1"/>
    <col min="2827" max="3072" width="9.140625" style="95"/>
    <col min="3073" max="3074" width="6.42578125" style="95" customWidth="1"/>
    <col min="3075" max="3075" width="21.5703125" style="95" customWidth="1"/>
    <col min="3076" max="3076" width="7.28515625" style="95" customWidth="1"/>
    <col min="3077" max="3077" width="28" style="95" customWidth="1"/>
    <col min="3078" max="3078" width="0" style="95" hidden="1" customWidth="1"/>
    <col min="3079" max="3079" width="19.7109375" style="95" customWidth="1"/>
    <col min="3080" max="3080" width="15.85546875" style="95" customWidth="1"/>
    <col min="3081" max="3081" width="22.7109375" style="95" customWidth="1"/>
    <col min="3082" max="3082" width="15.7109375" style="95" bestFit="1" customWidth="1"/>
    <col min="3083" max="3328" width="9.140625" style="95"/>
    <col min="3329" max="3330" width="6.42578125" style="95" customWidth="1"/>
    <col min="3331" max="3331" width="21.5703125" style="95" customWidth="1"/>
    <col min="3332" max="3332" width="7.28515625" style="95" customWidth="1"/>
    <col min="3333" max="3333" width="28" style="95" customWidth="1"/>
    <col min="3334" max="3334" width="0" style="95" hidden="1" customWidth="1"/>
    <col min="3335" max="3335" width="19.7109375" style="95" customWidth="1"/>
    <col min="3336" max="3336" width="15.85546875" style="95" customWidth="1"/>
    <col min="3337" max="3337" width="22.7109375" style="95" customWidth="1"/>
    <col min="3338" max="3338" width="15.7109375" style="95" bestFit="1" customWidth="1"/>
    <col min="3339" max="3584" width="9.140625" style="95"/>
    <col min="3585" max="3586" width="6.42578125" style="95" customWidth="1"/>
    <col min="3587" max="3587" width="21.5703125" style="95" customWidth="1"/>
    <col min="3588" max="3588" width="7.28515625" style="95" customWidth="1"/>
    <col min="3589" max="3589" width="28" style="95" customWidth="1"/>
    <col min="3590" max="3590" width="0" style="95" hidden="1" customWidth="1"/>
    <col min="3591" max="3591" width="19.7109375" style="95" customWidth="1"/>
    <col min="3592" max="3592" width="15.85546875" style="95" customWidth="1"/>
    <col min="3593" max="3593" width="22.7109375" style="95" customWidth="1"/>
    <col min="3594" max="3594" width="15.7109375" style="95" bestFit="1" customWidth="1"/>
    <col min="3595" max="3840" width="9.140625" style="95"/>
    <col min="3841" max="3842" width="6.42578125" style="95" customWidth="1"/>
    <col min="3843" max="3843" width="21.5703125" style="95" customWidth="1"/>
    <col min="3844" max="3844" width="7.28515625" style="95" customWidth="1"/>
    <col min="3845" max="3845" width="28" style="95" customWidth="1"/>
    <col min="3846" max="3846" width="0" style="95" hidden="1" customWidth="1"/>
    <col min="3847" max="3847" width="19.7109375" style="95" customWidth="1"/>
    <col min="3848" max="3848" width="15.85546875" style="95" customWidth="1"/>
    <col min="3849" max="3849" width="22.7109375" style="95" customWidth="1"/>
    <col min="3850" max="3850" width="15.7109375" style="95" bestFit="1" customWidth="1"/>
    <col min="3851" max="4096" width="9.140625" style="95"/>
    <col min="4097" max="4098" width="6.42578125" style="95" customWidth="1"/>
    <col min="4099" max="4099" width="21.5703125" style="95" customWidth="1"/>
    <col min="4100" max="4100" width="7.28515625" style="95" customWidth="1"/>
    <col min="4101" max="4101" width="28" style="95" customWidth="1"/>
    <col min="4102" max="4102" width="0" style="95" hidden="1" customWidth="1"/>
    <col min="4103" max="4103" width="19.7109375" style="95" customWidth="1"/>
    <col min="4104" max="4104" width="15.85546875" style="95" customWidth="1"/>
    <col min="4105" max="4105" width="22.7109375" style="95" customWidth="1"/>
    <col min="4106" max="4106" width="15.7109375" style="95" bestFit="1" customWidth="1"/>
    <col min="4107" max="4352" width="9.140625" style="95"/>
    <col min="4353" max="4354" width="6.42578125" style="95" customWidth="1"/>
    <col min="4355" max="4355" width="21.5703125" style="95" customWidth="1"/>
    <col min="4356" max="4356" width="7.28515625" style="95" customWidth="1"/>
    <col min="4357" max="4357" width="28" style="95" customWidth="1"/>
    <col min="4358" max="4358" width="0" style="95" hidden="1" customWidth="1"/>
    <col min="4359" max="4359" width="19.7109375" style="95" customWidth="1"/>
    <col min="4360" max="4360" width="15.85546875" style="95" customWidth="1"/>
    <col min="4361" max="4361" width="22.7109375" style="95" customWidth="1"/>
    <col min="4362" max="4362" width="15.7109375" style="95" bestFit="1" customWidth="1"/>
    <col min="4363" max="4608" width="9.140625" style="95"/>
    <col min="4609" max="4610" width="6.42578125" style="95" customWidth="1"/>
    <col min="4611" max="4611" width="21.5703125" style="95" customWidth="1"/>
    <col min="4612" max="4612" width="7.28515625" style="95" customWidth="1"/>
    <col min="4613" max="4613" width="28" style="95" customWidth="1"/>
    <col min="4614" max="4614" width="0" style="95" hidden="1" customWidth="1"/>
    <col min="4615" max="4615" width="19.7109375" style="95" customWidth="1"/>
    <col min="4616" max="4616" width="15.85546875" style="95" customWidth="1"/>
    <col min="4617" max="4617" width="22.7109375" style="95" customWidth="1"/>
    <col min="4618" max="4618" width="15.7109375" style="95" bestFit="1" customWidth="1"/>
    <col min="4619" max="4864" width="9.140625" style="95"/>
    <col min="4865" max="4866" width="6.42578125" style="95" customWidth="1"/>
    <col min="4867" max="4867" width="21.5703125" style="95" customWidth="1"/>
    <col min="4868" max="4868" width="7.28515625" style="95" customWidth="1"/>
    <col min="4869" max="4869" width="28" style="95" customWidth="1"/>
    <col min="4870" max="4870" width="0" style="95" hidden="1" customWidth="1"/>
    <col min="4871" max="4871" width="19.7109375" style="95" customWidth="1"/>
    <col min="4872" max="4872" width="15.85546875" style="95" customWidth="1"/>
    <col min="4873" max="4873" width="22.7109375" style="95" customWidth="1"/>
    <col min="4874" max="4874" width="15.7109375" style="95" bestFit="1" customWidth="1"/>
    <col min="4875" max="5120" width="9.140625" style="95"/>
    <col min="5121" max="5122" width="6.42578125" style="95" customWidth="1"/>
    <col min="5123" max="5123" width="21.5703125" style="95" customWidth="1"/>
    <col min="5124" max="5124" width="7.28515625" style="95" customWidth="1"/>
    <col min="5125" max="5125" width="28" style="95" customWidth="1"/>
    <col min="5126" max="5126" width="0" style="95" hidden="1" customWidth="1"/>
    <col min="5127" max="5127" width="19.7109375" style="95" customWidth="1"/>
    <col min="5128" max="5128" width="15.85546875" style="95" customWidth="1"/>
    <col min="5129" max="5129" width="22.7109375" style="95" customWidth="1"/>
    <col min="5130" max="5130" width="15.7109375" style="95" bestFit="1" customWidth="1"/>
    <col min="5131" max="5376" width="9.140625" style="95"/>
    <col min="5377" max="5378" width="6.42578125" style="95" customWidth="1"/>
    <col min="5379" max="5379" width="21.5703125" style="95" customWidth="1"/>
    <col min="5380" max="5380" width="7.28515625" style="95" customWidth="1"/>
    <col min="5381" max="5381" width="28" style="95" customWidth="1"/>
    <col min="5382" max="5382" width="0" style="95" hidden="1" customWidth="1"/>
    <col min="5383" max="5383" width="19.7109375" style="95" customWidth="1"/>
    <col min="5384" max="5384" width="15.85546875" style="95" customWidth="1"/>
    <col min="5385" max="5385" width="22.7109375" style="95" customWidth="1"/>
    <col min="5386" max="5386" width="15.7109375" style="95" bestFit="1" customWidth="1"/>
    <col min="5387" max="5632" width="9.140625" style="95"/>
    <col min="5633" max="5634" width="6.42578125" style="95" customWidth="1"/>
    <col min="5635" max="5635" width="21.5703125" style="95" customWidth="1"/>
    <col min="5636" max="5636" width="7.28515625" style="95" customWidth="1"/>
    <col min="5637" max="5637" width="28" style="95" customWidth="1"/>
    <col min="5638" max="5638" width="0" style="95" hidden="1" customWidth="1"/>
    <col min="5639" max="5639" width="19.7109375" style="95" customWidth="1"/>
    <col min="5640" max="5640" width="15.85546875" style="95" customWidth="1"/>
    <col min="5641" max="5641" width="22.7109375" style="95" customWidth="1"/>
    <col min="5642" max="5642" width="15.7109375" style="95" bestFit="1" customWidth="1"/>
    <col min="5643" max="5888" width="9.140625" style="95"/>
    <col min="5889" max="5890" width="6.42578125" style="95" customWidth="1"/>
    <col min="5891" max="5891" width="21.5703125" style="95" customWidth="1"/>
    <col min="5892" max="5892" width="7.28515625" style="95" customWidth="1"/>
    <col min="5893" max="5893" width="28" style="95" customWidth="1"/>
    <col min="5894" max="5894" width="0" style="95" hidden="1" customWidth="1"/>
    <col min="5895" max="5895" width="19.7109375" style="95" customWidth="1"/>
    <col min="5896" max="5896" width="15.85546875" style="95" customWidth="1"/>
    <col min="5897" max="5897" width="22.7109375" style="95" customWidth="1"/>
    <col min="5898" max="5898" width="15.7109375" style="95" bestFit="1" customWidth="1"/>
    <col min="5899" max="6144" width="9.140625" style="95"/>
    <col min="6145" max="6146" width="6.42578125" style="95" customWidth="1"/>
    <col min="6147" max="6147" width="21.5703125" style="95" customWidth="1"/>
    <col min="6148" max="6148" width="7.28515625" style="95" customWidth="1"/>
    <col min="6149" max="6149" width="28" style="95" customWidth="1"/>
    <col min="6150" max="6150" width="0" style="95" hidden="1" customWidth="1"/>
    <col min="6151" max="6151" width="19.7109375" style="95" customWidth="1"/>
    <col min="6152" max="6152" width="15.85546875" style="95" customWidth="1"/>
    <col min="6153" max="6153" width="22.7109375" style="95" customWidth="1"/>
    <col min="6154" max="6154" width="15.7109375" style="95" bestFit="1" customWidth="1"/>
    <col min="6155" max="6400" width="9.140625" style="95"/>
    <col min="6401" max="6402" width="6.42578125" style="95" customWidth="1"/>
    <col min="6403" max="6403" width="21.5703125" style="95" customWidth="1"/>
    <col min="6404" max="6404" width="7.28515625" style="95" customWidth="1"/>
    <col min="6405" max="6405" width="28" style="95" customWidth="1"/>
    <col min="6406" max="6406" width="0" style="95" hidden="1" customWidth="1"/>
    <col min="6407" max="6407" width="19.7109375" style="95" customWidth="1"/>
    <col min="6408" max="6408" width="15.85546875" style="95" customWidth="1"/>
    <col min="6409" max="6409" width="22.7109375" style="95" customWidth="1"/>
    <col min="6410" max="6410" width="15.7109375" style="95" bestFit="1" customWidth="1"/>
    <col min="6411" max="6656" width="9.140625" style="95"/>
    <col min="6657" max="6658" width="6.42578125" style="95" customWidth="1"/>
    <col min="6659" max="6659" width="21.5703125" style="95" customWidth="1"/>
    <col min="6660" max="6660" width="7.28515625" style="95" customWidth="1"/>
    <col min="6661" max="6661" width="28" style="95" customWidth="1"/>
    <col min="6662" max="6662" width="0" style="95" hidden="1" customWidth="1"/>
    <col min="6663" max="6663" width="19.7109375" style="95" customWidth="1"/>
    <col min="6664" max="6664" width="15.85546875" style="95" customWidth="1"/>
    <col min="6665" max="6665" width="22.7109375" style="95" customWidth="1"/>
    <col min="6666" max="6666" width="15.7109375" style="95" bestFit="1" customWidth="1"/>
    <col min="6667" max="6912" width="9.140625" style="95"/>
    <col min="6913" max="6914" width="6.42578125" style="95" customWidth="1"/>
    <col min="6915" max="6915" width="21.5703125" style="95" customWidth="1"/>
    <col min="6916" max="6916" width="7.28515625" style="95" customWidth="1"/>
    <col min="6917" max="6917" width="28" style="95" customWidth="1"/>
    <col min="6918" max="6918" width="0" style="95" hidden="1" customWidth="1"/>
    <col min="6919" max="6919" width="19.7109375" style="95" customWidth="1"/>
    <col min="6920" max="6920" width="15.85546875" style="95" customWidth="1"/>
    <col min="6921" max="6921" width="22.7109375" style="95" customWidth="1"/>
    <col min="6922" max="6922" width="15.7109375" style="95" bestFit="1" customWidth="1"/>
    <col min="6923" max="7168" width="9.140625" style="95"/>
    <col min="7169" max="7170" width="6.42578125" style="95" customWidth="1"/>
    <col min="7171" max="7171" width="21.5703125" style="95" customWidth="1"/>
    <col min="7172" max="7172" width="7.28515625" style="95" customWidth="1"/>
    <col min="7173" max="7173" width="28" style="95" customWidth="1"/>
    <col min="7174" max="7174" width="0" style="95" hidden="1" customWidth="1"/>
    <col min="7175" max="7175" width="19.7109375" style="95" customWidth="1"/>
    <col min="7176" max="7176" width="15.85546875" style="95" customWidth="1"/>
    <col min="7177" max="7177" width="22.7109375" style="95" customWidth="1"/>
    <col min="7178" max="7178" width="15.7109375" style="95" bestFit="1" customWidth="1"/>
    <col min="7179" max="7424" width="9.140625" style="95"/>
    <col min="7425" max="7426" width="6.42578125" style="95" customWidth="1"/>
    <col min="7427" max="7427" width="21.5703125" style="95" customWidth="1"/>
    <col min="7428" max="7428" width="7.28515625" style="95" customWidth="1"/>
    <col min="7429" max="7429" width="28" style="95" customWidth="1"/>
    <col min="7430" max="7430" width="0" style="95" hidden="1" customWidth="1"/>
    <col min="7431" max="7431" width="19.7109375" style="95" customWidth="1"/>
    <col min="7432" max="7432" width="15.85546875" style="95" customWidth="1"/>
    <col min="7433" max="7433" width="22.7109375" style="95" customWidth="1"/>
    <col min="7434" max="7434" width="15.7109375" style="95" bestFit="1" customWidth="1"/>
    <col min="7435" max="7680" width="9.140625" style="95"/>
    <col min="7681" max="7682" width="6.42578125" style="95" customWidth="1"/>
    <col min="7683" max="7683" width="21.5703125" style="95" customWidth="1"/>
    <col min="7684" max="7684" width="7.28515625" style="95" customWidth="1"/>
    <col min="7685" max="7685" width="28" style="95" customWidth="1"/>
    <col min="7686" max="7686" width="0" style="95" hidden="1" customWidth="1"/>
    <col min="7687" max="7687" width="19.7109375" style="95" customWidth="1"/>
    <col min="7688" max="7688" width="15.85546875" style="95" customWidth="1"/>
    <col min="7689" max="7689" width="22.7109375" style="95" customWidth="1"/>
    <col min="7690" max="7690" width="15.7109375" style="95" bestFit="1" customWidth="1"/>
    <col min="7691" max="7936" width="9.140625" style="95"/>
    <col min="7937" max="7938" width="6.42578125" style="95" customWidth="1"/>
    <col min="7939" max="7939" width="21.5703125" style="95" customWidth="1"/>
    <col min="7940" max="7940" width="7.28515625" style="95" customWidth="1"/>
    <col min="7941" max="7941" width="28" style="95" customWidth="1"/>
    <col min="7942" max="7942" width="0" style="95" hidden="1" customWidth="1"/>
    <col min="7943" max="7943" width="19.7109375" style="95" customWidth="1"/>
    <col min="7944" max="7944" width="15.85546875" style="95" customWidth="1"/>
    <col min="7945" max="7945" width="22.7109375" style="95" customWidth="1"/>
    <col min="7946" max="7946" width="15.7109375" style="95" bestFit="1" customWidth="1"/>
    <col min="7947" max="8192" width="9.140625" style="95"/>
    <col min="8193" max="8194" width="6.42578125" style="95" customWidth="1"/>
    <col min="8195" max="8195" width="21.5703125" style="95" customWidth="1"/>
    <col min="8196" max="8196" width="7.28515625" style="95" customWidth="1"/>
    <col min="8197" max="8197" width="28" style="95" customWidth="1"/>
    <col min="8198" max="8198" width="0" style="95" hidden="1" customWidth="1"/>
    <col min="8199" max="8199" width="19.7109375" style="95" customWidth="1"/>
    <col min="8200" max="8200" width="15.85546875" style="95" customWidth="1"/>
    <col min="8201" max="8201" width="22.7109375" style="95" customWidth="1"/>
    <col min="8202" max="8202" width="15.7109375" style="95" bestFit="1" customWidth="1"/>
    <col min="8203" max="8448" width="9.140625" style="95"/>
    <col min="8449" max="8450" width="6.42578125" style="95" customWidth="1"/>
    <col min="8451" max="8451" width="21.5703125" style="95" customWidth="1"/>
    <col min="8452" max="8452" width="7.28515625" style="95" customWidth="1"/>
    <col min="8453" max="8453" width="28" style="95" customWidth="1"/>
    <col min="8454" max="8454" width="0" style="95" hidden="1" customWidth="1"/>
    <col min="8455" max="8455" width="19.7109375" style="95" customWidth="1"/>
    <col min="8456" max="8456" width="15.85546875" style="95" customWidth="1"/>
    <col min="8457" max="8457" width="22.7109375" style="95" customWidth="1"/>
    <col min="8458" max="8458" width="15.7109375" style="95" bestFit="1" customWidth="1"/>
    <col min="8459" max="8704" width="9.140625" style="95"/>
    <col min="8705" max="8706" width="6.42578125" style="95" customWidth="1"/>
    <col min="8707" max="8707" width="21.5703125" style="95" customWidth="1"/>
    <col min="8708" max="8708" width="7.28515625" style="95" customWidth="1"/>
    <col min="8709" max="8709" width="28" style="95" customWidth="1"/>
    <col min="8710" max="8710" width="0" style="95" hidden="1" customWidth="1"/>
    <col min="8711" max="8711" width="19.7109375" style="95" customWidth="1"/>
    <col min="8712" max="8712" width="15.85546875" style="95" customWidth="1"/>
    <col min="8713" max="8713" width="22.7109375" style="95" customWidth="1"/>
    <col min="8714" max="8714" width="15.7109375" style="95" bestFit="1" customWidth="1"/>
    <col min="8715" max="8960" width="9.140625" style="95"/>
    <col min="8961" max="8962" width="6.42578125" style="95" customWidth="1"/>
    <col min="8963" max="8963" width="21.5703125" style="95" customWidth="1"/>
    <col min="8964" max="8964" width="7.28515625" style="95" customWidth="1"/>
    <col min="8965" max="8965" width="28" style="95" customWidth="1"/>
    <col min="8966" max="8966" width="0" style="95" hidden="1" customWidth="1"/>
    <col min="8967" max="8967" width="19.7109375" style="95" customWidth="1"/>
    <col min="8968" max="8968" width="15.85546875" style="95" customWidth="1"/>
    <col min="8969" max="8969" width="22.7109375" style="95" customWidth="1"/>
    <col min="8970" max="8970" width="15.7109375" style="95" bestFit="1" customWidth="1"/>
    <col min="8971" max="9216" width="9.140625" style="95"/>
    <col min="9217" max="9218" width="6.42578125" style="95" customWidth="1"/>
    <col min="9219" max="9219" width="21.5703125" style="95" customWidth="1"/>
    <col min="9220" max="9220" width="7.28515625" style="95" customWidth="1"/>
    <col min="9221" max="9221" width="28" style="95" customWidth="1"/>
    <col min="9222" max="9222" width="0" style="95" hidden="1" customWidth="1"/>
    <col min="9223" max="9223" width="19.7109375" style="95" customWidth="1"/>
    <col min="9224" max="9224" width="15.85546875" style="95" customWidth="1"/>
    <col min="9225" max="9225" width="22.7109375" style="95" customWidth="1"/>
    <col min="9226" max="9226" width="15.7109375" style="95" bestFit="1" customWidth="1"/>
    <col min="9227" max="9472" width="9.140625" style="95"/>
    <col min="9473" max="9474" width="6.42578125" style="95" customWidth="1"/>
    <col min="9475" max="9475" width="21.5703125" style="95" customWidth="1"/>
    <col min="9476" max="9476" width="7.28515625" style="95" customWidth="1"/>
    <col min="9477" max="9477" width="28" style="95" customWidth="1"/>
    <col min="9478" max="9478" width="0" style="95" hidden="1" customWidth="1"/>
    <col min="9479" max="9479" width="19.7109375" style="95" customWidth="1"/>
    <col min="9480" max="9480" width="15.85546875" style="95" customWidth="1"/>
    <col min="9481" max="9481" width="22.7109375" style="95" customWidth="1"/>
    <col min="9482" max="9482" width="15.7109375" style="95" bestFit="1" customWidth="1"/>
    <col min="9483" max="9728" width="9.140625" style="95"/>
    <col min="9729" max="9730" width="6.42578125" style="95" customWidth="1"/>
    <col min="9731" max="9731" width="21.5703125" style="95" customWidth="1"/>
    <col min="9732" max="9732" width="7.28515625" style="95" customWidth="1"/>
    <col min="9733" max="9733" width="28" style="95" customWidth="1"/>
    <col min="9734" max="9734" width="0" style="95" hidden="1" customWidth="1"/>
    <col min="9735" max="9735" width="19.7109375" style="95" customWidth="1"/>
    <col min="9736" max="9736" width="15.85546875" style="95" customWidth="1"/>
    <col min="9737" max="9737" width="22.7109375" style="95" customWidth="1"/>
    <col min="9738" max="9738" width="15.7109375" style="95" bestFit="1" customWidth="1"/>
    <col min="9739" max="9984" width="9.140625" style="95"/>
    <col min="9985" max="9986" width="6.42578125" style="95" customWidth="1"/>
    <col min="9987" max="9987" width="21.5703125" style="95" customWidth="1"/>
    <col min="9988" max="9988" width="7.28515625" style="95" customWidth="1"/>
    <col min="9989" max="9989" width="28" style="95" customWidth="1"/>
    <col min="9990" max="9990" width="0" style="95" hidden="1" customWidth="1"/>
    <col min="9991" max="9991" width="19.7109375" style="95" customWidth="1"/>
    <col min="9992" max="9992" width="15.85546875" style="95" customWidth="1"/>
    <col min="9993" max="9993" width="22.7109375" style="95" customWidth="1"/>
    <col min="9994" max="9994" width="15.7109375" style="95" bestFit="1" customWidth="1"/>
    <col min="9995" max="10240" width="9.140625" style="95"/>
    <col min="10241" max="10242" width="6.42578125" style="95" customWidth="1"/>
    <col min="10243" max="10243" width="21.5703125" style="95" customWidth="1"/>
    <col min="10244" max="10244" width="7.28515625" style="95" customWidth="1"/>
    <col min="10245" max="10245" width="28" style="95" customWidth="1"/>
    <col min="10246" max="10246" width="0" style="95" hidden="1" customWidth="1"/>
    <col min="10247" max="10247" width="19.7109375" style="95" customWidth="1"/>
    <col min="10248" max="10248" width="15.85546875" style="95" customWidth="1"/>
    <col min="10249" max="10249" width="22.7109375" style="95" customWidth="1"/>
    <col min="10250" max="10250" width="15.7109375" style="95" bestFit="1" customWidth="1"/>
    <col min="10251" max="10496" width="9.140625" style="95"/>
    <col min="10497" max="10498" width="6.42578125" style="95" customWidth="1"/>
    <col min="10499" max="10499" width="21.5703125" style="95" customWidth="1"/>
    <col min="10500" max="10500" width="7.28515625" style="95" customWidth="1"/>
    <col min="10501" max="10501" width="28" style="95" customWidth="1"/>
    <col min="10502" max="10502" width="0" style="95" hidden="1" customWidth="1"/>
    <col min="10503" max="10503" width="19.7109375" style="95" customWidth="1"/>
    <col min="10504" max="10504" width="15.85546875" style="95" customWidth="1"/>
    <col min="10505" max="10505" width="22.7109375" style="95" customWidth="1"/>
    <col min="10506" max="10506" width="15.7109375" style="95" bestFit="1" customWidth="1"/>
    <col min="10507" max="10752" width="9.140625" style="95"/>
    <col min="10753" max="10754" width="6.42578125" style="95" customWidth="1"/>
    <col min="10755" max="10755" width="21.5703125" style="95" customWidth="1"/>
    <col min="10756" max="10756" width="7.28515625" style="95" customWidth="1"/>
    <col min="10757" max="10757" width="28" style="95" customWidth="1"/>
    <col min="10758" max="10758" width="0" style="95" hidden="1" customWidth="1"/>
    <col min="10759" max="10759" width="19.7109375" style="95" customWidth="1"/>
    <col min="10760" max="10760" width="15.85546875" style="95" customWidth="1"/>
    <col min="10761" max="10761" width="22.7109375" style="95" customWidth="1"/>
    <col min="10762" max="10762" width="15.7109375" style="95" bestFit="1" customWidth="1"/>
    <col min="10763" max="11008" width="9.140625" style="95"/>
    <col min="11009" max="11010" width="6.42578125" style="95" customWidth="1"/>
    <col min="11011" max="11011" width="21.5703125" style="95" customWidth="1"/>
    <col min="11012" max="11012" width="7.28515625" style="95" customWidth="1"/>
    <col min="11013" max="11013" width="28" style="95" customWidth="1"/>
    <col min="11014" max="11014" width="0" style="95" hidden="1" customWidth="1"/>
    <col min="11015" max="11015" width="19.7109375" style="95" customWidth="1"/>
    <col min="11016" max="11016" width="15.85546875" style="95" customWidth="1"/>
    <col min="11017" max="11017" width="22.7109375" style="95" customWidth="1"/>
    <col min="11018" max="11018" width="15.7109375" style="95" bestFit="1" customWidth="1"/>
    <col min="11019" max="11264" width="9.140625" style="95"/>
    <col min="11265" max="11266" width="6.42578125" style="95" customWidth="1"/>
    <col min="11267" max="11267" width="21.5703125" style="95" customWidth="1"/>
    <col min="11268" max="11268" width="7.28515625" style="95" customWidth="1"/>
    <col min="11269" max="11269" width="28" style="95" customWidth="1"/>
    <col min="11270" max="11270" width="0" style="95" hidden="1" customWidth="1"/>
    <col min="11271" max="11271" width="19.7109375" style="95" customWidth="1"/>
    <col min="11272" max="11272" width="15.85546875" style="95" customWidth="1"/>
    <col min="11273" max="11273" width="22.7109375" style="95" customWidth="1"/>
    <col min="11274" max="11274" width="15.7109375" style="95" bestFit="1" customWidth="1"/>
    <col min="11275" max="11520" width="9.140625" style="95"/>
    <col min="11521" max="11522" width="6.42578125" style="95" customWidth="1"/>
    <col min="11523" max="11523" width="21.5703125" style="95" customWidth="1"/>
    <col min="11524" max="11524" width="7.28515625" style="95" customWidth="1"/>
    <col min="11525" max="11525" width="28" style="95" customWidth="1"/>
    <col min="11526" max="11526" width="0" style="95" hidden="1" customWidth="1"/>
    <col min="11527" max="11527" width="19.7109375" style="95" customWidth="1"/>
    <col min="11528" max="11528" width="15.85546875" style="95" customWidth="1"/>
    <col min="11529" max="11529" width="22.7109375" style="95" customWidth="1"/>
    <col min="11530" max="11530" width="15.7109375" style="95" bestFit="1" customWidth="1"/>
    <col min="11531" max="11776" width="9.140625" style="95"/>
    <col min="11777" max="11778" width="6.42578125" style="95" customWidth="1"/>
    <col min="11779" max="11779" width="21.5703125" style="95" customWidth="1"/>
    <col min="11780" max="11780" width="7.28515625" style="95" customWidth="1"/>
    <col min="11781" max="11781" width="28" style="95" customWidth="1"/>
    <col min="11782" max="11782" width="0" style="95" hidden="1" customWidth="1"/>
    <col min="11783" max="11783" width="19.7109375" style="95" customWidth="1"/>
    <col min="11784" max="11784" width="15.85546875" style="95" customWidth="1"/>
    <col min="11785" max="11785" width="22.7109375" style="95" customWidth="1"/>
    <col min="11786" max="11786" width="15.7109375" style="95" bestFit="1" customWidth="1"/>
    <col min="11787" max="12032" width="9.140625" style="95"/>
    <col min="12033" max="12034" width="6.42578125" style="95" customWidth="1"/>
    <col min="12035" max="12035" width="21.5703125" style="95" customWidth="1"/>
    <col min="12036" max="12036" width="7.28515625" style="95" customWidth="1"/>
    <col min="12037" max="12037" width="28" style="95" customWidth="1"/>
    <col min="12038" max="12038" width="0" style="95" hidden="1" customWidth="1"/>
    <col min="12039" max="12039" width="19.7109375" style="95" customWidth="1"/>
    <col min="12040" max="12040" width="15.85546875" style="95" customWidth="1"/>
    <col min="12041" max="12041" width="22.7109375" style="95" customWidth="1"/>
    <col min="12042" max="12042" width="15.7109375" style="95" bestFit="1" customWidth="1"/>
    <col min="12043" max="12288" width="9.140625" style="95"/>
    <col min="12289" max="12290" width="6.42578125" style="95" customWidth="1"/>
    <col min="12291" max="12291" width="21.5703125" style="95" customWidth="1"/>
    <col min="12292" max="12292" width="7.28515625" style="95" customWidth="1"/>
    <col min="12293" max="12293" width="28" style="95" customWidth="1"/>
    <col min="12294" max="12294" width="0" style="95" hidden="1" customWidth="1"/>
    <col min="12295" max="12295" width="19.7109375" style="95" customWidth="1"/>
    <col min="12296" max="12296" width="15.85546875" style="95" customWidth="1"/>
    <col min="12297" max="12297" width="22.7109375" style="95" customWidth="1"/>
    <col min="12298" max="12298" width="15.7109375" style="95" bestFit="1" customWidth="1"/>
    <col min="12299" max="12544" width="9.140625" style="95"/>
    <col min="12545" max="12546" width="6.42578125" style="95" customWidth="1"/>
    <col min="12547" max="12547" width="21.5703125" style="95" customWidth="1"/>
    <col min="12548" max="12548" width="7.28515625" style="95" customWidth="1"/>
    <col min="12549" max="12549" width="28" style="95" customWidth="1"/>
    <col min="12550" max="12550" width="0" style="95" hidden="1" customWidth="1"/>
    <col min="12551" max="12551" width="19.7109375" style="95" customWidth="1"/>
    <col min="12552" max="12552" width="15.85546875" style="95" customWidth="1"/>
    <col min="12553" max="12553" width="22.7109375" style="95" customWidth="1"/>
    <col min="12554" max="12554" width="15.7109375" style="95" bestFit="1" customWidth="1"/>
    <col min="12555" max="12800" width="9.140625" style="95"/>
    <col min="12801" max="12802" width="6.42578125" style="95" customWidth="1"/>
    <col min="12803" max="12803" width="21.5703125" style="95" customWidth="1"/>
    <col min="12804" max="12804" width="7.28515625" style="95" customWidth="1"/>
    <col min="12805" max="12805" width="28" style="95" customWidth="1"/>
    <col min="12806" max="12806" width="0" style="95" hidden="1" customWidth="1"/>
    <col min="12807" max="12807" width="19.7109375" style="95" customWidth="1"/>
    <col min="12808" max="12808" width="15.85546875" style="95" customWidth="1"/>
    <col min="12809" max="12809" width="22.7109375" style="95" customWidth="1"/>
    <col min="12810" max="12810" width="15.7109375" style="95" bestFit="1" customWidth="1"/>
    <col min="12811" max="13056" width="9.140625" style="95"/>
    <col min="13057" max="13058" width="6.42578125" style="95" customWidth="1"/>
    <col min="13059" max="13059" width="21.5703125" style="95" customWidth="1"/>
    <col min="13060" max="13060" width="7.28515625" style="95" customWidth="1"/>
    <col min="13061" max="13061" width="28" style="95" customWidth="1"/>
    <col min="13062" max="13062" width="0" style="95" hidden="1" customWidth="1"/>
    <col min="13063" max="13063" width="19.7109375" style="95" customWidth="1"/>
    <col min="13064" max="13064" width="15.85546875" style="95" customWidth="1"/>
    <col min="13065" max="13065" width="22.7109375" style="95" customWidth="1"/>
    <col min="13066" max="13066" width="15.7109375" style="95" bestFit="1" customWidth="1"/>
    <col min="13067" max="13312" width="9.140625" style="95"/>
    <col min="13313" max="13314" width="6.42578125" style="95" customWidth="1"/>
    <col min="13315" max="13315" width="21.5703125" style="95" customWidth="1"/>
    <col min="13316" max="13316" width="7.28515625" style="95" customWidth="1"/>
    <col min="13317" max="13317" width="28" style="95" customWidth="1"/>
    <col min="13318" max="13318" width="0" style="95" hidden="1" customWidth="1"/>
    <col min="13319" max="13319" width="19.7109375" style="95" customWidth="1"/>
    <col min="13320" max="13320" width="15.85546875" style="95" customWidth="1"/>
    <col min="13321" max="13321" width="22.7109375" style="95" customWidth="1"/>
    <col min="13322" max="13322" width="15.7109375" style="95" bestFit="1" customWidth="1"/>
    <col min="13323" max="13568" width="9.140625" style="95"/>
    <col min="13569" max="13570" width="6.42578125" style="95" customWidth="1"/>
    <col min="13571" max="13571" width="21.5703125" style="95" customWidth="1"/>
    <col min="13572" max="13572" width="7.28515625" style="95" customWidth="1"/>
    <col min="13573" max="13573" width="28" style="95" customWidth="1"/>
    <col min="13574" max="13574" width="0" style="95" hidden="1" customWidth="1"/>
    <col min="13575" max="13575" width="19.7109375" style="95" customWidth="1"/>
    <col min="13576" max="13576" width="15.85546875" style="95" customWidth="1"/>
    <col min="13577" max="13577" width="22.7109375" style="95" customWidth="1"/>
    <col min="13578" max="13578" width="15.7109375" style="95" bestFit="1" customWidth="1"/>
    <col min="13579" max="13824" width="9.140625" style="95"/>
    <col min="13825" max="13826" width="6.42578125" style="95" customWidth="1"/>
    <col min="13827" max="13827" width="21.5703125" style="95" customWidth="1"/>
    <col min="13828" max="13828" width="7.28515625" style="95" customWidth="1"/>
    <col min="13829" max="13829" width="28" style="95" customWidth="1"/>
    <col min="13830" max="13830" width="0" style="95" hidden="1" customWidth="1"/>
    <col min="13831" max="13831" width="19.7109375" style="95" customWidth="1"/>
    <col min="13832" max="13832" width="15.85546875" style="95" customWidth="1"/>
    <col min="13833" max="13833" width="22.7109375" style="95" customWidth="1"/>
    <col min="13834" max="13834" width="15.7109375" style="95" bestFit="1" customWidth="1"/>
    <col min="13835" max="14080" width="9.140625" style="95"/>
    <col min="14081" max="14082" width="6.42578125" style="95" customWidth="1"/>
    <col min="14083" max="14083" width="21.5703125" style="95" customWidth="1"/>
    <col min="14084" max="14084" width="7.28515625" style="95" customWidth="1"/>
    <col min="14085" max="14085" width="28" style="95" customWidth="1"/>
    <col min="14086" max="14086" width="0" style="95" hidden="1" customWidth="1"/>
    <col min="14087" max="14087" width="19.7109375" style="95" customWidth="1"/>
    <col min="14088" max="14088" width="15.85546875" style="95" customWidth="1"/>
    <col min="14089" max="14089" width="22.7109375" style="95" customWidth="1"/>
    <col min="14090" max="14090" width="15.7109375" style="95" bestFit="1" customWidth="1"/>
    <col min="14091" max="14336" width="9.140625" style="95"/>
    <col min="14337" max="14338" width="6.42578125" style="95" customWidth="1"/>
    <col min="14339" max="14339" width="21.5703125" style="95" customWidth="1"/>
    <col min="14340" max="14340" width="7.28515625" style="95" customWidth="1"/>
    <col min="14341" max="14341" width="28" style="95" customWidth="1"/>
    <col min="14342" max="14342" width="0" style="95" hidden="1" customWidth="1"/>
    <col min="14343" max="14343" width="19.7109375" style="95" customWidth="1"/>
    <col min="14344" max="14344" width="15.85546875" style="95" customWidth="1"/>
    <col min="14345" max="14345" width="22.7109375" style="95" customWidth="1"/>
    <col min="14346" max="14346" width="15.7109375" style="95" bestFit="1" customWidth="1"/>
    <col min="14347" max="14592" width="9.140625" style="95"/>
    <col min="14593" max="14594" width="6.42578125" style="95" customWidth="1"/>
    <col min="14595" max="14595" width="21.5703125" style="95" customWidth="1"/>
    <col min="14596" max="14596" width="7.28515625" style="95" customWidth="1"/>
    <col min="14597" max="14597" width="28" style="95" customWidth="1"/>
    <col min="14598" max="14598" width="0" style="95" hidden="1" customWidth="1"/>
    <col min="14599" max="14599" width="19.7109375" style="95" customWidth="1"/>
    <col min="14600" max="14600" width="15.85546875" style="95" customWidth="1"/>
    <col min="14601" max="14601" width="22.7109375" style="95" customWidth="1"/>
    <col min="14602" max="14602" width="15.7109375" style="95" bestFit="1" customWidth="1"/>
    <col min="14603" max="14848" width="9.140625" style="95"/>
    <col min="14849" max="14850" width="6.42578125" style="95" customWidth="1"/>
    <col min="14851" max="14851" width="21.5703125" style="95" customWidth="1"/>
    <col min="14852" max="14852" width="7.28515625" style="95" customWidth="1"/>
    <col min="14853" max="14853" width="28" style="95" customWidth="1"/>
    <col min="14854" max="14854" width="0" style="95" hidden="1" customWidth="1"/>
    <col min="14855" max="14855" width="19.7109375" style="95" customWidth="1"/>
    <col min="14856" max="14856" width="15.85546875" style="95" customWidth="1"/>
    <col min="14857" max="14857" width="22.7109375" style="95" customWidth="1"/>
    <col min="14858" max="14858" width="15.7109375" style="95" bestFit="1" customWidth="1"/>
    <col min="14859" max="15104" width="9.140625" style="95"/>
    <col min="15105" max="15106" width="6.42578125" style="95" customWidth="1"/>
    <col min="15107" max="15107" width="21.5703125" style="95" customWidth="1"/>
    <col min="15108" max="15108" width="7.28515625" style="95" customWidth="1"/>
    <col min="15109" max="15109" width="28" style="95" customWidth="1"/>
    <col min="15110" max="15110" width="0" style="95" hidden="1" customWidth="1"/>
    <col min="15111" max="15111" width="19.7109375" style="95" customWidth="1"/>
    <col min="15112" max="15112" width="15.85546875" style="95" customWidth="1"/>
    <col min="15113" max="15113" width="22.7109375" style="95" customWidth="1"/>
    <col min="15114" max="15114" width="15.7109375" style="95" bestFit="1" customWidth="1"/>
    <col min="15115" max="15360" width="9.140625" style="95"/>
    <col min="15361" max="15362" width="6.42578125" style="95" customWidth="1"/>
    <col min="15363" max="15363" width="21.5703125" style="95" customWidth="1"/>
    <col min="15364" max="15364" width="7.28515625" style="95" customWidth="1"/>
    <col min="15365" max="15365" width="28" style="95" customWidth="1"/>
    <col min="15366" max="15366" width="0" style="95" hidden="1" customWidth="1"/>
    <col min="15367" max="15367" width="19.7109375" style="95" customWidth="1"/>
    <col min="15368" max="15368" width="15.85546875" style="95" customWidth="1"/>
    <col min="15369" max="15369" width="22.7109375" style="95" customWidth="1"/>
    <col min="15370" max="15370" width="15.7109375" style="95" bestFit="1" customWidth="1"/>
    <col min="15371" max="15616" width="9.140625" style="95"/>
    <col min="15617" max="15618" width="6.42578125" style="95" customWidth="1"/>
    <col min="15619" max="15619" width="21.5703125" style="95" customWidth="1"/>
    <col min="15620" max="15620" width="7.28515625" style="95" customWidth="1"/>
    <col min="15621" max="15621" width="28" style="95" customWidth="1"/>
    <col min="15622" max="15622" width="0" style="95" hidden="1" customWidth="1"/>
    <col min="15623" max="15623" width="19.7109375" style="95" customWidth="1"/>
    <col min="15624" max="15624" width="15.85546875" style="95" customWidth="1"/>
    <col min="15625" max="15625" width="22.7109375" style="95" customWidth="1"/>
    <col min="15626" max="15626" width="15.7109375" style="95" bestFit="1" customWidth="1"/>
    <col min="15627" max="15872" width="9.140625" style="95"/>
    <col min="15873" max="15874" width="6.42578125" style="95" customWidth="1"/>
    <col min="15875" max="15875" width="21.5703125" style="95" customWidth="1"/>
    <col min="15876" max="15876" width="7.28515625" style="95" customWidth="1"/>
    <col min="15877" max="15877" width="28" style="95" customWidth="1"/>
    <col min="15878" max="15878" width="0" style="95" hidden="1" customWidth="1"/>
    <col min="15879" max="15879" width="19.7109375" style="95" customWidth="1"/>
    <col min="15880" max="15880" width="15.85546875" style="95" customWidth="1"/>
    <col min="15881" max="15881" width="22.7109375" style="95" customWidth="1"/>
    <col min="15882" max="15882" width="15.7109375" style="95" bestFit="1" customWidth="1"/>
    <col min="15883" max="16128" width="9.140625" style="95"/>
    <col min="16129" max="16130" width="6.42578125" style="95" customWidth="1"/>
    <col min="16131" max="16131" width="21.5703125" style="95" customWidth="1"/>
    <col min="16132" max="16132" width="7.28515625" style="95" customWidth="1"/>
    <col min="16133" max="16133" width="28" style="95" customWidth="1"/>
    <col min="16134" max="16134" width="0" style="95" hidden="1" customWidth="1"/>
    <col min="16135" max="16135" width="19.7109375" style="95" customWidth="1"/>
    <col min="16136" max="16136" width="15.85546875" style="95" customWidth="1"/>
    <col min="16137" max="16137" width="22.7109375" style="95" customWidth="1"/>
    <col min="16138" max="16138" width="15.7109375" style="95" bestFit="1" customWidth="1"/>
    <col min="16139" max="16384" width="9.140625" style="95"/>
  </cols>
  <sheetData>
    <row r="1" spans="1:15" x14ac:dyDescent="0.25">
      <c r="E1" s="1268"/>
      <c r="F1" s="1268"/>
      <c r="G1" s="1268"/>
      <c r="H1" s="1268"/>
    </row>
    <row r="2" spans="1:15" x14ac:dyDescent="0.25">
      <c r="E2" s="1268"/>
      <c r="F2" s="1268"/>
      <c r="G2" s="1268"/>
      <c r="H2" s="1268"/>
    </row>
    <row r="3" spans="1:15" x14ac:dyDescent="0.25">
      <c r="E3" s="1268"/>
      <c r="F3" s="1268"/>
      <c r="G3" s="1268"/>
      <c r="H3" s="1268"/>
    </row>
    <row r="4" spans="1:15" s="96" customFormat="1" ht="14.25" customHeight="1" x14ac:dyDescent="0.25">
      <c r="A4" s="1269" t="s">
        <v>479</v>
      </c>
      <c r="B4" s="1269"/>
      <c r="C4" s="1269"/>
      <c r="D4" s="1269"/>
      <c r="E4" s="1269"/>
      <c r="F4" s="1269"/>
      <c r="G4" s="1269"/>
    </row>
    <row r="5" spans="1:15" s="96" customFormat="1" ht="14.25" customHeight="1" x14ac:dyDescent="0.25">
      <c r="A5" s="1270" t="s">
        <v>516</v>
      </c>
      <c r="B5" s="1270"/>
      <c r="C5" s="1270"/>
      <c r="D5" s="1270"/>
      <c r="E5" s="1270"/>
      <c r="F5" s="1270"/>
      <c r="G5" s="1270"/>
    </row>
    <row r="6" spans="1:15" s="96" customFormat="1" ht="26.25" customHeight="1" x14ac:dyDescent="0.25">
      <c r="A6" s="1267" t="str">
        <f>[1]РП!A3:H3</f>
        <v>__________________</v>
      </c>
      <c r="B6" s="1267"/>
      <c r="C6" s="1267"/>
      <c r="D6" s="1267"/>
      <c r="E6" s="1267"/>
      <c r="F6" s="1267"/>
      <c r="G6" s="1267"/>
    </row>
    <row r="7" spans="1:15" s="96" customFormat="1" x14ac:dyDescent="0.25">
      <c r="A7" s="152"/>
      <c r="B7" s="152"/>
      <c r="C7" s="151"/>
      <c r="D7" s="151"/>
      <c r="E7" s="151"/>
      <c r="F7" s="151"/>
      <c r="G7" s="137"/>
    </row>
    <row r="8" spans="1:15" s="96" customFormat="1" ht="20.100000000000001" customHeight="1" x14ac:dyDescent="0.25">
      <c r="A8" s="1257" t="s">
        <v>480</v>
      </c>
      <c r="B8" s="1257"/>
      <c r="C8" s="1257"/>
      <c r="D8" s="1257"/>
      <c r="E8" s="1257"/>
      <c r="F8" s="151" t="s">
        <v>481</v>
      </c>
      <c r="G8" s="137"/>
    </row>
    <row r="9" spans="1:15" s="96" customFormat="1" ht="13.5" customHeight="1" x14ac:dyDescent="0.25">
      <c r="A9" s="152"/>
      <c r="B9" s="152"/>
      <c r="C9" s="151"/>
      <c r="D9" s="151"/>
      <c r="E9" s="151"/>
      <c r="F9" s="151"/>
      <c r="G9" s="137"/>
      <c r="J9" s="1185">
        <f>G15+G21+G22+G23</f>
        <v>5261493.7687537931</v>
      </c>
    </row>
    <row r="10" spans="1:15" s="96" customFormat="1" ht="14.25" customHeight="1" x14ac:dyDescent="0.25">
      <c r="A10" s="1258" t="s">
        <v>482</v>
      </c>
      <c r="B10" s="1258"/>
      <c r="C10" s="1258"/>
      <c r="D10" s="1258"/>
      <c r="E10" s="1258"/>
      <c r="F10" s="151"/>
      <c r="G10" s="137"/>
    </row>
    <row r="11" spans="1:15" s="100" customFormat="1" x14ac:dyDescent="0.25">
      <c r="A11" s="97"/>
      <c r="B11" s="97"/>
      <c r="C11" s="98"/>
      <c r="D11" s="98"/>
      <c r="E11" s="98"/>
      <c r="F11" s="99"/>
      <c r="G11" s="138"/>
      <c r="J11" s="1186">
        <f>G15+G21+G22+G23</f>
        <v>5261493.7687537931</v>
      </c>
    </row>
    <row r="12" spans="1:15" s="151" customFormat="1" ht="43.5" customHeight="1" x14ac:dyDescent="0.25">
      <c r="A12" s="1259" t="s">
        <v>483</v>
      </c>
      <c r="B12" s="1259" t="s">
        <v>484</v>
      </c>
      <c r="C12" s="1261" t="s">
        <v>485</v>
      </c>
      <c r="D12" s="1262"/>
      <c r="E12" s="1263"/>
      <c r="F12" s="150" t="s">
        <v>486</v>
      </c>
      <c r="G12" s="1255" t="s">
        <v>487</v>
      </c>
      <c r="H12" s="1250" t="s">
        <v>132</v>
      </c>
    </row>
    <row r="13" spans="1:15" s="151" customFormat="1" ht="60" hidden="1" customHeight="1" x14ac:dyDescent="0.25">
      <c r="A13" s="1260"/>
      <c r="B13" s="1260"/>
      <c r="C13" s="1264"/>
      <c r="D13" s="1265"/>
      <c r="E13" s="1266"/>
      <c r="F13" s="150"/>
      <c r="G13" s="1256"/>
      <c r="H13" s="1251"/>
      <c r="J13" s="101" t="s">
        <v>488</v>
      </c>
      <c r="K13" s="101" t="s">
        <v>489</v>
      </c>
      <c r="L13"/>
      <c r="M13"/>
      <c r="N13"/>
      <c r="O13"/>
    </row>
    <row r="14" spans="1:15" s="152" customFormat="1" x14ac:dyDescent="0.25">
      <c r="A14" s="102" t="s">
        <v>490</v>
      </c>
      <c r="B14" s="102" t="s">
        <v>491</v>
      </c>
      <c r="C14" s="1252">
        <v>3</v>
      </c>
      <c r="D14" s="1253"/>
      <c r="E14" s="1254"/>
      <c r="F14" s="150">
        <v>4</v>
      </c>
      <c r="G14" s="139">
        <v>4</v>
      </c>
      <c r="H14" s="150">
        <v>5</v>
      </c>
      <c r="J14" s="103">
        <v>2001</v>
      </c>
      <c r="K14" s="103">
        <v>118.6</v>
      </c>
      <c r="L14">
        <f>K14/100</f>
        <v>1.1859999999999999</v>
      </c>
      <c r="M14" t="e">
        <f>L14*L15*L16*L17*L18*L19*L20*L21*L22*L23*#REF!</f>
        <v>#REF!</v>
      </c>
      <c r="N14"/>
      <c r="O14"/>
    </row>
    <row r="15" spans="1:15" s="152" customFormat="1" ht="26.25" customHeight="1" x14ac:dyDescent="0.25">
      <c r="A15" s="104">
        <f>1</f>
        <v>1</v>
      </c>
      <c r="B15" s="105">
        <v>1</v>
      </c>
      <c r="C15" s="1241" t="s">
        <v>492</v>
      </c>
      <c r="D15" s="1242"/>
      <c r="E15" s="1243"/>
      <c r="F15" s="140" t="e">
        <f>[1]РП!#REF!</f>
        <v>#REF!</v>
      </c>
      <c r="G15" s="140">
        <f>[1]РП!I21</f>
        <v>3853077.8831999996</v>
      </c>
      <c r="H15" s="106" t="s">
        <v>493</v>
      </c>
      <c r="I15" s="141">
        <v>350395.66496518301</v>
      </c>
      <c r="J15" s="107">
        <v>2002</v>
      </c>
      <c r="K15" s="107">
        <v>115.1</v>
      </c>
      <c r="L15">
        <f t="shared" ref="L15:L23" si="0">K15/100</f>
        <v>1.151</v>
      </c>
      <c r="M15"/>
      <c r="N15"/>
      <c r="O15"/>
    </row>
    <row r="16" spans="1:15" s="151" customFormat="1" ht="15" hidden="1" customHeight="1" x14ac:dyDescent="0.25">
      <c r="A16" s="105"/>
      <c r="B16" s="105"/>
      <c r="C16" s="1241"/>
      <c r="D16" s="1242"/>
      <c r="E16" s="1243"/>
      <c r="F16" s="140"/>
      <c r="G16" s="142"/>
      <c r="H16" s="108"/>
      <c r="I16" s="151">
        <v>688687.35316754924</v>
      </c>
      <c r="J16" s="103">
        <v>2003</v>
      </c>
      <c r="K16" s="103">
        <v>112</v>
      </c>
      <c r="L16">
        <f t="shared" si="0"/>
        <v>1.1200000000000001</v>
      </c>
      <c r="M16"/>
      <c r="N16"/>
      <c r="O16"/>
    </row>
    <row r="17" spans="1:15" s="151" customFormat="1" ht="15" hidden="1" customHeight="1" x14ac:dyDescent="0.25">
      <c r="A17" s="105"/>
      <c r="B17" s="105"/>
      <c r="C17" s="1241"/>
      <c r="D17" s="1242"/>
      <c r="E17" s="1243"/>
      <c r="F17" s="140"/>
      <c r="G17" s="142"/>
      <c r="H17" s="108"/>
      <c r="I17" s="151">
        <v>439228.12175288645</v>
      </c>
      <c r="J17" s="107">
        <v>2004</v>
      </c>
      <c r="K17" s="107">
        <v>111.7</v>
      </c>
      <c r="L17">
        <f t="shared" si="0"/>
        <v>1.117</v>
      </c>
      <c r="M17"/>
      <c r="N17"/>
      <c r="O17"/>
    </row>
    <row r="18" spans="1:15" s="151" customFormat="1" ht="15" hidden="1" customHeight="1" x14ac:dyDescent="0.25">
      <c r="A18" s="105"/>
      <c r="B18" s="105"/>
      <c r="C18" s="1241"/>
      <c r="D18" s="1242"/>
      <c r="E18" s="1243"/>
      <c r="F18" s="140"/>
      <c r="G18" s="142"/>
      <c r="H18" s="108"/>
      <c r="J18" s="103">
        <v>2005</v>
      </c>
      <c r="K18" s="103">
        <v>110.9</v>
      </c>
      <c r="L18">
        <f t="shared" si="0"/>
        <v>1.109</v>
      </c>
      <c r="M18"/>
      <c r="N18"/>
      <c r="O18"/>
    </row>
    <row r="19" spans="1:15" s="151" customFormat="1" ht="15" hidden="1" customHeight="1" x14ac:dyDescent="0.25">
      <c r="A19" s="105"/>
      <c r="B19" s="105"/>
      <c r="C19" s="1241"/>
      <c r="D19" s="1242"/>
      <c r="E19" s="1243"/>
      <c r="F19" s="140"/>
      <c r="G19" s="142"/>
      <c r="H19" s="108"/>
      <c r="J19" s="107">
        <v>2006</v>
      </c>
      <c r="K19" s="107">
        <v>109</v>
      </c>
      <c r="L19">
        <f t="shared" si="0"/>
        <v>1.0900000000000001</v>
      </c>
      <c r="M19"/>
      <c r="N19"/>
      <c r="O19"/>
    </row>
    <row r="20" spans="1:15" s="151" customFormat="1" ht="15" hidden="1" customHeight="1" x14ac:dyDescent="0.25">
      <c r="A20" s="105"/>
      <c r="B20" s="105"/>
      <c r="C20" s="1241"/>
      <c r="D20" s="1242"/>
      <c r="E20" s="1243"/>
      <c r="F20" s="140"/>
      <c r="G20" s="142"/>
      <c r="H20" s="108"/>
      <c r="J20" s="103">
        <v>2007</v>
      </c>
      <c r="K20" s="103">
        <v>111.9</v>
      </c>
      <c r="L20">
        <f t="shared" si="0"/>
        <v>1.119</v>
      </c>
      <c r="M20"/>
      <c r="N20"/>
      <c r="O20"/>
    </row>
    <row r="21" spans="1:15" s="151" customFormat="1" ht="12.75" customHeight="1" x14ac:dyDescent="0.25">
      <c r="A21" s="105">
        <f>A15+1</f>
        <v>2</v>
      </c>
      <c r="B21" s="105">
        <f>B15+1</f>
        <v>2</v>
      </c>
      <c r="C21" s="1241" t="s">
        <v>494</v>
      </c>
      <c r="D21" s="1242"/>
      <c r="E21" s="1243"/>
      <c r="F21" s="140"/>
      <c r="G21" s="140">
        <f>[1]экология!I106</f>
        <v>333917.56440915569</v>
      </c>
      <c r="H21" s="1247" t="s">
        <v>495</v>
      </c>
      <c r="I21" s="109"/>
      <c r="J21" s="107">
        <v>2008</v>
      </c>
      <c r="K21" s="107">
        <v>113.3</v>
      </c>
      <c r="L21">
        <f t="shared" si="0"/>
        <v>1.133</v>
      </c>
      <c r="M21"/>
      <c r="N21"/>
      <c r="O21"/>
    </row>
    <row r="22" spans="1:15" s="151" customFormat="1" ht="12.75" customHeight="1" x14ac:dyDescent="0.25">
      <c r="A22" s="105">
        <f>A21+1</f>
        <v>3</v>
      </c>
      <c r="B22" s="105">
        <f>B21+1</f>
        <v>3</v>
      </c>
      <c r="C22" s="1241" t="s">
        <v>496</v>
      </c>
      <c r="D22" s="1242"/>
      <c r="E22" s="1243"/>
      <c r="F22" s="140"/>
      <c r="G22" s="140">
        <f>[1]геология!J124</f>
        <v>655671.50559338834</v>
      </c>
      <c r="H22" s="1248"/>
      <c r="J22" s="107">
        <v>2009</v>
      </c>
      <c r="K22" s="107">
        <v>111.6</v>
      </c>
      <c r="L22">
        <f t="shared" si="0"/>
        <v>1.1159999999999999</v>
      </c>
      <c r="M22"/>
      <c r="N22"/>
      <c r="O22"/>
    </row>
    <row r="23" spans="1:15" s="151" customFormat="1" ht="12.75" customHeight="1" x14ac:dyDescent="0.25">
      <c r="A23" s="105">
        <f>A22+1</f>
        <v>4</v>
      </c>
      <c r="B23" s="105">
        <f>B22+1</f>
        <v>4</v>
      </c>
      <c r="C23" s="1241" t="s">
        <v>497</v>
      </c>
      <c r="D23" s="1242"/>
      <c r="E23" s="1243"/>
      <c r="F23" s="140"/>
      <c r="G23" s="140">
        <f>[1]геодезия!I63</f>
        <v>418826.81555124966</v>
      </c>
      <c r="H23" s="1249"/>
      <c r="J23" s="107">
        <v>2010</v>
      </c>
      <c r="K23" s="107">
        <v>108.1</v>
      </c>
      <c r="L23">
        <f t="shared" si="0"/>
        <v>1.081</v>
      </c>
      <c r="M23"/>
      <c r="N23"/>
      <c r="O23"/>
    </row>
    <row r="24" spans="1:15" s="112" customFormat="1" ht="60" x14ac:dyDescent="0.25">
      <c r="A24" s="105">
        <v>5</v>
      </c>
      <c r="B24" s="105">
        <v>5</v>
      </c>
      <c r="C24" s="1241" t="s">
        <v>498</v>
      </c>
      <c r="D24" s="1242"/>
      <c r="E24" s="1243"/>
      <c r="F24" s="143"/>
      <c r="G24" s="110">
        <f>(G15*0.1665+(G21++G22+G23)*0.273)*0.9</f>
        <v>923431.50387808704</v>
      </c>
      <c r="H24" s="108" t="s">
        <v>499</v>
      </c>
      <c r="I24" s="111">
        <f>G21+G22+G23</f>
        <v>1408415.8855537935</v>
      </c>
      <c r="J24"/>
      <c r="K24"/>
      <c r="L24"/>
      <c r="M24"/>
      <c r="N24"/>
      <c r="O24"/>
    </row>
    <row r="25" spans="1:15" s="112" customFormat="1" ht="28.5" customHeight="1" x14ac:dyDescent="0.25">
      <c r="A25" s="105">
        <v>6</v>
      </c>
      <c r="B25" s="105">
        <v>6</v>
      </c>
      <c r="C25" s="1241" t="s">
        <v>500</v>
      </c>
      <c r="D25" s="1242"/>
      <c r="E25" s="1243"/>
      <c r="F25" s="143"/>
      <c r="G25" s="110">
        <f>10000*COUNT(G15:G23)</f>
        <v>40000</v>
      </c>
      <c r="H25" s="108"/>
      <c r="I25" s="111">
        <f>I24/1.18/3.64</f>
        <v>327904.61109000596</v>
      </c>
    </row>
    <row r="26" spans="1:15" s="116" customFormat="1" x14ac:dyDescent="0.2">
      <c r="A26" s="113"/>
      <c r="B26" s="114"/>
      <c r="C26" s="1244" t="s">
        <v>501</v>
      </c>
      <c r="D26" s="1245"/>
      <c r="E26" s="1246"/>
      <c r="F26" s="144" t="e">
        <f>SUM(F15:F23)</f>
        <v>#REF!</v>
      </c>
      <c r="G26" s="145">
        <f>SUM(G15:G25)</f>
        <v>6224925.2726318799</v>
      </c>
      <c r="H26" s="115"/>
    </row>
    <row r="27" spans="1:15" x14ac:dyDescent="0.25">
      <c r="A27" s="152"/>
      <c r="B27" s="152"/>
      <c r="C27" s="100"/>
      <c r="D27" s="100"/>
      <c r="E27" s="100"/>
      <c r="F27" s="100"/>
      <c r="H27" s="116"/>
    </row>
    <row r="28" spans="1:15" ht="15" customHeight="1" x14ac:dyDescent="0.25">
      <c r="A28" s="1271"/>
      <c r="B28" s="1271"/>
      <c r="C28" s="1271"/>
      <c r="D28" s="1271"/>
      <c r="E28" s="1271"/>
      <c r="F28" s="1271"/>
      <c r="G28" s="1271"/>
      <c r="H28" s="1271"/>
      <c r="I28" s="147"/>
      <c r="J28" s="147"/>
      <c r="K28" s="147"/>
      <c r="L28" s="147"/>
      <c r="M28" s="147"/>
    </row>
    <row r="29" spans="1:15" ht="15" customHeight="1" x14ac:dyDescent="0.25">
      <c r="A29" s="1272"/>
      <c r="B29" s="1272"/>
      <c r="C29" s="1272"/>
      <c r="D29" s="1272"/>
      <c r="E29" s="1272"/>
      <c r="F29" s="1272"/>
      <c r="G29" s="1272"/>
      <c r="H29" s="1272"/>
      <c r="I29" s="148"/>
      <c r="J29" s="148"/>
      <c r="K29" s="148"/>
      <c r="L29" s="148"/>
      <c r="M29" s="148"/>
    </row>
    <row r="30" spans="1:15" x14ac:dyDescent="0.25">
      <c r="A30" s="1273"/>
      <c r="B30" s="1273"/>
      <c r="C30" s="1273"/>
      <c r="D30" s="1273"/>
      <c r="E30" s="1273"/>
      <c r="F30" s="1273"/>
      <c r="G30" s="1273"/>
      <c r="H30" s="1273"/>
      <c r="I30" s="87"/>
      <c r="J30" s="88"/>
      <c r="K30" s="87"/>
      <c r="L30" s="87"/>
      <c r="M30" s="87"/>
    </row>
    <row r="31" spans="1:15" ht="15" customHeight="1" x14ac:dyDescent="0.25">
      <c r="A31" s="1271"/>
      <c r="B31" s="1271"/>
      <c r="C31" s="1271"/>
      <c r="D31" s="1271"/>
      <c r="E31" s="1271"/>
      <c r="F31" s="1271"/>
      <c r="G31" s="1271"/>
      <c r="H31" s="1271"/>
      <c r="I31" s="147"/>
      <c r="J31" s="147"/>
      <c r="K31" s="147"/>
      <c r="L31" s="147"/>
      <c r="M31" s="147"/>
    </row>
    <row r="32" spans="1:15" ht="15" customHeight="1" x14ac:dyDescent="0.25">
      <c r="A32" s="1272" t="s">
        <v>360</v>
      </c>
      <c r="B32" s="1272"/>
      <c r="C32" s="1272"/>
      <c r="D32" s="1272"/>
      <c r="E32" s="1272"/>
      <c r="F32" s="1272"/>
      <c r="G32" s="1272"/>
      <c r="H32" s="1272"/>
      <c r="I32" s="148"/>
      <c r="J32" s="148"/>
      <c r="K32" s="148"/>
      <c r="L32" s="148"/>
      <c r="M32" s="148"/>
    </row>
    <row r="33" spans="1:13" x14ac:dyDescent="0.25">
      <c r="A33" s="79"/>
      <c r="B33" s="77"/>
      <c r="C33" s="135"/>
      <c r="D33" s="153"/>
      <c r="E33" s="136"/>
      <c r="F33" s="78"/>
      <c r="G33" s="78"/>
      <c r="H33" s="78"/>
      <c r="I33" s="78"/>
      <c r="J33" s="83"/>
      <c r="K33" s="78"/>
      <c r="L33" s="78"/>
      <c r="M33" s="78"/>
    </row>
    <row r="38" spans="1:13" x14ac:dyDescent="0.25">
      <c r="E38" s="117"/>
    </row>
    <row r="39" spans="1:13" x14ac:dyDescent="0.25">
      <c r="E39" s="117"/>
    </row>
  </sheetData>
  <mergeCells count="32">
    <mergeCell ref="A28:H28"/>
    <mergeCell ref="A29:H29"/>
    <mergeCell ref="A30:H30"/>
    <mergeCell ref="A31:H31"/>
    <mergeCell ref="A32:H32"/>
    <mergeCell ref="A6:G6"/>
    <mergeCell ref="E1:H1"/>
    <mergeCell ref="E2:H2"/>
    <mergeCell ref="E3:H3"/>
    <mergeCell ref="A4:G4"/>
    <mergeCell ref="A5:G5"/>
    <mergeCell ref="A8:E8"/>
    <mergeCell ref="A10:E10"/>
    <mergeCell ref="A12:A13"/>
    <mergeCell ref="B12:B13"/>
    <mergeCell ref="C12:E13"/>
    <mergeCell ref="H21:H23"/>
    <mergeCell ref="C22:E22"/>
    <mergeCell ref="C23:E23"/>
    <mergeCell ref="H12:H13"/>
    <mergeCell ref="C14:E14"/>
    <mergeCell ref="C15:E15"/>
    <mergeCell ref="C16:E16"/>
    <mergeCell ref="C17:E17"/>
    <mergeCell ref="C18:E18"/>
    <mergeCell ref="G12:G13"/>
    <mergeCell ref="C24:E24"/>
    <mergeCell ref="C25:E25"/>
    <mergeCell ref="C26:E26"/>
    <mergeCell ref="C19:E19"/>
    <mergeCell ref="C20:E20"/>
    <mergeCell ref="C21:E21"/>
  </mergeCells>
  <pageMargins left="0.7" right="0.7" top="0.75" bottom="0.75" header="0.3" footer="0.3"/>
  <pageSetup paperSize="9" scale="98" orientation="landscape" r:id="rId1"/>
  <colBreaks count="1" manualBreakCount="1">
    <brk id="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7"/>
  <sheetViews>
    <sheetView workbookViewId="0">
      <selection activeCell="C4" sqref="C4"/>
    </sheetView>
  </sheetViews>
  <sheetFormatPr defaultRowHeight="15" outlineLevelRow="2" x14ac:dyDescent="0.25"/>
  <cols>
    <col min="1" max="1" width="4.5703125" style="79" customWidth="1"/>
    <col min="2" max="2" width="14.42578125" style="77" customWidth="1"/>
    <col min="3" max="3" width="40.7109375" style="135" customWidth="1"/>
    <col min="4" max="4" width="13.85546875" style="196" customWidth="1"/>
    <col min="5" max="5" width="11.7109375" style="136" customWidth="1"/>
    <col min="6" max="6" width="8.140625" style="78" customWidth="1"/>
    <col min="7" max="9" width="7.140625" style="78" customWidth="1"/>
    <col min="10" max="10" width="8.140625" style="78" customWidth="1"/>
    <col min="11" max="13" width="7.140625" style="78" customWidth="1"/>
  </cols>
  <sheetData>
    <row r="1" spans="1:14" outlineLevel="2" x14ac:dyDescent="0.25">
      <c r="A1" s="1081" t="s">
        <v>117</v>
      </c>
      <c r="B1" s="1076"/>
      <c r="C1" s="1082"/>
      <c r="D1" s="1076"/>
      <c r="E1" s="1076"/>
      <c r="F1" s="1076"/>
      <c r="G1" s="1076"/>
      <c r="H1" s="1076"/>
      <c r="I1" s="1076"/>
      <c r="J1" s="1083" t="s">
        <v>118</v>
      </c>
      <c r="K1" s="1076"/>
      <c r="L1" s="1076"/>
      <c r="M1" s="1076"/>
    </row>
    <row r="2" spans="1:14" outlineLevel="1" x14ac:dyDescent="0.25">
      <c r="A2" s="1084"/>
      <c r="B2" s="1076"/>
      <c r="C2" s="1082"/>
      <c r="D2" s="1076"/>
      <c r="E2" s="1076"/>
      <c r="F2" s="1076"/>
      <c r="G2" s="1076"/>
      <c r="H2" s="1076"/>
      <c r="I2" s="1076"/>
      <c r="J2" s="1085"/>
      <c r="K2" s="1076"/>
      <c r="L2" s="1076"/>
      <c r="M2" s="1076"/>
    </row>
    <row r="3" spans="1:14" outlineLevel="1" x14ac:dyDescent="0.25">
      <c r="A3" s="1084"/>
      <c r="B3" s="1076"/>
      <c r="C3" s="1082"/>
      <c r="D3" s="1076"/>
      <c r="E3" s="1076"/>
      <c r="F3" s="1076"/>
      <c r="G3" s="1076"/>
      <c r="H3" s="1076"/>
      <c r="I3" s="1076"/>
      <c r="J3" s="1085"/>
      <c r="K3" s="1076"/>
      <c r="L3" s="1076"/>
      <c r="M3" s="1076"/>
    </row>
    <row r="4" spans="1:14" outlineLevel="1" x14ac:dyDescent="0.25">
      <c r="A4" s="1084"/>
      <c r="B4" s="1076"/>
      <c r="C4" s="1086"/>
      <c r="D4" s="1076"/>
      <c r="E4" s="1076"/>
      <c r="F4" s="1076"/>
      <c r="G4" s="1076"/>
      <c r="H4" s="1076"/>
      <c r="I4" s="1076"/>
      <c r="J4" s="1085" t="s">
        <v>119</v>
      </c>
      <c r="K4" s="1076"/>
      <c r="L4" s="1076"/>
      <c r="M4" s="1076"/>
    </row>
    <row r="5" spans="1:14" outlineLevel="1" x14ac:dyDescent="0.25">
      <c r="A5" s="1084" t="s">
        <v>385</v>
      </c>
      <c r="B5" s="1076"/>
      <c r="C5" s="1082"/>
      <c r="D5" s="1076"/>
      <c r="E5" s="1076"/>
      <c r="F5" s="1076"/>
      <c r="G5" s="1076"/>
      <c r="H5" s="1076"/>
      <c r="I5" s="1076"/>
      <c r="J5" s="1087" t="s">
        <v>120</v>
      </c>
      <c r="K5" s="1076"/>
      <c r="L5" s="1076"/>
      <c r="M5" s="1076"/>
    </row>
    <row r="6" spans="1:14" x14ac:dyDescent="0.25">
      <c r="A6" s="1088"/>
      <c r="B6" s="1115"/>
      <c r="C6" s="1116"/>
      <c r="D6" s="1077"/>
      <c r="E6" s="1117"/>
      <c r="F6" s="1089"/>
      <c r="G6" s="1089"/>
      <c r="H6" s="1077"/>
      <c r="I6" s="1089"/>
      <c r="J6" s="1090"/>
      <c r="K6" s="1118"/>
      <c r="L6" s="1118"/>
      <c r="M6" s="1118"/>
    </row>
    <row r="7" spans="1:14" x14ac:dyDescent="0.25">
      <c r="A7" s="1088"/>
      <c r="B7" s="1084"/>
      <c r="C7" s="1082"/>
      <c r="D7" s="1091"/>
      <c r="E7" s="1092" t="s">
        <v>9</v>
      </c>
      <c r="F7" s="1093"/>
      <c r="G7" s="1093"/>
      <c r="H7" s="1076"/>
      <c r="I7" s="1094"/>
      <c r="J7" s="1076"/>
      <c r="K7" s="1076"/>
      <c r="L7" s="1076"/>
      <c r="M7" s="1076"/>
    </row>
    <row r="8" spans="1:14" x14ac:dyDescent="0.25">
      <c r="A8" s="1088"/>
      <c r="B8" s="1084"/>
      <c r="C8" s="1082"/>
      <c r="D8" s="1091"/>
      <c r="E8" s="1092"/>
      <c r="F8" s="1093"/>
      <c r="G8" s="1093"/>
      <c r="H8" s="1076"/>
      <c r="I8" s="1094"/>
      <c r="J8" s="1076"/>
      <c r="K8" s="1076"/>
      <c r="L8" s="1076"/>
      <c r="M8" s="1076"/>
    </row>
    <row r="9" spans="1:14" ht="15.75" x14ac:dyDescent="0.25">
      <c r="A9" s="1088"/>
      <c r="B9" s="1084"/>
      <c r="C9" s="1082"/>
      <c r="D9" s="1095" t="s">
        <v>386</v>
      </c>
      <c r="E9" s="1076"/>
      <c r="F9" s="1076"/>
      <c r="G9" s="1076"/>
      <c r="H9" s="1076"/>
      <c r="I9" s="1076"/>
      <c r="J9" s="1076"/>
      <c r="K9" s="1076"/>
      <c r="L9" s="1076"/>
      <c r="M9" s="1076"/>
    </row>
    <row r="10" spans="1:14" x14ac:dyDescent="0.25">
      <c r="A10" s="1088"/>
      <c r="B10" s="1084"/>
      <c r="C10" s="1082"/>
      <c r="D10" s="1096" t="s">
        <v>121</v>
      </c>
      <c r="E10" s="1076"/>
      <c r="F10" s="1076"/>
      <c r="G10" s="1076"/>
      <c r="H10" s="1076"/>
      <c r="I10" s="1097"/>
      <c r="J10" s="1076"/>
      <c r="K10" s="1076"/>
      <c r="L10" s="1076"/>
      <c r="M10" s="1076"/>
    </row>
    <row r="11" spans="1:14" x14ac:dyDescent="0.25">
      <c r="A11" s="1088"/>
      <c r="B11" s="1084"/>
      <c r="C11" s="1082"/>
      <c r="D11" s="1091"/>
      <c r="E11" s="1098"/>
      <c r="F11" s="1099"/>
      <c r="G11" s="1099"/>
      <c r="H11" s="1076"/>
      <c r="I11" s="1100"/>
      <c r="J11" s="1076"/>
      <c r="K11" s="1076"/>
      <c r="L11" s="1076"/>
      <c r="M11" s="1076"/>
    </row>
    <row r="12" spans="1:14" x14ac:dyDescent="0.25">
      <c r="A12" s="1076"/>
      <c r="B12" s="1078" t="s">
        <v>122</v>
      </c>
      <c r="C12" s="1079" t="s">
        <v>102</v>
      </c>
      <c r="D12" s="1077"/>
      <c r="E12" s="1101"/>
      <c r="F12" s="1102"/>
      <c r="G12" s="1102"/>
      <c r="H12" s="1080"/>
      <c r="I12" s="1089"/>
      <c r="J12" s="1090"/>
      <c r="K12" s="1076"/>
      <c r="L12" s="1076"/>
      <c r="M12" s="1076"/>
    </row>
    <row r="13" spans="1:14" x14ac:dyDescent="0.25">
      <c r="A13" s="1076"/>
      <c r="B13" s="1076"/>
      <c r="C13" s="1103"/>
      <c r="D13" s="1091"/>
      <c r="E13" s="1104" t="s">
        <v>123</v>
      </c>
      <c r="F13" s="1076"/>
      <c r="G13" s="1093"/>
      <c r="H13" s="1096"/>
      <c r="I13" s="1093"/>
      <c r="J13" s="1105"/>
      <c r="K13" s="1076"/>
      <c r="L13" s="1076"/>
      <c r="M13" s="1076"/>
    </row>
    <row r="14" spans="1:14" x14ac:dyDescent="0.25">
      <c r="A14" s="1106"/>
      <c r="B14" s="1107"/>
      <c r="C14" s="1108"/>
      <c r="D14" s="1109"/>
      <c r="E14" s="1110"/>
      <c r="F14" s="1111"/>
      <c r="G14" s="1111"/>
      <c r="H14" s="1111"/>
      <c r="I14" s="1111"/>
      <c r="J14" s="1111"/>
      <c r="K14" s="1111"/>
      <c r="L14" s="1111"/>
      <c r="M14" s="1111"/>
    </row>
    <row r="15" spans="1:14" x14ac:dyDescent="0.25">
      <c r="A15" s="1075"/>
      <c r="B15" s="1075"/>
      <c r="C15" s="1114" t="s">
        <v>513</v>
      </c>
      <c r="D15" s="1112"/>
      <c r="E15" s="1113"/>
      <c r="F15" s="1075"/>
      <c r="G15" s="1075"/>
      <c r="H15" s="1075"/>
      <c r="I15" s="1114"/>
      <c r="J15" s="1114"/>
      <c r="K15" s="1075"/>
      <c r="L15" s="1075"/>
      <c r="M15" s="1075"/>
      <c r="N15" s="432"/>
    </row>
    <row r="16" spans="1:14" s="80" customFormat="1" x14ac:dyDescent="0.25">
      <c r="A16" s="433"/>
      <c r="B16" s="434"/>
      <c r="C16" s="435" t="s">
        <v>169</v>
      </c>
      <c r="D16" s="436"/>
      <c r="E16" s="1276" t="s">
        <v>1636</v>
      </c>
      <c r="F16" s="1268"/>
      <c r="G16" s="437" t="s">
        <v>68</v>
      </c>
      <c r="H16" s="436"/>
      <c r="I16" s="435"/>
      <c r="J16" s="435"/>
      <c r="K16" s="436"/>
      <c r="L16" s="436"/>
      <c r="M16" s="436"/>
    </row>
    <row r="17" spans="1:13" s="80" customFormat="1" x14ac:dyDescent="0.25">
      <c r="A17" s="433"/>
      <c r="B17" s="434"/>
      <c r="C17" s="435" t="s">
        <v>128</v>
      </c>
      <c r="D17" s="433"/>
      <c r="E17" s="1276" t="s">
        <v>1637</v>
      </c>
      <c r="F17" s="1268"/>
      <c r="G17" s="437" t="s">
        <v>68</v>
      </c>
      <c r="H17" s="436"/>
      <c r="I17" s="435"/>
      <c r="J17" s="435"/>
      <c r="K17" s="436"/>
      <c r="L17" s="436"/>
      <c r="M17" s="436"/>
    </row>
    <row r="18" spans="1:13" s="80" customFormat="1" x14ac:dyDescent="0.25">
      <c r="A18" s="433"/>
      <c r="B18" s="434"/>
      <c r="C18" s="435" t="s">
        <v>129</v>
      </c>
      <c r="D18" s="433"/>
      <c r="E18" s="1276" t="s">
        <v>1638</v>
      </c>
      <c r="F18" s="1268"/>
      <c r="G18" s="437" t="s">
        <v>130</v>
      </c>
      <c r="H18" s="436"/>
      <c r="I18" s="435"/>
      <c r="J18" s="435"/>
      <c r="K18" s="436"/>
      <c r="L18" s="436"/>
      <c r="M18" s="436"/>
    </row>
    <row r="19" spans="1:13" x14ac:dyDescent="0.25">
      <c r="C19" s="438" t="s">
        <v>131</v>
      </c>
      <c r="D19" s="79"/>
      <c r="E19" s="439"/>
    </row>
    <row r="20" spans="1:13" x14ac:dyDescent="0.25">
      <c r="C20" s="440"/>
      <c r="D20" s="79"/>
      <c r="E20" s="439"/>
    </row>
    <row r="21" spans="1:13" x14ac:dyDescent="0.25">
      <c r="C21" s="440"/>
      <c r="D21" s="79"/>
      <c r="E21" s="439"/>
    </row>
    <row r="22" spans="1:13" x14ac:dyDescent="0.25">
      <c r="A22" s="1190" t="s">
        <v>10</v>
      </c>
      <c r="B22" s="1192" t="s">
        <v>132</v>
      </c>
      <c r="C22" s="1190" t="s">
        <v>133</v>
      </c>
      <c r="D22" s="1190" t="s">
        <v>134</v>
      </c>
      <c r="E22" s="1190" t="s">
        <v>135</v>
      </c>
      <c r="F22" s="1190" t="s">
        <v>136</v>
      </c>
      <c r="G22" s="1191"/>
      <c r="H22" s="1191"/>
      <c r="I22" s="1191"/>
      <c r="J22" s="1190" t="s">
        <v>137</v>
      </c>
      <c r="K22" s="1191"/>
      <c r="L22" s="1191"/>
      <c r="M22" s="1191"/>
    </row>
    <row r="23" spans="1:13" x14ac:dyDescent="0.25">
      <c r="A23" s="1191"/>
      <c r="B23" s="1193"/>
      <c r="C23" s="1194"/>
      <c r="D23" s="1190"/>
      <c r="E23" s="1190"/>
      <c r="F23" s="1190" t="s">
        <v>82</v>
      </c>
      <c r="G23" s="1190" t="s">
        <v>138</v>
      </c>
      <c r="H23" s="1191"/>
      <c r="I23" s="1191"/>
      <c r="J23" s="1190" t="s">
        <v>82</v>
      </c>
      <c r="K23" s="1190" t="s">
        <v>138</v>
      </c>
      <c r="L23" s="1191"/>
      <c r="M23" s="1191"/>
    </row>
    <row r="24" spans="1:13" ht="24" x14ac:dyDescent="0.25">
      <c r="A24" s="1191"/>
      <c r="B24" s="1193"/>
      <c r="C24" s="1194"/>
      <c r="D24" s="1190"/>
      <c r="E24" s="1190"/>
      <c r="F24" s="1191"/>
      <c r="G24" s="1068" t="s">
        <v>139</v>
      </c>
      <c r="H24" s="1068" t="s">
        <v>140</v>
      </c>
      <c r="I24" s="1068" t="s">
        <v>141</v>
      </c>
      <c r="J24" s="1191"/>
      <c r="K24" s="1068" t="s">
        <v>139</v>
      </c>
      <c r="L24" s="1068" t="s">
        <v>140</v>
      </c>
      <c r="M24" s="1068" t="s">
        <v>141</v>
      </c>
    </row>
    <row r="25" spans="1:13" x14ac:dyDescent="0.25">
      <c r="A25" s="81">
        <v>1</v>
      </c>
      <c r="B25" s="1070">
        <v>2</v>
      </c>
      <c r="C25" s="1068">
        <v>3</v>
      </c>
      <c r="D25" s="1068">
        <v>4</v>
      </c>
      <c r="E25" s="1072">
        <v>5</v>
      </c>
      <c r="F25" s="1069">
        <v>6</v>
      </c>
      <c r="G25" s="1069">
        <v>7</v>
      </c>
      <c r="H25" s="1069">
        <v>8</v>
      </c>
      <c r="I25" s="1069">
        <v>9</v>
      </c>
      <c r="J25" s="1069">
        <v>10</v>
      </c>
      <c r="K25" s="1069">
        <v>11</v>
      </c>
      <c r="L25" s="1069">
        <v>12</v>
      </c>
      <c r="M25" s="1069">
        <v>13</v>
      </c>
    </row>
    <row r="26" spans="1:13" x14ac:dyDescent="0.25">
      <c r="A26" s="1274" t="s">
        <v>221</v>
      </c>
      <c r="B26" s="1275"/>
      <c r="C26" s="1275"/>
      <c r="D26" s="1275"/>
      <c r="E26" s="1275"/>
      <c r="F26" s="1275"/>
      <c r="G26" s="1275"/>
      <c r="H26" s="1275"/>
      <c r="I26" s="1275"/>
      <c r="J26" s="1275"/>
      <c r="K26" s="1275"/>
      <c r="L26" s="1275"/>
      <c r="M26" s="1275"/>
    </row>
    <row r="27" spans="1:13" ht="54" x14ac:dyDescent="0.25">
      <c r="A27" s="81">
        <v>1</v>
      </c>
      <c r="B27" s="82" t="s">
        <v>179</v>
      </c>
      <c r="C27" s="1071" t="s">
        <v>1001</v>
      </c>
      <c r="D27" s="1072" t="s">
        <v>180</v>
      </c>
      <c r="E27" s="441">
        <v>0.95399999999999996</v>
      </c>
      <c r="F27" s="442">
        <v>7671.35</v>
      </c>
      <c r="G27" s="442">
        <v>244.74</v>
      </c>
      <c r="H27" s="442">
        <v>7411.7</v>
      </c>
      <c r="I27" s="442">
        <v>1248.1500000000001</v>
      </c>
      <c r="J27" s="442">
        <v>7318</v>
      </c>
      <c r="K27" s="442">
        <v>233</v>
      </c>
      <c r="L27" s="442">
        <v>7071</v>
      </c>
      <c r="M27" s="442">
        <v>1191</v>
      </c>
    </row>
    <row r="28" spans="1:13" ht="54" x14ac:dyDescent="0.25">
      <c r="A28" s="81">
        <v>2</v>
      </c>
      <c r="B28" s="82" t="s">
        <v>548</v>
      </c>
      <c r="C28" s="1071" t="s">
        <v>1002</v>
      </c>
      <c r="D28" s="1072" t="s">
        <v>181</v>
      </c>
      <c r="E28" s="1073">
        <v>1860.3</v>
      </c>
      <c r="F28" s="442">
        <v>6.69</v>
      </c>
      <c r="G28" s="442"/>
      <c r="H28" s="442">
        <v>6.69</v>
      </c>
      <c r="I28" s="442"/>
      <c r="J28" s="442">
        <v>12445</v>
      </c>
      <c r="K28" s="442"/>
      <c r="L28" s="442">
        <v>12445</v>
      </c>
      <c r="M28" s="442"/>
    </row>
    <row r="29" spans="1:13" ht="42" x14ac:dyDescent="0.25">
      <c r="A29" s="81">
        <v>3</v>
      </c>
      <c r="B29" s="82" t="s">
        <v>191</v>
      </c>
      <c r="C29" s="1071" t="s">
        <v>1003</v>
      </c>
      <c r="D29" s="1072" t="s">
        <v>192</v>
      </c>
      <c r="E29" s="441">
        <v>0.126</v>
      </c>
      <c r="F29" s="442">
        <v>2531.1</v>
      </c>
      <c r="G29" s="442">
        <v>2531.1</v>
      </c>
      <c r="H29" s="442"/>
      <c r="I29" s="442"/>
      <c r="J29" s="442">
        <v>319</v>
      </c>
      <c r="K29" s="442">
        <v>319</v>
      </c>
      <c r="L29" s="442"/>
      <c r="M29" s="442"/>
    </row>
    <row r="30" spans="1:13" ht="42" x14ac:dyDescent="0.25">
      <c r="A30" s="81">
        <v>4</v>
      </c>
      <c r="B30" s="82" t="s">
        <v>193</v>
      </c>
      <c r="C30" s="1071" t="s">
        <v>1004</v>
      </c>
      <c r="D30" s="1072" t="s">
        <v>192</v>
      </c>
      <c r="E30" s="441">
        <v>0.126</v>
      </c>
      <c r="F30" s="442">
        <v>1824.87</v>
      </c>
      <c r="G30" s="442">
        <v>1824.87</v>
      </c>
      <c r="H30" s="442"/>
      <c r="I30" s="442"/>
      <c r="J30" s="442">
        <v>230</v>
      </c>
      <c r="K30" s="442">
        <v>230</v>
      </c>
      <c r="L30" s="442"/>
      <c r="M30" s="442"/>
    </row>
    <row r="31" spans="1:13" x14ac:dyDescent="0.25">
      <c r="A31" s="1277" t="s">
        <v>196</v>
      </c>
      <c r="B31" s="1275"/>
      <c r="C31" s="1275"/>
      <c r="D31" s="1275"/>
      <c r="E31" s="1275"/>
      <c r="F31" s="1275"/>
      <c r="G31" s="1275"/>
      <c r="H31" s="1275"/>
      <c r="I31" s="1275"/>
      <c r="J31" s="1074">
        <v>20312</v>
      </c>
      <c r="K31" s="1074">
        <v>782</v>
      </c>
      <c r="L31" s="1074">
        <v>19516</v>
      </c>
      <c r="M31" s="1074">
        <v>1191</v>
      </c>
    </row>
    <row r="32" spans="1:13" x14ac:dyDescent="0.25">
      <c r="A32" s="1277" t="s">
        <v>156</v>
      </c>
      <c r="B32" s="1275"/>
      <c r="C32" s="1275"/>
      <c r="D32" s="1275"/>
      <c r="E32" s="1275"/>
      <c r="F32" s="1275"/>
      <c r="G32" s="1275"/>
      <c r="H32" s="1275"/>
      <c r="I32" s="1275"/>
      <c r="J32" s="1074">
        <v>704</v>
      </c>
      <c r="K32" s="442"/>
      <c r="L32" s="442"/>
      <c r="M32" s="442"/>
    </row>
    <row r="33" spans="1:13" x14ac:dyDescent="0.25">
      <c r="A33" s="1277" t="s">
        <v>157</v>
      </c>
      <c r="B33" s="1275"/>
      <c r="C33" s="1275"/>
      <c r="D33" s="1275"/>
      <c r="E33" s="1275"/>
      <c r="F33" s="1275"/>
      <c r="G33" s="1275"/>
      <c r="H33" s="1275"/>
      <c r="I33" s="1275"/>
      <c r="J33" s="1074">
        <v>364</v>
      </c>
      <c r="K33" s="442"/>
      <c r="L33" s="442"/>
      <c r="M33" s="442"/>
    </row>
    <row r="34" spans="1:13" x14ac:dyDescent="0.25">
      <c r="A34" s="1278" t="s">
        <v>413</v>
      </c>
      <c r="B34" s="1279"/>
      <c r="C34" s="1277"/>
      <c r="D34" s="1280"/>
      <c r="E34" s="1281"/>
      <c r="F34" s="1282"/>
      <c r="G34" s="1282"/>
      <c r="H34" s="1282"/>
      <c r="I34" s="1282"/>
      <c r="J34" s="442"/>
      <c r="K34" s="442"/>
      <c r="L34" s="442"/>
      <c r="M34" s="442"/>
    </row>
    <row r="35" spans="1:13" x14ac:dyDescent="0.25">
      <c r="A35" s="1277" t="s">
        <v>198</v>
      </c>
      <c r="B35" s="1275"/>
      <c r="C35" s="1275"/>
      <c r="D35" s="1275"/>
      <c r="E35" s="1275"/>
      <c r="F35" s="1275"/>
      <c r="G35" s="1275"/>
      <c r="H35" s="1275"/>
      <c r="I35" s="1275"/>
      <c r="J35" s="1074">
        <v>7656</v>
      </c>
      <c r="K35" s="442"/>
      <c r="L35" s="442"/>
      <c r="M35" s="442"/>
    </row>
    <row r="36" spans="1:13" x14ac:dyDescent="0.25">
      <c r="A36" s="1277" t="s">
        <v>199</v>
      </c>
      <c r="B36" s="1275"/>
      <c r="C36" s="1275"/>
      <c r="D36" s="1275"/>
      <c r="E36" s="1275"/>
      <c r="F36" s="1275"/>
      <c r="G36" s="1275"/>
      <c r="H36" s="1275"/>
      <c r="I36" s="1275"/>
      <c r="J36" s="1074">
        <v>12445</v>
      </c>
      <c r="K36" s="442"/>
      <c r="L36" s="442"/>
      <c r="M36" s="442"/>
    </row>
    <row r="37" spans="1:13" x14ac:dyDescent="0.25">
      <c r="A37" s="1277" t="s">
        <v>200</v>
      </c>
      <c r="B37" s="1275"/>
      <c r="C37" s="1275"/>
      <c r="D37" s="1275"/>
      <c r="E37" s="1275"/>
      <c r="F37" s="1275"/>
      <c r="G37" s="1275"/>
      <c r="H37" s="1275"/>
      <c r="I37" s="1275"/>
      <c r="J37" s="1074">
        <v>1279</v>
      </c>
      <c r="K37" s="442"/>
      <c r="L37" s="442"/>
      <c r="M37" s="442"/>
    </row>
    <row r="38" spans="1:13" x14ac:dyDescent="0.25">
      <c r="A38" s="1277" t="s">
        <v>161</v>
      </c>
      <c r="B38" s="1275"/>
      <c r="C38" s="1275"/>
      <c r="D38" s="1275"/>
      <c r="E38" s="1275"/>
      <c r="F38" s="1275"/>
      <c r="G38" s="1275"/>
      <c r="H38" s="1275"/>
      <c r="I38" s="1275"/>
      <c r="J38" s="1074">
        <v>21380</v>
      </c>
      <c r="K38" s="442"/>
      <c r="L38" s="442"/>
      <c r="M38" s="442"/>
    </row>
    <row r="39" spans="1:13" x14ac:dyDescent="0.25">
      <c r="A39" s="1277" t="s">
        <v>375</v>
      </c>
      <c r="B39" s="1275"/>
      <c r="C39" s="1275"/>
      <c r="D39" s="1275"/>
      <c r="E39" s="1275"/>
      <c r="F39" s="1275"/>
      <c r="G39" s="1275"/>
      <c r="H39" s="1275"/>
      <c r="I39" s="1275"/>
      <c r="J39" s="442"/>
      <c r="K39" s="442"/>
      <c r="L39" s="442"/>
      <c r="M39" s="442"/>
    </row>
    <row r="40" spans="1:13" x14ac:dyDescent="0.25">
      <c r="A40" s="1277" t="s">
        <v>162</v>
      </c>
      <c r="B40" s="1275"/>
      <c r="C40" s="1275"/>
      <c r="D40" s="1275"/>
      <c r="E40" s="1275"/>
      <c r="F40" s="1275"/>
      <c r="G40" s="1275"/>
      <c r="H40" s="1275"/>
      <c r="I40" s="1275"/>
      <c r="J40" s="1074">
        <v>14</v>
      </c>
      <c r="K40" s="442"/>
      <c r="L40" s="442"/>
      <c r="M40" s="442"/>
    </row>
    <row r="41" spans="1:13" x14ac:dyDescent="0.25">
      <c r="A41" s="1277" t="s">
        <v>163</v>
      </c>
      <c r="B41" s="1275"/>
      <c r="C41" s="1275"/>
      <c r="D41" s="1275"/>
      <c r="E41" s="1275"/>
      <c r="F41" s="1275"/>
      <c r="G41" s="1275"/>
      <c r="H41" s="1275"/>
      <c r="I41" s="1275"/>
      <c r="J41" s="1074">
        <v>19516</v>
      </c>
      <c r="K41" s="442"/>
      <c r="L41" s="442"/>
      <c r="M41" s="442"/>
    </row>
    <row r="42" spans="1:13" x14ac:dyDescent="0.25">
      <c r="A42" s="1277" t="s">
        <v>164</v>
      </c>
      <c r="B42" s="1275"/>
      <c r="C42" s="1275"/>
      <c r="D42" s="1275"/>
      <c r="E42" s="1275"/>
      <c r="F42" s="1275"/>
      <c r="G42" s="1275"/>
      <c r="H42" s="1275"/>
      <c r="I42" s="1275"/>
      <c r="J42" s="1074">
        <v>1973</v>
      </c>
      <c r="K42" s="442"/>
      <c r="L42" s="442"/>
      <c r="M42" s="442"/>
    </row>
    <row r="43" spans="1:13" x14ac:dyDescent="0.25">
      <c r="A43" s="1277" t="s">
        <v>166</v>
      </c>
      <c r="B43" s="1275"/>
      <c r="C43" s="1275"/>
      <c r="D43" s="1275"/>
      <c r="E43" s="1275"/>
      <c r="F43" s="1275"/>
      <c r="G43" s="1275"/>
      <c r="H43" s="1275"/>
      <c r="I43" s="1275"/>
      <c r="J43" s="1074">
        <v>704</v>
      </c>
      <c r="K43" s="442"/>
      <c r="L43" s="442"/>
      <c r="M43" s="442"/>
    </row>
    <row r="44" spans="1:13" x14ac:dyDescent="0.25">
      <c r="A44" s="1277" t="s">
        <v>167</v>
      </c>
      <c r="B44" s="1275"/>
      <c r="C44" s="1275"/>
      <c r="D44" s="1275"/>
      <c r="E44" s="1275"/>
      <c r="F44" s="1275"/>
      <c r="G44" s="1275"/>
      <c r="H44" s="1275"/>
      <c r="I44" s="1275"/>
      <c r="J44" s="1074">
        <v>364</v>
      </c>
      <c r="K44" s="442"/>
      <c r="L44" s="442"/>
      <c r="M44" s="442"/>
    </row>
    <row r="45" spans="1:13" x14ac:dyDescent="0.25">
      <c r="A45" s="1278" t="s">
        <v>414</v>
      </c>
      <c r="B45" s="1275"/>
      <c r="C45" s="1275"/>
      <c r="D45" s="1275"/>
      <c r="E45" s="1275"/>
      <c r="F45" s="1275"/>
      <c r="G45" s="1275"/>
      <c r="H45" s="1275"/>
      <c r="I45" s="1275"/>
      <c r="J45" s="443">
        <v>21380</v>
      </c>
      <c r="K45" s="442"/>
      <c r="L45" s="442"/>
      <c r="M45" s="442"/>
    </row>
    <row r="46" spans="1:13" x14ac:dyDescent="0.25">
      <c r="A46" s="1274" t="s">
        <v>222</v>
      </c>
      <c r="B46" s="1275"/>
      <c r="C46" s="1275"/>
      <c r="D46" s="1275"/>
      <c r="E46" s="1275"/>
      <c r="F46" s="1275"/>
      <c r="G46" s="1275"/>
      <c r="H46" s="1275"/>
      <c r="I46" s="1275"/>
      <c r="J46" s="1275"/>
      <c r="K46" s="1275"/>
      <c r="L46" s="1275"/>
      <c r="M46" s="1275"/>
    </row>
    <row r="47" spans="1:13" ht="48" x14ac:dyDescent="0.25">
      <c r="A47" s="81">
        <v>5</v>
      </c>
      <c r="B47" s="82" t="s">
        <v>223</v>
      </c>
      <c r="C47" s="1071" t="s">
        <v>1005</v>
      </c>
      <c r="D47" s="1072" t="s">
        <v>224</v>
      </c>
      <c r="E47" s="441">
        <v>0.63200000000000001</v>
      </c>
      <c r="F47" s="442">
        <v>134958.63</v>
      </c>
      <c r="G47" s="442">
        <v>3861</v>
      </c>
      <c r="H47" s="442">
        <v>4310.8900000000003</v>
      </c>
      <c r="I47" s="442">
        <v>668.34</v>
      </c>
      <c r="J47" s="442">
        <v>85294</v>
      </c>
      <c r="K47" s="442">
        <v>2440</v>
      </c>
      <c r="L47" s="442">
        <v>2724</v>
      </c>
      <c r="M47" s="442">
        <v>422</v>
      </c>
    </row>
    <row r="48" spans="1:13" ht="24" x14ac:dyDescent="0.25">
      <c r="A48" s="81">
        <v>6</v>
      </c>
      <c r="B48" s="82" t="s">
        <v>225</v>
      </c>
      <c r="C48" s="1071" t="s">
        <v>1006</v>
      </c>
      <c r="D48" s="1072" t="s">
        <v>144</v>
      </c>
      <c r="E48" s="441">
        <v>-64.459999999999994</v>
      </c>
      <c r="F48" s="442">
        <v>1205.3499999999999</v>
      </c>
      <c r="G48" s="442"/>
      <c r="H48" s="442"/>
      <c r="I48" s="442"/>
      <c r="J48" s="442">
        <v>-77697</v>
      </c>
      <c r="K48" s="442"/>
      <c r="L48" s="442"/>
      <c r="M48" s="442"/>
    </row>
    <row r="49" spans="1:13" ht="24" x14ac:dyDescent="0.25">
      <c r="A49" s="81">
        <v>7</v>
      </c>
      <c r="B49" s="82" t="s">
        <v>226</v>
      </c>
      <c r="C49" s="1071" t="s">
        <v>1007</v>
      </c>
      <c r="D49" s="1072" t="s">
        <v>144</v>
      </c>
      <c r="E49" s="441">
        <v>64.459999999999994</v>
      </c>
      <c r="F49" s="442">
        <v>1381</v>
      </c>
      <c r="G49" s="442"/>
      <c r="H49" s="442"/>
      <c r="I49" s="442"/>
      <c r="J49" s="442">
        <v>89019</v>
      </c>
      <c r="K49" s="442"/>
      <c r="L49" s="442"/>
      <c r="M49" s="442"/>
    </row>
    <row r="50" spans="1:13" ht="48" x14ac:dyDescent="0.25">
      <c r="A50" s="81">
        <v>8</v>
      </c>
      <c r="B50" s="82" t="s">
        <v>228</v>
      </c>
      <c r="C50" s="1071" t="s">
        <v>1406</v>
      </c>
      <c r="D50" s="1072" t="s">
        <v>224</v>
      </c>
      <c r="E50" s="441">
        <v>1.82</v>
      </c>
      <c r="F50" s="442">
        <v>253930.49</v>
      </c>
      <c r="G50" s="442">
        <v>5174.4799999999996</v>
      </c>
      <c r="H50" s="442">
        <v>6822.32</v>
      </c>
      <c r="I50" s="442">
        <v>1011.56</v>
      </c>
      <c r="J50" s="442">
        <v>462153</v>
      </c>
      <c r="K50" s="442">
        <v>9418</v>
      </c>
      <c r="L50" s="442">
        <v>12417</v>
      </c>
      <c r="M50" s="442">
        <v>1841</v>
      </c>
    </row>
    <row r="51" spans="1:13" ht="24" x14ac:dyDescent="0.25">
      <c r="A51" s="81">
        <v>9</v>
      </c>
      <c r="B51" s="82" t="s">
        <v>229</v>
      </c>
      <c r="C51" s="1071" t="s">
        <v>1008</v>
      </c>
      <c r="D51" s="1072" t="s">
        <v>144</v>
      </c>
      <c r="E51" s="441">
        <v>-184.7</v>
      </c>
      <c r="F51" s="442">
        <v>1461.69</v>
      </c>
      <c r="G51" s="442"/>
      <c r="H51" s="442"/>
      <c r="I51" s="442"/>
      <c r="J51" s="442">
        <v>-269974</v>
      </c>
      <c r="K51" s="442"/>
      <c r="L51" s="442"/>
      <c r="M51" s="442"/>
    </row>
    <row r="52" spans="1:13" ht="24" x14ac:dyDescent="0.25">
      <c r="A52" s="81">
        <v>10</v>
      </c>
      <c r="B52" s="82" t="s">
        <v>230</v>
      </c>
      <c r="C52" s="1071" t="s">
        <v>1009</v>
      </c>
      <c r="D52" s="1072" t="s">
        <v>144</v>
      </c>
      <c r="E52" s="441">
        <v>184.7</v>
      </c>
      <c r="F52" s="442">
        <v>1676.46</v>
      </c>
      <c r="G52" s="442"/>
      <c r="H52" s="442"/>
      <c r="I52" s="442"/>
      <c r="J52" s="442">
        <v>309642</v>
      </c>
      <c r="K52" s="442"/>
      <c r="L52" s="442"/>
      <c r="M52" s="442"/>
    </row>
    <row r="53" spans="1:13" ht="24" x14ac:dyDescent="0.25">
      <c r="A53" s="81">
        <v>11</v>
      </c>
      <c r="B53" s="82" t="s">
        <v>231</v>
      </c>
      <c r="C53" s="1071" t="s">
        <v>1010</v>
      </c>
      <c r="D53" s="1072" t="s">
        <v>218</v>
      </c>
      <c r="E53" s="441">
        <v>-16.95</v>
      </c>
      <c r="F53" s="442">
        <v>11368.09</v>
      </c>
      <c r="G53" s="442"/>
      <c r="H53" s="442"/>
      <c r="I53" s="442"/>
      <c r="J53" s="442">
        <v>-192689</v>
      </c>
      <c r="K53" s="442"/>
      <c r="L53" s="442"/>
      <c r="M53" s="442"/>
    </row>
    <row r="54" spans="1:13" ht="24" x14ac:dyDescent="0.25">
      <c r="A54" s="81">
        <v>12</v>
      </c>
      <c r="B54" s="82" t="s">
        <v>231</v>
      </c>
      <c r="C54" s="1071" t="s">
        <v>1407</v>
      </c>
      <c r="D54" s="1072" t="s">
        <v>218</v>
      </c>
      <c r="E54" s="441">
        <v>25.12</v>
      </c>
      <c r="F54" s="442">
        <v>11368.09</v>
      </c>
      <c r="G54" s="442"/>
      <c r="H54" s="442"/>
      <c r="I54" s="442"/>
      <c r="J54" s="442">
        <v>285566</v>
      </c>
      <c r="K54" s="442"/>
      <c r="L54" s="442"/>
      <c r="M54" s="442"/>
    </row>
    <row r="55" spans="1:13" ht="36" x14ac:dyDescent="0.25">
      <c r="A55" s="81">
        <v>13</v>
      </c>
      <c r="B55" s="82" t="s">
        <v>233</v>
      </c>
      <c r="C55" s="1071" t="s">
        <v>1012</v>
      </c>
      <c r="D55" s="1072" t="s">
        <v>218</v>
      </c>
      <c r="E55" s="441">
        <v>25.12</v>
      </c>
      <c r="F55" s="442">
        <v>2805.7</v>
      </c>
      <c r="G55" s="442"/>
      <c r="H55" s="442"/>
      <c r="I55" s="442"/>
      <c r="J55" s="442">
        <v>70479</v>
      </c>
      <c r="K55" s="442"/>
      <c r="L55" s="442"/>
      <c r="M55" s="442"/>
    </row>
    <row r="56" spans="1:13" ht="42" x14ac:dyDescent="0.25">
      <c r="A56" s="81">
        <v>14</v>
      </c>
      <c r="B56" s="82" t="s">
        <v>234</v>
      </c>
      <c r="C56" s="1071" t="s">
        <v>1013</v>
      </c>
      <c r="D56" s="1072" t="s">
        <v>235</v>
      </c>
      <c r="E56" s="441">
        <v>0.495</v>
      </c>
      <c r="F56" s="442">
        <v>2266.06</v>
      </c>
      <c r="G56" s="442">
        <v>244.89</v>
      </c>
      <c r="H56" s="442">
        <v>69.959999999999994</v>
      </c>
      <c r="I56" s="442"/>
      <c r="J56" s="442">
        <v>1122</v>
      </c>
      <c r="K56" s="442">
        <v>121</v>
      </c>
      <c r="L56" s="442">
        <v>35</v>
      </c>
      <c r="M56" s="442"/>
    </row>
    <row r="57" spans="1:13" x14ac:dyDescent="0.25">
      <c r="A57" s="1277" t="s">
        <v>196</v>
      </c>
      <c r="B57" s="1275"/>
      <c r="C57" s="1275"/>
      <c r="D57" s="1275"/>
      <c r="E57" s="1275"/>
      <c r="F57" s="1275"/>
      <c r="G57" s="1275"/>
      <c r="H57" s="1275"/>
      <c r="I57" s="1275"/>
      <c r="J57" s="1074">
        <v>762915</v>
      </c>
      <c r="K57" s="1074">
        <v>11979</v>
      </c>
      <c r="L57" s="1074">
        <v>15176</v>
      </c>
      <c r="M57" s="1074">
        <v>2263</v>
      </c>
    </row>
    <row r="58" spans="1:13" x14ac:dyDescent="0.25">
      <c r="A58" s="1277" t="s">
        <v>156</v>
      </c>
      <c r="B58" s="1275"/>
      <c r="C58" s="1275"/>
      <c r="D58" s="1275"/>
      <c r="E58" s="1275"/>
      <c r="F58" s="1275"/>
      <c r="G58" s="1275"/>
      <c r="H58" s="1275"/>
      <c r="I58" s="1275"/>
      <c r="J58" s="1074">
        <v>12584</v>
      </c>
      <c r="K58" s="442"/>
      <c r="L58" s="442"/>
      <c r="M58" s="442"/>
    </row>
    <row r="59" spans="1:13" x14ac:dyDescent="0.25">
      <c r="A59" s="1277" t="s">
        <v>157</v>
      </c>
      <c r="B59" s="1275"/>
      <c r="C59" s="1275"/>
      <c r="D59" s="1275"/>
      <c r="E59" s="1275"/>
      <c r="F59" s="1275"/>
      <c r="G59" s="1275"/>
      <c r="H59" s="1275"/>
      <c r="I59" s="1275"/>
      <c r="J59" s="1074">
        <v>7793</v>
      </c>
      <c r="K59" s="442"/>
      <c r="L59" s="442"/>
      <c r="M59" s="442"/>
    </row>
    <row r="60" spans="1:13" x14ac:dyDescent="0.25">
      <c r="A60" s="1278" t="s">
        <v>415</v>
      </c>
      <c r="B60" s="1275"/>
      <c r="C60" s="1275"/>
      <c r="D60" s="1275"/>
      <c r="E60" s="1275"/>
      <c r="F60" s="1275"/>
      <c r="G60" s="1275"/>
      <c r="H60" s="1275"/>
      <c r="I60" s="1275"/>
      <c r="J60" s="442"/>
      <c r="K60" s="442"/>
      <c r="L60" s="442"/>
      <c r="M60" s="442"/>
    </row>
    <row r="61" spans="1:13" x14ac:dyDescent="0.25">
      <c r="A61" s="1277" t="s">
        <v>329</v>
      </c>
      <c r="B61" s="1275"/>
      <c r="C61" s="1275"/>
      <c r="D61" s="1275"/>
      <c r="E61" s="1275"/>
      <c r="F61" s="1275"/>
      <c r="G61" s="1275"/>
      <c r="H61" s="1275"/>
      <c r="I61" s="1275"/>
      <c r="J61" s="1074">
        <v>578928</v>
      </c>
      <c r="K61" s="442"/>
      <c r="L61" s="442"/>
      <c r="M61" s="442"/>
    </row>
    <row r="62" spans="1:13" x14ac:dyDescent="0.25">
      <c r="A62" s="1277" t="s">
        <v>331</v>
      </c>
      <c r="B62" s="1275"/>
      <c r="C62" s="1275"/>
      <c r="D62" s="1275"/>
      <c r="E62" s="1275"/>
      <c r="F62" s="1275"/>
      <c r="G62" s="1275"/>
      <c r="H62" s="1275"/>
      <c r="I62" s="1275"/>
      <c r="J62" s="1074">
        <v>203024</v>
      </c>
      <c r="K62" s="442"/>
      <c r="L62" s="442"/>
      <c r="M62" s="442"/>
    </row>
    <row r="63" spans="1:13" x14ac:dyDescent="0.25">
      <c r="A63" s="1277" t="s">
        <v>332</v>
      </c>
      <c r="B63" s="1275"/>
      <c r="C63" s="1275"/>
      <c r="D63" s="1275"/>
      <c r="E63" s="1275"/>
      <c r="F63" s="1275"/>
      <c r="G63" s="1275"/>
      <c r="H63" s="1275"/>
      <c r="I63" s="1275"/>
      <c r="J63" s="1074">
        <v>1340</v>
      </c>
      <c r="K63" s="442"/>
      <c r="L63" s="442"/>
      <c r="M63" s="442"/>
    </row>
    <row r="64" spans="1:13" x14ac:dyDescent="0.25">
      <c r="A64" s="1277" t="s">
        <v>161</v>
      </c>
      <c r="B64" s="1275"/>
      <c r="C64" s="1275"/>
      <c r="D64" s="1275"/>
      <c r="E64" s="1275"/>
      <c r="F64" s="1275"/>
      <c r="G64" s="1275"/>
      <c r="H64" s="1275"/>
      <c r="I64" s="1275"/>
      <c r="J64" s="1074">
        <v>783292</v>
      </c>
      <c r="K64" s="442"/>
      <c r="L64" s="442"/>
      <c r="M64" s="442"/>
    </row>
    <row r="65" spans="1:13" x14ac:dyDescent="0.25">
      <c r="A65" s="1277" t="s">
        <v>375</v>
      </c>
      <c r="B65" s="1275"/>
      <c r="C65" s="1275"/>
      <c r="D65" s="1275"/>
      <c r="E65" s="1275"/>
      <c r="F65" s="1275"/>
      <c r="G65" s="1275"/>
      <c r="H65" s="1275"/>
      <c r="I65" s="1275"/>
      <c r="J65" s="442"/>
      <c r="K65" s="442"/>
      <c r="L65" s="442"/>
      <c r="M65" s="442"/>
    </row>
    <row r="66" spans="1:13" x14ac:dyDescent="0.25">
      <c r="A66" s="1277" t="s">
        <v>162</v>
      </c>
      <c r="B66" s="1275"/>
      <c r="C66" s="1275"/>
      <c r="D66" s="1275"/>
      <c r="E66" s="1275"/>
      <c r="F66" s="1275"/>
      <c r="G66" s="1275"/>
      <c r="H66" s="1275"/>
      <c r="I66" s="1275"/>
      <c r="J66" s="1074">
        <v>735760</v>
      </c>
      <c r="K66" s="442"/>
      <c r="L66" s="442"/>
      <c r="M66" s="442"/>
    </row>
    <row r="67" spans="1:13" x14ac:dyDescent="0.25">
      <c r="A67" s="1277" t="s">
        <v>163</v>
      </c>
      <c r="B67" s="1275"/>
      <c r="C67" s="1275"/>
      <c r="D67" s="1275"/>
      <c r="E67" s="1275"/>
      <c r="F67" s="1275"/>
      <c r="G67" s="1275"/>
      <c r="H67" s="1275"/>
      <c r="I67" s="1275"/>
      <c r="J67" s="1074">
        <v>15176</v>
      </c>
      <c r="K67" s="442"/>
      <c r="L67" s="442"/>
      <c r="M67" s="442"/>
    </row>
    <row r="68" spans="1:13" x14ac:dyDescent="0.25">
      <c r="A68" s="1277" t="s">
        <v>164</v>
      </c>
      <c r="B68" s="1275"/>
      <c r="C68" s="1275"/>
      <c r="D68" s="1275"/>
      <c r="E68" s="1275"/>
      <c r="F68" s="1275"/>
      <c r="G68" s="1275"/>
      <c r="H68" s="1275"/>
      <c r="I68" s="1275"/>
      <c r="J68" s="1074">
        <v>14242</v>
      </c>
      <c r="K68" s="442"/>
      <c r="L68" s="442"/>
      <c r="M68" s="442"/>
    </row>
    <row r="69" spans="1:13" x14ac:dyDescent="0.25">
      <c r="A69" s="1277" t="s">
        <v>166</v>
      </c>
      <c r="B69" s="1275"/>
      <c r="C69" s="1275"/>
      <c r="D69" s="1275"/>
      <c r="E69" s="1275"/>
      <c r="F69" s="1275"/>
      <c r="G69" s="1275"/>
      <c r="H69" s="1275"/>
      <c r="I69" s="1275"/>
      <c r="J69" s="1074">
        <v>12584</v>
      </c>
      <c r="K69" s="442"/>
      <c r="L69" s="442"/>
      <c r="M69" s="442"/>
    </row>
    <row r="70" spans="1:13" x14ac:dyDescent="0.25">
      <c r="A70" s="1277" t="s">
        <v>167</v>
      </c>
      <c r="B70" s="1275"/>
      <c r="C70" s="1275"/>
      <c r="D70" s="1275"/>
      <c r="E70" s="1275"/>
      <c r="F70" s="1275"/>
      <c r="G70" s="1275"/>
      <c r="H70" s="1275"/>
      <c r="I70" s="1275"/>
      <c r="J70" s="1074">
        <v>7793</v>
      </c>
      <c r="K70" s="442"/>
      <c r="L70" s="442"/>
      <c r="M70" s="442"/>
    </row>
    <row r="71" spans="1:13" x14ac:dyDescent="0.25">
      <c r="A71" s="1278" t="s">
        <v>416</v>
      </c>
      <c r="B71" s="1275"/>
      <c r="C71" s="1275"/>
      <c r="D71" s="1275"/>
      <c r="E71" s="1275"/>
      <c r="F71" s="1275"/>
      <c r="G71" s="1275"/>
      <c r="H71" s="1275"/>
      <c r="I71" s="1275"/>
      <c r="J71" s="443">
        <v>783292</v>
      </c>
      <c r="K71" s="442"/>
      <c r="L71" s="442"/>
      <c r="M71" s="442"/>
    </row>
    <row r="72" spans="1:13" x14ac:dyDescent="0.25">
      <c r="A72" s="1274" t="s">
        <v>236</v>
      </c>
      <c r="B72" s="1275"/>
      <c r="C72" s="1275"/>
      <c r="D72" s="1275"/>
      <c r="E72" s="1275"/>
      <c r="F72" s="1275"/>
      <c r="G72" s="1275"/>
      <c r="H72" s="1275"/>
      <c r="I72" s="1275"/>
      <c r="J72" s="1275"/>
      <c r="K72" s="1275"/>
      <c r="L72" s="1275"/>
      <c r="M72" s="1275"/>
    </row>
    <row r="73" spans="1:13" ht="42" x14ac:dyDescent="0.25">
      <c r="A73" s="81">
        <v>15</v>
      </c>
      <c r="B73" s="82" t="s">
        <v>237</v>
      </c>
      <c r="C73" s="1071" t="s">
        <v>1014</v>
      </c>
      <c r="D73" s="1072" t="s">
        <v>238</v>
      </c>
      <c r="E73" s="441">
        <v>0.997</v>
      </c>
      <c r="F73" s="442">
        <v>320549.3</v>
      </c>
      <c r="G73" s="442">
        <v>22578.639999999999</v>
      </c>
      <c r="H73" s="442">
        <v>7340.28</v>
      </c>
      <c r="I73" s="442">
        <v>1102.68</v>
      </c>
      <c r="J73" s="442">
        <v>319588</v>
      </c>
      <c r="K73" s="442">
        <v>22511</v>
      </c>
      <c r="L73" s="442">
        <v>7318</v>
      </c>
      <c r="M73" s="442">
        <v>1099</v>
      </c>
    </row>
    <row r="74" spans="1:13" ht="24" x14ac:dyDescent="0.25">
      <c r="A74" s="81">
        <v>16</v>
      </c>
      <c r="B74" s="82" t="s">
        <v>229</v>
      </c>
      <c r="C74" s="1071" t="s">
        <v>1008</v>
      </c>
      <c r="D74" s="1072" t="s">
        <v>144</v>
      </c>
      <c r="E74" s="441">
        <v>-101.2</v>
      </c>
      <c r="F74" s="442">
        <v>1461.69</v>
      </c>
      <c r="G74" s="442"/>
      <c r="H74" s="442"/>
      <c r="I74" s="442"/>
      <c r="J74" s="442">
        <v>-147923</v>
      </c>
      <c r="K74" s="442"/>
      <c r="L74" s="442"/>
      <c r="M74" s="442"/>
    </row>
    <row r="75" spans="1:13" ht="24" x14ac:dyDescent="0.25">
      <c r="A75" s="81">
        <v>17</v>
      </c>
      <c r="B75" s="82" t="s">
        <v>230</v>
      </c>
      <c r="C75" s="1071" t="s">
        <v>1009</v>
      </c>
      <c r="D75" s="1072" t="s">
        <v>144</v>
      </c>
      <c r="E75" s="441">
        <v>101.2</v>
      </c>
      <c r="F75" s="442">
        <v>1676.46</v>
      </c>
      <c r="G75" s="442"/>
      <c r="H75" s="442"/>
      <c r="I75" s="442"/>
      <c r="J75" s="442">
        <v>169658</v>
      </c>
      <c r="K75" s="442"/>
      <c r="L75" s="442"/>
      <c r="M75" s="442"/>
    </row>
    <row r="76" spans="1:13" ht="24" x14ac:dyDescent="0.25">
      <c r="A76" s="81">
        <v>18</v>
      </c>
      <c r="B76" s="82" t="s">
        <v>231</v>
      </c>
      <c r="C76" s="1071" t="s">
        <v>1010</v>
      </c>
      <c r="D76" s="1072" t="s">
        <v>218</v>
      </c>
      <c r="E76" s="441">
        <v>-7.6369999999999996</v>
      </c>
      <c r="F76" s="442">
        <v>11368.09</v>
      </c>
      <c r="G76" s="442"/>
      <c r="H76" s="442"/>
      <c r="I76" s="442"/>
      <c r="J76" s="442">
        <v>-86818</v>
      </c>
      <c r="K76" s="442"/>
      <c r="L76" s="442"/>
      <c r="M76" s="442"/>
    </row>
    <row r="77" spans="1:13" ht="24" x14ac:dyDescent="0.25">
      <c r="A77" s="81">
        <v>19</v>
      </c>
      <c r="B77" s="82" t="s">
        <v>231</v>
      </c>
      <c r="C77" s="1071" t="s">
        <v>1408</v>
      </c>
      <c r="D77" s="1072" t="s">
        <v>218</v>
      </c>
      <c r="E77" s="441">
        <v>9.9700000000000006</v>
      </c>
      <c r="F77" s="442">
        <v>11368.09</v>
      </c>
      <c r="G77" s="442"/>
      <c r="H77" s="442"/>
      <c r="I77" s="442"/>
      <c r="J77" s="442">
        <v>113340</v>
      </c>
      <c r="K77" s="442"/>
      <c r="L77" s="442"/>
      <c r="M77" s="442"/>
    </row>
    <row r="78" spans="1:13" ht="42" x14ac:dyDescent="0.25">
      <c r="A78" s="81">
        <v>20</v>
      </c>
      <c r="B78" s="82" t="s">
        <v>234</v>
      </c>
      <c r="C78" s="1071" t="s">
        <v>1015</v>
      </c>
      <c r="D78" s="1072" t="s">
        <v>235</v>
      </c>
      <c r="E78" s="441">
        <v>0.09</v>
      </c>
      <c r="F78" s="442">
        <v>2266.06</v>
      </c>
      <c r="G78" s="442">
        <v>244.89</v>
      </c>
      <c r="H78" s="442">
        <v>69.959999999999994</v>
      </c>
      <c r="I78" s="442"/>
      <c r="J78" s="442">
        <v>204</v>
      </c>
      <c r="K78" s="442">
        <v>22</v>
      </c>
      <c r="L78" s="442">
        <v>6</v>
      </c>
      <c r="M78" s="442"/>
    </row>
    <row r="79" spans="1:13" x14ac:dyDescent="0.25">
      <c r="A79" s="1277" t="s">
        <v>196</v>
      </c>
      <c r="B79" s="1275"/>
      <c r="C79" s="1275"/>
      <c r="D79" s="1275"/>
      <c r="E79" s="1275"/>
      <c r="F79" s="1275"/>
      <c r="G79" s="1275"/>
      <c r="H79" s="1275"/>
      <c r="I79" s="1275"/>
      <c r="J79" s="1074">
        <v>368049</v>
      </c>
      <c r="K79" s="1074">
        <v>22533</v>
      </c>
      <c r="L79" s="1074">
        <v>7324</v>
      </c>
      <c r="M79" s="1074">
        <v>1099</v>
      </c>
    </row>
    <row r="80" spans="1:13" x14ac:dyDescent="0.25">
      <c r="A80" s="1277" t="s">
        <v>156</v>
      </c>
      <c r="B80" s="1275"/>
      <c r="C80" s="1275"/>
      <c r="D80" s="1275"/>
      <c r="E80" s="1275"/>
      <c r="F80" s="1275"/>
      <c r="G80" s="1275"/>
      <c r="H80" s="1275"/>
      <c r="I80" s="1275"/>
      <c r="J80" s="1074">
        <v>27412</v>
      </c>
      <c r="K80" s="442"/>
      <c r="L80" s="442"/>
      <c r="M80" s="442"/>
    </row>
    <row r="81" spans="1:13" x14ac:dyDescent="0.25">
      <c r="A81" s="1277" t="s">
        <v>157</v>
      </c>
      <c r="B81" s="1275"/>
      <c r="C81" s="1275"/>
      <c r="D81" s="1275"/>
      <c r="E81" s="1275"/>
      <c r="F81" s="1275"/>
      <c r="G81" s="1275"/>
      <c r="H81" s="1275"/>
      <c r="I81" s="1275"/>
      <c r="J81" s="1074">
        <v>15362</v>
      </c>
      <c r="K81" s="442"/>
      <c r="L81" s="442"/>
      <c r="M81" s="442"/>
    </row>
    <row r="82" spans="1:13" x14ac:dyDescent="0.25">
      <c r="A82" s="1278" t="s">
        <v>417</v>
      </c>
      <c r="B82" s="1279"/>
      <c r="C82" s="1277"/>
      <c r="D82" s="1280"/>
      <c r="E82" s="1281"/>
      <c r="F82" s="1282"/>
      <c r="G82" s="1282"/>
      <c r="H82" s="1282"/>
      <c r="I82" s="1282"/>
      <c r="J82" s="442"/>
      <c r="K82" s="442"/>
      <c r="L82" s="442"/>
      <c r="M82" s="442"/>
    </row>
    <row r="83" spans="1:13" x14ac:dyDescent="0.25">
      <c r="A83" s="1277" t="s">
        <v>329</v>
      </c>
      <c r="B83" s="1275"/>
      <c r="C83" s="1275"/>
      <c r="D83" s="1275"/>
      <c r="E83" s="1275"/>
      <c r="F83" s="1275"/>
      <c r="G83" s="1275"/>
      <c r="H83" s="1275"/>
      <c r="I83" s="1275"/>
      <c r="J83" s="1074">
        <v>362323</v>
      </c>
      <c r="K83" s="442"/>
      <c r="L83" s="442"/>
      <c r="M83" s="442"/>
    </row>
    <row r="84" spans="1:13" x14ac:dyDescent="0.25">
      <c r="A84" s="1277" t="s">
        <v>333</v>
      </c>
      <c r="B84" s="1275"/>
      <c r="C84" s="1275"/>
      <c r="D84" s="1275"/>
      <c r="E84" s="1275"/>
      <c r="F84" s="1275"/>
      <c r="G84" s="1275"/>
      <c r="H84" s="1275"/>
      <c r="I84" s="1275"/>
      <c r="J84" s="1074">
        <v>-147923</v>
      </c>
      <c r="K84" s="442"/>
      <c r="L84" s="442"/>
      <c r="M84" s="442"/>
    </row>
    <row r="85" spans="1:13" x14ac:dyDescent="0.25">
      <c r="A85" s="1277" t="s">
        <v>331</v>
      </c>
      <c r="B85" s="1275"/>
      <c r="C85" s="1275"/>
      <c r="D85" s="1275"/>
      <c r="E85" s="1275"/>
      <c r="F85" s="1275"/>
      <c r="G85" s="1275"/>
      <c r="H85" s="1275"/>
      <c r="I85" s="1275"/>
      <c r="J85" s="1074">
        <v>196180</v>
      </c>
      <c r="K85" s="442"/>
      <c r="L85" s="442"/>
      <c r="M85" s="442"/>
    </row>
    <row r="86" spans="1:13" x14ac:dyDescent="0.25">
      <c r="A86" s="1277" t="s">
        <v>332</v>
      </c>
      <c r="B86" s="1275"/>
      <c r="C86" s="1275"/>
      <c r="D86" s="1275"/>
      <c r="E86" s="1275"/>
      <c r="F86" s="1275"/>
      <c r="G86" s="1275"/>
      <c r="H86" s="1275"/>
      <c r="I86" s="1275"/>
      <c r="J86" s="1074">
        <v>243</v>
      </c>
      <c r="K86" s="442"/>
      <c r="L86" s="442"/>
      <c r="M86" s="442"/>
    </row>
    <row r="87" spans="1:13" x14ac:dyDescent="0.25">
      <c r="A87" s="1277" t="s">
        <v>161</v>
      </c>
      <c r="B87" s="1275"/>
      <c r="C87" s="1275"/>
      <c r="D87" s="1275"/>
      <c r="E87" s="1275"/>
      <c r="F87" s="1275"/>
      <c r="G87" s="1275"/>
      <c r="H87" s="1275"/>
      <c r="I87" s="1275"/>
      <c r="J87" s="1074">
        <v>410823</v>
      </c>
      <c r="K87" s="442"/>
      <c r="L87" s="442"/>
      <c r="M87" s="442"/>
    </row>
    <row r="88" spans="1:13" x14ac:dyDescent="0.25">
      <c r="A88" s="1277" t="s">
        <v>375</v>
      </c>
      <c r="B88" s="1275"/>
      <c r="C88" s="1275"/>
      <c r="D88" s="1275"/>
      <c r="E88" s="1275"/>
      <c r="F88" s="1275"/>
      <c r="G88" s="1275"/>
      <c r="H88" s="1275"/>
      <c r="I88" s="1275"/>
      <c r="J88" s="442"/>
      <c r="K88" s="442"/>
      <c r="L88" s="442"/>
      <c r="M88" s="442"/>
    </row>
    <row r="89" spans="1:13" x14ac:dyDescent="0.25">
      <c r="A89" s="1277" t="s">
        <v>162</v>
      </c>
      <c r="B89" s="1275"/>
      <c r="C89" s="1275"/>
      <c r="D89" s="1275"/>
      <c r="E89" s="1275"/>
      <c r="F89" s="1275"/>
      <c r="G89" s="1275"/>
      <c r="H89" s="1275"/>
      <c r="I89" s="1275"/>
      <c r="J89" s="1074">
        <v>338192</v>
      </c>
      <c r="K89" s="442"/>
      <c r="L89" s="442"/>
      <c r="M89" s="442"/>
    </row>
    <row r="90" spans="1:13" x14ac:dyDescent="0.25">
      <c r="A90" s="1277" t="s">
        <v>163</v>
      </c>
      <c r="B90" s="1275"/>
      <c r="C90" s="1275"/>
      <c r="D90" s="1275"/>
      <c r="E90" s="1275"/>
      <c r="F90" s="1275"/>
      <c r="G90" s="1275"/>
      <c r="H90" s="1275"/>
      <c r="I90" s="1275"/>
      <c r="J90" s="1074">
        <v>7324</v>
      </c>
      <c r="K90" s="442"/>
      <c r="L90" s="442"/>
      <c r="M90" s="442"/>
    </row>
    <row r="91" spans="1:13" x14ac:dyDescent="0.25">
      <c r="A91" s="1277" t="s">
        <v>164</v>
      </c>
      <c r="B91" s="1275"/>
      <c r="C91" s="1275"/>
      <c r="D91" s="1275"/>
      <c r="E91" s="1275"/>
      <c r="F91" s="1275"/>
      <c r="G91" s="1275"/>
      <c r="H91" s="1275"/>
      <c r="I91" s="1275"/>
      <c r="J91" s="1074">
        <v>23632</v>
      </c>
      <c r="K91" s="442"/>
      <c r="L91" s="442"/>
      <c r="M91" s="442"/>
    </row>
    <row r="92" spans="1:13" x14ac:dyDescent="0.25">
      <c r="A92" s="1277" t="s">
        <v>166</v>
      </c>
      <c r="B92" s="1275"/>
      <c r="C92" s="1275"/>
      <c r="D92" s="1275"/>
      <c r="E92" s="1275"/>
      <c r="F92" s="1275"/>
      <c r="G92" s="1275"/>
      <c r="H92" s="1275"/>
      <c r="I92" s="1275"/>
      <c r="J92" s="1074">
        <v>27412</v>
      </c>
      <c r="K92" s="442"/>
      <c r="L92" s="442"/>
      <c r="M92" s="442"/>
    </row>
    <row r="93" spans="1:13" x14ac:dyDescent="0.25">
      <c r="A93" s="1277" t="s">
        <v>167</v>
      </c>
      <c r="B93" s="1275"/>
      <c r="C93" s="1275"/>
      <c r="D93" s="1275"/>
      <c r="E93" s="1275"/>
      <c r="F93" s="1275"/>
      <c r="G93" s="1275"/>
      <c r="H93" s="1275"/>
      <c r="I93" s="1275"/>
      <c r="J93" s="1074">
        <v>15362</v>
      </c>
      <c r="K93" s="442"/>
      <c r="L93" s="442"/>
      <c r="M93" s="442"/>
    </row>
    <row r="94" spans="1:13" x14ac:dyDescent="0.25">
      <c r="A94" s="1278" t="s">
        <v>418</v>
      </c>
      <c r="B94" s="1275"/>
      <c r="C94" s="1275"/>
      <c r="D94" s="1275"/>
      <c r="E94" s="1275"/>
      <c r="F94" s="1275"/>
      <c r="G94" s="1275"/>
      <c r="H94" s="1275"/>
      <c r="I94" s="1275"/>
      <c r="J94" s="443">
        <v>410823</v>
      </c>
      <c r="K94" s="442"/>
      <c r="L94" s="442"/>
      <c r="M94" s="442"/>
    </row>
    <row r="95" spans="1:13" x14ac:dyDescent="0.25">
      <c r="A95" s="1274" t="s">
        <v>239</v>
      </c>
      <c r="B95" s="1275"/>
      <c r="C95" s="1275"/>
      <c r="D95" s="1275"/>
      <c r="E95" s="1275"/>
      <c r="F95" s="1275"/>
      <c r="G95" s="1275"/>
      <c r="H95" s="1275"/>
      <c r="I95" s="1275"/>
      <c r="J95" s="1275"/>
      <c r="K95" s="1275"/>
      <c r="L95" s="1275"/>
      <c r="M95" s="1275"/>
    </row>
    <row r="96" spans="1:13" ht="54" x14ac:dyDescent="0.25">
      <c r="A96" s="81">
        <v>21</v>
      </c>
      <c r="B96" s="82" t="s">
        <v>240</v>
      </c>
      <c r="C96" s="1071" t="s">
        <v>1016</v>
      </c>
      <c r="D96" s="1072" t="s">
        <v>241</v>
      </c>
      <c r="E96" s="441">
        <v>0.96099999999999997</v>
      </c>
      <c r="F96" s="442">
        <v>44387.69</v>
      </c>
      <c r="G96" s="442">
        <v>22507.85</v>
      </c>
      <c r="H96" s="442">
        <v>18964.62</v>
      </c>
      <c r="I96" s="442">
        <v>4102.2299999999996</v>
      </c>
      <c r="J96" s="442">
        <v>42657</v>
      </c>
      <c r="K96" s="442">
        <v>21630</v>
      </c>
      <c r="L96" s="442">
        <v>18225</v>
      </c>
      <c r="M96" s="442">
        <v>3942</v>
      </c>
    </row>
    <row r="97" spans="1:13" ht="72" x14ac:dyDescent="0.25">
      <c r="A97" s="81">
        <v>22</v>
      </c>
      <c r="B97" s="82" t="s">
        <v>242</v>
      </c>
      <c r="C97" s="1071" t="s">
        <v>549</v>
      </c>
      <c r="D97" s="1072" t="s">
        <v>220</v>
      </c>
      <c r="E97" s="441">
        <v>1</v>
      </c>
      <c r="F97" s="442">
        <v>140.77000000000001</v>
      </c>
      <c r="G97" s="442"/>
      <c r="H97" s="442"/>
      <c r="I97" s="442"/>
      <c r="J97" s="442">
        <v>141</v>
      </c>
      <c r="K97" s="442"/>
      <c r="L97" s="442"/>
      <c r="M97" s="442"/>
    </row>
    <row r="98" spans="1:13" ht="24" x14ac:dyDescent="0.25">
      <c r="A98" s="81">
        <v>23</v>
      </c>
      <c r="B98" s="82" t="s">
        <v>230</v>
      </c>
      <c r="C98" s="1071" t="s">
        <v>1009</v>
      </c>
      <c r="D98" s="1072" t="s">
        <v>144</v>
      </c>
      <c r="E98" s="441">
        <v>97.54</v>
      </c>
      <c r="F98" s="442">
        <v>1676.46</v>
      </c>
      <c r="G98" s="442"/>
      <c r="H98" s="442"/>
      <c r="I98" s="442"/>
      <c r="J98" s="442">
        <v>163522</v>
      </c>
      <c r="K98" s="442"/>
      <c r="L98" s="442"/>
      <c r="M98" s="442"/>
    </row>
    <row r="99" spans="1:13" ht="24" x14ac:dyDescent="0.25">
      <c r="A99" s="81">
        <v>24</v>
      </c>
      <c r="B99" s="82" t="s">
        <v>232</v>
      </c>
      <c r="C99" s="1071" t="s">
        <v>1011</v>
      </c>
      <c r="D99" s="1072" t="s">
        <v>218</v>
      </c>
      <c r="E99" s="441">
        <v>9.61</v>
      </c>
      <c r="F99" s="442">
        <v>11350.07</v>
      </c>
      <c r="G99" s="442"/>
      <c r="H99" s="442"/>
      <c r="I99" s="442"/>
      <c r="J99" s="442">
        <v>109074</v>
      </c>
      <c r="K99" s="442"/>
      <c r="L99" s="442"/>
      <c r="M99" s="442"/>
    </row>
    <row r="100" spans="1:13" ht="54" x14ac:dyDescent="0.25">
      <c r="A100" s="81">
        <v>25</v>
      </c>
      <c r="B100" s="82" t="s">
        <v>243</v>
      </c>
      <c r="C100" s="1071" t="s">
        <v>1017</v>
      </c>
      <c r="D100" s="1072" t="s">
        <v>227</v>
      </c>
      <c r="E100" s="441">
        <v>3.32</v>
      </c>
      <c r="F100" s="442">
        <v>2390.5100000000002</v>
      </c>
      <c r="G100" s="442">
        <v>554.59</v>
      </c>
      <c r="H100" s="442">
        <v>215.79</v>
      </c>
      <c r="I100" s="442"/>
      <c r="J100" s="442">
        <v>7936</v>
      </c>
      <c r="K100" s="442">
        <v>1841</v>
      </c>
      <c r="L100" s="442">
        <v>716</v>
      </c>
      <c r="M100" s="442"/>
    </row>
    <row r="101" spans="1:13" x14ac:dyDescent="0.25">
      <c r="A101" s="1277" t="s">
        <v>196</v>
      </c>
      <c r="B101" s="1275"/>
      <c r="C101" s="1275"/>
      <c r="D101" s="1275"/>
      <c r="E101" s="1275"/>
      <c r="F101" s="1275"/>
      <c r="G101" s="1275"/>
      <c r="H101" s="1275"/>
      <c r="I101" s="1275"/>
      <c r="J101" s="1074">
        <v>323330</v>
      </c>
      <c r="K101" s="1074">
        <v>23471</v>
      </c>
      <c r="L101" s="1074">
        <v>18941</v>
      </c>
      <c r="M101" s="1074">
        <v>3942</v>
      </c>
    </row>
    <row r="102" spans="1:13" x14ac:dyDescent="0.25">
      <c r="A102" s="1277" t="s">
        <v>156</v>
      </c>
      <c r="B102" s="1275"/>
      <c r="C102" s="1275"/>
      <c r="D102" s="1275"/>
      <c r="E102" s="1275"/>
      <c r="F102" s="1275"/>
      <c r="G102" s="1275"/>
      <c r="H102" s="1275"/>
      <c r="I102" s="1275"/>
      <c r="J102" s="1074">
        <v>32131</v>
      </c>
      <c r="K102" s="442"/>
      <c r="L102" s="442"/>
      <c r="M102" s="442"/>
    </row>
    <row r="103" spans="1:13" x14ac:dyDescent="0.25">
      <c r="A103" s="1277" t="s">
        <v>157</v>
      </c>
      <c r="B103" s="1275"/>
      <c r="C103" s="1275"/>
      <c r="D103" s="1275"/>
      <c r="E103" s="1275"/>
      <c r="F103" s="1275"/>
      <c r="G103" s="1275"/>
      <c r="H103" s="1275"/>
      <c r="I103" s="1275"/>
      <c r="J103" s="1074">
        <v>18095</v>
      </c>
      <c r="K103" s="442"/>
      <c r="L103" s="442"/>
      <c r="M103" s="442"/>
    </row>
    <row r="104" spans="1:13" x14ac:dyDescent="0.25">
      <c r="A104" s="1278" t="s">
        <v>419</v>
      </c>
      <c r="B104" s="1275"/>
      <c r="C104" s="1275"/>
      <c r="D104" s="1275"/>
      <c r="E104" s="1275"/>
      <c r="F104" s="1275"/>
      <c r="G104" s="1275"/>
      <c r="H104" s="1275"/>
      <c r="I104" s="1275"/>
      <c r="J104" s="442"/>
      <c r="K104" s="442"/>
      <c r="L104" s="442"/>
      <c r="M104" s="442"/>
    </row>
    <row r="105" spans="1:13" x14ac:dyDescent="0.25">
      <c r="A105" s="1277" t="s">
        <v>329</v>
      </c>
      <c r="B105" s="1275"/>
      <c r="C105" s="1275"/>
      <c r="D105" s="1275"/>
      <c r="E105" s="1275"/>
      <c r="F105" s="1275"/>
      <c r="G105" s="1275"/>
      <c r="H105" s="1275"/>
      <c r="I105" s="1275"/>
      <c r="J105" s="1074">
        <v>88943</v>
      </c>
      <c r="K105" s="442"/>
      <c r="L105" s="442"/>
      <c r="M105" s="442"/>
    </row>
    <row r="106" spans="1:13" x14ac:dyDescent="0.25">
      <c r="A106" s="1277" t="s">
        <v>331</v>
      </c>
      <c r="B106" s="1275"/>
      <c r="C106" s="1275"/>
      <c r="D106" s="1275"/>
      <c r="E106" s="1275"/>
      <c r="F106" s="1275"/>
      <c r="G106" s="1275"/>
      <c r="H106" s="1275"/>
      <c r="I106" s="1275"/>
      <c r="J106" s="1074">
        <v>272737</v>
      </c>
      <c r="K106" s="442"/>
      <c r="L106" s="442"/>
      <c r="M106" s="442"/>
    </row>
    <row r="107" spans="1:13" x14ac:dyDescent="0.25">
      <c r="A107" s="1277" t="s">
        <v>330</v>
      </c>
      <c r="B107" s="1275"/>
      <c r="C107" s="1275"/>
      <c r="D107" s="1275"/>
      <c r="E107" s="1275"/>
      <c r="F107" s="1275"/>
      <c r="G107" s="1275"/>
      <c r="H107" s="1275"/>
      <c r="I107" s="1275"/>
      <c r="J107" s="1074">
        <v>11876</v>
      </c>
      <c r="K107" s="442"/>
      <c r="L107" s="442"/>
      <c r="M107" s="442"/>
    </row>
    <row r="108" spans="1:13" x14ac:dyDescent="0.25">
      <c r="A108" s="1277" t="s">
        <v>161</v>
      </c>
      <c r="B108" s="1275"/>
      <c r="C108" s="1275"/>
      <c r="D108" s="1275"/>
      <c r="E108" s="1275"/>
      <c r="F108" s="1275"/>
      <c r="G108" s="1275"/>
      <c r="H108" s="1275"/>
      <c r="I108" s="1275"/>
      <c r="J108" s="1074">
        <v>373556</v>
      </c>
      <c r="K108" s="442"/>
      <c r="L108" s="442"/>
      <c r="M108" s="442"/>
    </row>
    <row r="109" spans="1:13" x14ac:dyDescent="0.25">
      <c r="A109" s="1277" t="s">
        <v>375</v>
      </c>
      <c r="B109" s="1275"/>
      <c r="C109" s="1275"/>
      <c r="D109" s="1275"/>
      <c r="E109" s="1275"/>
      <c r="F109" s="1275"/>
      <c r="G109" s="1275"/>
      <c r="H109" s="1275"/>
      <c r="I109" s="1275"/>
      <c r="J109" s="442"/>
      <c r="K109" s="442"/>
      <c r="L109" s="442"/>
      <c r="M109" s="442"/>
    </row>
    <row r="110" spans="1:13" x14ac:dyDescent="0.25">
      <c r="A110" s="1277" t="s">
        <v>162</v>
      </c>
      <c r="B110" s="1275"/>
      <c r="C110" s="1275"/>
      <c r="D110" s="1275"/>
      <c r="E110" s="1275"/>
      <c r="F110" s="1275"/>
      <c r="G110" s="1275"/>
      <c r="H110" s="1275"/>
      <c r="I110" s="1275"/>
      <c r="J110" s="1074">
        <v>280918</v>
      </c>
      <c r="K110" s="442"/>
      <c r="L110" s="442"/>
      <c r="M110" s="442"/>
    </row>
    <row r="111" spans="1:13" x14ac:dyDescent="0.25">
      <c r="A111" s="1277" t="s">
        <v>163</v>
      </c>
      <c r="B111" s="1275"/>
      <c r="C111" s="1275"/>
      <c r="D111" s="1275"/>
      <c r="E111" s="1275"/>
      <c r="F111" s="1275"/>
      <c r="G111" s="1275"/>
      <c r="H111" s="1275"/>
      <c r="I111" s="1275"/>
      <c r="J111" s="1074">
        <v>18941</v>
      </c>
      <c r="K111" s="442"/>
      <c r="L111" s="442"/>
      <c r="M111" s="442"/>
    </row>
    <row r="112" spans="1:13" x14ac:dyDescent="0.25">
      <c r="A112" s="1277" t="s">
        <v>164</v>
      </c>
      <c r="B112" s="1275"/>
      <c r="C112" s="1275"/>
      <c r="D112" s="1275"/>
      <c r="E112" s="1275"/>
      <c r="F112" s="1275"/>
      <c r="G112" s="1275"/>
      <c r="H112" s="1275"/>
      <c r="I112" s="1275"/>
      <c r="J112" s="1074">
        <v>27413</v>
      </c>
      <c r="K112" s="442"/>
      <c r="L112" s="442"/>
      <c r="M112" s="442"/>
    </row>
    <row r="113" spans="1:13" x14ac:dyDescent="0.25">
      <c r="A113" s="1277" t="s">
        <v>166</v>
      </c>
      <c r="B113" s="1275"/>
      <c r="C113" s="1275"/>
      <c r="D113" s="1275"/>
      <c r="E113" s="1275"/>
      <c r="F113" s="1275"/>
      <c r="G113" s="1275"/>
      <c r="H113" s="1275"/>
      <c r="I113" s="1275"/>
      <c r="J113" s="1074">
        <v>32131</v>
      </c>
      <c r="K113" s="442"/>
      <c r="L113" s="442"/>
      <c r="M113" s="442"/>
    </row>
    <row r="114" spans="1:13" x14ac:dyDescent="0.25">
      <c r="A114" s="1277" t="s">
        <v>167</v>
      </c>
      <c r="B114" s="1275"/>
      <c r="C114" s="1275"/>
      <c r="D114" s="1275"/>
      <c r="E114" s="1275"/>
      <c r="F114" s="1275"/>
      <c r="G114" s="1275"/>
      <c r="H114" s="1275"/>
      <c r="I114" s="1275"/>
      <c r="J114" s="1074">
        <v>18095</v>
      </c>
      <c r="K114" s="442"/>
      <c r="L114" s="442"/>
      <c r="M114" s="442"/>
    </row>
    <row r="115" spans="1:13" x14ac:dyDescent="0.25">
      <c r="A115" s="1278" t="s">
        <v>420</v>
      </c>
      <c r="B115" s="1275"/>
      <c r="C115" s="1275"/>
      <c r="D115" s="1275"/>
      <c r="E115" s="1275"/>
      <c r="F115" s="1275"/>
      <c r="G115" s="1275"/>
      <c r="H115" s="1275"/>
      <c r="I115" s="1275"/>
      <c r="J115" s="443">
        <v>373556</v>
      </c>
      <c r="K115" s="442"/>
      <c r="L115" s="442"/>
      <c r="M115" s="442"/>
    </row>
    <row r="116" spans="1:13" x14ac:dyDescent="0.25">
      <c r="A116" s="1274" t="s">
        <v>244</v>
      </c>
      <c r="B116" s="1275"/>
      <c r="C116" s="1275"/>
      <c r="D116" s="1275"/>
      <c r="E116" s="1275"/>
      <c r="F116" s="1275"/>
      <c r="G116" s="1275"/>
      <c r="H116" s="1275"/>
      <c r="I116" s="1275"/>
      <c r="J116" s="1275"/>
      <c r="K116" s="1275"/>
      <c r="L116" s="1275"/>
      <c r="M116" s="1275"/>
    </row>
    <row r="117" spans="1:13" ht="42" x14ac:dyDescent="0.25">
      <c r="A117" s="81">
        <v>26</v>
      </c>
      <c r="B117" s="82" t="s">
        <v>1409</v>
      </c>
      <c r="C117" s="1071" t="s">
        <v>1410</v>
      </c>
      <c r="D117" s="1072" t="s">
        <v>253</v>
      </c>
      <c r="E117" s="441">
        <v>8.8699999999999992</v>
      </c>
      <c r="F117" s="442">
        <v>722.58</v>
      </c>
      <c r="G117" s="442">
        <v>177.74</v>
      </c>
      <c r="H117" s="442">
        <v>404.93</v>
      </c>
      <c r="I117" s="442">
        <v>37.71</v>
      </c>
      <c r="J117" s="442">
        <v>6409</v>
      </c>
      <c r="K117" s="442">
        <v>1577</v>
      </c>
      <c r="L117" s="442">
        <v>3592</v>
      </c>
      <c r="M117" s="442">
        <v>334</v>
      </c>
    </row>
    <row r="118" spans="1:13" x14ac:dyDescent="0.25">
      <c r="A118" s="81">
        <v>27</v>
      </c>
      <c r="B118" s="82" t="s">
        <v>258</v>
      </c>
      <c r="C118" s="1071" t="s">
        <v>1018</v>
      </c>
      <c r="D118" s="1072" t="s">
        <v>218</v>
      </c>
      <c r="E118" s="1073">
        <v>9.3134999999999994</v>
      </c>
      <c r="F118" s="442">
        <v>19658.830000000002</v>
      </c>
      <c r="G118" s="442"/>
      <c r="H118" s="442"/>
      <c r="I118" s="442"/>
      <c r="J118" s="442">
        <v>183093</v>
      </c>
      <c r="K118" s="442"/>
      <c r="L118" s="442"/>
      <c r="M118" s="442"/>
    </row>
    <row r="119" spans="1:13" ht="54" x14ac:dyDescent="0.25">
      <c r="A119" s="81">
        <v>28</v>
      </c>
      <c r="B119" s="82" t="s">
        <v>514</v>
      </c>
      <c r="C119" s="1071" t="s">
        <v>1019</v>
      </c>
      <c r="D119" s="1072" t="s">
        <v>421</v>
      </c>
      <c r="E119" s="441">
        <v>118.8</v>
      </c>
      <c r="F119" s="442">
        <v>317.07</v>
      </c>
      <c r="G119" s="442">
        <v>59.11</v>
      </c>
      <c r="H119" s="442">
        <v>227.04</v>
      </c>
      <c r="I119" s="442">
        <v>35.64</v>
      </c>
      <c r="J119" s="442">
        <v>37668</v>
      </c>
      <c r="K119" s="442">
        <v>7022</v>
      </c>
      <c r="L119" s="442">
        <v>26972</v>
      </c>
      <c r="M119" s="442">
        <v>4234</v>
      </c>
    </row>
    <row r="120" spans="1:13" ht="24" x14ac:dyDescent="0.25">
      <c r="A120" s="81">
        <v>29</v>
      </c>
      <c r="B120" s="82" t="s">
        <v>230</v>
      </c>
      <c r="C120" s="1071" t="s">
        <v>1009</v>
      </c>
      <c r="D120" s="1072" t="s">
        <v>144</v>
      </c>
      <c r="E120" s="441">
        <v>112.5</v>
      </c>
      <c r="F120" s="442">
        <v>1676.46</v>
      </c>
      <c r="G120" s="442"/>
      <c r="H120" s="442"/>
      <c r="I120" s="442"/>
      <c r="J120" s="442">
        <v>188602</v>
      </c>
      <c r="K120" s="442"/>
      <c r="L120" s="442"/>
      <c r="M120" s="442"/>
    </row>
    <row r="121" spans="1:13" ht="42" x14ac:dyDescent="0.25">
      <c r="A121" s="81">
        <v>30</v>
      </c>
      <c r="B121" s="82" t="s">
        <v>1639</v>
      </c>
      <c r="C121" s="1071" t="s">
        <v>1640</v>
      </c>
      <c r="D121" s="1072" t="s">
        <v>422</v>
      </c>
      <c r="E121" s="441">
        <v>11.1</v>
      </c>
      <c r="F121" s="442">
        <v>11757.22</v>
      </c>
      <c r="G121" s="442">
        <v>187.91</v>
      </c>
      <c r="H121" s="442">
        <v>130.36000000000001</v>
      </c>
      <c r="I121" s="442">
        <v>16.71</v>
      </c>
      <c r="J121" s="442">
        <v>130505</v>
      </c>
      <c r="K121" s="442">
        <v>2086</v>
      </c>
      <c r="L121" s="442">
        <v>1447</v>
      </c>
      <c r="M121" s="442">
        <v>185</v>
      </c>
    </row>
    <row r="122" spans="1:13" x14ac:dyDescent="0.25">
      <c r="A122" s="1277" t="s">
        <v>245</v>
      </c>
      <c r="B122" s="1275"/>
      <c r="C122" s="1275"/>
      <c r="D122" s="1275"/>
      <c r="E122" s="1275"/>
      <c r="F122" s="1275"/>
      <c r="G122" s="1275"/>
      <c r="H122" s="1275"/>
      <c r="I122" s="1275"/>
      <c r="J122" s="1275"/>
      <c r="K122" s="1275"/>
      <c r="L122" s="1275"/>
      <c r="M122" s="1275"/>
    </row>
    <row r="123" spans="1:13" ht="42" x14ac:dyDescent="0.25">
      <c r="A123" s="81">
        <v>31</v>
      </c>
      <c r="B123" s="82" t="s">
        <v>237</v>
      </c>
      <c r="C123" s="1071" t="s">
        <v>1020</v>
      </c>
      <c r="D123" s="1072" t="s">
        <v>238</v>
      </c>
      <c r="E123" s="441">
        <v>7.9600000000000004E-2</v>
      </c>
      <c r="F123" s="442">
        <v>320549.3</v>
      </c>
      <c r="G123" s="442">
        <v>22578.639999999999</v>
      </c>
      <c r="H123" s="442">
        <v>7340.28</v>
      </c>
      <c r="I123" s="442">
        <v>1102.68</v>
      </c>
      <c r="J123" s="442">
        <v>25516</v>
      </c>
      <c r="K123" s="442">
        <v>1797</v>
      </c>
      <c r="L123" s="442">
        <v>584</v>
      </c>
      <c r="M123" s="442">
        <v>88</v>
      </c>
    </row>
    <row r="124" spans="1:13" ht="24" x14ac:dyDescent="0.25">
      <c r="A124" s="81">
        <v>32</v>
      </c>
      <c r="B124" s="82" t="s">
        <v>229</v>
      </c>
      <c r="C124" s="1071" t="s">
        <v>1008</v>
      </c>
      <c r="D124" s="1072" t="s">
        <v>144</v>
      </c>
      <c r="E124" s="441">
        <v>-8.0790000000000006</v>
      </c>
      <c r="F124" s="442">
        <v>1461.69</v>
      </c>
      <c r="G124" s="442"/>
      <c r="H124" s="442"/>
      <c r="I124" s="442"/>
      <c r="J124" s="442">
        <v>-11809</v>
      </c>
      <c r="K124" s="442"/>
      <c r="L124" s="442"/>
      <c r="M124" s="442"/>
    </row>
    <row r="125" spans="1:13" ht="24" x14ac:dyDescent="0.25">
      <c r="A125" s="81">
        <v>33</v>
      </c>
      <c r="B125" s="82" t="s">
        <v>230</v>
      </c>
      <c r="C125" s="1071" t="s">
        <v>1009</v>
      </c>
      <c r="D125" s="1072" t="s">
        <v>144</v>
      </c>
      <c r="E125" s="441">
        <v>8.0790000000000006</v>
      </c>
      <c r="F125" s="442">
        <v>1676.46</v>
      </c>
      <c r="G125" s="442"/>
      <c r="H125" s="442"/>
      <c r="I125" s="442"/>
      <c r="J125" s="442">
        <v>13544</v>
      </c>
      <c r="K125" s="442"/>
      <c r="L125" s="442"/>
      <c r="M125" s="442"/>
    </row>
    <row r="126" spans="1:13" ht="24" x14ac:dyDescent="0.25">
      <c r="A126" s="81">
        <v>34</v>
      </c>
      <c r="B126" s="82" t="s">
        <v>231</v>
      </c>
      <c r="C126" s="1071" t="s">
        <v>1010</v>
      </c>
      <c r="D126" s="1072" t="s">
        <v>218</v>
      </c>
      <c r="E126" s="441">
        <v>-0.60970000000000002</v>
      </c>
      <c r="F126" s="442">
        <v>11368.09</v>
      </c>
      <c r="G126" s="442"/>
      <c r="H126" s="442"/>
      <c r="I126" s="442"/>
      <c r="J126" s="442">
        <v>-6931</v>
      </c>
      <c r="K126" s="442"/>
      <c r="L126" s="442"/>
      <c r="M126" s="442"/>
    </row>
    <row r="127" spans="1:13" ht="24" x14ac:dyDescent="0.25">
      <c r="A127" s="81">
        <v>35</v>
      </c>
      <c r="B127" s="82" t="s">
        <v>231</v>
      </c>
      <c r="C127" s="1071" t="s">
        <v>1408</v>
      </c>
      <c r="D127" s="1072" t="s">
        <v>218</v>
      </c>
      <c r="E127" s="441">
        <v>0.8</v>
      </c>
      <c r="F127" s="442">
        <v>11368.09</v>
      </c>
      <c r="G127" s="442"/>
      <c r="H127" s="442"/>
      <c r="I127" s="442"/>
      <c r="J127" s="442">
        <v>9094</v>
      </c>
      <c r="K127" s="442"/>
      <c r="L127" s="442"/>
      <c r="M127" s="442"/>
    </row>
    <row r="128" spans="1:13" x14ac:dyDescent="0.25">
      <c r="A128" s="1277" t="s">
        <v>196</v>
      </c>
      <c r="B128" s="1275"/>
      <c r="C128" s="1275"/>
      <c r="D128" s="1275"/>
      <c r="E128" s="1275"/>
      <c r="F128" s="1275"/>
      <c r="G128" s="1275"/>
      <c r="H128" s="1275"/>
      <c r="I128" s="1275"/>
      <c r="J128" s="1074">
        <v>575691</v>
      </c>
      <c r="K128" s="1074">
        <v>12482</v>
      </c>
      <c r="L128" s="1074">
        <v>32595</v>
      </c>
      <c r="M128" s="1074">
        <v>4841</v>
      </c>
    </row>
    <row r="129" spans="1:13" x14ac:dyDescent="0.25">
      <c r="A129" s="1277" t="s">
        <v>156</v>
      </c>
      <c r="B129" s="1275"/>
      <c r="C129" s="1275"/>
      <c r="D129" s="1275"/>
      <c r="E129" s="1275"/>
      <c r="F129" s="1275"/>
      <c r="G129" s="1275"/>
      <c r="H129" s="1275"/>
      <c r="I129" s="1275"/>
      <c r="J129" s="1074">
        <v>21935</v>
      </c>
      <c r="K129" s="442"/>
      <c r="L129" s="442"/>
      <c r="M129" s="442"/>
    </row>
    <row r="130" spans="1:13" x14ac:dyDescent="0.25">
      <c r="A130" s="1277" t="s">
        <v>157</v>
      </c>
      <c r="B130" s="1275"/>
      <c r="C130" s="1275"/>
      <c r="D130" s="1275"/>
      <c r="E130" s="1275"/>
      <c r="F130" s="1275"/>
      <c r="G130" s="1275"/>
      <c r="H130" s="1275"/>
      <c r="I130" s="1275"/>
      <c r="J130" s="1074">
        <v>13265</v>
      </c>
      <c r="K130" s="442"/>
      <c r="L130" s="442"/>
      <c r="M130" s="442"/>
    </row>
    <row r="131" spans="1:13" x14ac:dyDescent="0.25">
      <c r="A131" s="1278" t="s">
        <v>423</v>
      </c>
      <c r="B131" s="1275"/>
      <c r="C131" s="1275"/>
      <c r="D131" s="1275"/>
      <c r="E131" s="1275"/>
      <c r="F131" s="1275"/>
      <c r="G131" s="1275"/>
      <c r="H131" s="1275"/>
      <c r="I131" s="1275"/>
      <c r="J131" s="442"/>
      <c r="K131" s="442"/>
      <c r="L131" s="442"/>
      <c r="M131" s="442"/>
    </row>
    <row r="132" spans="1:13" x14ac:dyDescent="0.25">
      <c r="A132" s="1277" t="s">
        <v>335</v>
      </c>
      <c r="B132" s="1275"/>
      <c r="C132" s="1275"/>
      <c r="D132" s="1275"/>
      <c r="E132" s="1275"/>
      <c r="F132" s="1275"/>
      <c r="G132" s="1275"/>
      <c r="H132" s="1275"/>
      <c r="I132" s="1275"/>
      <c r="J132" s="1074">
        <v>9925</v>
      </c>
      <c r="K132" s="442"/>
      <c r="L132" s="442"/>
      <c r="M132" s="442"/>
    </row>
    <row r="133" spans="1:13" x14ac:dyDescent="0.25">
      <c r="A133" s="1277" t="s">
        <v>333</v>
      </c>
      <c r="B133" s="1275"/>
      <c r="C133" s="1275"/>
      <c r="D133" s="1275"/>
      <c r="E133" s="1275"/>
      <c r="F133" s="1275"/>
      <c r="G133" s="1275"/>
      <c r="H133" s="1275"/>
      <c r="I133" s="1275"/>
      <c r="J133" s="1074">
        <v>367729</v>
      </c>
      <c r="K133" s="442"/>
      <c r="L133" s="442"/>
      <c r="M133" s="442"/>
    </row>
    <row r="134" spans="1:13" x14ac:dyDescent="0.25">
      <c r="A134" s="1277" t="s">
        <v>331</v>
      </c>
      <c r="B134" s="1275"/>
      <c r="C134" s="1275"/>
      <c r="D134" s="1275"/>
      <c r="E134" s="1275"/>
      <c r="F134" s="1275"/>
      <c r="G134" s="1275"/>
      <c r="H134" s="1275"/>
      <c r="I134" s="1275"/>
      <c r="J134" s="1074">
        <v>204309</v>
      </c>
      <c r="K134" s="442"/>
      <c r="L134" s="442"/>
      <c r="M134" s="442"/>
    </row>
    <row r="135" spans="1:13" x14ac:dyDescent="0.25">
      <c r="A135" s="1277" t="s">
        <v>329</v>
      </c>
      <c r="B135" s="1275"/>
      <c r="C135" s="1275"/>
      <c r="D135" s="1275"/>
      <c r="E135" s="1275"/>
      <c r="F135" s="1275"/>
      <c r="G135" s="1275"/>
      <c r="H135" s="1275"/>
      <c r="I135" s="1275"/>
      <c r="J135" s="1074">
        <v>28928</v>
      </c>
      <c r="K135" s="442"/>
      <c r="L135" s="442"/>
      <c r="M135" s="442"/>
    </row>
    <row r="136" spans="1:13" x14ac:dyDescent="0.25">
      <c r="A136" s="1277" t="s">
        <v>161</v>
      </c>
      <c r="B136" s="1275"/>
      <c r="C136" s="1275"/>
      <c r="D136" s="1275"/>
      <c r="E136" s="1275"/>
      <c r="F136" s="1275"/>
      <c r="G136" s="1275"/>
      <c r="H136" s="1275"/>
      <c r="I136" s="1275"/>
      <c r="J136" s="1074">
        <v>610891</v>
      </c>
      <c r="K136" s="442"/>
      <c r="L136" s="442"/>
      <c r="M136" s="442"/>
    </row>
    <row r="137" spans="1:13" x14ac:dyDescent="0.25">
      <c r="A137" s="1277" t="s">
        <v>375</v>
      </c>
      <c r="B137" s="1275"/>
      <c r="C137" s="1275"/>
      <c r="D137" s="1275"/>
      <c r="E137" s="1275"/>
      <c r="F137" s="1275"/>
      <c r="G137" s="1275"/>
      <c r="H137" s="1275"/>
      <c r="I137" s="1275"/>
      <c r="J137" s="442"/>
      <c r="K137" s="442"/>
      <c r="L137" s="442"/>
      <c r="M137" s="442"/>
    </row>
    <row r="138" spans="1:13" x14ac:dyDescent="0.25">
      <c r="A138" s="1277" t="s">
        <v>162</v>
      </c>
      <c r="B138" s="1275"/>
      <c r="C138" s="1275"/>
      <c r="D138" s="1275"/>
      <c r="E138" s="1275"/>
      <c r="F138" s="1275"/>
      <c r="G138" s="1275"/>
      <c r="H138" s="1275"/>
      <c r="I138" s="1275"/>
      <c r="J138" s="1074">
        <v>530614</v>
      </c>
      <c r="K138" s="442"/>
      <c r="L138" s="442"/>
      <c r="M138" s="442"/>
    </row>
    <row r="139" spans="1:13" x14ac:dyDescent="0.25">
      <c r="A139" s="1277" t="s">
        <v>163</v>
      </c>
      <c r="B139" s="1275"/>
      <c r="C139" s="1275"/>
      <c r="D139" s="1275"/>
      <c r="E139" s="1275"/>
      <c r="F139" s="1275"/>
      <c r="G139" s="1275"/>
      <c r="H139" s="1275"/>
      <c r="I139" s="1275"/>
      <c r="J139" s="1074">
        <v>32595</v>
      </c>
      <c r="K139" s="442"/>
      <c r="L139" s="442"/>
      <c r="M139" s="442"/>
    </row>
    <row r="140" spans="1:13" x14ac:dyDescent="0.25">
      <c r="A140" s="1277" t="s">
        <v>164</v>
      </c>
      <c r="B140" s="1275"/>
      <c r="C140" s="1275"/>
      <c r="D140" s="1275"/>
      <c r="E140" s="1275"/>
      <c r="F140" s="1275"/>
      <c r="G140" s="1275"/>
      <c r="H140" s="1275"/>
      <c r="I140" s="1275"/>
      <c r="J140" s="1074">
        <v>17323</v>
      </c>
      <c r="K140" s="442"/>
      <c r="L140" s="442"/>
      <c r="M140" s="442"/>
    </row>
    <row r="141" spans="1:13" x14ac:dyDescent="0.25">
      <c r="A141" s="1277" t="s">
        <v>166</v>
      </c>
      <c r="B141" s="1275"/>
      <c r="C141" s="1275"/>
      <c r="D141" s="1275"/>
      <c r="E141" s="1275"/>
      <c r="F141" s="1275"/>
      <c r="G141" s="1275"/>
      <c r="H141" s="1275"/>
      <c r="I141" s="1275"/>
      <c r="J141" s="1074">
        <v>21935</v>
      </c>
      <c r="K141" s="442"/>
      <c r="L141" s="442"/>
      <c r="M141" s="442"/>
    </row>
    <row r="142" spans="1:13" x14ac:dyDescent="0.25">
      <c r="A142" s="1277" t="s">
        <v>167</v>
      </c>
      <c r="B142" s="1275"/>
      <c r="C142" s="1275"/>
      <c r="D142" s="1275"/>
      <c r="E142" s="1275"/>
      <c r="F142" s="1275"/>
      <c r="G142" s="1275"/>
      <c r="H142" s="1275"/>
      <c r="I142" s="1275"/>
      <c r="J142" s="1074">
        <v>13265</v>
      </c>
      <c r="K142" s="442"/>
      <c r="L142" s="442"/>
      <c r="M142" s="442"/>
    </row>
    <row r="143" spans="1:13" x14ac:dyDescent="0.25">
      <c r="A143" s="1278" t="s">
        <v>424</v>
      </c>
      <c r="B143" s="1275"/>
      <c r="C143" s="1275"/>
      <c r="D143" s="1275"/>
      <c r="E143" s="1275"/>
      <c r="F143" s="1275"/>
      <c r="G143" s="1275"/>
      <c r="H143" s="1275"/>
      <c r="I143" s="1275"/>
      <c r="J143" s="443">
        <v>610891</v>
      </c>
      <c r="K143" s="442"/>
      <c r="L143" s="442"/>
      <c r="M143" s="442"/>
    </row>
    <row r="144" spans="1:13" x14ac:dyDescent="0.25">
      <c r="A144" s="1274" t="s">
        <v>246</v>
      </c>
      <c r="B144" s="1275"/>
      <c r="C144" s="1275"/>
      <c r="D144" s="1275"/>
      <c r="E144" s="1275"/>
      <c r="F144" s="1275"/>
      <c r="G144" s="1275"/>
      <c r="H144" s="1275"/>
      <c r="I144" s="1275"/>
      <c r="J144" s="1275"/>
      <c r="K144" s="1275"/>
      <c r="L144" s="1275"/>
      <c r="M144" s="1275"/>
    </row>
    <row r="145" spans="1:13" ht="42" x14ac:dyDescent="0.25">
      <c r="A145" s="81">
        <v>36</v>
      </c>
      <c r="B145" s="82" t="s">
        <v>247</v>
      </c>
      <c r="C145" s="1071" t="s">
        <v>1021</v>
      </c>
      <c r="D145" s="1072" t="s">
        <v>143</v>
      </c>
      <c r="E145" s="1073">
        <v>0.28000000000000003</v>
      </c>
      <c r="F145" s="442">
        <v>4772.18</v>
      </c>
      <c r="G145" s="442">
        <v>346.47</v>
      </c>
      <c r="H145" s="442">
        <v>4389.3100000000004</v>
      </c>
      <c r="I145" s="442">
        <v>516.87</v>
      </c>
      <c r="J145" s="442">
        <v>1336</v>
      </c>
      <c r="K145" s="442">
        <v>97</v>
      </c>
      <c r="L145" s="442">
        <v>1229</v>
      </c>
      <c r="M145" s="442">
        <v>145</v>
      </c>
    </row>
    <row r="146" spans="1:13" x14ac:dyDescent="0.25">
      <c r="A146" s="81">
        <v>37</v>
      </c>
      <c r="B146" s="82" t="s">
        <v>248</v>
      </c>
      <c r="C146" s="1071" t="s">
        <v>1022</v>
      </c>
      <c r="D146" s="1072" t="s">
        <v>144</v>
      </c>
      <c r="E146" s="1073">
        <v>28.56</v>
      </c>
      <c r="F146" s="442">
        <v>138.38</v>
      </c>
      <c r="G146" s="442"/>
      <c r="H146" s="442"/>
      <c r="I146" s="442"/>
      <c r="J146" s="442">
        <v>3952</v>
      </c>
      <c r="K146" s="442"/>
      <c r="L146" s="442"/>
      <c r="M146" s="442"/>
    </row>
    <row r="147" spans="1:13" ht="48" x14ac:dyDescent="0.25">
      <c r="A147" s="81">
        <v>38</v>
      </c>
      <c r="B147" s="82" t="s">
        <v>223</v>
      </c>
      <c r="C147" s="1071" t="s">
        <v>1023</v>
      </c>
      <c r="D147" s="1072" t="s">
        <v>224</v>
      </c>
      <c r="E147" s="1073">
        <v>7.0000000000000007E-2</v>
      </c>
      <c r="F147" s="442">
        <v>134958.63</v>
      </c>
      <c r="G147" s="442">
        <v>3861</v>
      </c>
      <c r="H147" s="442">
        <v>4310.8900000000003</v>
      </c>
      <c r="I147" s="442">
        <v>668.34</v>
      </c>
      <c r="J147" s="442">
        <v>9447</v>
      </c>
      <c r="K147" s="442">
        <v>270</v>
      </c>
      <c r="L147" s="442">
        <v>302</v>
      </c>
      <c r="M147" s="442">
        <v>47</v>
      </c>
    </row>
    <row r="148" spans="1:13" ht="24" x14ac:dyDescent="0.25">
      <c r="A148" s="81">
        <v>39</v>
      </c>
      <c r="B148" s="82" t="s">
        <v>225</v>
      </c>
      <c r="C148" s="1071" t="s">
        <v>1006</v>
      </c>
      <c r="D148" s="1072" t="s">
        <v>144</v>
      </c>
      <c r="E148" s="441">
        <v>-7.14</v>
      </c>
      <c r="F148" s="442">
        <v>1205.3499999999999</v>
      </c>
      <c r="G148" s="442"/>
      <c r="H148" s="442"/>
      <c r="I148" s="442"/>
      <c r="J148" s="442">
        <v>-8606</v>
      </c>
      <c r="K148" s="442"/>
      <c r="L148" s="442"/>
      <c r="M148" s="442"/>
    </row>
    <row r="149" spans="1:13" ht="24" x14ac:dyDescent="0.25">
      <c r="A149" s="81">
        <v>40</v>
      </c>
      <c r="B149" s="82" t="s">
        <v>226</v>
      </c>
      <c r="C149" s="1071" t="s">
        <v>1007</v>
      </c>
      <c r="D149" s="1072" t="s">
        <v>144</v>
      </c>
      <c r="E149" s="441">
        <v>7.14</v>
      </c>
      <c r="F149" s="442">
        <v>1381</v>
      </c>
      <c r="G149" s="442"/>
      <c r="H149" s="442"/>
      <c r="I149" s="442"/>
      <c r="J149" s="442">
        <v>9860</v>
      </c>
      <c r="K149" s="442"/>
      <c r="L149" s="442"/>
      <c r="M149" s="442"/>
    </row>
    <row r="150" spans="1:13" ht="42" x14ac:dyDescent="0.25">
      <c r="A150" s="81">
        <v>41</v>
      </c>
      <c r="B150" s="82" t="s">
        <v>249</v>
      </c>
      <c r="C150" s="1071" t="s">
        <v>1024</v>
      </c>
      <c r="D150" s="1072" t="s">
        <v>192</v>
      </c>
      <c r="E150" s="441">
        <v>1.9599999999999999E-2</v>
      </c>
      <c r="F150" s="442">
        <v>2004.26</v>
      </c>
      <c r="G150" s="442">
        <v>2004.26</v>
      </c>
      <c r="H150" s="442"/>
      <c r="I150" s="442"/>
      <c r="J150" s="442">
        <v>39</v>
      </c>
      <c r="K150" s="442">
        <v>39</v>
      </c>
      <c r="L150" s="442"/>
      <c r="M150" s="442"/>
    </row>
    <row r="151" spans="1:13" ht="24" x14ac:dyDescent="0.25">
      <c r="A151" s="81">
        <v>42</v>
      </c>
      <c r="B151" s="82" t="s">
        <v>250</v>
      </c>
      <c r="C151" s="1071" t="s">
        <v>1025</v>
      </c>
      <c r="D151" s="1072" t="s">
        <v>144</v>
      </c>
      <c r="E151" s="1073">
        <v>1.9992000000000001</v>
      </c>
      <c r="F151" s="442">
        <v>187.01</v>
      </c>
      <c r="G151" s="442"/>
      <c r="H151" s="442"/>
      <c r="I151" s="442"/>
      <c r="J151" s="442">
        <v>374</v>
      </c>
      <c r="K151" s="442"/>
      <c r="L151" s="442"/>
      <c r="M151" s="442"/>
    </row>
    <row r="152" spans="1:13" ht="48" x14ac:dyDescent="0.25">
      <c r="A152" s="81">
        <v>43</v>
      </c>
      <c r="B152" s="82" t="s">
        <v>228</v>
      </c>
      <c r="C152" s="1071" t="s">
        <v>1411</v>
      </c>
      <c r="D152" s="1072" t="s">
        <v>224</v>
      </c>
      <c r="E152" s="441">
        <v>1.1499999999999999</v>
      </c>
      <c r="F152" s="442">
        <v>253930.49</v>
      </c>
      <c r="G152" s="442">
        <v>5174.4799999999996</v>
      </c>
      <c r="H152" s="442">
        <v>6822.32</v>
      </c>
      <c r="I152" s="442">
        <v>1011.56</v>
      </c>
      <c r="J152" s="442">
        <v>292020</v>
      </c>
      <c r="K152" s="442">
        <v>5951</v>
      </c>
      <c r="L152" s="442">
        <v>7846</v>
      </c>
      <c r="M152" s="442">
        <v>1163</v>
      </c>
    </row>
    <row r="153" spans="1:13" ht="24" x14ac:dyDescent="0.25">
      <c r="A153" s="81">
        <v>44</v>
      </c>
      <c r="B153" s="82" t="s">
        <v>229</v>
      </c>
      <c r="C153" s="1071" t="s">
        <v>1008</v>
      </c>
      <c r="D153" s="1072" t="s">
        <v>144</v>
      </c>
      <c r="E153" s="441">
        <v>-116.7</v>
      </c>
      <c r="F153" s="442">
        <v>1461.69</v>
      </c>
      <c r="G153" s="442"/>
      <c r="H153" s="442"/>
      <c r="I153" s="442"/>
      <c r="J153" s="442">
        <v>-170579</v>
      </c>
      <c r="K153" s="442"/>
      <c r="L153" s="442"/>
      <c r="M153" s="442"/>
    </row>
    <row r="154" spans="1:13" ht="24" x14ac:dyDescent="0.25">
      <c r="A154" s="81">
        <v>45</v>
      </c>
      <c r="B154" s="82" t="s">
        <v>230</v>
      </c>
      <c r="C154" s="1071" t="s">
        <v>1009</v>
      </c>
      <c r="D154" s="1072" t="s">
        <v>144</v>
      </c>
      <c r="E154" s="441">
        <v>116.7</v>
      </c>
      <c r="F154" s="442">
        <v>1676.46</v>
      </c>
      <c r="G154" s="442"/>
      <c r="H154" s="442"/>
      <c r="I154" s="442"/>
      <c r="J154" s="442">
        <v>195643</v>
      </c>
      <c r="K154" s="442"/>
      <c r="L154" s="442"/>
      <c r="M154" s="442"/>
    </row>
    <row r="155" spans="1:13" ht="24" x14ac:dyDescent="0.25">
      <c r="A155" s="81">
        <v>46</v>
      </c>
      <c r="B155" s="82" t="s">
        <v>231</v>
      </c>
      <c r="C155" s="1071" t="s">
        <v>1010</v>
      </c>
      <c r="D155" s="1072" t="s">
        <v>218</v>
      </c>
      <c r="E155" s="441">
        <v>-11.26</v>
      </c>
      <c r="F155" s="442">
        <v>11368.09</v>
      </c>
      <c r="G155" s="442"/>
      <c r="H155" s="442"/>
      <c r="I155" s="442"/>
      <c r="J155" s="442">
        <v>-128005</v>
      </c>
      <c r="K155" s="442"/>
      <c r="L155" s="442"/>
      <c r="M155" s="442"/>
    </row>
    <row r="156" spans="1:13" ht="24" x14ac:dyDescent="0.25">
      <c r="A156" s="81">
        <v>47</v>
      </c>
      <c r="B156" s="82" t="s">
        <v>231</v>
      </c>
      <c r="C156" s="1071" t="s">
        <v>1408</v>
      </c>
      <c r="D156" s="1072" t="s">
        <v>218</v>
      </c>
      <c r="E156" s="441">
        <v>17.100000000000001</v>
      </c>
      <c r="F156" s="442">
        <v>11368.09</v>
      </c>
      <c r="G156" s="442"/>
      <c r="H156" s="442"/>
      <c r="I156" s="442"/>
      <c r="J156" s="442">
        <v>194394</v>
      </c>
      <c r="K156" s="442"/>
      <c r="L156" s="442"/>
      <c r="M156" s="442"/>
    </row>
    <row r="157" spans="1:13" x14ac:dyDescent="0.25">
      <c r="A157" s="1277" t="s">
        <v>196</v>
      </c>
      <c r="B157" s="1275"/>
      <c r="C157" s="1275"/>
      <c r="D157" s="1275"/>
      <c r="E157" s="1275"/>
      <c r="F157" s="1275"/>
      <c r="G157" s="1275"/>
      <c r="H157" s="1275"/>
      <c r="I157" s="1275"/>
      <c r="J157" s="1074">
        <v>399875</v>
      </c>
      <c r="K157" s="1074">
        <v>6357</v>
      </c>
      <c r="L157" s="1074">
        <v>9377</v>
      </c>
      <c r="M157" s="1074">
        <v>1355</v>
      </c>
    </row>
    <row r="158" spans="1:13" x14ac:dyDescent="0.25">
      <c r="A158" s="1277" t="s">
        <v>156</v>
      </c>
      <c r="B158" s="1275"/>
      <c r="C158" s="1275"/>
      <c r="D158" s="1275"/>
      <c r="E158" s="1275"/>
      <c r="F158" s="1275"/>
      <c r="G158" s="1275"/>
      <c r="H158" s="1275"/>
      <c r="I158" s="1275"/>
      <c r="J158" s="1074">
        <v>8948</v>
      </c>
      <c r="K158" s="442"/>
      <c r="L158" s="442"/>
      <c r="M158" s="442"/>
    </row>
    <row r="159" spans="1:13" x14ac:dyDescent="0.25">
      <c r="A159" s="1277" t="s">
        <v>157</v>
      </c>
      <c r="B159" s="1275"/>
      <c r="C159" s="1275"/>
      <c r="D159" s="1275"/>
      <c r="E159" s="1275"/>
      <c r="F159" s="1275"/>
      <c r="G159" s="1275"/>
      <c r="H159" s="1275"/>
      <c r="I159" s="1275"/>
      <c r="J159" s="1074">
        <v>5048</v>
      </c>
      <c r="K159" s="442"/>
      <c r="L159" s="442"/>
      <c r="M159" s="442"/>
    </row>
    <row r="160" spans="1:13" x14ac:dyDescent="0.25">
      <c r="A160" s="1278" t="s">
        <v>425</v>
      </c>
      <c r="B160" s="1275"/>
      <c r="C160" s="1275"/>
      <c r="D160" s="1275"/>
      <c r="E160" s="1275"/>
      <c r="F160" s="1275"/>
      <c r="G160" s="1275"/>
      <c r="H160" s="1275"/>
      <c r="I160" s="1275"/>
      <c r="J160" s="442"/>
      <c r="K160" s="442"/>
      <c r="L160" s="442"/>
      <c r="M160" s="442"/>
    </row>
    <row r="161" spans="1:13" x14ac:dyDescent="0.25">
      <c r="A161" s="1277" t="s">
        <v>334</v>
      </c>
      <c r="B161" s="1275"/>
      <c r="C161" s="1275"/>
      <c r="D161" s="1275"/>
      <c r="E161" s="1275"/>
      <c r="F161" s="1275"/>
      <c r="G161" s="1275"/>
      <c r="H161" s="1275"/>
      <c r="I161" s="1275"/>
      <c r="J161" s="1074">
        <v>6270</v>
      </c>
      <c r="K161" s="442"/>
      <c r="L161" s="442"/>
      <c r="M161" s="442"/>
    </row>
    <row r="162" spans="1:13" x14ac:dyDescent="0.25">
      <c r="A162" s="1277" t="s">
        <v>329</v>
      </c>
      <c r="B162" s="1275"/>
      <c r="C162" s="1275"/>
      <c r="D162" s="1275"/>
      <c r="E162" s="1275"/>
      <c r="F162" s="1275"/>
      <c r="G162" s="1275"/>
      <c r="H162" s="1275"/>
      <c r="I162" s="1275"/>
      <c r="J162" s="1074">
        <v>316057</v>
      </c>
      <c r="K162" s="442"/>
      <c r="L162" s="442"/>
      <c r="M162" s="442"/>
    </row>
    <row r="163" spans="1:13" x14ac:dyDescent="0.25">
      <c r="A163" s="1277" t="s">
        <v>200</v>
      </c>
      <c r="B163" s="1275"/>
      <c r="C163" s="1275"/>
      <c r="D163" s="1275"/>
      <c r="E163" s="1275"/>
      <c r="F163" s="1275"/>
      <c r="G163" s="1275"/>
      <c r="H163" s="1275"/>
      <c r="I163" s="1275"/>
      <c r="J163" s="1074">
        <v>91</v>
      </c>
      <c r="K163" s="442"/>
      <c r="L163" s="442"/>
      <c r="M163" s="442"/>
    </row>
    <row r="164" spans="1:13" x14ac:dyDescent="0.25">
      <c r="A164" s="1277" t="s">
        <v>333</v>
      </c>
      <c r="B164" s="1275"/>
      <c r="C164" s="1275"/>
      <c r="D164" s="1275"/>
      <c r="E164" s="1275"/>
      <c r="F164" s="1275"/>
      <c r="G164" s="1275"/>
      <c r="H164" s="1275"/>
      <c r="I164" s="1275"/>
      <c r="J164" s="1074">
        <v>-170579</v>
      </c>
      <c r="K164" s="442"/>
      <c r="L164" s="442"/>
      <c r="M164" s="442"/>
    </row>
    <row r="165" spans="1:13" x14ac:dyDescent="0.25">
      <c r="A165" s="1277" t="s">
        <v>331</v>
      </c>
      <c r="B165" s="1275"/>
      <c r="C165" s="1275"/>
      <c r="D165" s="1275"/>
      <c r="E165" s="1275"/>
      <c r="F165" s="1275"/>
      <c r="G165" s="1275"/>
      <c r="H165" s="1275"/>
      <c r="I165" s="1275"/>
      <c r="J165" s="1074">
        <v>262032</v>
      </c>
      <c r="K165" s="442"/>
      <c r="L165" s="442"/>
      <c r="M165" s="442"/>
    </row>
    <row r="166" spans="1:13" x14ac:dyDescent="0.25">
      <c r="A166" s="1277" t="s">
        <v>161</v>
      </c>
      <c r="B166" s="1275"/>
      <c r="C166" s="1275"/>
      <c r="D166" s="1275"/>
      <c r="E166" s="1275"/>
      <c r="F166" s="1275"/>
      <c r="G166" s="1275"/>
      <c r="H166" s="1275"/>
      <c r="I166" s="1275"/>
      <c r="J166" s="1074">
        <v>413871</v>
      </c>
      <c r="K166" s="442"/>
      <c r="L166" s="442"/>
      <c r="M166" s="442"/>
    </row>
    <row r="167" spans="1:13" x14ac:dyDescent="0.25">
      <c r="A167" s="1277" t="s">
        <v>375</v>
      </c>
      <c r="B167" s="1275"/>
      <c r="C167" s="1275"/>
      <c r="D167" s="1275"/>
      <c r="E167" s="1275"/>
      <c r="F167" s="1275"/>
      <c r="G167" s="1275"/>
      <c r="H167" s="1275"/>
      <c r="I167" s="1275"/>
      <c r="J167" s="442"/>
      <c r="K167" s="442"/>
      <c r="L167" s="442"/>
      <c r="M167" s="442"/>
    </row>
    <row r="168" spans="1:13" x14ac:dyDescent="0.25">
      <c r="A168" s="1277" t="s">
        <v>162</v>
      </c>
      <c r="B168" s="1275"/>
      <c r="C168" s="1275"/>
      <c r="D168" s="1275"/>
      <c r="E168" s="1275"/>
      <c r="F168" s="1275"/>
      <c r="G168" s="1275"/>
      <c r="H168" s="1275"/>
      <c r="I168" s="1275"/>
      <c r="J168" s="1074">
        <v>384141</v>
      </c>
      <c r="K168" s="442"/>
      <c r="L168" s="442"/>
      <c r="M168" s="442"/>
    </row>
    <row r="169" spans="1:13" x14ac:dyDescent="0.25">
      <c r="A169" s="1277" t="s">
        <v>163</v>
      </c>
      <c r="B169" s="1275"/>
      <c r="C169" s="1275"/>
      <c r="D169" s="1275"/>
      <c r="E169" s="1275"/>
      <c r="F169" s="1275"/>
      <c r="G169" s="1275"/>
      <c r="H169" s="1275"/>
      <c r="I169" s="1275"/>
      <c r="J169" s="1074">
        <v>9377</v>
      </c>
      <c r="K169" s="442"/>
      <c r="L169" s="442"/>
      <c r="M169" s="442"/>
    </row>
    <row r="170" spans="1:13" x14ac:dyDescent="0.25">
      <c r="A170" s="1277" t="s">
        <v>164</v>
      </c>
      <c r="B170" s="1275"/>
      <c r="C170" s="1275"/>
      <c r="D170" s="1275"/>
      <c r="E170" s="1275"/>
      <c r="F170" s="1275"/>
      <c r="G170" s="1275"/>
      <c r="H170" s="1275"/>
      <c r="I170" s="1275"/>
      <c r="J170" s="1074">
        <v>7712</v>
      </c>
      <c r="K170" s="442"/>
      <c r="L170" s="442"/>
      <c r="M170" s="442"/>
    </row>
    <row r="171" spans="1:13" x14ac:dyDescent="0.25">
      <c r="A171" s="1277" t="s">
        <v>166</v>
      </c>
      <c r="B171" s="1275"/>
      <c r="C171" s="1275"/>
      <c r="D171" s="1275"/>
      <c r="E171" s="1275"/>
      <c r="F171" s="1275"/>
      <c r="G171" s="1275"/>
      <c r="H171" s="1275"/>
      <c r="I171" s="1275"/>
      <c r="J171" s="1074">
        <v>8948</v>
      </c>
      <c r="K171" s="442"/>
      <c r="L171" s="442"/>
      <c r="M171" s="442"/>
    </row>
    <row r="172" spans="1:13" x14ac:dyDescent="0.25">
      <c r="A172" s="1277" t="s">
        <v>167</v>
      </c>
      <c r="B172" s="1275"/>
      <c r="C172" s="1275"/>
      <c r="D172" s="1275"/>
      <c r="E172" s="1275"/>
      <c r="F172" s="1275"/>
      <c r="G172" s="1275"/>
      <c r="H172" s="1275"/>
      <c r="I172" s="1275"/>
      <c r="J172" s="1074">
        <v>5048</v>
      </c>
      <c r="K172" s="442"/>
      <c r="L172" s="442"/>
      <c r="M172" s="442"/>
    </row>
    <row r="173" spans="1:13" x14ac:dyDescent="0.25">
      <c r="A173" s="1278" t="s">
        <v>426</v>
      </c>
      <c r="B173" s="1275"/>
      <c r="C173" s="1275"/>
      <c r="D173" s="1275"/>
      <c r="E173" s="1275"/>
      <c r="F173" s="1275"/>
      <c r="G173" s="1275"/>
      <c r="H173" s="1275"/>
      <c r="I173" s="1275"/>
      <c r="J173" s="443">
        <v>413871</v>
      </c>
      <c r="K173" s="442"/>
      <c r="L173" s="442"/>
      <c r="M173" s="442"/>
    </row>
    <row r="174" spans="1:13" x14ac:dyDescent="0.25">
      <c r="A174" s="1274" t="s">
        <v>251</v>
      </c>
      <c r="B174" s="1275"/>
      <c r="C174" s="1275"/>
      <c r="D174" s="1275"/>
      <c r="E174" s="1275"/>
      <c r="F174" s="1275"/>
      <c r="G174" s="1275"/>
      <c r="H174" s="1275"/>
      <c r="I174" s="1275"/>
      <c r="J174" s="1275"/>
      <c r="K174" s="1275"/>
      <c r="L174" s="1275"/>
      <c r="M174" s="1275"/>
    </row>
    <row r="175" spans="1:13" ht="54" x14ac:dyDescent="0.25">
      <c r="A175" s="81">
        <v>48</v>
      </c>
      <c r="B175" s="82" t="s">
        <v>252</v>
      </c>
      <c r="C175" s="1071" t="s">
        <v>1026</v>
      </c>
      <c r="D175" s="1072" t="s">
        <v>253</v>
      </c>
      <c r="E175" s="441">
        <v>56.61</v>
      </c>
      <c r="F175" s="442">
        <v>2028.37</v>
      </c>
      <c r="G175" s="442">
        <v>512.28</v>
      </c>
      <c r="H175" s="442">
        <v>1244.0899999999999</v>
      </c>
      <c r="I175" s="442">
        <v>107.89</v>
      </c>
      <c r="J175" s="442">
        <v>114826</v>
      </c>
      <c r="K175" s="442">
        <v>29000</v>
      </c>
      <c r="L175" s="442">
        <v>70428</v>
      </c>
      <c r="M175" s="442">
        <v>6108</v>
      </c>
    </row>
    <row r="176" spans="1:13" ht="54" x14ac:dyDescent="0.25">
      <c r="A176" s="81">
        <v>49</v>
      </c>
      <c r="B176" s="82" t="s">
        <v>427</v>
      </c>
      <c r="C176" s="1071" t="s">
        <v>1027</v>
      </c>
      <c r="D176" s="1072" t="s">
        <v>253</v>
      </c>
      <c r="E176" s="1073">
        <v>32.534999999999997</v>
      </c>
      <c r="F176" s="442">
        <v>3124.9</v>
      </c>
      <c r="G176" s="442">
        <v>1521.25</v>
      </c>
      <c r="H176" s="442">
        <v>959.36</v>
      </c>
      <c r="I176" s="442">
        <v>142.37</v>
      </c>
      <c r="J176" s="442">
        <v>101669</v>
      </c>
      <c r="K176" s="442">
        <v>49494</v>
      </c>
      <c r="L176" s="442">
        <v>31213</v>
      </c>
      <c r="M176" s="442">
        <v>4632</v>
      </c>
    </row>
    <row r="177" spans="1:13" ht="54" x14ac:dyDescent="0.25">
      <c r="A177" s="81">
        <v>50</v>
      </c>
      <c r="B177" s="82" t="s">
        <v>428</v>
      </c>
      <c r="C177" s="1071" t="s">
        <v>1028</v>
      </c>
      <c r="D177" s="1072" t="s">
        <v>253</v>
      </c>
      <c r="E177" s="441">
        <v>22.538</v>
      </c>
      <c r="F177" s="442">
        <v>935.64</v>
      </c>
      <c r="G177" s="442">
        <v>264.37</v>
      </c>
      <c r="H177" s="442">
        <v>576.79</v>
      </c>
      <c r="I177" s="442">
        <v>71.45</v>
      </c>
      <c r="J177" s="442">
        <v>21087</v>
      </c>
      <c r="K177" s="442">
        <v>5958</v>
      </c>
      <c r="L177" s="442">
        <v>13000</v>
      </c>
      <c r="M177" s="442">
        <v>1610</v>
      </c>
    </row>
    <row r="178" spans="1:13" ht="42" x14ac:dyDescent="0.25">
      <c r="A178" s="81">
        <v>51</v>
      </c>
      <c r="B178" s="82" t="s">
        <v>429</v>
      </c>
      <c r="C178" s="1071" t="s">
        <v>1029</v>
      </c>
      <c r="D178" s="1072" t="s">
        <v>253</v>
      </c>
      <c r="E178" s="441">
        <v>13.23</v>
      </c>
      <c r="F178" s="442">
        <v>1242.96</v>
      </c>
      <c r="G178" s="442">
        <v>379.59</v>
      </c>
      <c r="H178" s="442">
        <v>662.51</v>
      </c>
      <c r="I178" s="442">
        <v>61.73</v>
      </c>
      <c r="J178" s="442">
        <v>16444</v>
      </c>
      <c r="K178" s="442">
        <v>5022</v>
      </c>
      <c r="L178" s="442">
        <v>8765</v>
      </c>
      <c r="M178" s="442">
        <v>817</v>
      </c>
    </row>
    <row r="179" spans="1:13" ht="24" x14ac:dyDescent="0.25">
      <c r="A179" s="81">
        <v>52</v>
      </c>
      <c r="B179" s="82" t="s">
        <v>254</v>
      </c>
      <c r="C179" s="1071" t="s">
        <v>1030</v>
      </c>
      <c r="D179" s="1072" t="s">
        <v>218</v>
      </c>
      <c r="E179" s="1073">
        <v>84.272999999999996</v>
      </c>
      <c r="F179" s="442">
        <v>9661.4500000000007</v>
      </c>
      <c r="G179" s="442"/>
      <c r="H179" s="442"/>
      <c r="I179" s="442"/>
      <c r="J179" s="442">
        <v>814199</v>
      </c>
      <c r="K179" s="442"/>
      <c r="L179" s="442"/>
      <c r="M179" s="442"/>
    </row>
    <row r="180" spans="1:13" x14ac:dyDescent="0.25">
      <c r="A180" s="81">
        <v>53</v>
      </c>
      <c r="B180" s="82" t="s">
        <v>255</v>
      </c>
      <c r="C180" s="1071" t="s">
        <v>1031</v>
      </c>
      <c r="D180" s="1072" t="s">
        <v>218</v>
      </c>
      <c r="E180" s="1073">
        <v>1.87845</v>
      </c>
      <c r="F180" s="442">
        <v>12013.82</v>
      </c>
      <c r="G180" s="442"/>
      <c r="H180" s="442"/>
      <c r="I180" s="442"/>
      <c r="J180" s="442">
        <v>22567</v>
      </c>
      <c r="K180" s="442"/>
      <c r="L180" s="442"/>
      <c r="M180" s="442"/>
    </row>
    <row r="181" spans="1:13" ht="24" x14ac:dyDescent="0.25">
      <c r="A181" s="81">
        <v>54</v>
      </c>
      <c r="B181" s="82" t="s">
        <v>256</v>
      </c>
      <c r="C181" s="1071" t="s">
        <v>1032</v>
      </c>
      <c r="D181" s="1072" t="s">
        <v>218</v>
      </c>
      <c r="E181" s="1073">
        <v>7.5337500000000004</v>
      </c>
      <c r="F181" s="442">
        <v>13606.3</v>
      </c>
      <c r="G181" s="442"/>
      <c r="H181" s="442"/>
      <c r="I181" s="442"/>
      <c r="J181" s="442">
        <v>102506</v>
      </c>
      <c r="K181" s="442"/>
      <c r="L181" s="442"/>
      <c r="M181" s="442"/>
    </row>
    <row r="182" spans="1:13" ht="36" x14ac:dyDescent="0.25">
      <c r="A182" s="81">
        <v>55</v>
      </c>
      <c r="B182" s="82" t="s">
        <v>257</v>
      </c>
      <c r="C182" s="1071" t="s">
        <v>1033</v>
      </c>
      <c r="D182" s="1072" t="s">
        <v>218</v>
      </c>
      <c r="E182" s="1073">
        <v>25.3386</v>
      </c>
      <c r="F182" s="442">
        <v>15855.91</v>
      </c>
      <c r="G182" s="442"/>
      <c r="H182" s="442"/>
      <c r="I182" s="442"/>
      <c r="J182" s="442">
        <v>401767</v>
      </c>
      <c r="K182" s="442"/>
      <c r="L182" s="442"/>
      <c r="M182" s="442"/>
    </row>
    <row r="183" spans="1:13" ht="24" x14ac:dyDescent="0.25">
      <c r="A183" s="81">
        <v>56</v>
      </c>
      <c r="B183" s="82" t="s">
        <v>259</v>
      </c>
      <c r="C183" s="1071" t="s">
        <v>1034</v>
      </c>
      <c r="D183" s="1072" t="s">
        <v>218</v>
      </c>
      <c r="E183" s="1073">
        <v>5.8821000000000003</v>
      </c>
      <c r="F183" s="442">
        <v>13260.56</v>
      </c>
      <c r="G183" s="442"/>
      <c r="H183" s="442"/>
      <c r="I183" s="442"/>
      <c r="J183" s="442">
        <v>78000</v>
      </c>
      <c r="K183" s="442"/>
      <c r="L183" s="442"/>
      <c r="M183" s="442"/>
    </row>
    <row r="184" spans="1:13" ht="69" x14ac:dyDescent="0.25">
      <c r="A184" s="81">
        <v>57</v>
      </c>
      <c r="B184" s="82" t="s">
        <v>430</v>
      </c>
      <c r="C184" s="1071" t="s">
        <v>1641</v>
      </c>
      <c r="D184" s="1072" t="s">
        <v>270</v>
      </c>
      <c r="E184" s="441">
        <v>33.479999999999997</v>
      </c>
      <c r="F184" s="442">
        <v>1166.5999999999999</v>
      </c>
      <c r="G184" s="442">
        <v>310.95999999999998</v>
      </c>
      <c r="H184" s="442">
        <v>45.68</v>
      </c>
      <c r="I184" s="442">
        <v>0.56000000000000005</v>
      </c>
      <c r="J184" s="442">
        <v>39058</v>
      </c>
      <c r="K184" s="442">
        <v>10411</v>
      </c>
      <c r="L184" s="442">
        <v>1529</v>
      </c>
      <c r="M184" s="442">
        <v>19</v>
      </c>
    </row>
    <row r="185" spans="1:13" ht="42" x14ac:dyDescent="0.25">
      <c r="A185" s="81">
        <v>58</v>
      </c>
      <c r="B185" s="82" t="s">
        <v>431</v>
      </c>
      <c r="C185" s="1071" t="s">
        <v>1642</v>
      </c>
      <c r="D185" s="1072" t="s">
        <v>270</v>
      </c>
      <c r="E185" s="441">
        <v>33.479999999999997</v>
      </c>
      <c r="F185" s="442">
        <v>1279.6500000000001</v>
      </c>
      <c r="G185" s="442">
        <v>61.63</v>
      </c>
      <c r="H185" s="442">
        <v>16.829999999999998</v>
      </c>
      <c r="I185" s="442">
        <v>0.28000000000000003</v>
      </c>
      <c r="J185" s="442">
        <v>42843</v>
      </c>
      <c r="K185" s="442">
        <v>2063</v>
      </c>
      <c r="L185" s="442">
        <v>563</v>
      </c>
      <c r="M185" s="442">
        <v>9</v>
      </c>
    </row>
    <row r="186" spans="1:13" x14ac:dyDescent="0.25">
      <c r="A186" s="1277" t="s">
        <v>196</v>
      </c>
      <c r="B186" s="1275"/>
      <c r="C186" s="1275"/>
      <c r="D186" s="1275"/>
      <c r="E186" s="1275"/>
      <c r="F186" s="1275"/>
      <c r="G186" s="1275"/>
      <c r="H186" s="1275"/>
      <c r="I186" s="1275"/>
      <c r="J186" s="1074">
        <v>1754966</v>
      </c>
      <c r="K186" s="1074">
        <v>101948</v>
      </c>
      <c r="L186" s="1074">
        <v>125498</v>
      </c>
      <c r="M186" s="1074">
        <v>13195</v>
      </c>
    </row>
    <row r="187" spans="1:13" x14ac:dyDescent="0.25">
      <c r="A187" s="1277" t="s">
        <v>156</v>
      </c>
      <c r="B187" s="1275"/>
      <c r="C187" s="1275"/>
      <c r="D187" s="1275"/>
      <c r="E187" s="1275"/>
      <c r="F187" s="1275"/>
      <c r="G187" s="1275"/>
      <c r="H187" s="1275"/>
      <c r="I187" s="1275"/>
      <c r="J187" s="1074">
        <v>113992</v>
      </c>
      <c r="K187" s="442"/>
      <c r="L187" s="442"/>
      <c r="M187" s="442"/>
    </row>
    <row r="188" spans="1:13" x14ac:dyDescent="0.25">
      <c r="A188" s="1277" t="s">
        <v>157</v>
      </c>
      <c r="B188" s="1275"/>
      <c r="C188" s="1275"/>
      <c r="D188" s="1275"/>
      <c r="E188" s="1275"/>
      <c r="F188" s="1275"/>
      <c r="G188" s="1275"/>
      <c r="H188" s="1275"/>
      <c r="I188" s="1275"/>
      <c r="J188" s="1074">
        <v>95996</v>
      </c>
      <c r="K188" s="442"/>
      <c r="L188" s="442"/>
      <c r="M188" s="442"/>
    </row>
    <row r="189" spans="1:13" x14ac:dyDescent="0.25">
      <c r="A189" s="1278" t="s">
        <v>432</v>
      </c>
      <c r="B189" s="1275"/>
      <c r="C189" s="1275"/>
      <c r="D189" s="1275"/>
      <c r="E189" s="1275"/>
      <c r="F189" s="1275"/>
      <c r="G189" s="1275"/>
      <c r="H189" s="1275"/>
      <c r="I189" s="1275"/>
      <c r="J189" s="442"/>
      <c r="K189" s="442"/>
      <c r="L189" s="442"/>
      <c r="M189" s="442"/>
    </row>
    <row r="190" spans="1:13" x14ac:dyDescent="0.25">
      <c r="A190" s="1277" t="s">
        <v>335</v>
      </c>
      <c r="B190" s="1275"/>
      <c r="C190" s="1275"/>
      <c r="D190" s="1275"/>
      <c r="E190" s="1275"/>
      <c r="F190" s="1275"/>
      <c r="G190" s="1275"/>
      <c r="H190" s="1275"/>
      <c r="I190" s="1275"/>
      <c r="J190" s="1074">
        <v>1861925</v>
      </c>
      <c r="K190" s="442"/>
      <c r="L190" s="442"/>
      <c r="M190" s="442"/>
    </row>
    <row r="191" spans="1:13" x14ac:dyDescent="0.25">
      <c r="A191" s="1277" t="s">
        <v>369</v>
      </c>
      <c r="B191" s="1275"/>
      <c r="C191" s="1275"/>
      <c r="D191" s="1275"/>
      <c r="E191" s="1275"/>
      <c r="F191" s="1275"/>
      <c r="G191" s="1275"/>
      <c r="H191" s="1275"/>
      <c r="I191" s="1275"/>
      <c r="J191" s="1074">
        <v>103029</v>
      </c>
      <c r="K191" s="442"/>
      <c r="L191" s="442"/>
      <c r="M191" s="442"/>
    </row>
    <row r="192" spans="1:13" x14ac:dyDescent="0.25">
      <c r="A192" s="1277" t="s">
        <v>161</v>
      </c>
      <c r="B192" s="1275"/>
      <c r="C192" s="1275"/>
      <c r="D192" s="1275"/>
      <c r="E192" s="1275"/>
      <c r="F192" s="1275"/>
      <c r="G192" s="1275"/>
      <c r="H192" s="1275"/>
      <c r="I192" s="1275"/>
      <c r="J192" s="1074">
        <v>1964954</v>
      </c>
      <c r="K192" s="442"/>
      <c r="L192" s="442"/>
      <c r="M192" s="442"/>
    </row>
    <row r="193" spans="1:13" x14ac:dyDescent="0.25">
      <c r="A193" s="1277" t="s">
        <v>375</v>
      </c>
      <c r="B193" s="1275"/>
      <c r="C193" s="1275"/>
      <c r="D193" s="1275"/>
      <c r="E193" s="1275"/>
      <c r="F193" s="1275"/>
      <c r="G193" s="1275"/>
      <c r="H193" s="1275"/>
      <c r="I193" s="1275"/>
      <c r="J193" s="442"/>
      <c r="K193" s="442"/>
      <c r="L193" s="442"/>
      <c r="M193" s="442"/>
    </row>
    <row r="194" spans="1:13" x14ac:dyDescent="0.25">
      <c r="A194" s="1277" t="s">
        <v>162</v>
      </c>
      <c r="B194" s="1275"/>
      <c r="C194" s="1275"/>
      <c r="D194" s="1275"/>
      <c r="E194" s="1275"/>
      <c r="F194" s="1275"/>
      <c r="G194" s="1275"/>
      <c r="H194" s="1275"/>
      <c r="I194" s="1275"/>
      <c r="J194" s="1074">
        <v>1527520</v>
      </c>
      <c r="K194" s="442"/>
      <c r="L194" s="442"/>
      <c r="M194" s="442"/>
    </row>
    <row r="195" spans="1:13" x14ac:dyDescent="0.25">
      <c r="A195" s="1277" t="s">
        <v>163</v>
      </c>
      <c r="B195" s="1275"/>
      <c r="C195" s="1275"/>
      <c r="D195" s="1275"/>
      <c r="E195" s="1275"/>
      <c r="F195" s="1275"/>
      <c r="G195" s="1275"/>
      <c r="H195" s="1275"/>
      <c r="I195" s="1275"/>
      <c r="J195" s="1074">
        <v>125498</v>
      </c>
      <c r="K195" s="442"/>
      <c r="L195" s="442"/>
      <c r="M195" s="442"/>
    </row>
    <row r="196" spans="1:13" x14ac:dyDescent="0.25">
      <c r="A196" s="1277" t="s">
        <v>164</v>
      </c>
      <c r="B196" s="1275"/>
      <c r="C196" s="1275"/>
      <c r="D196" s="1275"/>
      <c r="E196" s="1275"/>
      <c r="F196" s="1275"/>
      <c r="G196" s="1275"/>
      <c r="H196" s="1275"/>
      <c r="I196" s="1275"/>
      <c r="J196" s="1074">
        <v>115143</v>
      </c>
      <c r="K196" s="442"/>
      <c r="L196" s="442"/>
      <c r="M196" s="442"/>
    </row>
    <row r="197" spans="1:13" x14ac:dyDescent="0.25">
      <c r="A197" s="1277" t="s">
        <v>166</v>
      </c>
      <c r="B197" s="1275"/>
      <c r="C197" s="1275"/>
      <c r="D197" s="1275"/>
      <c r="E197" s="1275"/>
      <c r="F197" s="1275"/>
      <c r="G197" s="1275"/>
      <c r="H197" s="1275"/>
      <c r="I197" s="1275"/>
      <c r="J197" s="1074">
        <v>113992</v>
      </c>
      <c r="K197" s="442"/>
      <c r="L197" s="442"/>
      <c r="M197" s="442"/>
    </row>
    <row r="198" spans="1:13" x14ac:dyDescent="0.25">
      <c r="A198" s="1277" t="s">
        <v>167</v>
      </c>
      <c r="B198" s="1275"/>
      <c r="C198" s="1275"/>
      <c r="D198" s="1275"/>
      <c r="E198" s="1275"/>
      <c r="F198" s="1275"/>
      <c r="G198" s="1275"/>
      <c r="H198" s="1275"/>
      <c r="I198" s="1275"/>
      <c r="J198" s="1074">
        <v>95996</v>
      </c>
      <c r="K198" s="442"/>
      <c r="L198" s="442"/>
      <c r="M198" s="442"/>
    </row>
    <row r="199" spans="1:13" x14ac:dyDescent="0.25">
      <c r="A199" s="1278" t="s">
        <v>433</v>
      </c>
      <c r="B199" s="1275"/>
      <c r="C199" s="1275"/>
      <c r="D199" s="1275"/>
      <c r="E199" s="1275"/>
      <c r="F199" s="1275"/>
      <c r="G199" s="1275"/>
      <c r="H199" s="1275"/>
      <c r="I199" s="1275"/>
      <c r="J199" s="443">
        <v>1964954</v>
      </c>
      <c r="K199" s="442"/>
      <c r="L199" s="442"/>
      <c r="M199" s="442"/>
    </row>
    <row r="200" spans="1:13" x14ac:dyDescent="0.25">
      <c r="A200" s="1274" t="s">
        <v>260</v>
      </c>
      <c r="B200" s="1275"/>
      <c r="C200" s="1275"/>
      <c r="D200" s="1275"/>
      <c r="E200" s="1275"/>
      <c r="F200" s="1275"/>
      <c r="G200" s="1275"/>
      <c r="H200" s="1275"/>
      <c r="I200" s="1275"/>
      <c r="J200" s="1275"/>
      <c r="K200" s="1275"/>
      <c r="L200" s="1275"/>
      <c r="M200" s="1275"/>
    </row>
    <row r="201" spans="1:13" x14ac:dyDescent="0.25">
      <c r="A201" s="1277" t="s">
        <v>261</v>
      </c>
      <c r="B201" s="1275"/>
      <c r="C201" s="1275"/>
      <c r="D201" s="1275"/>
      <c r="E201" s="1275"/>
      <c r="F201" s="1275"/>
      <c r="G201" s="1275"/>
      <c r="H201" s="1275"/>
      <c r="I201" s="1275"/>
      <c r="J201" s="1275"/>
      <c r="K201" s="1275"/>
      <c r="L201" s="1275"/>
      <c r="M201" s="1275"/>
    </row>
    <row r="202" spans="1:13" ht="66" x14ac:dyDescent="0.25">
      <c r="A202" s="81">
        <v>59</v>
      </c>
      <c r="B202" s="82" t="s">
        <v>262</v>
      </c>
      <c r="C202" s="1071" t="s">
        <v>1035</v>
      </c>
      <c r="D202" s="1072" t="s">
        <v>263</v>
      </c>
      <c r="E202" s="441">
        <v>9.15</v>
      </c>
      <c r="F202" s="442">
        <v>30816.14</v>
      </c>
      <c r="G202" s="442">
        <v>3592.8</v>
      </c>
      <c r="H202" s="442">
        <v>44.77</v>
      </c>
      <c r="I202" s="442"/>
      <c r="J202" s="442">
        <v>281968</v>
      </c>
      <c r="K202" s="442">
        <v>32874</v>
      </c>
      <c r="L202" s="442">
        <v>410</v>
      </c>
      <c r="M202" s="442"/>
    </row>
    <row r="203" spans="1:13" x14ac:dyDescent="0.25">
      <c r="A203" s="81">
        <v>60</v>
      </c>
      <c r="B203" s="82" t="s">
        <v>1036</v>
      </c>
      <c r="C203" s="1182" t="s">
        <v>1037</v>
      </c>
      <c r="D203" s="1072" t="s">
        <v>144</v>
      </c>
      <c r="E203" s="1073">
        <v>94.245000000000005</v>
      </c>
      <c r="F203" s="442">
        <v>1077.82</v>
      </c>
      <c r="G203" s="442"/>
      <c r="H203" s="442"/>
      <c r="I203" s="442"/>
      <c r="J203" s="442">
        <v>101579</v>
      </c>
      <c r="K203" s="442"/>
      <c r="L203" s="442"/>
      <c r="M203" s="442"/>
    </row>
    <row r="204" spans="1:13" ht="42" x14ac:dyDescent="0.25">
      <c r="A204" s="81">
        <v>61</v>
      </c>
      <c r="B204" s="82" t="s">
        <v>264</v>
      </c>
      <c r="C204" s="1071" t="s">
        <v>1038</v>
      </c>
      <c r="D204" s="1072" t="s">
        <v>265</v>
      </c>
      <c r="E204" s="1073">
        <v>29.9</v>
      </c>
      <c r="F204" s="442">
        <v>1923.66</v>
      </c>
      <c r="G204" s="442">
        <v>105.17</v>
      </c>
      <c r="H204" s="442">
        <v>102.79</v>
      </c>
      <c r="I204" s="442">
        <v>16.34</v>
      </c>
      <c r="J204" s="442">
        <v>57517</v>
      </c>
      <c r="K204" s="442">
        <v>3145</v>
      </c>
      <c r="L204" s="442">
        <v>3073</v>
      </c>
      <c r="M204" s="442">
        <v>489</v>
      </c>
    </row>
    <row r="205" spans="1:13" ht="36" x14ac:dyDescent="0.25">
      <c r="A205" s="81">
        <v>62</v>
      </c>
      <c r="B205" s="82" t="s">
        <v>266</v>
      </c>
      <c r="C205" s="1071" t="s">
        <v>1039</v>
      </c>
      <c r="D205" s="1072" t="s">
        <v>267</v>
      </c>
      <c r="E205" s="1073">
        <v>0.14399999999999999</v>
      </c>
      <c r="F205" s="442">
        <v>15955.05</v>
      </c>
      <c r="G205" s="442">
        <v>1392.5</v>
      </c>
      <c r="H205" s="442">
        <v>116.27</v>
      </c>
      <c r="I205" s="442">
        <v>8.5399999999999991</v>
      </c>
      <c r="J205" s="442">
        <v>2298</v>
      </c>
      <c r="K205" s="442">
        <v>201</v>
      </c>
      <c r="L205" s="442">
        <v>17</v>
      </c>
      <c r="M205" s="442">
        <v>1</v>
      </c>
    </row>
    <row r="206" spans="1:13" x14ac:dyDescent="0.25">
      <c r="A206" s="1277" t="s">
        <v>268</v>
      </c>
      <c r="B206" s="1275"/>
      <c r="C206" s="1275"/>
      <c r="D206" s="1275"/>
      <c r="E206" s="1275"/>
      <c r="F206" s="1275"/>
      <c r="G206" s="1275"/>
      <c r="H206" s="1275"/>
      <c r="I206" s="1275"/>
      <c r="J206" s="1275"/>
      <c r="K206" s="1275"/>
      <c r="L206" s="1275"/>
      <c r="M206" s="1275"/>
    </row>
    <row r="207" spans="1:13" ht="66" x14ac:dyDescent="0.25">
      <c r="A207" s="81">
        <v>63</v>
      </c>
      <c r="B207" s="82" t="s">
        <v>294</v>
      </c>
      <c r="C207" s="1071" t="s">
        <v>1643</v>
      </c>
      <c r="D207" s="1072" t="s">
        <v>269</v>
      </c>
      <c r="E207" s="441">
        <v>5.75</v>
      </c>
      <c r="F207" s="442">
        <v>11091.88</v>
      </c>
      <c r="G207" s="442">
        <v>2020.95</v>
      </c>
      <c r="H207" s="442">
        <v>64.650000000000006</v>
      </c>
      <c r="I207" s="442"/>
      <c r="J207" s="442">
        <v>63778</v>
      </c>
      <c r="K207" s="442">
        <v>11620</v>
      </c>
      <c r="L207" s="442">
        <v>372</v>
      </c>
      <c r="M207" s="442"/>
    </row>
    <row r="208" spans="1:13" ht="54" x14ac:dyDescent="0.25">
      <c r="A208" s="81">
        <v>64</v>
      </c>
      <c r="B208" s="82" t="s">
        <v>280</v>
      </c>
      <c r="C208" s="1071" t="s">
        <v>1412</v>
      </c>
      <c r="D208" s="1072" t="s">
        <v>270</v>
      </c>
      <c r="E208" s="441">
        <v>5.75</v>
      </c>
      <c r="F208" s="442">
        <v>4289.78</v>
      </c>
      <c r="G208" s="442">
        <v>704.99</v>
      </c>
      <c r="H208" s="442">
        <v>21.01</v>
      </c>
      <c r="I208" s="442">
        <v>0.32</v>
      </c>
      <c r="J208" s="442">
        <v>24666</v>
      </c>
      <c r="K208" s="442">
        <v>4054</v>
      </c>
      <c r="L208" s="442">
        <v>121</v>
      </c>
      <c r="M208" s="442">
        <v>2</v>
      </c>
    </row>
    <row r="209" spans="1:13" ht="54" x14ac:dyDescent="0.25">
      <c r="A209" s="81">
        <v>65</v>
      </c>
      <c r="B209" s="82" t="s">
        <v>271</v>
      </c>
      <c r="C209" s="1071" t="s">
        <v>1040</v>
      </c>
      <c r="D209" s="1072" t="s">
        <v>272</v>
      </c>
      <c r="E209" s="1073">
        <v>23.95</v>
      </c>
      <c r="F209" s="442">
        <v>6225.59</v>
      </c>
      <c r="G209" s="442">
        <v>1310.22</v>
      </c>
      <c r="H209" s="442">
        <v>75.64</v>
      </c>
      <c r="I209" s="442">
        <v>52.42</v>
      </c>
      <c r="J209" s="442">
        <v>149103</v>
      </c>
      <c r="K209" s="442">
        <v>31380</v>
      </c>
      <c r="L209" s="442">
        <v>1812</v>
      </c>
      <c r="M209" s="442">
        <v>1255</v>
      </c>
    </row>
    <row r="210" spans="1:13" ht="42" x14ac:dyDescent="0.25">
      <c r="A210" s="81">
        <v>66</v>
      </c>
      <c r="B210" s="82" t="s">
        <v>306</v>
      </c>
      <c r="C210" s="1071" t="s">
        <v>1413</v>
      </c>
      <c r="D210" s="1072" t="s">
        <v>270</v>
      </c>
      <c r="E210" s="441">
        <v>21.3</v>
      </c>
      <c r="F210" s="442">
        <v>4894.1099999999997</v>
      </c>
      <c r="G210" s="442">
        <v>1057.49</v>
      </c>
      <c r="H210" s="442">
        <v>31.93</v>
      </c>
      <c r="I210" s="442">
        <v>0.64</v>
      </c>
      <c r="J210" s="442">
        <v>104245</v>
      </c>
      <c r="K210" s="442">
        <v>22525</v>
      </c>
      <c r="L210" s="442">
        <v>680</v>
      </c>
      <c r="M210" s="442">
        <v>14</v>
      </c>
    </row>
    <row r="211" spans="1:13" ht="66" x14ac:dyDescent="0.25">
      <c r="A211" s="81">
        <v>67</v>
      </c>
      <c r="B211" s="82" t="s">
        <v>273</v>
      </c>
      <c r="C211" s="1071" t="s">
        <v>1041</v>
      </c>
      <c r="D211" s="1072" t="s">
        <v>274</v>
      </c>
      <c r="E211" s="441">
        <v>2.65</v>
      </c>
      <c r="F211" s="442">
        <v>23068.6</v>
      </c>
      <c r="G211" s="442">
        <v>4031.67</v>
      </c>
      <c r="H211" s="442">
        <v>79.08</v>
      </c>
      <c r="I211" s="442">
        <v>46.79</v>
      </c>
      <c r="J211" s="442">
        <v>61132</v>
      </c>
      <c r="K211" s="442">
        <v>10684</v>
      </c>
      <c r="L211" s="442">
        <v>210</v>
      </c>
      <c r="M211" s="442">
        <v>124</v>
      </c>
    </row>
    <row r="212" spans="1:13" x14ac:dyDescent="0.25">
      <c r="A212" s="1277" t="s">
        <v>196</v>
      </c>
      <c r="B212" s="1275"/>
      <c r="C212" s="1275"/>
      <c r="D212" s="1275"/>
      <c r="E212" s="1275"/>
      <c r="F212" s="1275"/>
      <c r="G212" s="1275"/>
      <c r="H212" s="1275"/>
      <c r="I212" s="1275"/>
      <c r="J212" s="1074">
        <v>846286</v>
      </c>
      <c r="K212" s="1074">
        <v>116483</v>
      </c>
      <c r="L212" s="1074">
        <v>6695</v>
      </c>
      <c r="M212" s="1074">
        <v>1885</v>
      </c>
    </row>
    <row r="213" spans="1:13" x14ac:dyDescent="0.25">
      <c r="A213" s="1277" t="s">
        <v>156</v>
      </c>
      <c r="B213" s="1275"/>
      <c r="C213" s="1275"/>
      <c r="D213" s="1275"/>
      <c r="E213" s="1275"/>
      <c r="F213" s="1275"/>
      <c r="G213" s="1275"/>
      <c r="H213" s="1275"/>
      <c r="I213" s="1275"/>
      <c r="J213" s="1074">
        <v>144226</v>
      </c>
      <c r="K213" s="442"/>
      <c r="L213" s="442"/>
      <c r="M213" s="442"/>
    </row>
    <row r="214" spans="1:13" x14ac:dyDescent="0.25">
      <c r="A214" s="1277" t="s">
        <v>157</v>
      </c>
      <c r="B214" s="1275"/>
      <c r="C214" s="1275"/>
      <c r="D214" s="1275"/>
      <c r="E214" s="1275"/>
      <c r="F214" s="1275"/>
      <c r="G214" s="1275"/>
      <c r="H214" s="1275"/>
      <c r="I214" s="1275"/>
      <c r="J214" s="1074">
        <v>69621</v>
      </c>
      <c r="K214" s="442"/>
      <c r="L214" s="442"/>
      <c r="M214" s="442"/>
    </row>
    <row r="215" spans="1:13" x14ac:dyDescent="0.25">
      <c r="A215" s="1278" t="s">
        <v>434</v>
      </c>
      <c r="B215" s="1275"/>
      <c r="C215" s="1275"/>
      <c r="D215" s="1275"/>
      <c r="E215" s="1275"/>
      <c r="F215" s="1275"/>
      <c r="G215" s="1275"/>
      <c r="H215" s="1275"/>
      <c r="I215" s="1275"/>
      <c r="J215" s="442"/>
      <c r="K215" s="442"/>
      <c r="L215" s="442"/>
      <c r="M215" s="442"/>
    </row>
    <row r="216" spans="1:13" x14ac:dyDescent="0.25">
      <c r="A216" s="1277" t="s">
        <v>336</v>
      </c>
      <c r="B216" s="1275"/>
      <c r="C216" s="1275"/>
      <c r="D216" s="1275"/>
      <c r="E216" s="1275"/>
      <c r="F216" s="1275"/>
      <c r="G216" s="1275"/>
      <c r="H216" s="1275"/>
      <c r="I216" s="1275"/>
      <c r="J216" s="1074">
        <v>533198</v>
      </c>
      <c r="K216" s="442"/>
      <c r="L216" s="442"/>
      <c r="M216" s="442"/>
    </row>
    <row r="217" spans="1:13" x14ac:dyDescent="0.25">
      <c r="A217" s="1277" t="s">
        <v>330</v>
      </c>
      <c r="B217" s="1275"/>
      <c r="C217" s="1275"/>
      <c r="D217" s="1275"/>
      <c r="E217" s="1275"/>
      <c r="F217" s="1275"/>
      <c r="G217" s="1275"/>
      <c r="H217" s="1275"/>
      <c r="I217" s="1275"/>
      <c r="J217" s="1074">
        <v>68024</v>
      </c>
      <c r="K217" s="442"/>
      <c r="L217" s="442"/>
      <c r="M217" s="442"/>
    </row>
    <row r="218" spans="1:13" x14ac:dyDescent="0.25">
      <c r="A218" s="1277" t="s">
        <v>337</v>
      </c>
      <c r="B218" s="1275"/>
      <c r="C218" s="1275"/>
      <c r="D218" s="1275"/>
      <c r="E218" s="1275"/>
      <c r="F218" s="1275"/>
      <c r="G218" s="1275"/>
      <c r="H218" s="1275"/>
      <c r="I218" s="1275"/>
      <c r="J218" s="1074">
        <v>458911</v>
      </c>
      <c r="K218" s="442"/>
      <c r="L218" s="442"/>
      <c r="M218" s="442"/>
    </row>
    <row r="219" spans="1:13" x14ac:dyDescent="0.25">
      <c r="A219" s="1277" t="s">
        <v>161</v>
      </c>
      <c r="B219" s="1275"/>
      <c r="C219" s="1275"/>
      <c r="D219" s="1275"/>
      <c r="E219" s="1275"/>
      <c r="F219" s="1275"/>
      <c r="G219" s="1275"/>
      <c r="H219" s="1275"/>
      <c r="I219" s="1275"/>
      <c r="J219" s="1074">
        <v>1060133</v>
      </c>
      <c r="K219" s="442"/>
      <c r="L219" s="442"/>
      <c r="M219" s="442"/>
    </row>
    <row r="220" spans="1:13" x14ac:dyDescent="0.25">
      <c r="A220" s="1277" t="s">
        <v>375</v>
      </c>
      <c r="B220" s="1275"/>
      <c r="C220" s="1275"/>
      <c r="D220" s="1275"/>
      <c r="E220" s="1275"/>
      <c r="F220" s="1275"/>
      <c r="G220" s="1275"/>
      <c r="H220" s="1275"/>
      <c r="I220" s="1275"/>
      <c r="J220" s="442"/>
      <c r="K220" s="442"/>
      <c r="L220" s="442"/>
      <c r="M220" s="442"/>
    </row>
    <row r="221" spans="1:13" x14ac:dyDescent="0.25">
      <c r="A221" s="1277" t="s">
        <v>162</v>
      </c>
      <c r="B221" s="1275"/>
      <c r="C221" s="1275"/>
      <c r="D221" s="1275"/>
      <c r="E221" s="1275"/>
      <c r="F221" s="1275"/>
      <c r="G221" s="1275"/>
      <c r="H221" s="1275"/>
      <c r="I221" s="1275"/>
      <c r="J221" s="1074">
        <v>723108</v>
      </c>
      <c r="K221" s="442"/>
      <c r="L221" s="442"/>
      <c r="M221" s="442"/>
    </row>
    <row r="222" spans="1:13" x14ac:dyDescent="0.25">
      <c r="A222" s="1277" t="s">
        <v>163</v>
      </c>
      <c r="B222" s="1275"/>
      <c r="C222" s="1275"/>
      <c r="D222" s="1275"/>
      <c r="E222" s="1275"/>
      <c r="F222" s="1275"/>
      <c r="G222" s="1275"/>
      <c r="H222" s="1275"/>
      <c r="I222" s="1275"/>
      <c r="J222" s="1074">
        <v>6695</v>
      </c>
      <c r="K222" s="442"/>
      <c r="L222" s="442"/>
      <c r="M222" s="442"/>
    </row>
    <row r="223" spans="1:13" x14ac:dyDescent="0.25">
      <c r="A223" s="1277" t="s">
        <v>164</v>
      </c>
      <c r="B223" s="1275"/>
      <c r="C223" s="1275"/>
      <c r="D223" s="1275"/>
      <c r="E223" s="1275"/>
      <c r="F223" s="1275"/>
      <c r="G223" s="1275"/>
      <c r="H223" s="1275"/>
      <c r="I223" s="1275"/>
      <c r="J223" s="1074">
        <v>118368</v>
      </c>
      <c r="K223" s="442"/>
      <c r="L223" s="442"/>
      <c r="M223" s="442"/>
    </row>
    <row r="224" spans="1:13" x14ac:dyDescent="0.25">
      <c r="A224" s="1277" t="s">
        <v>166</v>
      </c>
      <c r="B224" s="1275"/>
      <c r="C224" s="1275"/>
      <c r="D224" s="1275"/>
      <c r="E224" s="1275"/>
      <c r="F224" s="1275"/>
      <c r="G224" s="1275"/>
      <c r="H224" s="1275"/>
      <c r="I224" s="1275"/>
      <c r="J224" s="1074">
        <v>144226</v>
      </c>
      <c r="K224" s="442"/>
      <c r="L224" s="442"/>
      <c r="M224" s="442"/>
    </row>
    <row r="225" spans="1:13" x14ac:dyDescent="0.25">
      <c r="A225" s="1277" t="s">
        <v>167</v>
      </c>
      <c r="B225" s="1275"/>
      <c r="C225" s="1275"/>
      <c r="D225" s="1275"/>
      <c r="E225" s="1275"/>
      <c r="F225" s="1275"/>
      <c r="G225" s="1275"/>
      <c r="H225" s="1275"/>
      <c r="I225" s="1275"/>
      <c r="J225" s="1074">
        <v>69621</v>
      </c>
      <c r="K225" s="442"/>
      <c r="L225" s="442"/>
      <c r="M225" s="442"/>
    </row>
    <row r="226" spans="1:13" x14ac:dyDescent="0.25">
      <c r="A226" s="1278" t="s">
        <v>435</v>
      </c>
      <c r="B226" s="1275"/>
      <c r="C226" s="1275"/>
      <c r="D226" s="1275"/>
      <c r="E226" s="1275"/>
      <c r="F226" s="1275"/>
      <c r="G226" s="1275"/>
      <c r="H226" s="1275"/>
      <c r="I226" s="1275"/>
      <c r="J226" s="443">
        <v>1060133</v>
      </c>
      <c r="K226" s="442"/>
      <c r="L226" s="442"/>
      <c r="M226" s="442"/>
    </row>
    <row r="227" spans="1:13" x14ac:dyDescent="0.25">
      <c r="A227" s="1274" t="s">
        <v>275</v>
      </c>
      <c r="B227" s="1275"/>
      <c r="C227" s="1275"/>
      <c r="D227" s="1275"/>
      <c r="E227" s="1275"/>
      <c r="F227" s="1275"/>
      <c r="G227" s="1275"/>
      <c r="H227" s="1275"/>
      <c r="I227" s="1275"/>
      <c r="J227" s="1275"/>
      <c r="K227" s="1275"/>
      <c r="L227" s="1275"/>
      <c r="M227" s="1275"/>
    </row>
    <row r="228" spans="1:13" ht="54" x14ac:dyDescent="0.25">
      <c r="A228" s="81">
        <v>68</v>
      </c>
      <c r="B228" s="82" t="s">
        <v>276</v>
      </c>
      <c r="C228" s="1071" t="s">
        <v>1042</v>
      </c>
      <c r="D228" s="1072" t="s">
        <v>277</v>
      </c>
      <c r="E228" s="441">
        <v>5.27</v>
      </c>
      <c r="F228" s="442">
        <v>338.27</v>
      </c>
      <c r="G228" s="442">
        <v>288.77999999999997</v>
      </c>
      <c r="H228" s="442">
        <v>49.49</v>
      </c>
      <c r="I228" s="442"/>
      <c r="J228" s="442">
        <v>1783</v>
      </c>
      <c r="K228" s="442">
        <v>1522</v>
      </c>
      <c r="L228" s="442">
        <v>261</v>
      </c>
      <c r="M228" s="442"/>
    </row>
    <row r="229" spans="1:13" x14ac:dyDescent="0.25">
      <c r="A229" s="81">
        <v>69</v>
      </c>
      <c r="B229" s="82" t="s">
        <v>436</v>
      </c>
      <c r="C229" s="1071" t="s">
        <v>1043</v>
      </c>
      <c r="D229" s="1072" t="s">
        <v>154</v>
      </c>
      <c r="E229" s="441">
        <v>50</v>
      </c>
      <c r="F229" s="442">
        <v>0.1</v>
      </c>
      <c r="G229" s="442"/>
      <c r="H229" s="442"/>
      <c r="I229" s="442"/>
      <c r="J229" s="442">
        <v>5</v>
      </c>
      <c r="K229" s="442"/>
      <c r="L229" s="442"/>
      <c r="M229" s="442"/>
    </row>
    <row r="230" spans="1:13" x14ac:dyDescent="0.25">
      <c r="A230" s="81">
        <v>70</v>
      </c>
      <c r="B230" s="82" t="s">
        <v>437</v>
      </c>
      <c r="C230" s="1071" t="s">
        <v>1044</v>
      </c>
      <c r="D230" s="1072" t="s">
        <v>215</v>
      </c>
      <c r="E230" s="441">
        <v>3</v>
      </c>
      <c r="F230" s="442">
        <v>3.78</v>
      </c>
      <c r="G230" s="442"/>
      <c r="H230" s="442"/>
      <c r="I230" s="442"/>
      <c r="J230" s="442">
        <v>11</v>
      </c>
      <c r="K230" s="442"/>
      <c r="L230" s="442"/>
      <c r="M230" s="442"/>
    </row>
    <row r="231" spans="1:13" ht="42" x14ac:dyDescent="0.25">
      <c r="A231" s="81">
        <v>71</v>
      </c>
      <c r="B231" s="82" t="s">
        <v>1414</v>
      </c>
      <c r="C231" s="1071" t="s">
        <v>1415</v>
      </c>
      <c r="D231" s="1072" t="s">
        <v>154</v>
      </c>
      <c r="E231" s="441">
        <v>20</v>
      </c>
      <c r="F231" s="442">
        <v>4.83</v>
      </c>
      <c r="G231" s="442"/>
      <c r="H231" s="442"/>
      <c r="I231" s="442"/>
      <c r="J231" s="442">
        <v>97</v>
      </c>
      <c r="K231" s="442"/>
      <c r="L231" s="442"/>
      <c r="M231" s="442"/>
    </row>
    <row r="232" spans="1:13" ht="30" x14ac:dyDescent="0.25">
      <c r="A232" s="81">
        <v>72</v>
      </c>
      <c r="B232" s="82" t="s">
        <v>1414</v>
      </c>
      <c r="C232" s="1071" t="s">
        <v>1416</v>
      </c>
      <c r="D232" s="1072" t="s">
        <v>146</v>
      </c>
      <c r="E232" s="441">
        <v>527</v>
      </c>
      <c r="F232" s="442">
        <v>43.43</v>
      </c>
      <c r="G232" s="442"/>
      <c r="H232" s="442"/>
      <c r="I232" s="442"/>
      <c r="J232" s="442">
        <v>22888</v>
      </c>
      <c r="K232" s="442"/>
      <c r="L232" s="442"/>
      <c r="M232" s="442"/>
    </row>
    <row r="233" spans="1:13" ht="42" x14ac:dyDescent="0.25">
      <c r="A233" s="81">
        <v>73</v>
      </c>
      <c r="B233" s="82" t="s">
        <v>278</v>
      </c>
      <c r="C233" s="1071" t="s">
        <v>1045</v>
      </c>
      <c r="D233" s="1072" t="s">
        <v>151</v>
      </c>
      <c r="E233" s="441">
        <v>2.02</v>
      </c>
      <c r="F233" s="442">
        <v>15089.49</v>
      </c>
      <c r="G233" s="442">
        <v>6798.88</v>
      </c>
      <c r="H233" s="442">
        <v>3449.95</v>
      </c>
      <c r="I233" s="442">
        <v>503.93</v>
      </c>
      <c r="J233" s="442">
        <v>30481</v>
      </c>
      <c r="K233" s="442">
        <v>13734</v>
      </c>
      <c r="L233" s="442">
        <v>6969</v>
      </c>
      <c r="M233" s="442">
        <v>1018</v>
      </c>
    </row>
    <row r="234" spans="1:13" ht="42" x14ac:dyDescent="0.25">
      <c r="A234" s="81">
        <v>74</v>
      </c>
      <c r="B234" s="82" t="s">
        <v>552</v>
      </c>
      <c r="C234" s="1182" t="s">
        <v>1417</v>
      </c>
      <c r="D234" s="1072" t="s">
        <v>146</v>
      </c>
      <c r="E234" s="441">
        <v>202</v>
      </c>
      <c r="F234" s="442">
        <v>207.99</v>
      </c>
      <c r="G234" s="442"/>
      <c r="H234" s="442"/>
      <c r="I234" s="442"/>
      <c r="J234" s="442">
        <v>42014</v>
      </c>
      <c r="K234" s="442"/>
      <c r="L234" s="442"/>
      <c r="M234" s="442"/>
    </row>
    <row r="235" spans="1:13" ht="54" x14ac:dyDescent="0.25">
      <c r="A235" s="81">
        <v>75</v>
      </c>
      <c r="B235" s="82" t="s">
        <v>279</v>
      </c>
      <c r="C235" s="1071" t="s">
        <v>1046</v>
      </c>
      <c r="D235" s="1072" t="s">
        <v>272</v>
      </c>
      <c r="E235" s="441">
        <v>4.13</v>
      </c>
      <c r="F235" s="442">
        <v>7425.59</v>
      </c>
      <c r="G235" s="442">
        <v>1694.24</v>
      </c>
      <c r="H235" s="442">
        <v>88.3</v>
      </c>
      <c r="I235" s="442">
        <v>61.08</v>
      </c>
      <c r="J235" s="442">
        <v>30668</v>
      </c>
      <c r="K235" s="442">
        <v>6997</v>
      </c>
      <c r="L235" s="442">
        <v>365</v>
      </c>
      <c r="M235" s="442">
        <v>252</v>
      </c>
    </row>
    <row r="236" spans="1:13" ht="54" x14ac:dyDescent="0.25">
      <c r="A236" s="81">
        <v>76</v>
      </c>
      <c r="B236" s="82" t="s">
        <v>280</v>
      </c>
      <c r="C236" s="1071" t="s">
        <v>1047</v>
      </c>
      <c r="D236" s="1072" t="s">
        <v>270</v>
      </c>
      <c r="E236" s="441">
        <v>4.13</v>
      </c>
      <c r="F236" s="442">
        <v>4289.78</v>
      </c>
      <c r="G236" s="442">
        <v>704.99</v>
      </c>
      <c r="H236" s="442">
        <v>21.01</v>
      </c>
      <c r="I236" s="442">
        <v>0.32</v>
      </c>
      <c r="J236" s="442">
        <v>17717</v>
      </c>
      <c r="K236" s="442">
        <v>2912</v>
      </c>
      <c r="L236" s="442">
        <v>87</v>
      </c>
      <c r="M236" s="442">
        <v>1</v>
      </c>
    </row>
    <row r="237" spans="1:13" ht="54" x14ac:dyDescent="0.25">
      <c r="A237" s="81">
        <v>77</v>
      </c>
      <c r="B237" s="82" t="s">
        <v>281</v>
      </c>
      <c r="C237" s="1071" t="s">
        <v>1048</v>
      </c>
      <c r="D237" s="1072" t="s">
        <v>282</v>
      </c>
      <c r="E237" s="441">
        <v>1.44</v>
      </c>
      <c r="F237" s="442">
        <v>12570.02</v>
      </c>
      <c r="G237" s="442">
        <v>2295.4</v>
      </c>
      <c r="H237" s="442">
        <v>30.87</v>
      </c>
      <c r="I237" s="442"/>
      <c r="J237" s="442">
        <v>18101</v>
      </c>
      <c r="K237" s="442">
        <v>3305</v>
      </c>
      <c r="L237" s="442">
        <v>44</v>
      </c>
      <c r="M237" s="442"/>
    </row>
    <row r="238" spans="1:13" x14ac:dyDescent="0.25">
      <c r="A238" s="81">
        <v>78</v>
      </c>
      <c r="B238" s="82" t="s">
        <v>438</v>
      </c>
      <c r="C238" s="1071" t="s">
        <v>1049</v>
      </c>
      <c r="D238" s="1072" t="s">
        <v>154</v>
      </c>
      <c r="E238" s="441">
        <v>15</v>
      </c>
      <c r="F238" s="442">
        <v>0.94</v>
      </c>
      <c r="G238" s="442"/>
      <c r="H238" s="442"/>
      <c r="I238" s="442"/>
      <c r="J238" s="442">
        <v>14</v>
      </c>
      <c r="K238" s="442"/>
      <c r="L238" s="442"/>
      <c r="M238" s="442"/>
    </row>
    <row r="239" spans="1:13" ht="54" x14ac:dyDescent="0.25">
      <c r="A239" s="81">
        <v>79</v>
      </c>
      <c r="B239" s="82" t="s">
        <v>280</v>
      </c>
      <c r="C239" s="1071" t="s">
        <v>1050</v>
      </c>
      <c r="D239" s="1072" t="s">
        <v>270</v>
      </c>
      <c r="E239" s="441">
        <v>1.44</v>
      </c>
      <c r="F239" s="442">
        <v>4289.78</v>
      </c>
      <c r="G239" s="442">
        <v>704.99</v>
      </c>
      <c r="H239" s="442">
        <v>21.01</v>
      </c>
      <c r="I239" s="442">
        <v>0.32</v>
      </c>
      <c r="J239" s="442">
        <v>6177</v>
      </c>
      <c r="K239" s="442">
        <v>1015</v>
      </c>
      <c r="L239" s="442">
        <v>30</v>
      </c>
      <c r="M239" s="442"/>
    </row>
    <row r="240" spans="1:13" ht="42" x14ac:dyDescent="0.25">
      <c r="A240" s="81">
        <v>80</v>
      </c>
      <c r="B240" s="82" t="s">
        <v>283</v>
      </c>
      <c r="C240" s="1071" t="s">
        <v>1051</v>
      </c>
      <c r="D240" s="1072" t="s">
        <v>227</v>
      </c>
      <c r="E240" s="441">
        <v>0.12</v>
      </c>
      <c r="F240" s="442">
        <v>3163.15</v>
      </c>
      <c r="G240" s="442">
        <v>811.53</v>
      </c>
      <c r="H240" s="442">
        <v>468.23</v>
      </c>
      <c r="I240" s="442">
        <v>5.74</v>
      </c>
      <c r="J240" s="442">
        <v>380</v>
      </c>
      <c r="K240" s="442">
        <v>97</v>
      </c>
      <c r="L240" s="442">
        <v>56</v>
      </c>
      <c r="M240" s="442">
        <v>1</v>
      </c>
    </row>
    <row r="241" spans="1:13" ht="54" x14ac:dyDescent="0.25">
      <c r="A241" s="81">
        <v>81</v>
      </c>
      <c r="B241" s="82" t="s">
        <v>280</v>
      </c>
      <c r="C241" s="1071" t="s">
        <v>1052</v>
      </c>
      <c r="D241" s="1072" t="s">
        <v>270</v>
      </c>
      <c r="E241" s="441">
        <v>0.1</v>
      </c>
      <c r="F241" s="442">
        <v>4289.78</v>
      </c>
      <c r="G241" s="442">
        <v>704.99</v>
      </c>
      <c r="H241" s="442">
        <v>21.01</v>
      </c>
      <c r="I241" s="442">
        <v>0.32</v>
      </c>
      <c r="J241" s="442">
        <v>429</v>
      </c>
      <c r="K241" s="442">
        <v>70</v>
      </c>
      <c r="L241" s="442">
        <v>2</v>
      </c>
      <c r="M241" s="442"/>
    </row>
    <row r="242" spans="1:13" ht="36" x14ac:dyDescent="0.25">
      <c r="A242" s="81">
        <v>82</v>
      </c>
      <c r="B242" s="82" t="s">
        <v>266</v>
      </c>
      <c r="C242" s="1071" t="s">
        <v>1053</v>
      </c>
      <c r="D242" s="1072" t="s">
        <v>267</v>
      </c>
      <c r="E242" s="1073">
        <v>5.4399999999999997E-2</v>
      </c>
      <c r="F242" s="442">
        <v>15955.05</v>
      </c>
      <c r="G242" s="442">
        <v>1392.5</v>
      </c>
      <c r="H242" s="442">
        <v>116.27</v>
      </c>
      <c r="I242" s="442">
        <v>8.5399999999999991</v>
      </c>
      <c r="J242" s="442">
        <v>868</v>
      </c>
      <c r="K242" s="442">
        <v>76</v>
      </c>
      <c r="L242" s="442">
        <v>6</v>
      </c>
      <c r="M242" s="442"/>
    </row>
    <row r="243" spans="1:13" x14ac:dyDescent="0.25">
      <c r="A243" s="1277" t="s">
        <v>196</v>
      </c>
      <c r="B243" s="1275"/>
      <c r="C243" s="1275"/>
      <c r="D243" s="1275"/>
      <c r="E243" s="1275"/>
      <c r="F243" s="1275"/>
      <c r="G243" s="1275"/>
      <c r="H243" s="1275"/>
      <c r="I243" s="1275"/>
      <c r="J243" s="1074">
        <v>171633</v>
      </c>
      <c r="K243" s="1074">
        <v>29728</v>
      </c>
      <c r="L243" s="1074">
        <v>7820</v>
      </c>
      <c r="M243" s="1074">
        <v>1272</v>
      </c>
    </row>
    <row r="244" spans="1:13" x14ac:dyDescent="0.25">
      <c r="A244" s="1277" t="s">
        <v>156</v>
      </c>
      <c r="B244" s="1275"/>
      <c r="C244" s="1275"/>
      <c r="D244" s="1275"/>
      <c r="E244" s="1275"/>
      <c r="F244" s="1275"/>
      <c r="G244" s="1275"/>
      <c r="H244" s="1275"/>
      <c r="I244" s="1275"/>
      <c r="J244" s="1074">
        <v>33947</v>
      </c>
      <c r="K244" s="442"/>
      <c r="L244" s="442"/>
      <c r="M244" s="442"/>
    </row>
    <row r="245" spans="1:13" x14ac:dyDescent="0.25">
      <c r="A245" s="1277" t="s">
        <v>157</v>
      </c>
      <c r="B245" s="1275"/>
      <c r="C245" s="1275"/>
      <c r="D245" s="1275"/>
      <c r="E245" s="1275"/>
      <c r="F245" s="1275"/>
      <c r="G245" s="1275"/>
      <c r="H245" s="1275"/>
      <c r="I245" s="1275"/>
      <c r="J245" s="1074">
        <v>21779</v>
      </c>
      <c r="K245" s="442"/>
      <c r="L245" s="442"/>
      <c r="M245" s="442"/>
    </row>
    <row r="246" spans="1:13" x14ac:dyDescent="0.25">
      <c r="A246" s="1278" t="s">
        <v>439</v>
      </c>
      <c r="B246" s="1275"/>
      <c r="C246" s="1275"/>
      <c r="D246" s="1275"/>
      <c r="E246" s="1275"/>
      <c r="F246" s="1275"/>
      <c r="G246" s="1275"/>
      <c r="H246" s="1275"/>
      <c r="I246" s="1275"/>
      <c r="J246" s="442"/>
      <c r="K246" s="442"/>
      <c r="L246" s="442"/>
      <c r="M246" s="442"/>
    </row>
    <row r="247" spans="1:13" x14ac:dyDescent="0.25">
      <c r="A247" s="1277" t="s">
        <v>337</v>
      </c>
      <c r="B247" s="1275"/>
      <c r="C247" s="1275"/>
      <c r="D247" s="1275"/>
      <c r="E247" s="1275"/>
      <c r="F247" s="1275"/>
      <c r="G247" s="1275"/>
      <c r="H247" s="1275"/>
      <c r="I247" s="1275"/>
      <c r="J247" s="1074">
        <v>78609</v>
      </c>
      <c r="K247" s="442"/>
      <c r="L247" s="442"/>
      <c r="M247" s="442"/>
    </row>
    <row r="248" spans="1:13" x14ac:dyDescent="0.25">
      <c r="A248" s="1277" t="s">
        <v>331</v>
      </c>
      <c r="B248" s="1275"/>
      <c r="C248" s="1275"/>
      <c r="D248" s="1275"/>
      <c r="E248" s="1275"/>
      <c r="F248" s="1275"/>
      <c r="G248" s="1275"/>
      <c r="H248" s="1275"/>
      <c r="I248" s="1275"/>
      <c r="J248" s="1074">
        <v>65029</v>
      </c>
      <c r="K248" s="442"/>
      <c r="L248" s="442"/>
      <c r="M248" s="442"/>
    </row>
    <row r="249" spans="1:13" x14ac:dyDescent="0.25">
      <c r="A249" s="1277" t="s">
        <v>335</v>
      </c>
      <c r="B249" s="1275"/>
      <c r="C249" s="1275"/>
      <c r="D249" s="1275"/>
      <c r="E249" s="1275"/>
      <c r="F249" s="1275"/>
      <c r="G249" s="1275"/>
      <c r="H249" s="1275"/>
      <c r="I249" s="1275"/>
      <c r="J249" s="1074">
        <v>57624</v>
      </c>
      <c r="K249" s="442"/>
      <c r="L249" s="442"/>
      <c r="M249" s="442"/>
    </row>
    <row r="250" spans="1:13" x14ac:dyDescent="0.25">
      <c r="A250" s="1277" t="s">
        <v>336</v>
      </c>
      <c r="B250" s="1275"/>
      <c r="C250" s="1275"/>
      <c r="D250" s="1275"/>
      <c r="E250" s="1275"/>
      <c r="F250" s="1275"/>
      <c r="G250" s="1275"/>
      <c r="H250" s="1275"/>
      <c r="I250" s="1275"/>
      <c r="J250" s="1074">
        <v>24480</v>
      </c>
      <c r="K250" s="442"/>
      <c r="L250" s="442"/>
      <c r="M250" s="442"/>
    </row>
    <row r="251" spans="1:13" x14ac:dyDescent="0.25">
      <c r="A251" s="1277" t="s">
        <v>338</v>
      </c>
      <c r="B251" s="1275"/>
      <c r="C251" s="1275"/>
      <c r="D251" s="1275"/>
      <c r="E251" s="1275"/>
      <c r="F251" s="1275"/>
      <c r="G251" s="1275"/>
      <c r="H251" s="1275"/>
      <c r="I251" s="1275"/>
      <c r="J251" s="1074">
        <v>586</v>
      </c>
      <c r="K251" s="442"/>
      <c r="L251" s="442"/>
      <c r="M251" s="442"/>
    </row>
    <row r="252" spans="1:13" x14ac:dyDescent="0.25">
      <c r="A252" s="1277" t="s">
        <v>330</v>
      </c>
      <c r="B252" s="1275"/>
      <c r="C252" s="1275"/>
      <c r="D252" s="1275"/>
      <c r="E252" s="1275"/>
      <c r="F252" s="1275"/>
      <c r="G252" s="1275"/>
      <c r="H252" s="1275"/>
      <c r="I252" s="1275"/>
      <c r="J252" s="1074">
        <v>1031</v>
      </c>
      <c r="K252" s="442"/>
      <c r="L252" s="442"/>
      <c r="M252" s="442"/>
    </row>
    <row r="253" spans="1:13" x14ac:dyDescent="0.25">
      <c r="A253" s="1277" t="s">
        <v>161</v>
      </c>
      <c r="B253" s="1275"/>
      <c r="C253" s="1275"/>
      <c r="D253" s="1275"/>
      <c r="E253" s="1275"/>
      <c r="F253" s="1275"/>
      <c r="G253" s="1275"/>
      <c r="H253" s="1275"/>
      <c r="I253" s="1275"/>
      <c r="J253" s="1074">
        <v>227359</v>
      </c>
      <c r="K253" s="442"/>
      <c r="L253" s="442"/>
      <c r="M253" s="442"/>
    </row>
    <row r="254" spans="1:13" x14ac:dyDescent="0.25">
      <c r="A254" s="1277" t="s">
        <v>375</v>
      </c>
      <c r="B254" s="1275"/>
      <c r="C254" s="1275"/>
      <c r="D254" s="1275"/>
      <c r="E254" s="1275"/>
      <c r="F254" s="1275"/>
      <c r="G254" s="1275"/>
      <c r="H254" s="1275"/>
      <c r="I254" s="1275"/>
      <c r="J254" s="442"/>
      <c r="K254" s="442"/>
      <c r="L254" s="442"/>
      <c r="M254" s="442"/>
    </row>
    <row r="255" spans="1:13" x14ac:dyDescent="0.25">
      <c r="A255" s="1277" t="s">
        <v>162</v>
      </c>
      <c r="B255" s="1275"/>
      <c r="C255" s="1275"/>
      <c r="D255" s="1275"/>
      <c r="E255" s="1275"/>
      <c r="F255" s="1275"/>
      <c r="G255" s="1275"/>
      <c r="H255" s="1275"/>
      <c r="I255" s="1275"/>
      <c r="J255" s="1074">
        <v>134085</v>
      </c>
      <c r="K255" s="442"/>
      <c r="L255" s="442"/>
      <c r="M255" s="442"/>
    </row>
    <row r="256" spans="1:13" x14ac:dyDescent="0.25">
      <c r="A256" s="1277" t="s">
        <v>163</v>
      </c>
      <c r="B256" s="1275"/>
      <c r="C256" s="1275"/>
      <c r="D256" s="1275"/>
      <c r="E256" s="1275"/>
      <c r="F256" s="1275"/>
      <c r="G256" s="1275"/>
      <c r="H256" s="1275"/>
      <c r="I256" s="1275"/>
      <c r="J256" s="1074">
        <v>7820</v>
      </c>
      <c r="K256" s="442"/>
      <c r="L256" s="442"/>
      <c r="M256" s="442"/>
    </row>
    <row r="257" spans="1:13" x14ac:dyDescent="0.25">
      <c r="A257" s="1277" t="s">
        <v>164</v>
      </c>
      <c r="B257" s="1275"/>
      <c r="C257" s="1275"/>
      <c r="D257" s="1275"/>
      <c r="E257" s="1275"/>
      <c r="F257" s="1275"/>
      <c r="G257" s="1275"/>
      <c r="H257" s="1275"/>
      <c r="I257" s="1275"/>
      <c r="J257" s="1074">
        <v>31000</v>
      </c>
      <c r="K257" s="442"/>
      <c r="L257" s="442"/>
      <c r="M257" s="442"/>
    </row>
    <row r="258" spans="1:13" x14ac:dyDescent="0.25">
      <c r="A258" s="1277" t="s">
        <v>166</v>
      </c>
      <c r="B258" s="1275"/>
      <c r="C258" s="1275"/>
      <c r="D258" s="1275"/>
      <c r="E258" s="1275"/>
      <c r="F258" s="1275"/>
      <c r="G258" s="1275"/>
      <c r="H258" s="1275"/>
      <c r="I258" s="1275"/>
      <c r="J258" s="1074">
        <v>33947</v>
      </c>
      <c r="K258" s="442"/>
      <c r="L258" s="442"/>
      <c r="M258" s="442"/>
    </row>
    <row r="259" spans="1:13" x14ac:dyDescent="0.25">
      <c r="A259" s="1277" t="s">
        <v>167</v>
      </c>
      <c r="B259" s="1275"/>
      <c r="C259" s="1275"/>
      <c r="D259" s="1275"/>
      <c r="E259" s="1275"/>
      <c r="F259" s="1275"/>
      <c r="G259" s="1275"/>
      <c r="H259" s="1275"/>
      <c r="I259" s="1275"/>
      <c r="J259" s="1074">
        <v>21779</v>
      </c>
      <c r="K259" s="442"/>
      <c r="L259" s="442"/>
      <c r="M259" s="442"/>
    </row>
    <row r="260" spans="1:13" x14ac:dyDescent="0.25">
      <c r="A260" s="1278" t="s">
        <v>440</v>
      </c>
      <c r="B260" s="1275"/>
      <c r="C260" s="1275"/>
      <c r="D260" s="1275"/>
      <c r="E260" s="1275"/>
      <c r="F260" s="1275"/>
      <c r="G260" s="1275"/>
      <c r="H260" s="1275"/>
      <c r="I260" s="1275"/>
      <c r="J260" s="443">
        <v>227359</v>
      </c>
      <c r="K260" s="442"/>
      <c r="L260" s="442"/>
      <c r="M260" s="442"/>
    </row>
    <row r="261" spans="1:13" x14ac:dyDescent="0.25">
      <c r="A261" s="1274" t="s">
        <v>284</v>
      </c>
      <c r="B261" s="1275"/>
      <c r="C261" s="1275"/>
      <c r="D261" s="1275"/>
      <c r="E261" s="1275"/>
      <c r="F261" s="1275"/>
      <c r="G261" s="1275"/>
      <c r="H261" s="1275"/>
      <c r="I261" s="1275"/>
      <c r="J261" s="1275"/>
      <c r="K261" s="1275"/>
      <c r="L261" s="1275"/>
      <c r="M261" s="1275"/>
    </row>
    <row r="262" spans="1:13" ht="30" x14ac:dyDescent="0.25">
      <c r="A262" s="81">
        <v>83</v>
      </c>
      <c r="B262" s="82" t="s">
        <v>285</v>
      </c>
      <c r="C262" s="1071" t="s">
        <v>1054</v>
      </c>
      <c r="D262" s="1072" t="s">
        <v>286</v>
      </c>
      <c r="E262" s="441">
        <v>2.2000000000000002</v>
      </c>
      <c r="F262" s="442">
        <v>4148.49</v>
      </c>
      <c r="G262" s="442">
        <v>863.29</v>
      </c>
      <c r="H262" s="442">
        <v>120.77</v>
      </c>
      <c r="I262" s="442">
        <v>40.51</v>
      </c>
      <c r="J262" s="442">
        <v>9127</v>
      </c>
      <c r="K262" s="442">
        <v>1899</v>
      </c>
      <c r="L262" s="442">
        <v>266</v>
      </c>
      <c r="M262" s="442">
        <v>89</v>
      </c>
    </row>
    <row r="263" spans="1:13" ht="81" x14ac:dyDescent="0.25">
      <c r="A263" s="81">
        <v>84</v>
      </c>
      <c r="B263" s="82" t="s">
        <v>287</v>
      </c>
      <c r="C263" s="1071" t="s">
        <v>1418</v>
      </c>
      <c r="D263" s="1072" t="s">
        <v>286</v>
      </c>
      <c r="E263" s="441">
        <v>2.2000000000000002</v>
      </c>
      <c r="F263" s="442">
        <v>2947.75</v>
      </c>
      <c r="G263" s="442">
        <v>39.35</v>
      </c>
      <c r="H263" s="442">
        <v>76.790000000000006</v>
      </c>
      <c r="I263" s="442">
        <v>24.12</v>
      </c>
      <c r="J263" s="442">
        <v>6485</v>
      </c>
      <c r="K263" s="442">
        <v>87</v>
      </c>
      <c r="L263" s="442">
        <v>169</v>
      </c>
      <c r="M263" s="442">
        <v>53</v>
      </c>
    </row>
    <row r="264" spans="1:13" ht="42" x14ac:dyDescent="0.25">
      <c r="A264" s="81">
        <v>85</v>
      </c>
      <c r="B264" s="82" t="s">
        <v>288</v>
      </c>
      <c r="C264" s="1071" t="s">
        <v>1055</v>
      </c>
      <c r="D264" s="1072" t="s">
        <v>149</v>
      </c>
      <c r="E264" s="441">
        <v>2.2000000000000002</v>
      </c>
      <c r="F264" s="442">
        <v>19393.580000000002</v>
      </c>
      <c r="G264" s="442">
        <v>2879.51</v>
      </c>
      <c r="H264" s="442">
        <v>307.58</v>
      </c>
      <c r="I264" s="442">
        <v>83.34</v>
      </c>
      <c r="J264" s="442">
        <v>42666</v>
      </c>
      <c r="K264" s="442">
        <v>6335</v>
      </c>
      <c r="L264" s="442">
        <v>677</v>
      </c>
      <c r="M264" s="442">
        <v>183</v>
      </c>
    </row>
    <row r="265" spans="1:13" ht="30" x14ac:dyDescent="0.25">
      <c r="A265" s="81">
        <v>86</v>
      </c>
      <c r="B265" s="82" t="s">
        <v>285</v>
      </c>
      <c r="C265" s="1071" t="s">
        <v>1056</v>
      </c>
      <c r="D265" s="1072" t="s">
        <v>286</v>
      </c>
      <c r="E265" s="441">
        <v>0.65</v>
      </c>
      <c r="F265" s="442">
        <v>4148.49</v>
      </c>
      <c r="G265" s="442">
        <v>863.29</v>
      </c>
      <c r="H265" s="442">
        <v>120.77</v>
      </c>
      <c r="I265" s="442">
        <v>40.51</v>
      </c>
      <c r="J265" s="442">
        <v>2697</v>
      </c>
      <c r="K265" s="442">
        <v>561</v>
      </c>
      <c r="L265" s="442">
        <v>79</v>
      </c>
      <c r="M265" s="442">
        <v>26</v>
      </c>
    </row>
    <row r="266" spans="1:13" ht="72" x14ac:dyDescent="0.25">
      <c r="A266" s="81">
        <v>87</v>
      </c>
      <c r="B266" s="82" t="s">
        <v>287</v>
      </c>
      <c r="C266" s="1071" t="s">
        <v>1419</v>
      </c>
      <c r="D266" s="1072" t="s">
        <v>286</v>
      </c>
      <c r="E266" s="441">
        <v>0.65</v>
      </c>
      <c r="F266" s="442">
        <v>2947.76</v>
      </c>
      <c r="G266" s="442">
        <v>39.35</v>
      </c>
      <c r="H266" s="442">
        <v>76.790000000000006</v>
      </c>
      <c r="I266" s="442">
        <v>24.12</v>
      </c>
      <c r="J266" s="442">
        <v>1916</v>
      </c>
      <c r="K266" s="442">
        <v>26</v>
      </c>
      <c r="L266" s="442">
        <v>50</v>
      </c>
      <c r="M266" s="442">
        <v>16</v>
      </c>
    </row>
    <row r="267" spans="1:13" ht="42" x14ac:dyDescent="0.25">
      <c r="A267" s="81">
        <v>88</v>
      </c>
      <c r="B267" s="82" t="s">
        <v>288</v>
      </c>
      <c r="C267" s="1071" t="s">
        <v>1057</v>
      </c>
      <c r="D267" s="1072" t="s">
        <v>149</v>
      </c>
      <c r="E267" s="441">
        <v>0.65</v>
      </c>
      <c r="F267" s="442">
        <v>19393.580000000002</v>
      </c>
      <c r="G267" s="442">
        <v>2879.51</v>
      </c>
      <c r="H267" s="442">
        <v>307.58</v>
      </c>
      <c r="I267" s="442">
        <v>83.34</v>
      </c>
      <c r="J267" s="442">
        <v>12606</v>
      </c>
      <c r="K267" s="442">
        <v>1872</v>
      </c>
      <c r="L267" s="442">
        <v>200</v>
      </c>
      <c r="M267" s="442">
        <v>54</v>
      </c>
    </row>
    <row r="268" spans="1:13" ht="30" x14ac:dyDescent="0.25">
      <c r="A268" s="81">
        <v>89</v>
      </c>
      <c r="B268" s="82" t="s">
        <v>285</v>
      </c>
      <c r="C268" s="1071" t="s">
        <v>1058</v>
      </c>
      <c r="D268" s="1072" t="s">
        <v>286</v>
      </c>
      <c r="E268" s="441">
        <v>5.55</v>
      </c>
      <c r="F268" s="442">
        <v>4148.49</v>
      </c>
      <c r="G268" s="442">
        <v>863.29</v>
      </c>
      <c r="H268" s="442">
        <v>120.77</v>
      </c>
      <c r="I268" s="442">
        <v>40.51</v>
      </c>
      <c r="J268" s="442">
        <v>23024</v>
      </c>
      <c r="K268" s="442">
        <v>4791</v>
      </c>
      <c r="L268" s="442">
        <v>670</v>
      </c>
      <c r="M268" s="442">
        <v>225</v>
      </c>
    </row>
    <row r="269" spans="1:13" ht="72" x14ac:dyDescent="0.25">
      <c r="A269" s="81">
        <v>90</v>
      </c>
      <c r="B269" s="82" t="s">
        <v>287</v>
      </c>
      <c r="C269" s="1071" t="s">
        <v>1420</v>
      </c>
      <c r="D269" s="1072" t="s">
        <v>286</v>
      </c>
      <c r="E269" s="441">
        <v>5.55</v>
      </c>
      <c r="F269" s="442">
        <v>2947.76</v>
      </c>
      <c r="G269" s="442">
        <v>39.35</v>
      </c>
      <c r="H269" s="442">
        <v>76.790000000000006</v>
      </c>
      <c r="I269" s="442">
        <v>24.12</v>
      </c>
      <c r="J269" s="442">
        <v>16360</v>
      </c>
      <c r="K269" s="442">
        <v>218</v>
      </c>
      <c r="L269" s="442">
        <v>426</v>
      </c>
      <c r="M269" s="442">
        <v>134</v>
      </c>
    </row>
    <row r="270" spans="1:13" ht="42" x14ac:dyDescent="0.25">
      <c r="A270" s="81">
        <v>91</v>
      </c>
      <c r="B270" s="82" t="s">
        <v>289</v>
      </c>
      <c r="C270" s="1071" t="s">
        <v>1059</v>
      </c>
      <c r="D270" s="1072" t="s">
        <v>149</v>
      </c>
      <c r="E270" s="441">
        <v>5.55</v>
      </c>
      <c r="F270" s="442">
        <v>15374.5</v>
      </c>
      <c r="G270" s="442">
        <v>968.84</v>
      </c>
      <c r="H270" s="442">
        <v>130</v>
      </c>
      <c r="I270" s="442">
        <v>11.17</v>
      </c>
      <c r="J270" s="442">
        <v>85328</v>
      </c>
      <c r="K270" s="442">
        <v>5377</v>
      </c>
      <c r="L270" s="442">
        <v>722</v>
      </c>
      <c r="M270" s="442">
        <v>62</v>
      </c>
    </row>
    <row r="271" spans="1:13" ht="30" x14ac:dyDescent="0.25">
      <c r="A271" s="81">
        <v>92</v>
      </c>
      <c r="B271" s="82" t="s">
        <v>285</v>
      </c>
      <c r="C271" s="1071" t="s">
        <v>1060</v>
      </c>
      <c r="D271" s="1072" t="s">
        <v>286</v>
      </c>
      <c r="E271" s="441">
        <v>0.55000000000000004</v>
      </c>
      <c r="F271" s="442">
        <v>4148.49</v>
      </c>
      <c r="G271" s="442">
        <v>863.29</v>
      </c>
      <c r="H271" s="442">
        <v>120.77</v>
      </c>
      <c r="I271" s="442">
        <v>40.51</v>
      </c>
      <c r="J271" s="442">
        <v>2282</v>
      </c>
      <c r="K271" s="442">
        <v>475</v>
      </c>
      <c r="L271" s="442">
        <v>66</v>
      </c>
      <c r="M271" s="442">
        <v>22</v>
      </c>
    </row>
    <row r="272" spans="1:13" ht="72" x14ac:dyDescent="0.25">
      <c r="A272" s="81">
        <v>93</v>
      </c>
      <c r="B272" s="82" t="s">
        <v>287</v>
      </c>
      <c r="C272" s="1071" t="s">
        <v>1061</v>
      </c>
      <c r="D272" s="1072" t="s">
        <v>286</v>
      </c>
      <c r="E272" s="441">
        <v>0.55000000000000004</v>
      </c>
      <c r="F272" s="442">
        <v>2947.76</v>
      </c>
      <c r="G272" s="442">
        <v>39.35</v>
      </c>
      <c r="H272" s="442">
        <v>76.790000000000006</v>
      </c>
      <c r="I272" s="442">
        <v>24.12</v>
      </c>
      <c r="J272" s="442">
        <v>1621</v>
      </c>
      <c r="K272" s="442">
        <v>22</v>
      </c>
      <c r="L272" s="442">
        <v>42</v>
      </c>
      <c r="M272" s="442">
        <v>13</v>
      </c>
    </row>
    <row r="273" spans="1:13" ht="42" x14ac:dyDescent="0.25">
      <c r="A273" s="81">
        <v>94</v>
      </c>
      <c r="B273" s="82" t="s">
        <v>290</v>
      </c>
      <c r="C273" s="1071" t="s">
        <v>1062</v>
      </c>
      <c r="D273" s="1072" t="s">
        <v>149</v>
      </c>
      <c r="E273" s="441">
        <v>0.55000000000000004</v>
      </c>
      <c r="F273" s="442">
        <v>16967.759999999998</v>
      </c>
      <c r="G273" s="442">
        <v>1096.7</v>
      </c>
      <c r="H273" s="442">
        <v>130</v>
      </c>
      <c r="I273" s="442">
        <v>11.17</v>
      </c>
      <c r="J273" s="442">
        <v>9332</v>
      </c>
      <c r="K273" s="442">
        <v>603</v>
      </c>
      <c r="L273" s="442">
        <v>72</v>
      </c>
      <c r="M273" s="442">
        <v>6</v>
      </c>
    </row>
    <row r="274" spans="1:13" ht="30" x14ac:dyDescent="0.25">
      <c r="A274" s="81">
        <v>95</v>
      </c>
      <c r="B274" s="82" t="s">
        <v>285</v>
      </c>
      <c r="C274" s="1071" t="s">
        <v>1063</v>
      </c>
      <c r="D274" s="1072" t="s">
        <v>286</v>
      </c>
      <c r="E274" s="441">
        <v>0.13</v>
      </c>
      <c r="F274" s="442">
        <v>4148.49</v>
      </c>
      <c r="G274" s="442">
        <v>863.29</v>
      </c>
      <c r="H274" s="442">
        <v>120.77</v>
      </c>
      <c r="I274" s="442">
        <v>40.51</v>
      </c>
      <c r="J274" s="442">
        <v>539</v>
      </c>
      <c r="K274" s="442">
        <v>112</v>
      </c>
      <c r="L274" s="442">
        <v>16</v>
      </c>
      <c r="M274" s="442">
        <v>5</v>
      </c>
    </row>
    <row r="275" spans="1:13" ht="72" x14ac:dyDescent="0.25">
      <c r="A275" s="81">
        <v>96</v>
      </c>
      <c r="B275" s="82" t="s">
        <v>287</v>
      </c>
      <c r="C275" s="1071" t="s">
        <v>1064</v>
      </c>
      <c r="D275" s="1072" t="s">
        <v>286</v>
      </c>
      <c r="E275" s="441">
        <v>0.13</v>
      </c>
      <c r="F275" s="442">
        <v>2947.76</v>
      </c>
      <c r="G275" s="442">
        <v>39.35</v>
      </c>
      <c r="H275" s="442">
        <v>76.790000000000006</v>
      </c>
      <c r="I275" s="442">
        <v>24.12</v>
      </c>
      <c r="J275" s="442">
        <v>383</v>
      </c>
      <c r="K275" s="442">
        <v>5</v>
      </c>
      <c r="L275" s="442">
        <v>10</v>
      </c>
      <c r="M275" s="442">
        <v>3</v>
      </c>
    </row>
    <row r="276" spans="1:13" ht="30" x14ac:dyDescent="0.25">
      <c r="A276" s="81">
        <v>97</v>
      </c>
      <c r="B276" s="82" t="s">
        <v>291</v>
      </c>
      <c r="C276" s="1071" t="s">
        <v>1065</v>
      </c>
      <c r="D276" s="1072" t="s">
        <v>149</v>
      </c>
      <c r="E276" s="441">
        <v>0.13</v>
      </c>
      <c r="F276" s="442">
        <v>54248.9</v>
      </c>
      <c r="G276" s="442">
        <v>2676.41</v>
      </c>
      <c r="H276" s="442">
        <v>187.15</v>
      </c>
      <c r="I276" s="442">
        <v>11.17</v>
      </c>
      <c r="J276" s="442">
        <v>7052</v>
      </c>
      <c r="K276" s="442">
        <v>348</v>
      </c>
      <c r="L276" s="442">
        <v>24</v>
      </c>
      <c r="M276" s="442">
        <v>1</v>
      </c>
    </row>
    <row r="277" spans="1:13" ht="30" x14ac:dyDescent="0.25">
      <c r="A277" s="81">
        <v>98</v>
      </c>
      <c r="B277" s="82" t="s">
        <v>285</v>
      </c>
      <c r="C277" s="1071" t="s">
        <v>1066</v>
      </c>
      <c r="D277" s="1072" t="s">
        <v>286</v>
      </c>
      <c r="E277" s="441">
        <v>3.5</v>
      </c>
      <c r="F277" s="442">
        <v>4148.49</v>
      </c>
      <c r="G277" s="442">
        <v>863.29</v>
      </c>
      <c r="H277" s="442">
        <v>120.77</v>
      </c>
      <c r="I277" s="442">
        <v>40.51</v>
      </c>
      <c r="J277" s="442">
        <v>14520</v>
      </c>
      <c r="K277" s="442">
        <v>3022</v>
      </c>
      <c r="L277" s="442">
        <v>423</v>
      </c>
      <c r="M277" s="442">
        <v>142</v>
      </c>
    </row>
    <row r="278" spans="1:13" ht="81" x14ac:dyDescent="0.25">
      <c r="A278" s="81">
        <v>99</v>
      </c>
      <c r="B278" s="82" t="s">
        <v>287</v>
      </c>
      <c r="C278" s="1071" t="s">
        <v>1644</v>
      </c>
      <c r="D278" s="1072" t="s">
        <v>286</v>
      </c>
      <c r="E278" s="441">
        <v>3.5</v>
      </c>
      <c r="F278" s="442">
        <v>2947.75</v>
      </c>
      <c r="G278" s="442">
        <v>39.35</v>
      </c>
      <c r="H278" s="442">
        <v>76.790000000000006</v>
      </c>
      <c r="I278" s="442">
        <v>24.12</v>
      </c>
      <c r="J278" s="442">
        <v>10317</v>
      </c>
      <c r="K278" s="442">
        <v>138</v>
      </c>
      <c r="L278" s="442">
        <v>269</v>
      </c>
      <c r="M278" s="442">
        <v>84</v>
      </c>
    </row>
    <row r="279" spans="1:13" ht="36" x14ac:dyDescent="0.25">
      <c r="A279" s="81">
        <v>100</v>
      </c>
      <c r="B279" s="82" t="s">
        <v>266</v>
      </c>
      <c r="C279" s="1071" t="s">
        <v>1067</v>
      </c>
      <c r="D279" s="1072" t="s">
        <v>267</v>
      </c>
      <c r="E279" s="441">
        <v>0.05</v>
      </c>
      <c r="F279" s="442">
        <v>15955.05</v>
      </c>
      <c r="G279" s="442">
        <v>1392.5</v>
      </c>
      <c r="H279" s="442">
        <v>116.27</v>
      </c>
      <c r="I279" s="442">
        <v>8.5399999999999991</v>
      </c>
      <c r="J279" s="442">
        <v>798</v>
      </c>
      <c r="K279" s="442">
        <v>70</v>
      </c>
      <c r="L279" s="442">
        <v>6</v>
      </c>
      <c r="M279" s="442"/>
    </row>
    <row r="280" spans="1:13" ht="30" x14ac:dyDescent="0.25">
      <c r="A280" s="81">
        <v>101</v>
      </c>
      <c r="B280" s="82" t="s">
        <v>292</v>
      </c>
      <c r="C280" s="1071" t="s">
        <v>1068</v>
      </c>
      <c r="D280" s="1072" t="s">
        <v>149</v>
      </c>
      <c r="E280" s="441">
        <v>3.5</v>
      </c>
      <c r="F280" s="442">
        <v>403.19</v>
      </c>
      <c r="G280" s="442">
        <v>282.52999999999997</v>
      </c>
      <c r="H280" s="442">
        <v>13.27</v>
      </c>
      <c r="I280" s="442">
        <v>2.94</v>
      </c>
      <c r="J280" s="442">
        <v>1411</v>
      </c>
      <c r="K280" s="442">
        <v>989</v>
      </c>
      <c r="L280" s="442">
        <v>46</v>
      </c>
      <c r="M280" s="442">
        <v>10</v>
      </c>
    </row>
    <row r="281" spans="1:13" x14ac:dyDescent="0.25">
      <c r="A281" s="1277" t="s">
        <v>196</v>
      </c>
      <c r="B281" s="1275"/>
      <c r="C281" s="1275"/>
      <c r="D281" s="1275"/>
      <c r="E281" s="1275"/>
      <c r="F281" s="1275"/>
      <c r="G281" s="1275"/>
      <c r="H281" s="1275"/>
      <c r="I281" s="1275"/>
      <c r="J281" s="1074">
        <v>248464</v>
      </c>
      <c r="K281" s="1074">
        <v>26950</v>
      </c>
      <c r="L281" s="1074">
        <v>4233</v>
      </c>
      <c r="M281" s="1074">
        <v>1128</v>
      </c>
    </row>
    <row r="282" spans="1:13" x14ac:dyDescent="0.25">
      <c r="A282" s="1277" t="s">
        <v>156</v>
      </c>
      <c r="B282" s="1275"/>
      <c r="C282" s="1275"/>
      <c r="D282" s="1275"/>
      <c r="E282" s="1275"/>
      <c r="F282" s="1275"/>
      <c r="G282" s="1275"/>
      <c r="H282" s="1275"/>
      <c r="I282" s="1275"/>
      <c r="J282" s="1074">
        <v>37905</v>
      </c>
      <c r="K282" s="442"/>
      <c r="L282" s="442"/>
      <c r="M282" s="442"/>
    </row>
    <row r="283" spans="1:13" x14ac:dyDescent="0.25">
      <c r="A283" s="1277" t="s">
        <v>157</v>
      </c>
      <c r="B283" s="1275"/>
      <c r="C283" s="1275"/>
      <c r="D283" s="1275"/>
      <c r="E283" s="1275"/>
      <c r="F283" s="1275"/>
      <c r="G283" s="1275"/>
      <c r="H283" s="1275"/>
      <c r="I283" s="1275"/>
      <c r="J283" s="1074">
        <v>21062</v>
      </c>
      <c r="K283" s="442"/>
      <c r="L283" s="442"/>
      <c r="M283" s="442"/>
    </row>
    <row r="284" spans="1:13" x14ac:dyDescent="0.25">
      <c r="A284" s="1278" t="s">
        <v>441</v>
      </c>
      <c r="B284" s="1275"/>
      <c r="C284" s="1275"/>
      <c r="D284" s="1275"/>
      <c r="E284" s="1275"/>
      <c r="F284" s="1275"/>
      <c r="G284" s="1275"/>
      <c r="H284" s="1275"/>
      <c r="I284" s="1275"/>
      <c r="J284" s="442"/>
      <c r="K284" s="442"/>
      <c r="L284" s="442"/>
      <c r="M284" s="442"/>
    </row>
    <row r="285" spans="1:13" x14ac:dyDescent="0.25">
      <c r="A285" s="1277" t="s">
        <v>338</v>
      </c>
      <c r="B285" s="1275"/>
      <c r="C285" s="1275"/>
      <c r="D285" s="1275"/>
      <c r="E285" s="1275"/>
      <c r="F285" s="1275"/>
      <c r="G285" s="1275"/>
      <c r="H285" s="1275"/>
      <c r="I285" s="1275"/>
      <c r="J285" s="1074">
        <v>306483</v>
      </c>
      <c r="K285" s="442"/>
      <c r="L285" s="442"/>
      <c r="M285" s="442"/>
    </row>
    <row r="286" spans="1:13" x14ac:dyDescent="0.25">
      <c r="A286" s="1277" t="s">
        <v>330</v>
      </c>
      <c r="B286" s="1275"/>
      <c r="C286" s="1275"/>
      <c r="D286" s="1275"/>
      <c r="E286" s="1275"/>
      <c r="F286" s="1275"/>
      <c r="G286" s="1275"/>
      <c r="H286" s="1275"/>
      <c r="I286" s="1275"/>
      <c r="J286" s="1074">
        <v>948</v>
      </c>
      <c r="K286" s="442"/>
      <c r="L286" s="442"/>
      <c r="M286" s="442"/>
    </row>
    <row r="287" spans="1:13" x14ac:dyDescent="0.25">
      <c r="A287" s="1277" t="s">
        <v>161</v>
      </c>
      <c r="B287" s="1275"/>
      <c r="C287" s="1275"/>
      <c r="D287" s="1275"/>
      <c r="E287" s="1275"/>
      <c r="F287" s="1275"/>
      <c r="G287" s="1275"/>
      <c r="H287" s="1275"/>
      <c r="I287" s="1275"/>
      <c r="J287" s="1074">
        <v>307431</v>
      </c>
      <c r="K287" s="442"/>
      <c r="L287" s="442"/>
      <c r="M287" s="442"/>
    </row>
    <row r="288" spans="1:13" x14ac:dyDescent="0.25">
      <c r="A288" s="1277" t="s">
        <v>375</v>
      </c>
      <c r="B288" s="1275"/>
      <c r="C288" s="1275"/>
      <c r="D288" s="1275"/>
      <c r="E288" s="1275"/>
      <c r="F288" s="1275"/>
      <c r="G288" s="1275"/>
      <c r="H288" s="1275"/>
      <c r="I288" s="1275"/>
      <c r="J288" s="442"/>
      <c r="K288" s="442"/>
      <c r="L288" s="442"/>
      <c r="M288" s="442"/>
    </row>
    <row r="289" spans="1:13" x14ac:dyDescent="0.25">
      <c r="A289" s="1277" t="s">
        <v>162</v>
      </c>
      <c r="B289" s="1275"/>
      <c r="C289" s="1275"/>
      <c r="D289" s="1275"/>
      <c r="E289" s="1275"/>
      <c r="F289" s="1275"/>
      <c r="G289" s="1275"/>
      <c r="H289" s="1275"/>
      <c r="I289" s="1275"/>
      <c r="J289" s="1074">
        <v>217281</v>
      </c>
      <c r="K289" s="442"/>
      <c r="L289" s="442"/>
      <c r="M289" s="442"/>
    </row>
    <row r="290" spans="1:13" x14ac:dyDescent="0.25">
      <c r="A290" s="1277" t="s">
        <v>163</v>
      </c>
      <c r="B290" s="1275"/>
      <c r="C290" s="1275"/>
      <c r="D290" s="1275"/>
      <c r="E290" s="1275"/>
      <c r="F290" s="1275"/>
      <c r="G290" s="1275"/>
      <c r="H290" s="1275"/>
      <c r="I290" s="1275"/>
      <c r="J290" s="1074">
        <v>4233</v>
      </c>
      <c r="K290" s="442"/>
      <c r="L290" s="442"/>
      <c r="M290" s="442"/>
    </row>
    <row r="291" spans="1:13" x14ac:dyDescent="0.25">
      <c r="A291" s="1277" t="s">
        <v>164</v>
      </c>
      <c r="B291" s="1275"/>
      <c r="C291" s="1275"/>
      <c r="D291" s="1275"/>
      <c r="E291" s="1275"/>
      <c r="F291" s="1275"/>
      <c r="G291" s="1275"/>
      <c r="H291" s="1275"/>
      <c r="I291" s="1275"/>
      <c r="J291" s="1074">
        <v>28078</v>
      </c>
      <c r="K291" s="442"/>
      <c r="L291" s="442"/>
      <c r="M291" s="442"/>
    </row>
    <row r="292" spans="1:13" x14ac:dyDescent="0.25">
      <c r="A292" s="1277" t="s">
        <v>166</v>
      </c>
      <c r="B292" s="1275"/>
      <c r="C292" s="1275"/>
      <c r="D292" s="1275"/>
      <c r="E292" s="1275"/>
      <c r="F292" s="1275"/>
      <c r="G292" s="1275"/>
      <c r="H292" s="1275"/>
      <c r="I292" s="1275"/>
      <c r="J292" s="1074">
        <v>37905</v>
      </c>
      <c r="K292" s="442"/>
      <c r="L292" s="442"/>
      <c r="M292" s="442"/>
    </row>
    <row r="293" spans="1:13" x14ac:dyDescent="0.25">
      <c r="A293" s="1277" t="s">
        <v>167</v>
      </c>
      <c r="B293" s="1275"/>
      <c r="C293" s="1275"/>
      <c r="D293" s="1275"/>
      <c r="E293" s="1275"/>
      <c r="F293" s="1275"/>
      <c r="G293" s="1275"/>
      <c r="H293" s="1275"/>
      <c r="I293" s="1275"/>
      <c r="J293" s="1074">
        <v>21062</v>
      </c>
      <c r="K293" s="442"/>
      <c r="L293" s="442"/>
      <c r="M293" s="442"/>
    </row>
    <row r="294" spans="1:13" x14ac:dyDescent="0.25">
      <c r="A294" s="1278" t="s">
        <v>442</v>
      </c>
      <c r="B294" s="1275"/>
      <c r="C294" s="1275"/>
      <c r="D294" s="1275"/>
      <c r="E294" s="1275"/>
      <c r="F294" s="1275"/>
      <c r="G294" s="1275"/>
      <c r="H294" s="1275"/>
      <c r="I294" s="1275"/>
      <c r="J294" s="443">
        <v>307431</v>
      </c>
      <c r="K294" s="442"/>
      <c r="L294" s="442"/>
      <c r="M294" s="442"/>
    </row>
    <row r="295" spans="1:13" x14ac:dyDescent="0.25">
      <c r="A295" s="1274" t="s">
        <v>293</v>
      </c>
      <c r="B295" s="1275"/>
      <c r="C295" s="1275"/>
      <c r="D295" s="1275"/>
      <c r="E295" s="1275"/>
      <c r="F295" s="1275"/>
      <c r="G295" s="1275"/>
      <c r="H295" s="1275"/>
      <c r="I295" s="1275"/>
      <c r="J295" s="1275"/>
      <c r="K295" s="1275"/>
      <c r="L295" s="1275"/>
      <c r="M295" s="1275"/>
    </row>
    <row r="296" spans="1:13" ht="66" x14ac:dyDescent="0.25">
      <c r="A296" s="81">
        <v>102</v>
      </c>
      <c r="B296" s="82" t="s">
        <v>294</v>
      </c>
      <c r="C296" s="1071" t="s">
        <v>1069</v>
      </c>
      <c r="D296" s="1072" t="s">
        <v>269</v>
      </c>
      <c r="E296" s="441">
        <v>2.95</v>
      </c>
      <c r="F296" s="442">
        <v>11091.88</v>
      </c>
      <c r="G296" s="442">
        <v>2020.95</v>
      </c>
      <c r="H296" s="442">
        <v>64.650000000000006</v>
      </c>
      <c r="I296" s="442"/>
      <c r="J296" s="442">
        <v>32721</v>
      </c>
      <c r="K296" s="442">
        <v>5962</v>
      </c>
      <c r="L296" s="442">
        <v>191</v>
      </c>
      <c r="M296" s="442"/>
    </row>
    <row r="297" spans="1:13" ht="54" x14ac:dyDescent="0.25">
      <c r="A297" s="81">
        <v>103</v>
      </c>
      <c r="B297" s="82" t="s">
        <v>280</v>
      </c>
      <c r="C297" s="1071" t="s">
        <v>1070</v>
      </c>
      <c r="D297" s="1072" t="s">
        <v>270</v>
      </c>
      <c r="E297" s="441">
        <v>2.95</v>
      </c>
      <c r="F297" s="442">
        <v>4289.78</v>
      </c>
      <c r="G297" s="442">
        <v>704.99</v>
      </c>
      <c r="H297" s="442">
        <v>21.01</v>
      </c>
      <c r="I297" s="442">
        <v>0.32</v>
      </c>
      <c r="J297" s="442">
        <v>12655</v>
      </c>
      <c r="K297" s="442">
        <v>2080</v>
      </c>
      <c r="L297" s="442">
        <v>62</v>
      </c>
      <c r="M297" s="442">
        <v>1</v>
      </c>
    </row>
    <row r="298" spans="1:13" x14ac:dyDescent="0.25">
      <c r="A298" s="1277" t="s">
        <v>196</v>
      </c>
      <c r="B298" s="1275"/>
      <c r="C298" s="1275"/>
      <c r="D298" s="1275"/>
      <c r="E298" s="1275"/>
      <c r="F298" s="1275"/>
      <c r="G298" s="1275"/>
      <c r="H298" s="1275"/>
      <c r="I298" s="1275"/>
      <c r="J298" s="1074">
        <v>45376</v>
      </c>
      <c r="K298" s="1074">
        <v>8042</v>
      </c>
      <c r="L298" s="1074">
        <v>253</v>
      </c>
      <c r="M298" s="1074">
        <v>1</v>
      </c>
    </row>
    <row r="299" spans="1:13" x14ac:dyDescent="0.25">
      <c r="A299" s="1277" t="s">
        <v>156</v>
      </c>
      <c r="B299" s="1275"/>
      <c r="C299" s="1275"/>
      <c r="D299" s="1275"/>
      <c r="E299" s="1275"/>
      <c r="F299" s="1275"/>
      <c r="G299" s="1275"/>
      <c r="H299" s="1275"/>
      <c r="I299" s="1275"/>
      <c r="J299" s="1074">
        <v>10165</v>
      </c>
      <c r="K299" s="442"/>
      <c r="L299" s="442"/>
      <c r="M299" s="442"/>
    </row>
    <row r="300" spans="1:13" x14ac:dyDescent="0.25">
      <c r="A300" s="1277" t="s">
        <v>157</v>
      </c>
      <c r="B300" s="1275"/>
      <c r="C300" s="1275"/>
      <c r="D300" s="1275"/>
      <c r="E300" s="1275"/>
      <c r="F300" s="1275"/>
      <c r="G300" s="1275"/>
      <c r="H300" s="1275"/>
      <c r="I300" s="1275"/>
      <c r="J300" s="1074">
        <v>4901</v>
      </c>
      <c r="K300" s="442"/>
      <c r="L300" s="442"/>
      <c r="M300" s="442"/>
    </row>
    <row r="301" spans="1:13" x14ac:dyDescent="0.25">
      <c r="A301" s="1278" t="s">
        <v>443</v>
      </c>
      <c r="B301" s="1275"/>
      <c r="C301" s="1275"/>
      <c r="D301" s="1275"/>
      <c r="E301" s="1275"/>
      <c r="F301" s="1275"/>
      <c r="G301" s="1275"/>
      <c r="H301" s="1275"/>
      <c r="I301" s="1275"/>
      <c r="J301" s="442"/>
      <c r="K301" s="442"/>
      <c r="L301" s="442"/>
      <c r="M301" s="442"/>
    </row>
    <row r="302" spans="1:13" x14ac:dyDescent="0.25">
      <c r="A302" s="1277" t="s">
        <v>336</v>
      </c>
      <c r="B302" s="1275"/>
      <c r="C302" s="1275"/>
      <c r="D302" s="1275"/>
      <c r="E302" s="1275"/>
      <c r="F302" s="1275"/>
      <c r="G302" s="1275"/>
      <c r="H302" s="1275"/>
      <c r="I302" s="1275"/>
      <c r="J302" s="1074">
        <v>44228</v>
      </c>
      <c r="K302" s="442"/>
      <c r="L302" s="442"/>
      <c r="M302" s="442"/>
    </row>
    <row r="303" spans="1:13" x14ac:dyDescent="0.25">
      <c r="A303" s="1277" t="s">
        <v>337</v>
      </c>
      <c r="B303" s="1275"/>
      <c r="C303" s="1275"/>
      <c r="D303" s="1275"/>
      <c r="E303" s="1275"/>
      <c r="F303" s="1275"/>
      <c r="G303" s="1275"/>
      <c r="H303" s="1275"/>
      <c r="I303" s="1275"/>
      <c r="J303" s="1074">
        <v>16214</v>
      </c>
      <c r="K303" s="442"/>
      <c r="L303" s="442"/>
      <c r="M303" s="442"/>
    </row>
    <row r="304" spans="1:13" x14ac:dyDescent="0.25">
      <c r="A304" s="1277" t="s">
        <v>161</v>
      </c>
      <c r="B304" s="1275"/>
      <c r="C304" s="1275"/>
      <c r="D304" s="1275"/>
      <c r="E304" s="1275"/>
      <c r="F304" s="1275"/>
      <c r="G304" s="1275"/>
      <c r="H304" s="1275"/>
      <c r="I304" s="1275"/>
      <c r="J304" s="1074">
        <v>60442</v>
      </c>
      <c r="K304" s="442"/>
      <c r="L304" s="442"/>
      <c r="M304" s="442"/>
    </row>
    <row r="305" spans="1:13" x14ac:dyDescent="0.25">
      <c r="A305" s="1277" t="s">
        <v>375</v>
      </c>
      <c r="B305" s="1275"/>
      <c r="C305" s="1275"/>
      <c r="D305" s="1275"/>
      <c r="E305" s="1275"/>
      <c r="F305" s="1275"/>
      <c r="G305" s="1275"/>
      <c r="H305" s="1275"/>
      <c r="I305" s="1275"/>
      <c r="J305" s="442"/>
      <c r="K305" s="442"/>
      <c r="L305" s="442"/>
      <c r="M305" s="442"/>
    </row>
    <row r="306" spans="1:13" x14ac:dyDescent="0.25">
      <c r="A306" s="1277" t="s">
        <v>162</v>
      </c>
      <c r="B306" s="1275"/>
      <c r="C306" s="1275"/>
      <c r="D306" s="1275"/>
      <c r="E306" s="1275"/>
      <c r="F306" s="1275"/>
      <c r="G306" s="1275"/>
      <c r="H306" s="1275"/>
      <c r="I306" s="1275"/>
      <c r="J306" s="1074">
        <v>37081</v>
      </c>
      <c r="K306" s="442"/>
      <c r="L306" s="442"/>
      <c r="M306" s="442"/>
    </row>
    <row r="307" spans="1:13" x14ac:dyDescent="0.25">
      <c r="A307" s="1277" t="s">
        <v>163</v>
      </c>
      <c r="B307" s="1275"/>
      <c r="C307" s="1275"/>
      <c r="D307" s="1275"/>
      <c r="E307" s="1275"/>
      <c r="F307" s="1275"/>
      <c r="G307" s="1275"/>
      <c r="H307" s="1275"/>
      <c r="I307" s="1275"/>
      <c r="J307" s="1074">
        <v>253</v>
      </c>
      <c r="K307" s="442"/>
      <c r="L307" s="442"/>
      <c r="M307" s="442"/>
    </row>
    <row r="308" spans="1:13" x14ac:dyDescent="0.25">
      <c r="A308" s="1277" t="s">
        <v>164</v>
      </c>
      <c r="B308" s="1275"/>
      <c r="C308" s="1275"/>
      <c r="D308" s="1275"/>
      <c r="E308" s="1275"/>
      <c r="F308" s="1275"/>
      <c r="G308" s="1275"/>
      <c r="H308" s="1275"/>
      <c r="I308" s="1275"/>
      <c r="J308" s="1074">
        <v>8043</v>
      </c>
      <c r="K308" s="442"/>
      <c r="L308" s="442"/>
      <c r="M308" s="442"/>
    </row>
    <row r="309" spans="1:13" x14ac:dyDescent="0.25">
      <c r="A309" s="1277" t="s">
        <v>166</v>
      </c>
      <c r="B309" s="1275"/>
      <c r="C309" s="1275"/>
      <c r="D309" s="1275"/>
      <c r="E309" s="1275"/>
      <c r="F309" s="1275"/>
      <c r="G309" s="1275"/>
      <c r="H309" s="1275"/>
      <c r="I309" s="1275"/>
      <c r="J309" s="1074">
        <v>10165</v>
      </c>
      <c r="K309" s="442"/>
      <c r="L309" s="442"/>
      <c r="M309" s="442"/>
    </row>
    <row r="310" spans="1:13" x14ac:dyDescent="0.25">
      <c r="A310" s="1277" t="s">
        <v>167</v>
      </c>
      <c r="B310" s="1275"/>
      <c r="C310" s="1275"/>
      <c r="D310" s="1275"/>
      <c r="E310" s="1275"/>
      <c r="F310" s="1275"/>
      <c r="G310" s="1275"/>
      <c r="H310" s="1275"/>
      <c r="I310" s="1275"/>
      <c r="J310" s="1074">
        <v>4901</v>
      </c>
      <c r="K310" s="442"/>
      <c r="L310" s="442"/>
      <c r="M310" s="442"/>
    </row>
    <row r="311" spans="1:13" x14ac:dyDescent="0.25">
      <c r="A311" s="1278" t="s">
        <v>444</v>
      </c>
      <c r="B311" s="1275"/>
      <c r="C311" s="1275"/>
      <c r="D311" s="1275"/>
      <c r="E311" s="1275"/>
      <c r="F311" s="1275"/>
      <c r="G311" s="1275"/>
      <c r="H311" s="1275"/>
      <c r="I311" s="1275"/>
      <c r="J311" s="443">
        <v>60442</v>
      </c>
      <c r="K311" s="442"/>
      <c r="L311" s="442"/>
      <c r="M311" s="442"/>
    </row>
    <row r="312" spans="1:13" x14ac:dyDescent="0.25">
      <c r="A312" s="1274" t="s">
        <v>295</v>
      </c>
      <c r="B312" s="1275"/>
      <c r="C312" s="1275"/>
      <c r="D312" s="1275"/>
      <c r="E312" s="1275"/>
      <c r="F312" s="1275"/>
      <c r="G312" s="1275"/>
      <c r="H312" s="1275"/>
      <c r="I312" s="1275"/>
      <c r="J312" s="1275"/>
      <c r="K312" s="1275"/>
      <c r="L312" s="1275"/>
      <c r="M312" s="1275"/>
    </row>
    <row r="313" spans="1:13" ht="30" x14ac:dyDescent="0.25">
      <c r="A313" s="81">
        <v>104</v>
      </c>
      <c r="B313" s="82" t="s">
        <v>285</v>
      </c>
      <c r="C313" s="1071" t="s">
        <v>1071</v>
      </c>
      <c r="D313" s="1072" t="s">
        <v>286</v>
      </c>
      <c r="E313" s="441">
        <v>1.27</v>
      </c>
      <c r="F313" s="442">
        <v>4148.49</v>
      </c>
      <c r="G313" s="442">
        <v>863.29</v>
      </c>
      <c r="H313" s="442">
        <v>120.77</v>
      </c>
      <c r="I313" s="442">
        <v>40.51</v>
      </c>
      <c r="J313" s="442">
        <v>5269</v>
      </c>
      <c r="K313" s="442">
        <v>1096</v>
      </c>
      <c r="L313" s="442">
        <v>153</v>
      </c>
      <c r="M313" s="442">
        <v>51</v>
      </c>
    </row>
    <row r="314" spans="1:13" ht="72" x14ac:dyDescent="0.25">
      <c r="A314" s="81">
        <v>105</v>
      </c>
      <c r="B314" s="82" t="s">
        <v>287</v>
      </c>
      <c r="C314" s="1071" t="s">
        <v>1072</v>
      </c>
      <c r="D314" s="1072" t="s">
        <v>286</v>
      </c>
      <c r="E314" s="441">
        <v>1.27</v>
      </c>
      <c r="F314" s="442">
        <v>2947.76</v>
      </c>
      <c r="G314" s="442">
        <v>39.35</v>
      </c>
      <c r="H314" s="442">
        <v>76.790000000000006</v>
      </c>
      <c r="I314" s="442">
        <v>24.12</v>
      </c>
      <c r="J314" s="442">
        <v>3744</v>
      </c>
      <c r="K314" s="442">
        <v>50</v>
      </c>
      <c r="L314" s="442">
        <v>98</v>
      </c>
      <c r="M314" s="442">
        <v>31</v>
      </c>
    </row>
    <row r="315" spans="1:13" ht="66" x14ac:dyDescent="0.25">
      <c r="A315" s="81">
        <v>106</v>
      </c>
      <c r="B315" s="82" t="s">
        <v>556</v>
      </c>
      <c r="C315" s="1071" t="s">
        <v>1073</v>
      </c>
      <c r="D315" s="1072" t="s">
        <v>149</v>
      </c>
      <c r="E315" s="441">
        <v>1.27</v>
      </c>
      <c r="F315" s="442">
        <v>19870.29</v>
      </c>
      <c r="G315" s="442">
        <v>2879.51</v>
      </c>
      <c r="H315" s="442">
        <v>359.61</v>
      </c>
      <c r="I315" s="442">
        <v>126.52</v>
      </c>
      <c r="J315" s="442">
        <v>25235</v>
      </c>
      <c r="K315" s="442">
        <v>3657</v>
      </c>
      <c r="L315" s="442">
        <v>457</v>
      </c>
      <c r="M315" s="442">
        <v>161</v>
      </c>
    </row>
    <row r="316" spans="1:13" x14ac:dyDescent="0.25">
      <c r="A316" s="1277" t="s">
        <v>196</v>
      </c>
      <c r="B316" s="1275"/>
      <c r="C316" s="1275"/>
      <c r="D316" s="1275"/>
      <c r="E316" s="1275"/>
      <c r="F316" s="1275"/>
      <c r="G316" s="1275"/>
      <c r="H316" s="1275"/>
      <c r="I316" s="1275"/>
      <c r="J316" s="1074">
        <v>34248</v>
      </c>
      <c r="K316" s="1074">
        <v>4803</v>
      </c>
      <c r="L316" s="1074">
        <v>708</v>
      </c>
      <c r="M316" s="1074">
        <v>243</v>
      </c>
    </row>
    <row r="317" spans="1:13" x14ac:dyDescent="0.25">
      <c r="A317" s="1277" t="s">
        <v>156</v>
      </c>
      <c r="B317" s="1275"/>
      <c r="C317" s="1275"/>
      <c r="D317" s="1275"/>
      <c r="E317" s="1275"/>
      <c r="F317" s="1275"/>
      <c r="G317" s="1275"/>
      <c r="H317" s="1275"/>
      <c r="I317" s="1275"/>
      <c r="J317" s="1074">
        <v>6812</v>
      </c>
      <c r="K317" s="442"/>
      <c r="L317" s="442"/>
      <c r="M317" s="442"/>
    </row>
    <row r="318" spans="1:13" x14ac:dyDescent="0.25">
      <c r="A318" s="1277" t="s">
        <v>157</v>
      </c>
      <c r="B318" s="1275"/>
      <c r="C318" s="1275"/>
      <c r="D318" s="1275"/>
      <c r="E318" s="1275"/>
      <c r="F318" s="1275"/>
      <c r="G318" s="1275"/>
      <c r="H318" s="1275"/>
      <c r="I318" s="1275"/>
      <c r="J318" s="1074">
        <v>3785</v>
      </c>
      <c r="K318" s="442"/>
      <c r="L318" s="442"/>
      <c r="M318" s="442"/>
    </row>
    <row r="319" spans="1:13" x14ac:dyDescent="0.25">
      <c r="A319" s="1278" t="s">
        <v>445</v>
      </c>
      <c r="B319" s="1275"/>
      <c r="C319" s="1275"/>
      <c r="D319" s="1275"/>
      <c r="E319" s="1275"/>
      <c r="F319" s="1275"/>
      <c r="G319" s="1275"/>
      <c r="H319" s="1275"/>
      <c r="I319" s="1275"/>
      <c r="J319" s="442"/>
      <c r="K319" s="442"/>
      <c r="L319" s="442"/>
      <c r="M319" s="442"/>
    </row>
    <row r="320" spans="1:13" x14ac:dyDescent="0.25">
      <c r="A320" s="1277" t="s">
        <v>338</v>
      </c>
      <c r="B320" s="1275"/>
      <c r="C320" s="1275"/>
      <c r="D320" s="1275"/>
      <c r="E320" s="1275"/>
      <c r="F320" s="1275"/>
      <c r="G320" s="1275"/>
      <c r="H320" s="1275"/>
      <c r="I320" s="1275"/>
      <c r="J320" s="1074">
        <v>44845</v>
      </c>
      <c r="K320" s="442"/>
      <c r="L320" s="442"/>
      <c r="M320" s="442"/>
    </row>
    <row r="321" spans="1:13" x14ac:dyDescent="0.25">
      <c r="A321" s="1277" t="s">
        <v>161</v>
      </c>
      <c r="B321" s="1275"/>
      <c r="C321" s="1275"/>
      <c r="D321" s="1275"/>
      <c r="E321" s="1275"/>
      <c r="F321" s="1275"/>
      <c r="G321" s="1275"/>
      <c r="H321" s="1275"/>
      <c r="I321" s="1275"/>
      <c r="J321" s="1074">
        <v>44845</v>
      </c>
      <c r="K321" s="442"/>
      <c r="L321" s="442"/>
      <c r="M321" s="442"/>
    </row>
    <row r="322" spans="1:13" x14ac:dyDescent="0.25">
      <c r="A322" s="1277" t="s">
        <v>375</v>
      </c>
      <c r="B322" s="1279"/>
      <c r="C322" s="1277"/>
      <c r="D322" s="1280"/>
      <c r="E322" s="1281"/>
      <c r="F322" s="1282"/>
      <c r="G322" s="1282"/>
      <c r="H322" s="1282"/>
      <c r="I322" s="1282"/>
      <c r="J322" s="442"/>
      <c r="K322" s="442"/>
      <c r="L322" s="442"/>
      <c r="M322" s="442"/>
    </row>
    <row r="323" spans="1:13" x14ac:dyDescent="0.25">
      <c r="A323" s="1277" t="s">
        <v>162</v>
      </c>
      <c r="B323" s="1275"/>
      <c r="C323" s="1275"/>
      <c r="D323" s="1275"/>
      <c r="E323" s="1275"/>
      <c r="F323" s="1275"/>
      <c r="G323" s="1275"/>
      <c r="H323" s="1275"/>
      <c r="I323" s="1275"/>
      <c r="J323" s="1074">
        <v>28737</v>
      </c>
      <c r="K323" s="442"/>
      <c r="L323" s="442"/>
      <c r="M323" s="442"/>
    </row>
    <row r="324" spans="1:13" x14ac:dyDescent="0.25">
      <c r="A324" s="1277" t="s">
        <v>163</v>
      </c>
      <c r="B324" s="1275"/>
      <c r="C324" s="1275"/>
      <c r="D324" s="1275"/>
      <c r="E324" s="1275"/>
      <c r="F324" s="1275"/>
      <c r="G324" s="1275"/>
      <c r="H324" s="1275"/>
      <c r="I324" s="1275"/>
      <c r="J324" s="1074">
        <v>708</v>
      </c>
      <c r="K324" s="442"/>
      <c r="L324" s="442"/>
      <c r="M324" s="442"/>
    </row>
    <row r="325" spans="1:13" x14ac:dyDescent="0.25">
      <c r="A325" s="1277" t="s">
        <v>164</v>
      </c>
      <c r="B325" s="1275"/>
      <c r="C325" s="1275"/>
      <c r="D325" s="1275"/>
      <c r="E325" s="1275"/>
      <c r="F325" s="1275"/>
      <c r="G325" s="1275"/>
      <c r="H325" s="1275"/>
      <c r="I325" s="1275"/>
      <c r="J325" s="1074">
        <v>5046</v>
      </c>
      <c r="K325" s="442"/>
      <c r="L325" s="442"/>
      <c r="M325" s="442"/>
    </row>
    <row r="326" spans="1:13" x14ac:dyDescent="0.25">
      <c r="A326" s="1277" t="s">
        <v>166</v>
      </c>
      <c r="B326" s="1275"/>
      <c r="C326" s="1275"/>
      <c r="D326" s="1275"/>
      <c r="E326" s="1275"/>
      <c r="F326" s="1275"/>
      <c r="G326" s="1275"/>
      <c r="H326" s="1275"/>
      <c r="I326" s="1275"/>
      <c r="J326" s="1074">
        <v>6812</v>
      </c>
      <c r="K326" s="442"/>
      <c r="L326" s="442"/>
      <c r="M326" s="442"/>
    </row>
    <row r="327" spans="1:13" x14ac:dyDescent="0.25">
      <c r="A327" s="1277" t="s">
        <v>167</v>
      </c>
      <c r="B327" s="1275"/>
      <c r="C327" s="1275"/>
      <c r="D327" s="1275"/>
      <c r="E327" s="1275"/>
      <c r="F327" s="1275"/>
      <c r="G327" s="1275"/>
      <c r="H327" s="1275"/>
      <c r="I327" s="1275"/>
      <c r="J327" s="1074">
        <v>3785</v>
      </c>
      <c r="K327" s="442"/>
      <c r="L327" s="442"/>
      <c r="M327" s="442"/>
    </row>
    <row r="328" spans="1:13" x14ac:dyDescent="0.25">
      <c r="A328" s="1278" t="s">
        <v>446</v>
      </c>
      <c r="B328" s="1275"/>
      <c r="C328" s="1275"/>
      <c r="D328" s="1275"/>
      <c r="E328" s="1275"/>
      <c r="F328" s="1275"/>
      <c r="G328" s="1275"/>
      <c r="H328" s="1275"/>
      <c r="I328" s="1275"/>
      <c r="J328" s="443">
        <v>44845</v>
      </c>
      <c r="K328" s="442"/>
      <c r="L328" s="442"/>
      <c r="M328" s="442"/>
    </row>
    <row r="329" spans="1:13" x14ac:dyDescent="0.25">
      <c r="A329" s="1274" t="s">
        <v>296</v>
      </c>
      <c r="B329" s="1275"/>
      <c r="C329" s="1275"/>
      <c r="D329" s="1275"/>
      <c r="E329" s="1275"/>
      <c r="F329" s="1275"/>
      <c r="G329" s="1275"/>
      <c r="H329" s="1275"/>
      <c r="I329" s="1275"/>
      <c r="J329" s="1275"/>
      <c r="K329" s="1275"/>
      <c r="L329" s="1275"/>
      <c r="M329" s="1275"/>
    </row>
    <row r="330" spans="1:13" ht="30" x14ac:dyDescent="0.25">
      <c r="A330" s="81">
        <v>107</v>
      </c>
      <c r="B330" s="82" t="s">
        <v>297</v>
      </c>
      <c r="C330" s="1071" t="s">
        <v>1074</v>
      </c>
      <c r="D330" s="1072" t="s">
        <v>298</v>
      </c>
      <c r="E330" s="441">
        <v>0.76</v>
      </c>
      <c r="F330" s="442">
        <v>1103.25</v>
      </c>
      <c r="G330" s="442">
        <v>701.08</v>
      </c>
      <c r="H330" s="442">
        <v>245.82</v>
      </c>
      <c r="I330" s="442">
        <v>17.45</v>
      </c>
      <c r="J330" s="442">
        <v>838</v>
      </c>
      <c r="K330" s="442">
        <v>533</v>
      </c>
      <c r="L330" s="442">
        <v>187</v>
      </c>
      <c r="M330" s="442">
        <v>13</v>
      </c>
    </row>
    <row r="331" spans="1:13" ht="42" x14ac:dyDescent="0.25">
      <c r="A331" s="81">
        <v>108</v>
      </c>
      <c r="B331" s="82" t="s">
        <v>557</v>
      </c>
      <c r="C331" s="1182" t="s">
        <v>1645</v>
      </c>
      <c r="D331" s="1072" t="s">
        <v>210</v>
      </c>
      <c r="E331" s="441">
        <v>76</v>
      </c>
      <c r="F331" s="442">
        <v>808.3</v>
      </c>
      <c r="G331" s="442"/>
      <c r="H331" s="442"/>
      <c r="I331" s="442"/>
      <c r="J331" s="442">
        <v>61431</v>
      </c>
      <c r="K331" s="442"/>
      <c r="L331" s="442"/>
      <c r="M331" s="442"/>
    </row>
    <row r="332" spans="1:13" x14ac:dyDescent="0.25">
      <c r="A332" s="1277" t="s">
        <v>196</v>
      </c>
      <c r="B332" s="1275"/>
      <c r="C332" s="1275"/>
      <c r="D332" s="1275"/>
      <c r="E332" s="1275"/>
      <c r="F332" s="1275"/>
      <c r="G332" s="1275"/>
      <c r="H332" s="1275"/>
      <c r="I332" s="1275"/>
      <c r="J332" s="1074">
        <v>62269</v>
      </c>
      <c r="K332" s="1074">
        <v>533</v>
      </c>
      <c r="L332" s="1074">
        <v>187</v>
      </c>
      <c r="M332" s="1074">
        <v>13</v>
      </c>
    </row>
    <row r="333" spans="1:13" x14ac:dyDescent="0.25">
      <c r="A333" s="1277" t="s">
        <v>156</v>
      </c>
      <c r="B333" s="1275"/>
      <c r="C333" s="1275"/>
      <c r="D333" s="1275"/>
      <c r="E333" s="1275"/>
      <c r="F333" s="1275"/>
      <c r="G333" s="1275"/>
      <c r="H333" s="1275"/>
      <c r="I333" s="1275"/>
      <c r="J333" s="1074">
        <v>710</v>
      </c>
      <c r="K333" s="442"/>
      <c r="L333" s="442"/>
      <c r="M333" s="442"/>
    </row>
    <row r="334" spans="1:13" x14ac:dyDescent="0.25">
      <c r="A334" s="1277" t="s">
        <v>157</v>
      </c>
      <c r="B334" s="1275"/>
      <c r="C334" s="1275"/>
      <c r="D334" s="1275"/>
      <c r="E334" s="1275"/>
      <c r="F334" s="1275"/>
      <c r="G334" s="1275"/>
      <c r="H334" s="1275"/>
      <c r="I334" s="1275"/>
      <c r="J334" s="1074">
        <v>344</v>
      </c>
      <c r="K334" s="442"/>
      <c r="L334" s="442"/>
      <c r="M334" s="442"/>
    </row>
    <row r="335" spans="1:13" x14ac:dyDescent="0.25">
      <c r="A335" s="1278" t="s">
        <v>447</v>
      </c>
      <c r="B335" s="1275"/>
      <c r="C335" s="1275"/>
      <c r="D335" s="1275"/>
      <c r="E335" s="1275"/>
      <c r="F335" s="1275"/>
      <c r="G335" s="1275"/>
      <c r="H335" s="1275"/>
      <c r="I335" s="1275"/>
      <c r="J335" s="442"/>
      <c r="K335" s="442"/>
      <c r="L335" s="442"/>
      <c r="M335" s="442"/>
    </row>
    <row r="336" spans="1:13" x14ac:dyDescent="0.25">
      <c r="A336" s="1277" t="s">
        <v>336</v>
      </c>
      <c r="B336" s="1275"/>
      <c r="C336" s="1275"/>
      <c r="D336" s="1275"/>
      <c r="E336" s="1275"/>
      <c r="F336" s="1275"/>
      <c r="G336" s="1275"/>
      <c r="H336" s="1275"/>
      <c r="I336" s="1275"/>
      <c r="J336" s="1074">
        <v>1892</v>
      </c>
      <c r="K336" s="442"/>
      <c r="L336" s="442"/>
      <c r="M336" s="442"/>
    </row>
    <row r="337" spans="1:13" x14ac:dyDescent="0.25">
      <c r="A337" s="1277" t="s">
        <v>198</v>
      </c>
      <c r="B337" s="1275"/>
      <c r="C337" s="1275"/>
      <c r="D337" s="1275"/>
      <c r="E337" s="1275"/>
      <c r="F337" s="1275"/>
      <c r="G337" s="1275"/>
      <c r="H337" s="1275"/>
      <c r="I337" s="1275"/>
      <c r="J337" s="1074">
        <v>61431</v>
      </c>
      <c r="K337" s="442"/>
      <c r="L337" s="442"/>
      <c r="M337" s="442"/>
    </row>
    <row r="338" spans="1:13" x14ac:dyDescent="0.25">
      <c r="A338" s="1277" t="s">
        <v>161</v>
      </c>
      <c r="B338" s="1275"/>
      <c r="C338" s="1275"/>
      <c r="D338" s="1275"/>
      <c r="E338" s="1275"/>
      <c r="F338" s="1275"/>
      <c r="G338" s="1275"/>
      <c r="H338" s="1275"/>
      <c r="I338" s="1275"/>
      <c r="J338" s="1074">
        <v>63323</v>
      </c>
      <c r="K338" s="442"/>
      <c r="L338" s="442"/>
      <c r="M338" s="442"/>
    </row>
    <row r="339" spans="1:13" x14ac:dyDescent="0.25">
      <c r="A339" s="1277" t="s">
        <v>375</v>
      </c>
      <c r="B339" s="1275"/>
      <c r="C339" s="1275"/>
      <c r="D339" s="1275"/>
      <c r="E339" s="1275"/>
      <c r="F339" s="1275"/>
      <c r="G339" s="1275"/>
      <c r="H339" s="1275"/>
      <c r="I339" s="1275"/>
      <c r="J339" s="442"/>
      <c r="K339" s="442"/>
      <c r="L339" s="442"/>
      <c r="M339" s="442"/>
    </row>
    <row r="340" spans="1:13" x14ac:dyDescent="0.25">
      <c r="A340" s="1277" t="s">
        <v>162</v>
      </c>
      <c r="B340" s="1275"/>
      <c r="C340" s="1275"/>
      <c r="D340" s="1275"/>
      <c r="E340" s="1275"/>
      <c r="F340" s="1275"/>
      <c r="G340" s="1275"/>
      <c r="H340" s="1275"/>
      <c r="I340" s="1275"/>
      <c r="J340" s="1074">
        <v>61549</v>
      </c>
      <c r="K340" s="442"/>
      <c r="L340" s="442"/>
      <c r="M340" s="442"/>
    </row>
    <row r="341" spans="1:13" x14ac:dyDescent="0.25">
      <c r="A341" s="1277" t="s">
        <v>163</v>
      </c>
      <c r="B341" s="1275"/>
      <c r="C341" s="1275"/>
      <c r="D341" s="1275"/>
      <c r="E341" s="1275"/>
      <c r="F341" s="1275"/>
      <c r="G341" s="1275"/>
      <c r="H341" s="1275"/>
      <c r="I341" s="1275"/>
      <c r="J341" s="1074">
        <v>187</v>
      </c>
      <c r="K341" s="442"/>
      <c r="L341" s="442"/>
      <c r="M341" s="442"/>
    </row>
    <row r="342" spans="1:13" x14ac:dyDescent="0.25">
      <c r="A342" s="1277" t="s">
        <v>164</v>
      </c>
      <c r="B342" s="1275"/>
      <c r="C342" s="1275"/>
      <c r="D342" s="1275"/>
      <c r="E342" s="1275"/>
      <c r="F342" s="1275"/>
      <c r="G342" s="1275"/>
      <c r="H342" s="1275"/>
      <c r="I342" s="1275"/>
      <c r="J342" s="1074">
        <v>546</v>
      </c>
      <c r="K342" s="442"/>
      <c r="L342" s="442"/>
      <c r="M342" s="442"/>
    </row>
    <row r="343" spans="1:13" x14ac:dyDescent="0.25">
      <c r="A343" s="1277" t="s">
        <v>166</v>
      </c>
      <c r="B343" s="1275"/>
      <c r="C343" s="1275"/>
      <c r="D343" s="1275"/>
      <c r="E343" s="1275"/>
      <c r="F343" s="1275"/>
      <c r="G343" s="1275"/>
      <c r="H343" s="1275"/>
      <c r="I343" s="1275"/>
      <c r="J343" s="1074">
        <v>710</v>
      </c>
      <c r="K343" s="442"/>
      <c r="L343" s="442"/>
      <c r="M343" s="442"/>
    </row>
    <row r="344" spans="1:13" x14ac:dyDescent="0.25">
      <c r="A344" s="1277" t="s">
        <v>167</v>
      </c>
      <c r="B344" s="1275"/>
      <c r="C344" s="1275"/>
      <c r="D344" s="1275"/>
      <c r="E344" s="1275"/>
      <c r="F344" s="1275"/>
      <c r="G344" s="1275"/>
      <c r="H344" s="1275"/>
      <c r="I344" s="1275"/>
      <c r="J344" s="1074">
        <v>344</v>
      </c>
      <c r="K344" s="442"/>
      <c r="L344" s="442"/>
      <c r="M344" s="442"/>
    </row>
    <row r="345" spans="1:13" x14ac:dyDescent="0.25">
      <c r="A345" s="1278" t="s">
        <v>448</v>
      </c>
      <c r="B345" s="1275"/>
      <c r="C345" s="1275"/>
      <c r="D345" s="1275"/>
      <c r="E345" s="1275"/>
      <c r="F345" s="1275"/>
      <c r="G345" s="1275"/>
      <c r="H345" s="1275"/>
      <c r="I345" s="1275"/>
      <c r="J345" s="443">
        <v>63323</v>
      </c>
      <c r="K345" s="442"/>
      <c r="L345" s="442"/>
      <c r="M345" s="442"/>
    </row>
    <row r="346" spans="1:13" x14ac:dyDescent="0.25">
      <c r="A346" s="1274" t="s">
        <v>299</v>
      </c>
      <c r="B346" s="1275"/>
      <c r="C346" s="1275"/>
      <c r="D346" s="1275"/>
      <c r="E346" s="1275"/>
      <c r="F346" s="1275"/>
      <c r="G346" s="1275"/>
      <c r="H346" s="1275"/>
      <c r="I346" s="1275"/>
      <c r="J346" s="1275"/>
      <c r="K346" s="1275"/>
      <c r="L346" s="1275"/>
      <c r="M346" s="1275"/>
    </row>
    <row r="347" spans="1:13" x14ac:dyDescent="0.25">
      <c r="A347" s="1277" t="s">
        <v>300</v>
      </c>
      <c r="B347" s="1275"/>
      <c r="C347" s="1275"/>
      <c r="D347" s="1275"/>
      <c r="E347" s="1275"/>
      <c r="F347" s="1275"/>
      <c r="G347" s="1275"/>
      <c r="H347" s="1275"/>
      <c r="I347" s="1275"/>
      <c r="J347" s="1275"/>
      <c r="K347" s="1275"/>
      <c r="L347" s="1275"/>
      <c r="M347" s="1275"/>
    </row>
    <row r="348" spans="1:13" ht="54" x14ac:dyDescent="0.25">
      <c r="A348" s="81">
        <v>109</v>
      </c>
      <c r="B348" s="82" t="s">
        <v>301</v>
      </c>
      <c r="C348" s="1182" t="s">
        <v>1075</v>
      </c>
      <c r="D348" s="1072" t="s">
        <v>151</v>
      </c>
      <c r="E348" s="441">
        <v>0.56999999999999995</v>
      </c>
      <c r="F348" s="442">
        <v>32672.799999999999</v>
      </c>
      <c r="G348" s="442">
        <v>969.35</v>
      </c>
      <c r="H348" s="442">
        <v>1020.9</v>
      </c>
      <c r="I348" s="442">
        <v>20.260000000000002</v>
      </c>
      <c r="J348" s="442">
        <v>18623</v>
      </c>
      <c r="K348" s="442">
        <v>553</v>
      </c>
      <c r="L348" s="442">
        <v>582</v>
      </c>
      <c r="M348" s="442">
        <v>12</v>
      </c>
    </row>
    <row r="349" spans="1:13" ht="54" x14ac:dyDescent="0.25">
      <c r="A349" s="81">
        <v>110</v>
      </c>
      <c r="B349" s="82" t="s">
        <v>302</v>
      </c>
      <c r="C349" s="1071" t="s">
        <v>1076</v>
      </c>
      <c r="D349" s="1072" t="s">
        <v>235</v>
      </c>
      <c r="E349" s="441">
        <v>5.7</v>
      </c>
      <c r="F349" s="442">
        <v>4891.41</v>
      </c>
      <c r="G349" s="442">
        <v>530.05999999999995</v>
      </c>
      <c r="H349" s="442">
        <v>214.06</v>
      </c>
      <c r="I349" s="442"/>
      <c r="J349" s="442">
        <v>27881</v>
      </c>
      <c r="K349" s="442">
        <v>3021</v>
      </c>
      <c r="L349" s="442">
        <v>1220</v>
      </c>
      <c r="M349" s="442"/>
    </row>
    <row r="350" spans="1:13" ht="24" x14ac:dyDescent="0.25">
      <c r="A350" s="81">
        <v>111</v>
      </c>
      <c r="B350" s="82" t="s">
        <v>303</v>
      </c>
      <c r="C350" s="1182" t="s">
        <v>1077</v>
      </c>
      <c r="D350" s="1072" t="s">
        <v>144</v>
      </c>
      <c r="E350" s="441">
        <v>-5.5289999999999999</v>
      </c>
      <c r="F350" s="442">
        <v>3225.23</v>
      </c>
      <c r="G350" s="442"/>
      <c r="H350" s="442"/>
      <c r="I350" s="442"/>
      <c r="J350" s="442">
        <v>-17832</v>
      </c>
      <c r="K350" s="442"/>
      <c r="L350" s="442"/>
      <c r="M350" s="442"/>
    </row>
    <row r="351" spans="1:13" x14ac:dyDescent="0.25">
      <c r="A351" s="81">
        <v>112</v>
      </c>
      <c r="B351" s="82" t="s">
        <v>1036</v>
      </c>
      <c r="C351" s="1071" t="s">
        <v>1037</v>
      </c>
      <c r="D351" s="1072" t="s">
        <v>144</v>
      </c>
      <c r="E351" s="1073">
        <v>7.524</v>
      </c>
      <c r="F351" s="442">
        <v>1077.82</v>
      </c>
      <c r="G351" s="442"/>
      <c r="H351" s="442"/>
      <c r="I351" s="442"/>
      <c r="J351" s="442">
        <v>8110</v>
      </c>
      <c r="K351" s="442"/>
      <c r="L351" s="442"/>
      <c r="M351" s="442"/>
    </row>
    <row r="352" spans="1:13" ht="42" x14ac:dyDescent="0.25">
      <c r="A352" s="81">
        <v>113</v>
      </c>
      <c r="B352" s="82" t="s">
        <v>304</v>
      </c>
      <c r="C352" s="1071" t="s">
        <v>1078</v>
      </c>
      <c r="D352" s="1072" t="s">
        <v>270</v>
      </c>
      <c r="E352" s="441">
        <v>0.56999999999999995</v>
      </c>
      <c r="F352" s="442">
        <v>1187.3</v>
      </c>
      <c r="G352" s="442">
        <v>172.14</v>
      </c>
      <c r="H352" s="442">
        <v>10.78</v>
      </c>
      <c r="I352" s="442"/>
      <c r="J352" s="442">
        <v>677</v>
      </c>
      <c r="K352" s="442">
        <v>98</v>
      </c>
      <c r="L352" s="442">
        <v>6</v>
      </c>
      <c r="M352" s="442"/>
    </row>
    <row r="353" spans="1:13" ht="42" x14ac:dyDescent="0.25">
      <c r="A353" s="81">
        <v>114</v>
      </c>
      <c r="B353" s="82" t="s">
        <v>305</v>
      </c>
      <c r="C353" s="1071" t="s">
        <v>1079</v>
      </c>
      <c r="D353" s="1072" t="s">
        <v>272</v>
      </c>
      <c r="E353" s="441">
        <v>0.65</v>
      </c>
      <c r="F353" s="442">
        <v>12917.83</v>
      </c>
      <c r="G353" s="442">
        <v>3281.24</v>
      </c>
      <c r="H353" s="442">
        <v>131.41</v>
      </c>
      <c r="I353" s="442">
        <v>45.35</v>
      </c>
      <c r="J353" s="442">
        <v>8397</v>
      </c>
      <c r="K353" s="442">
        <v>2133</v>
      </c>
      <c r="L353" s="442">
        <v>85</v>
      </c>
      <c r="M353" s="442">
        <v>29</v>
      </c>
    </row>
    <row r="354" spans="1:13" ht="42" x14ac:dyDescent="0.25">
      <c r="A354" s="81">
        <v>115</v>
      </c>
      <c r="B354" s="82" t="s">
        <v>306</v>
      </c>
      <c r="C354" s="1071" t="s">
        <v>1080</v>
      </c>
      <c r="D354" s="1072" t="s">
        <v>270</v>
      </c>
      <c r="E354" s="441">
        <v>0.65</v>
      </c>
      <c r="F354" s="442">
        <v>4894.1099999999997</v>
      </c>
      <c r="G354" s="442">
        <v>1057.49</v>
      </c>
      <c r="H354" s="442">
        <v>31.93</v>
      </c>
      <c r="I354" s="442">
        <v>0.64</v>
      </c>
      <c r="J354" s="442">
        <v>3181</v>
      </c>
      <c r="K354" s="442">
        <v>687</v>
      </c>
      <c r="L354" s="442">
        <v>21</v>
      </c>
      <c r="M354" s="442"/>
    </row>
    <row r="355" spans="1:13" x14ac:dyDescent="0.25">
      <c r="A355" s="1277" t="s">
        <v>307</v>
      </c>
      <c r="B355" s="1275"/>
      <c r="C355" s="1275"/>
      <c r="D355" s="1275"/>
      <c r="E355" s="1275"/>
      <c r="F355" s="1275"/>
      <c r="G355" s="1275"/>
      <c r="H355" s="1275"/>
      <c r="I355" s="1275"/>
      <c r="J355" s="1275"/>
      <c r="K355" s="1275"/>
      <c r="L355" s="1275"/>
      <c r="M355" s="1275"/>
    </row>
    <row r="356" spans="1:13" ht="54" x14ac:dyDescent="0.25">
      <c r="A356" s="81">
        <v>116</v>
      </c>
      <c r="B356" s="82" t="s">
        <v>449</v>
      </c>
      <c r="C356" s="1071" t="s">
        <v>1081</v>
      </c>
      <c r="D356" s="1072" t="s">
        <v>151</v>
      </c>
      <c r="E356" s="1073">
        <v>6.4</v>
      </c>
      <c r="F356" s="442">
        <v>17511.3</v>
      </c>
      <c r="G356" s="442">
        <v>4402.41</v>
      </c>
      <c r="H356" s="442">
        <v>12110.96</v>
      </c>
      <c r="I356" s="442">
        <v>1219.29</v>
      </c>
      <c r="J356" s="442">
        <v>112072</v>
      </c>
      <c r="K356" s="442">
        <v>28175</v>
      </c>
      <c r="L356" s="442">
        <v>77510</v>
      </c>
      <c r="M356" s="442">
        <v>7803</v>
      </c>
    </row>
    <row r="357" spans="1:13" ht="36" x14ac:dyDescent="0.25">
      <c r="A357" s="81">
        <v>117</v>
      </c>
      <c r="B357" s="82" t="s">
        <v>308</v>
      </c>
      <c r="C357" s="1071" t="s">
        <v>1421</v>
      </c>
      <c r="D357" s="1072" t="s">
        <v>146</v>
      </c>
      <c r="E357" s="1073">
        <v>742.4</v>
      </c>
      <c r="F357" s="442">
        <v>360.03</v>
      </c>
      <c r="G357" s="442"/>
      <c r="H357" s="442"/>
      <c r="I357" s="442"/>
      <c r="J357" s="442">
        <v>267286</v>
      </c>
      <c r="K357" s="442"/>
      <c r="L357" s="442"/>
      <c r="M357" s="442"/>
    </row>
    <row r="358" spans="1:13" ht="54" x14ac:dyDescent="0.25">
      <c r="A358" s="81">
        <v>118</v>
      </c>
      <c r="B358" s="82" t="s">
        <v>452</v>
      </c>
      <c r="C358" s="1071" t="s">
        <v>1082</v>
      </c>
      <c r="D358" s="1072" t="s">
        <v>453</v>
      </c>
      <c r="E358" s="441">
        <v>6.4</v>
      </c>
      <c r="F358" s="442">
        <v>1857.85</v>
      </c>
      <c r="G358" s="442">
        <v>1032.69</v>
      </c>
      <c r="H358" s="442">
        <v>14.12</v>
      </c>
      <c r="I358" s="442"/>
      <c r="J358" s="442">
        <v>11890</v>
      </c>
      <c r="K358" s="442">
        <v>6609</v>
      </c>
      <c r="L358" s="442">
        <v>90</v>
      </c>
      <c r="M358" s="442"/>
    </row>
    <row r="359" spans="1:13" x14ac:dyDescent="0.25">
      <c r="A359" s="1277" t="s">
        <v>309</v>
      </c>
      <c r="B359" s="1275"/>
      <c r="C359" s="1275"/>
      <c r="D359" s="1275"/>
      <c r="E359" s="1275"/>
      <c r="F359" s="1275"/>
      <c r="G359" s="1275"/>
      <c r="H359" s="1275"/>
      <c r="I359" s="1275"/>
      <c r="J359" s="1275"/>
      <c r="K359" s="1275"/>
      <c r="L359" s="1275"/>
      <c r="M359" s="1275"/>
    </row>
    <row r="360" spans="1:13" ht="42" x14ac:dyDescent="0.25">
      <c r="A360" s="81">
        <v>119</v>
      </c>
      <c r="B360" s="82" t="s">
        <v>310</v>
      </c>
      <c r="C360" s="1071" t="s">
        <v>1083</v>
      </c>
      <c r="D360" s="1072" t="s">
        <v>149</v>
      </c>
      <c r="E360" s="441">
        <v>4.5999999999999996</v>
      </c>
      <c r="F360" s="442">
        <v>5111.43</v>
      </c>
      <c r="G360" s="442">
        <v>1127.74</v>
      </c>
      <c r="H360" s="442">
        <v>3673.27</v>
      </c>
      <c r="I360" s="442">
        <v>359.99</v>
      </c>
      <c r="J360" s="442">
        <v>23513</v>
      </c>
      <c r="K360" s="442">
        <v>5188</v>
      </c>
      <c r="L360" s="442">
        <v>16897</v>
      </c>
      <c r="M360" s="442">
        <v>1656</v>
      </c>
    </row>
    <row r="361" spans="1:13" ht="36" x14ac:dyDescent="0.25">
      <c r="A361" s="81">
        <v>120</v>
      </c>
      <c r="B361" s="82" t="s">
        <v>308</v>
      </c>
      <c r="C361" s="1071" t="s">
        <v>1422</v>
      </c>
      <c r="D361" s="1072" t="s">
        <v>146</v>
      </c>
      <c r="E361" s="441">
        <v>460</v>
      </c>
      <c r="F361" s="442">
        <v>351.89</v>
      </c>
      <c r="G361" s="442"/>
      <c r="H361" s="442"/>
      <c r="I361" s="442"/>
      <c r="J361" s="442">
        <v>161869</v>
      </c>
      <c r="K361" s="442"/>
      <c r="L361" s="442"/>
      <c r="M361" s="442"/>
    </row>
    <row r="362" spans="1:13" ht="42" x14ac:dyDescent="0.25">
      <c r="A362" s="81">
        <v>121</v>
      </c>
      <c r="B362" s="82" t="s">
        <v>311</v>
      </c>
      <c r="C362" s="1071" t="s">
        <v>1084</v>
      </c>
      <c r="D362" s="1072" t="s">
        <v>312</v>
      </c>
      <c r="E362" s="441">
        <v>4.5999999999999996</v>
      </c>
      <c r="F362" s="442">
        <v>54662.67</v>
      </c>
      <c r="G362" s="442">
        <v>4496.28</v>
      </c>
      <c r="H362" s="442">
        <v>1471.43</v>
      </c>
      <c r="I362" s="442">
        <v>62.38</v>
      </c>
      <c r="J362" s="442">
        <v>251448</v>
      </c>
      <c r="K362" s="442">
        <v>20683</v>
      </c>
      <c r="L362" s="442">
        <v>6769</v>
      </c>
      <c r="M362" s="442">
        <v>287</v>
      </c>
    </row>
    <row r="363" spans="1:13" x14ac:dyDescent="0.25">
      <c r="A363" s="1277" t="s">
        <v>313</v>
      </c>
      <c r="B363" s="1275"/>
      <c r="C363" s="1275"/>
      <c r="D363" s="1275"/>
      <c r="E363" s="1275"/>
      <c r="F363" s="1275"/>
      <c r="G363" s="1275"/>
      <c r="H363" s="1275"/>
      <c r="I363" s="1275"/>
      <c r="J363" s="1275"/>
      <c r="K363" s="1275"/>
      <c r="L363" s="1275"/>
      <c r="M363" s="1275"/>
    </row>
    <row r="364" spans="1:13" ht="42" x14ac:dyDescent="0.25">
      <c r="A364" s="81">
        <v>122</v>
      </c>
      <c r="B364" s="82" t="s">
        <v>450</v>
      </c>
      <c r="C364" s="1071" t="s">
        <v>1085</v>
      </c>
      <c r="D364" s="1072" t="s">
        <v>451</v>
      </c>
      <c r="E364" s="1073">
        <v>2.2000000000000002</v>
      </c>
      <c r="F364" s="442">
        <v>5490.87</v>
      </c>
      <c r="G364" s="442">
        <v>2709.41</v>
      </c>
      <c r="H364" s="442">
        <v>2309.38</v>
      </c>
      <c r="I364" s="442">
        <v>380.58</v>
      </c>
      <c r="J364" s="442">
        <v>12080</v>
      </c>
      <c r="K364" s="442">
        <v>5961</v>
      </c>
      <c r="L364" s="442">
        <v>5081</v>
      </c>
      <c r="M364" s="442">
        <v>837</v>
      </c>
    </row>
    <row r="365" spans="1:13" ht="42" x14ac:dyDescent="0.25">
      <c r="A365" s="81">
        <v>123</v>
      </c>
      <c r="B365" s="82" t="s">
        <v>560</v>
      </c>
      <c r="C365" s="1071" t="s">
        <v>1423</v>
      </c>
      <c r="D365" s="1072" t="s">
        <v>146</v>
      </c>
      <c r="E365" s="441">
        <v>130</v>
      </c>
      <c r="F365" s="442">
        <v>128.12</v>
      </c>
      <c r="G365" s="442"/>
      <c r="H365" s="442"/>
      <c r="I365" s="442"/>
      <c r="J365" s="442">
        <v>16656</v>
      </c>
      <c r="K365" s="442"/>
      <c r="L365" s="442"/>
      <c r="M365" s="442"/>
    </row>
    <row r="366" spans="1:13" ht="42" x14ac:dyDescent="0.25">
      <c r="A366" s="81">
        <v>124</v>
      </c>
      <c r="B366" s="82" t="s">
        <v>560</v>
      </c>
      <c r="C366" s="1071" t="s">
        <v>1423</v>
      </c>
      <c r="D366" s="1072" t="s">
        <v>146</v>
      </c>
      <c r="E366" s="441">
        <v>90</v>
      </c>
      <c r="F366" s="442">
        <v>128.12</v>
      </c>
      <c r="G366" s="442"/>
      <c r="H366" s="442"/>
      <c r="I366" s="442"/>
      <c r="J366" s="442">
        <v>11531</v>
      </c>
      <c r="K366" s="442"/>
      <c r="L366" s="442"/>
      <c r="M366" s="442"/>
    </row>
    <row r="367" spans="1:13" x14ac:dyDescent="0.25">
      <c r="A367" s="1277" t="s">
        <v>314</v>
      </c>
      <c r="B367" s="1275"/>
      <c r="C367" s="1275"/>
      <c r="D367" s="1275"/>
      <c r="E367" s="1275"/>
      <c r="F367" s="1275"/>
      <c r="G367" s="1275"/>
      <c r="H367" s="1275"/>
      <c r="I367" s="1275"/>
      <c r="J367" s="1275"/>
      <c r="K367" s="1275"/>
      <c r="L367" s="1275"/>
      <c r="M367" s="1275"/>
    </row>
    <row r="368" spans="1:13" ht="30" x14ac:dyDescent="0.25">
      <c r="A368" s="81">
        <v>125</v>
      </c>
      <c r="B368" s="82" t="s">
        <v>285</v>
      </c>
      <c r="C368" s="1071" t="s">
        <v>1086</v>
      </c>
      <c r="D368" s="1072" t="s">
        <v>286</v>
      </c>
      <c r="E368" s="441">
        <v>0.25</v>
      </c>
      <c r="F368" s="442">
        <v>4148.49</v>
      </c>
      <c r="G368" s="442">
        <v>863.29</v>
      </c>
      <c r="H368" s="442">
        <v>120.77</v>
      </c>
      <c r="I368" s="442">
        <v>40.51</v>
      </c>
      <c r="J368" s="442">
        <v>1037</v>
      </c>
      <c r="K368" s="442">
        <v>216</v>
      </c>
      <c r="L368" s="442">
        <v>30</v>
      </c>
      <c r="M368" s="442">
        <v>10</v>
      </c>
    </row>
    <row r="369" spans="1:13" ht="72" x14ac:dyDescent="0.25">
      <c r="A369" s="81">
        <v>126</v>
      </c>
      <c r="B369" s="82" t="s">
        <v>287</v>
      </c>
      <c r="C369" s="1071" t="s">
        <v>1424</v>
      </c>
      <c r="D369" s="1072" t="s">
        <v>286</v>
      </c>
      <c r="E369" s="441">
        <v>0.25</v>
      </c>
      <c r="F369" s="442">
        <v>3275.28</v>
      </c>
      <c r="G369" s="442">
        <v>43.72</v>
      </c>
      <c r="H369" s="442">
        <v>85.32</v>
      </c>
      <c r="I369" s="442">
        <v>6.7</v>
      </c>
      <c r="J369" s="442">
        <v>819</v>
      </c>
      <c r="K369" s="442">
        <v>11</v>
      </c>
      <c r="L369" s="442">
        <v>21</v>
      </c>
      <c r="M369" s="442">
        <v>2</v>
      </c>
    </row>
    <row r="370" spans="1:13" ht="66" x14ac:dyDescent="0.25">
      <c r="A370" s="81">
        <v>127</v>
      </c>
      <c r="B370" s="82" t="s">
        <v>556</v>
      </c>
      <c r="C370" s="1071" t="s">
        <v>1087</v>
      </c>
      <c r="D370" s="1072" t="s">
        <v>149</v>
      </c>
      <c r="E370" s="441">
        <v>0.25</v>
      </c>
      <c r="F370" s="442">
        <v>19870.29</v>
      </c>
      <c r="G370" s="442">
        <v>2879.51</v>
      </c>
      <c r="H370" s="442">
        <v>359.61</v>
      </c>
      <c r="I370" s="442">
        <v>126.52</v>
      </c>
      <c r="J370" s="442">
        <v>4968</v>
      </c>
      <c r="K370" s="442">
        <v>720</v>
      </c>
      <c r="L370" s="442">
        <v>90</v>
      </c>
      <c r="M370" s="442">
        <v>32</v>
      </c>
    </row>
    <row r="371" spans="1:13" x14ac:dyDescent="0.25">
      <c r="A371" s="1277" t="s">
        <v>315</v>
      </c>
      <c r="B371" s="1275"/>
      <c r="C371" s="1275"/>
      <c r="D371" s="1275"/>
      <c r="E371" s="1275"/>
      <c r="F371" s="1275"/>
      <c r="G371" s="1275"/>
      <c r="H371" s="1275"/>
      <c r="I371" s="1275"/>
      <c r="J371" s="1275"/>
      <c r="K371" s="1275"/>
      <c r="L371" s="1275"/>
      <c r="M371" s="1275"/>
    </row>
    <row r="372" spans="1:13" ht="30" x14ac:dyDescent="0.25">
      <c r="A372" s="81">
        <v>128</v>
      </c>
      <c r="B372" s="82" t="s">
        <v>297</v>
      </c>
      <c r="C372" s="1071" t="s">
        <v>1088</v>
      </c>
      <c r="D372" s="1072" t="s">
        <v>298</v>
      </c>
      <c r="E372" s="441">
        <v>0.3</v>
      </c>
      <c r="F372" s="442">
        <v>1103.25</v>
      </c>
      <c r="G372" s="442">
        <v>701.08</v>
      </c>
      <c r="H372" s="442">
        <v>245.82</v>
      </c>
      <c r="I372" s="442">
        <v>17.45</v>
      </c>
      <c r="J372" s="442">
        <v>331</v>
      </c>
      <c r="K372" s="442">
        <v>210</v>
      </c>
      <c r="L372" s="442">
        <v>74</v>
      </c>
      <c r="M372" s="442">
        <v>5</v>
      </c>
    </row>
    <row r="373" spans="1:13" ht="42" x14ac:dyDescent="0.25">
      <c r="A373" s="81">
        <v>129</v>
      </c>
      <c r="B373" s="82" t="s">
        <v>557</v>
      </c>
      <c r="C373" s="1182" t="s">
        <v>1645</v>
      </c>
      <c r="D373" s="1072" t="s">
        <v>210</v>
      </c>
      <c r="E373" s="441">
        <v>30</v>
      </c>
      <c r="F373" s="442">
        <v>808.3</v>
      </c>
      <c r="G373" s="442"/>
      <c r="H373" s="442"/>
      <c r="I373" s="442"/>
      <c r="J373" s="442">
        <v>24249</v>
      </c>
      <c r="K373" s="442"/>
      <c r="L373" s="442"/>
      <c r="M373" s="442"/>
    </row>
    <row r="374" spans="1:13" x14ac:dyDescent="0.25">
      <c r="A374" s="1277" t="s">
        <v>316</v>
      </c>
      <c r="B374" s="1275"/>
      <c r="C374" s="1275"/>
      <c r="D374" s="1275"/>
      <c r="E374" s="1275"/>
      <c r="F374" s="1275"/>
      <c r="G374" s="1275"/>
      <c r="H374" s="1275"/>
      <c r="I374" s="1275"/>
      <c r="J374" s="1275"/>
      <c r="K374" s="1275"/>
      <c r="L374" s="1275"/>
      <c r="M374" s="1275"/>
    </row>
    <row r="375" spans="1:13" ht="30" x14ac:dyDescent="0.25">
      <c r="A375" s="81">
        <v>130</v>
      </c>
      <c r="B375" s="82" t="s">
        <v>285</v>
      </c>
      <c r="C375" s="1071" t="s">
        <v>1089</v>
      </c>
      <c r="D375" s="1072" t="s">
        <v>286</v>
      </c>
      <c r="E375" s="441">
        <v>0.35</v>
      </c>
      <c r="F375" s="442">
        <v>4148.49</v>
      </c>
      <c r="G375" s="442">
        <v>863.29</v>
      </c>
      <c r="H375" s="442">
        <v>120.77</v>
      </c>
      <c r="I375" s="442">
        <v>40.51</v>
      </c>
      <c r="J375" s="442">
        <v>1452</v>
      </c>
      <c r="K375" s="442">
        <v>302</v>
      </c>
      <c r="L375" s="442">
        <v>42</v>
      </c>
      <c r="M375" s="442">
        <v>14</v>
      </c>
    </row>
    <row r="376" spans="1:13" ht="72" x14ac:dyDescent="0.25">
      <c r="A376" s="81">
        <v>131</v>
      </c>
      <c r="B376" s="82" t="s">
        <v>287</v>
      </c>
      <c r="C376" s="1071" t="s">
        <v>1090</v>
      </c>
      <c r="D376" s="1072" t="s">
        <v>286</v>
      </c>
      <c r="E376" s="441">
        <v>0.35</v>
      </c>
      <c r="F376" s="442">
        <v>3275.28</v>
      </c>
      <c r="G376" s="442">
        <v>43.72</v>
      </c>
      <c r="H376" s="442">
        <v>85.32</v>
      </c>
      <c r="I376" s="442">
        <v>6.7</v>
      </c>
      <c r="J376" s="442">
        <v>1146</v>
      </c>
      <c r="K376" s="442">
        <v>15</v>
      </c>
      <c r="L376" s="442">
        <v>30</v>
      </c>
      <c r="M376" s="442">
        <v>2</v>
      </c>
    </row>
    <row r="377" spans="1:13" ht="66" x14ac:dyDescent="0.25">
      <c r="A377" s="81">
        <v>132</v>
      </c>
      <c r="B377" s="82" t="s">
        <v>556</v>
      </c>
      <c r="C377" s="1071" t="s">
        <v>1091</v>
      </c>
      <c r="D377" s="1072" t="s">
        <v>149</v>
      </c>
      <c r="E377" s="441">
        <v>0.35</v>
      </c>
      <c r="F377" s="442">
        <v>19870.29</v>
      </c>
      <c r="G377" s="442">
        <v>2879.51</v>
      </c>
      <c r="H377" s="442">
        <v>359.61</v>
      </c>
      <c r="I377" s="442">
        <v>126.52</v>
      </c>
      <c r="J377" s="442">
        <v>6955</v>
      </c>
      <c r="K377" s="442">
        <v>1008</v>
      </c>
      <c r="L377" s="442">
        <v>126</v>
      </c>
      <c r="M377" s="442">
        <v>44</v>
      </c>
    </row>
    <row r="378" spans="1:13" x14ac:dyDescent="0.25">
      <c r="A378" s="1277" t="s">
        <v>317</v>
      </c>
      <c r="B378" s="1275"/>
      <c r="C378" s="1275"/>
      <c r="D378" s="1275"/>
      <c r="E378" s="1275"/>
      <c r="F378" s="1275"/>
      <c r="G378" s="1275"/>
      <c r="H378" s="1275"/>
      <c r="I378" s="1275"/>
      <c r="J378" s="1275"/>
      <c r="K378" s="1275"/>
      <c r="L378" s="1275"/>
      <c r="M378" s="1275"/>
    </row>
    <row r="379" spans="1:13" ht="30" x14ac:dyDescent="0.25">
      <c r="A379" s="81">
        <v>133</v>
      </c>
      <c r="B379" s="82" t="s">
        <v>285</v>
      </c>
      <c r="C379" s="1071" t="s">
        <v>1092</v>
      </c>
      <c r="D379" s="1072" t="s">
        <v>286</v>
      </c>
      <c r="E379" s="441">
        <v>0.17</v>
      </c>
      <c r="F379" s="442">
        <v>4148.49</v>
      </c>
      <c r="G379" s="442">
        <v>863.29</v>
      </c>
      <c r="H379" s="442">
        <v>120.77</v>
      </c>
      <c r="I379" s="442">
        <v>40.51</v>
      </c>
      <c r="J379" s="442">
        <v>705</v>
      </c>
      <c r="K379" s="442">
        <v>147</v>
      </c>
      <c r="L379" s="442">
        <v>21</v>
      </c>
      <c r="M379" s="442">
        <v>7</v>
      </c>
    </row>
    <row r="380" spans="1:13" ht="72" x14ac:dyDescent="0.25">
      <c r="A380" s="81">
        <v>134</v>
      </c>
      <c r="B380" s="82" t="s">
        <v>287</v>
      </c>
      <c r="C380" s="1071" t="s">
        <v>1093</v>
      </c>
      <c r="D380" s="1072" t="s">
        <v>286</v>
      </c>
      <c r="E380" s="441">
        <v>0.17</v>
      </c>
      <c r="F380" s="442">
        <v>3275.28</v>
      </c>
      <c r="G380" s="442">
        <v>43.72</v>
      </c>
      <c r="H380" s="442">
        <v>85.32</v>
      </c>
      <c r="I380" s="442">
        <v>6.7</v>
      </c>
      <c r="J380" s="442">
        <v>557</v>
      </c>
      <c r="K380" s="442">
        <v>7</v>
      </c>
      <c r="L380" s="442">
        <v>15</v>
      </c>
      <c r="M380" s="442">
        <v>1</v>
      </c>
    </row>
    <row r="381" spans="1:13" ht="66" x14ac:dyDescent="0.25">
      <c r="A381" s="81">
        <v>135</v>
      </c>
      <c r="B381" s="82" t="s">
        <v>556</v>
      </c>
      <c r="C381" s="1071" t="s">
        <v>1094</v>
      </c>
      <c r="D381" s="1072" t="s">
        <v>149</v>
      </c>
      <c r="E381" s="441">
        <v>0.17</v>
      </c>
      <c r="F381" s="442">
        <v>19870.29</v>
      </c>
      <c r="G381" s="442">
        <v>2879.51</v>
      </c>
      <c r="H381" s="442">
        <v>359.61</v>
      </c>
      <c r="I381" s="442">
        <v>126.52</v>
      </c>
      <c r="J381" s="442">
        <v>3378</v>
      </c>
      <c r="K381" s="442">
        <v>490</v>
      </c>
      <c r="L381" s="442">
        <v>61</v>
      </c>
      <c r="M381" s="442">
        <v>22</v>
      </c>
    </row>
    <row r="382" spans="1:13" x14ac:dyDescent="0.25">
      <c r="A382" s="1277" t="s">
        <v>196</v>
      </c>
      <c r="B382" s="1275"/>
      <c r="C382" s="1275"/>
      <c r="D382" s="1275"/>
      <c r="E382" s="1275"/>
      <c r="F382" s="1275"/>
      <c r="G382" s="1275"/>
      <c r="H382" s="1275"/>
      <c r="I382" s="1275"/>
      <c r="J382" s="1074">
        <v>962979</v>
      </c>
      <c r="K382" s="1074">
        <v>76234</v>
      </c>
      <c r="L382" s="1074">
        <v>108771</v>
      </c>
      <c r="M382" s="1074">
        <v>10763</v>
      </c>
    </row>
    <row r="383" spans="1:13" x14ac:dyDescent="0.25">
      <c r="A383" s="1277" t="s">
        <v>156</v>
      </c>
      <c r="B383" s="1275"/>
      <c r="C383" s="1275"/>
      <c r="D383" s="1275"/>
      <c r="E383" s="1275"/>
      <c r="F383" s="1275"/>
      <c r="G383" s="1275"/>
      <c r="H383" s="1275"/>
      <c r="I383" s="1275"/>
      <c r="J383" s="1074">
        <v>99529</v>
      </c>
      <c r="K383" s="442"/>
      <c r="L383" s="442"/>
      <c r="M383" s="442"/>
    </row>
    <row r="384" spans="1:13" x14ac:dyDescent="0.25">
      <c r="A384" s="1277" t="s">
        <v>157</v>
      </c>
      <c r="B384" s="1275"/>
      <c r="C384" s="1275"/>
      <c r="D384" s="1275"/>
      <c r="E384" s="1275"/>
      <c r="F384" s="1275"/>
      <c r="G384" s="1275"/>
      <c r="H384" s="1275"/>
      <c r="I384" s="1275"/>
      <c r="J384" s="1074">
        <v>66154</v>
      </c>
      <c r="K384" s="442"/>
      <c r="L384" s="442"/>
      <c r="M384" s="442"/>
    </row>
    <row r="385" spans="1:13" x14ac:dyDescent="0.25">
      <c r="A385" s="1278" t="s">
        <v>454</v>
      </c>
      <c r="B385" s="1275"/>
      <c r="C385" s="1275"/>
      <c r="D385" s="1275"/>
      <c r="E385" s="1275"/>
      <c r="F385" s="1275"/>
      <c r="G385" s="1275"/>
      <c r="H385" s="1275"/>
      <c r="I385" s="1275"/>
      <c r="J385" s="442"/>
      <c r="K385" s="442"/>
      <c r="L385" s="442"/>
      <c r="M385" s="442"/>
    </row>
    <row r="386" spans="1:13" x14ac:dyDescent="0.25">
      <c r="A386" s="1277" t="s">
        <v>332</v>
      </c>
      <c r="B386" s="1275"/>
      <c r="C386" s="1275"/>
      <c r="D386" s="1275"/>
      <c r="E386" s="1275"/>
      <c r="F386" s="1275"/>
      <c r="G386" s="1275"/>
      <c r="H386" s="1275"/>
      <c r="I386" s="1275"/>
      <c r="J386" s="1074">
        <v>52959</v>
      </c>
      <c r="K386" s="442"/>
      <c r="L386" s="442"/>
      <c r="M386" s="442"/>
    </row>
    <row r="387" spans="1:13" x14ac:dyDescent="0.25">
      <c r="A387" s="1277" t="s">
        <v>331</v>
      </c>
      <c r="B387" s="1275"/>
      <c r="C387" s="1275"/>
      <c r="D387" s="1275"/>
      <c r="E387" s="1275"/>
      <c r="F387" s="1275"/>
      <c r="G387" s="1275"/>
      <c r="H387" s="1275"/>
      <c r="I387" s="1275"/>
      <c r="J387" s="1074">
        <v>447620</v>
      </c>
      <c r="K387" s="442"/>
      <c r="L387" s="442"/>
      <c r="M387" s="442"/>
    </row>
    <row r="388" spans="1:13" x14ac:dyDescent="0.25">
      <c r="A388" s="1277" t="s">
        <v>337</v>
      </c>
      <c r="B388" s="1275"/>
      <c r="C388" s="1275"/>
      <c r="D388" s="1275"/>
      <c r="E388" s="1275"/>
      <c r="F388" s="1275"/>
      <c r="G388" s="1275"/>
      <c r="H388" s="1275"/>
      <c r="I388" s="1275"/>
      <c r="J388" s="1074">
        <v>17295</v>
      </c>
      <c r="K388" s="442"/>
      <c r="L388" s="442"/>
      <c r="M388" s="442"/>
    </row>
    <row r="389" spans="1:13" x14ac:dyDescent="0.25">
      <c r="A389" s="1277" t="s">
        <v>335</v>
      </c>
      <c r="B389" s="1275"/>
      <c r="C389" s="1275"/>
      <c r="D389" s="1275"/>
      <c r="E389" s="1275"/>
      <c r="F389" s="1275"/>
      <c r="G389" s="1275"/>
      <c r="H389" s="1275"/>
      <c r="I389" s="1275"/>
      <c r="J389" s="1074">
        <v>214378</v>
      </c>
      <c r="K389" s="442"/>
      <c r="L389" s="442"/>
      <c r="M389" s="442"/>
    </row>
    <row r="390" spans="1:13" x14ac:dyDescent="0.25">
      <c r="A390" s="1277" t="s">
        <v>330</v>
      </c>
      <c r="B390" s="1275"/>
      <c r="C390" s="1275"/>
      <c r="D390" s="1275"/>
      <c r="E390" s="1275"/>
      <c r="F390" s="1275"/>
      <c r="G390" s="1275"/>
      <c r="H390" s="1275"/>
      <c r="I390" s="1275"/>
      <c r="J390" s="1074">
        <v>26033</v>
      </c>
      <c r="K390" s="442"/>
      <c r="L390" s="442"/>
      <c r="M390" s="442"/>
    </row>
    <row r="391" spans="1:13" x14ac:dyDescent="0.25">
      <c r="A391" s="1277" t="s">
        <v>339</v>
      </c>
      <c r="B391" s="1275"/>
      <c r="C391" s="1275"/>
      <c r="D391" s="1275"/>
      <c r="E391" s="1275"/>
      <c r="F391" s="1275"/>
      <c r="G391" s="1275"/>
      <c r="H391" s="1275"/>
      <c r="I391" s="1275"/>
      <c r="J391" s="1074">
        <v>292759</v>
      </c>
      <c r="K391" s="442"/>
      <c r="L391" s="442"/>
      <c r="M391" s="442"/>
    </row>
    <row r="392" spans="1:13" x14ac:dyDescent="0.25">
      <c r="A392" s="1277" t="s">
        <v>336</v>
      </c>
      <c r="B392" s="1275"/>
      <c r="C392" s="1275"/>
      <c r="D392" s="1275"/>
      <c r="E392" s="1275"/>
      <c r="F392" s="1275"/>
      <c r="G392" s="1275"/>
      <c r="H392" s="1275"/>
      <c r="I392" s="1275"/>
      <c r="J392" s="1074">
        <v>25946</v>
      </c>
      <c r="K392" s="442"/>
      <c r="L392" s="442"/>
      <c r="M392" s="442"/>
    </row>
    <row r="393" spans="1:13" x14ac:dyDescent="0.25">
      <c r="A393" s="1277" t="s">
        <v>338</v>
      </c>
      <c r="B393" s="1275"/>
      <c r="C393" s="1275"/>
      <c r="D393" s="1275"/>
      <c r="E393" s="1275"/>
      <c r="F393" s="1275"/>
      <c r="G393" s="1275"/>
      <c r="H393" s="1275"/>
      <c r="I393" s="1275"/>
      <c r="J393" s="1074">
        <v>27423</v>
      </c>
      <c r="K393" s="442"/>
      <c r="L393" s="442"/>
      <c r="M393" s="442"/>
    </row>
    <row r="394" spans="1:13" x14ac:dyDescent="0.25">
      <c r="A394" s="1277" t="s">
        <v>198</v>
      </c>
      <c r="B394" s="1275"/>
      <c r="C394" s="1275"/>
      <c r="D394" s="1275"/>
      <c r="E394" s="1275"/>
      <c r="F394" s="1275"/>
      <c r="G394" s="1275"/>
      <c r="H394" s="1275"/>
      <c r="I394" s="1275"/>
      <c r="J394" s="1074">
        <v>24249</v>
      </c>
      <c r="K394" s="442"/>
      <c r="L394" s="442"/>
      <c r="M394" s="442"/>
    </row>
    <row r="395" spans="1:13" x14ac:dyDescent="0.25">
      <c r="A395" s="1277" t="s">
        <v>161</v>
      </c>
      <c r="B395" s="1275"/>
      <c r="C395" s="1275"/>
      <c r="D395" s="1275"/>
      <c r="E395" s="1275"/>
      <c r="F395" s="1275"/>
      <c r="G395" s="1275"/>
      <c r="H395" s="1275"/>
      <c r="I395" s="1275"/>
      <c r="J395" s="1074">
        <v>1128662</v>
      </c>
      <c r="K395" s="442"/>
      <c r="L395" s="442"/>
      <c r="M395" s="442"/>
    </row>
    <row r="396" spans="1:13" x14ac:dyDescent="0.25">
      <c r="A396" s="1277" t="s">
        <v>375</v>
      </c>
      <c r="B396" s="1275"/>
      <c r="C396" s="1275"/>
      <c r="D396" s="1275"/>
      <c r="E396" s="1275"/>
      <c r="F396" s="1275"/>
      <c r="G396" s="1275"/>
      <c r="H396" s="1275"/>
      <c r="I396" s="1275"/>
      <c r="J396" s="442"/>
      <c r="K396" s="442"/>
      <c r="L396" s="442"/>
      <c r="M396" s="442"/>
    </row>
    <row r="397" spans="1:13" x14ac:dyDescent="0.25">
      <c r="A397" s="1277" t="s">
        <v>162</v>
      </c>
      <c r="B397" s="1275"/>
      <c r="C397" s="1275"/>
      <c r="D397" s="1275"/>
      <c r="E397" s="1275"/>
      <c r="F397" s="1275"/>
      <c r="G397" s="1275"/>
      <c r="H397" s="1275"/>
      <c r="I397" s="1275"/>
      <c r="J397" s="1074">
        <v>777974</v>
      </c>
      <c r="K397" s="442"/>
      <c r="L397" s="442"/>
      <c r="M397" s="442"/>
    </row>
    <row r="398" spans="1:13" x14ac:dyDescent="0.25">
      <c r="A398" s="1277" t="s">
        <v>163</v>
      </c>
      <c r="B398" s="1275"/>
      <c r="C398" s="1275"/>
      <c r="D398" s="1275"/>
      <c r="E398" s="1275"/>
      <c r="F398" s="1275"/>
      <c r="G398" s="1275"/>
      <c r="H398" s="1275"/>
      <c r="I398" s="1275"/>
      <c r="J398" s="1074">
        <v>108771</v>
      </c>
      <c r="K398" s="442"/>
      <c r="L398" s="442"/>
      <c r="M398" s="442"/>
    </row>
    <row r="399" spans="1:13" x14ac:dyDescent="0.25">
      <c r="A399" s="1277" t="s">
        <v>164</v>
      </c>
      <c r="B399" s="1275"/>
      <c r="C399" s="1275"/>
      <c r="D399" s="1275"/>
      <c r="E399" s="1275"/>
      <c r="F399" s="1275"/>
      <c r="G399" s="1275"/>
      <c r="H399" s="1275"/>
      <c r="I399" s="1275"/>
      <c r="J399" s="1074">
        <v>86997</v>
      </c>
      <c r="K399" s="442"/>
      <c r="L399" s="442"/>
      <c r="M399" s="442"/>
    </row>
    <row r="400" spans="1:13" x14ac:dyDescent="0.25">
      <c r="A400" s="1277" t="s">
        <v>166</v>
      </c>
      <c r="B400" s="1275"/>
      <c r="C400" s="1275"/>
      <c r="D400" s="1275"/>
      <c r="E400" s="1275"/>
      <c r="F400" s="1275"/>
      <c r="G400" s="1275"/>
      <c r="H400" s="1275"/>
      <c r="I400" s="1275"/>
      <c r="J400" s="1074">
        <v>99529</v>
      </c>
      <c r="K400" s="442"/>
      <c r="L400" s="442"/>
      <c r="M400" s="442"/>
    </row>
    <row r="401" spans="1:13" x14ac:dyDescent="0.25">
      <c r="A401" s="1277" t="s">
        <v>167</v>
      </c>
      <c r="B401" s="1275"/>
      <c r="C401" s="1275"/>
      <c r="D401" s="1275"/>
      <c r="E401" s="1275"/>
      <c r="F401" s="1275"/>
      <c r="G401" s="1275"/>
      <c r="H401" s="1275"/>
      <c r="I401" s="1275"/>
      <c r="J401" s="1074">
        <v>66154</v>
      </c>
      <c r="K401" s="442"/>
      <c r="L401" s="442"/>
      <c r="M401" s="442"/>
    </row>
    <row r="402" spans="1:13" x14ac:dyDescent="0.25">
      <c r="A402" s="1278" t="s">
        <v>455</v>
      </c>
      <c r="B402" s="1275"/>
      <c r="C402" s="1275"/>
      <c r="D402" s="1275"/>
      <c r="E402" s="1275"/>
      <c r="F402" s="1275"/>
      <c r="G402" s="1275"/>
      <c r="H402" s="1275"/>
      <c r="I402" s="1275"/>
      <c r="J402" s="443">
        <v>1128662</v>
      </c>
      <c r="K402" s="442"/>
      <c r="L402" s="442"/>
      <c r="M402" s="442"/>
    </row>
    <row r="403" spans="1:13" x14ac:dyDescent="0.25">
      <c r="A403" s="1274" t="s">
        <v>318</v>
      </c>
      <c r="B403" s="1275"/>
      <c r="C403" s="1275"/>
      <c r="D403" s="1275"/>
      <c r="E403" s="1275"/>
      <c r="F403" s="1275"/>
      <c r="G403" s="1275"/>
      <c r="H403" s="1275"/>
      <c r="I403" s="1275"/>
      <c r="J403" s="1275"/>
      <c r="K403" s="1275"/>
      <c r="L403" s="1275"/>
      <c r="M403" s="1275"/>
    </row>
    <row r="404" spans="1:13" ht="42" x14ac:dyDescent="0.25">
      <c r="A404" s="81">
        <v>136</v>
      </c>
      <c r="B404" s="82" t="s">
        <v>319</v>
      </c>
      <c r="C404" s="1071" t="s">
        <v>1095</v>
      </c>
      <c r="D404" s="1072" t="s">
        <v>253</v>
      </c>
      <c r="E404" s="441">
        <v>0.63</v>
      </c>
      <c r="F404" s="442">
        <v>2482.08</v>
      </c>
      <c r="G404" s="442">
        <v>2098.54</v>
      </c>
      <c r="H404" s="442">
        <v>303.62</v>
      </c>
      <c r="I404" s="442">
        <v>18.190000000000001</v>
      </c>
      <c r="J404" s="442">
        <v>1564</v>
      </c>
      <c r="K404" s="442">
        <v>1322</v>
      </c>
      <c r="L404" s="442">
        <v>191</v>
      </c>
      <c r="M404" s="442">
        <v>11</v>
      </c>
    </row>
    <row r="405" spans="1:13" ht="42" x14ac:dyDescent="0.25">
      <c r="A405" s="81">
        <v>137</v>
      </c>
      <c r="B405" s="82" t="s">
        <v>1414</v>
      </c>
      <c r="C405" s="1071" t="s">
        <v>1425</v>
      </c>
      <c r="D405" s="1072" t="s">
        <v>154</v>
      </c>
      <c r="E405" s="441">
        <v>7</v>
      </c>
      <c r="F405" s="442">
        <v>2255.5300000000002</v>
      </c>
      <c r="G405" s="442"/>
      <c r="H405" s="442"/>
      <c r="I405" s="442"/>
      <c r="J405" s="442">
        <v>15789</v>
      </c>
      <c r="K405" s="442"/>
      <c r="L405" s="442"/>
      <c r="M405" s="442"/>
    </row>
    <row r="406" spans="1:13" ht="24" x14ac:dyDescent="0.25">
      <c r="A406" s="81">
        <v>138</v>
      </c>
      <c r="B406" s="82" t="s">
        <v>320</v>
      </c>
      <c r="C406" s="1071" t="s">
        <v>1096</v>
      </c>
      <c r="D406" s="1072" t="s">
        <v>154</v>
      </c>
      <c r="E406" s="441">
        <v>7</v>
      </c>
      <c r="F406" s="442">
        <v>1144.2</v>
      </c>
      <c r="G406" s="442"/>
      <c r="H406" s="442"/>
      <c r="I406" s="442"/>
      <c r="J406" s="442">
        <v>8009</v>
      </c>
      <c r="K406" s="442"/>
      <c r="L406" s="442"/>
      <c r="M406" s="442"/>
    </row>
    <row r="407" spans="1:13" ht="69" x14ac:dyDescent="0.25">
      <c r="A407" s="81">
        <v>139</v>
      </c>
      <c r="B407" s="82" t="s">
        <v>321</v>
      </c>
      <c r="C407" s="1071" t="s">
        <v>1097</v>
      </c>
      <c r="D407" s="1072" t="s">
        <v>322</v>
      </c>
      <c r="E407" s="441">
        <v>0.91249999999999998</v>
      </c>
      <c r="F407" s="442">
        <v>242823.8</v>
      </c>
      <c r="G407" s="442">
        <v>81373.77</v>
      </c>
      <c r="H407" s="442">
        <v>4399.51</v>
      </c>
      <c r="I407" s="442">
        <v>1009.98</v>
      </c>
      <c r="J407" s="442">
        <v>221577</v>
      </c>
      <c r="K407" s="442">
        <v>74254</v>
      </c>
      <c r="L407" s="442">
        <v>4015</v>
      </c>
      <c r="M407" s="442">
        <v>922</v>
      </c>
    </row>
    <row r="408" spans="1:13" ht="30" x14ac:dyDescent="0.25">
      <c r="A408" s="81">
        <v>140</v>
      </c>
      <c r="B408" s="82" t="s">
        <v>323</v>
      </c>
      <c r="C408" s="1071" t="s">
        <v>1098</v>
      </c>
      <c r="D408" s="1072" t="s">
        <v>146</v>
      </c>
      <c r="E408" s="441">
        <v>-83.04</v>
      </c>
      <c r="F408" s="442">
        <v>1679.59</v>
      </c>
      <c r="G408" s="442"/>
      <c r="H408" s="442"/>
      <c r="I408" s="442"/>
      <c r="J408" s="442">
        <v>-139473</v>
      </c>
      <c r="K408" s="442"/>
      <c r="L408" s="442"/>
      <c r="M408" s="442"/>
    </row>
    <row r="409" spans="1:13" ht="42" x14ac:dyDescent="0.25">
      <c r="A409" s="81">
        <v>141</v>
      </c>
      <c r="B409" s="82" t="s">
        <v>562</v>
      </c>
      <c r="C409" s="1071" t="s">
        <v>1426</v>
      </c>
      <c r="D409" s="1072" t="s">
        <v>146</v>
      </c>
      <c r="E409" s="1073">
        <v>47</v>
      </c>
      <c r="F409" s="442">
        <v>1616.6</v>
      </c>
      <c r="G409" s="442"/>
      <c r="H409" s="442"/>
      <c r="I409" s="442"/>
      <c r="J409" s="442">
        <v>75980</v>
      </c>
      <c r="K409" s="442"/>
      <c r="L409" s="442"/>
      <c r="M409" s="442"/>
    </row>
    <row r="410" spans="1:13" ht="54" x14ac:dyDescent="0.25">
      <c r="A410" s="81">
        <v>142</v>
      </c>
      <c r="B410" s="82" t="s">
        <v>327</v>
      </c>
      <c r="C410" s="1071" t="s">
        <v>1099</v>
      </c>
      <c r="D410" s="1072" t="s">
        <v>151</v>
      </c>
      <c r="E410" s="441">
        <v>0.311</v>
      </c>
      <c r="F410" s="442">
        <v>47663.46</v>
      </c>
      <c r="G410" s="442">
        <v>11937.7</v>
      </c>
      <c r="H410" s="442">
        <v>4225.63</v>
      </c>
      <c r="I410" s="442">
        <v>730.91</v>
      </c>
      <c r="J410" s="442">
        <v>14823</v>
      </c>
      <c r="K410" s="442">
        <v>3713</v>
      </c>
      <c r="L410" s="442">
        <v>1314</v>
      </c>
      <c r="M410" s="442">
        <v>227</v>
      </c>
    </row>
    <row r="411" spans="1:13" ht="24" x14ac:dyDescent="0.25">
      <c r="A411" s="81">
        <v>143</v>
      </c>
      <c r="B411" s="82" t="s">
        <v>564</v>
      </c>
      <c r="C411" s="1071" t="s">
        <v>1100</v>
      </c>
      <c r="D411" s="1072" t="s">
        <v>146</v>
      </c>
      <c r="E411" s="441">
        <v>-29.23</v>
      </c>
      <c r="F411" s="442">
        <v>333.2</v>
      </c>
      <c r="G411" s="442"/>
      <c r="H411" s="442"/>
      <c r="I411" s="442"/>
      <c r="J411" s="442">
        <v>-9739</v>
      </c>
      <c r="K411" s="442"/>
      <c r="L411" s="442"/>
      <c r="M411" s="442"/>
    </row>
    <row r="412" spans="1:13" ht="24" x14ac:dyDescent="0.25">
      <c r="A412" s="81">
        <v>144</v>
      </c>
      <c r="B412" s="82" t="s">
        <v>328</v>
      </c>
      <c r="C412" s="1071" t="s">
        <v>1101</v>
      </c>
      <c r="D412" s="1072" t="s">
        <v>146</v>
      </c>
      <c r="E412" s="441">
        <v>31.1</v>
      </c>
      <c r="F412" s="442">
        <v>3821.6</v>
      </c>
      <c r="G412" s="442"/>
      <c r="H412" s="442"/>
      <c r="I412" s="442"/>
      <c r="J412" s="442">
        <v>118852</v>
      </c>
      <c r="K412" s="442"/>
      <c r="L412" s="442"/>
      <c r="M412" s="442"/>
    </row>
    <row r="413" spans="1:13" ht="42" x14ac:dyDescent="0.25">
      <c r="A413" s="81">
        <v>145</v>
      </c>
      <c r="B413" s="82" t="s">
        <v>319</v>
      </c>
      <c r="C413" s="1071" t="s">
        <v>1102</v>
      </c>
      <c r="D413" s="1072" t="s">
        <v>253</v>
      </c>
      <c r="E413" s="441">
        <v>6.7000000000000004E-2</v>
      </c>
      <c r="F413" s="442">
        <v>2482.08</v>
      </c>
      <c r="G413" s="442">
        <v>2098.54</v>
      </c>
      <c r="H413" s="442">
        <v>303.62</v>
      </c>
      <c r="I413" s="442">
        <v>18.190000000000001</v>
      </c>
      <c r="J413" s="442">
        <v>166</v>
      </c>
      <c r="K413" s="442">
        <v>141</v>
      </c>
      <c r="L413" s="442">
        <v>20</v>
      </c>
      <c r="M413" s="442">
        <v>1</v>
      </c>
    </row>
    <row r="414" spans="1:13" ht="48" x14ac:dyDescent="0.25">
      <c r="A414" s="81">
        <v>146</v>
      </c>
      <c r="B414" s="82" t="s">
        <v>456</v>
      </c>
      <c r="C414" s="1071" t="s">
        <v>1103</v>
      </c>
      <c r="D414" s="1072" t="s">
        <v>146</v>
      </c>
      <c r="E414" s="441">
        <v>1.56</v>
      </c>
      <c r="F414" s="442">
        <v>3568.82</v>
      </c>
      <c r="G414" s="442"/>
      <c r="H414" s="442"/>
      <c r="I414" s="442"/>
      <c r="J414" s="442">
        <v>5567</v>
      </c>
      <c r="K414" s="442"/>
      <c r="L414" s="442"/>
      <c r="M414" s="442"/>
    </row>
    <row r="415" spans="1:13" x14ac:dyDescent="0.25">
      <c r="A415" s="1277" t="s">
        <v>196</v>
      </c>
      <c r="B415" s="1275"/>
      <c r="C415" s="1275"/>
      <c r="D415" s="1275"/>
      <c r="E415" s="1275"/>
      <c r="F415" s="1275"/>
      <c r="G415" s="1275"/>
      <c r="H415" s="1275"/>
      <c r="I415" s="1275"/>
      <c r="J415" s="1074">
        <v>313115</v>
      </c>
      <c r="K415" s="1074">
        <v>79430</v>
      </c>
      <c r="L415" s="1074">
        <v>5540</v>
      </c>
      <c r="M415" s="1074">
        <v>1161</v>
      </c>
    </row>
    <row r="416" spans="1:13" x14ac:dyDescent="0.25">
      <c r="A416" s="1277" t="s">
        <v>156</v>
      </c>
      <c r="B416" s="1275"/>
      <c r="C416" s="1275"/>
      <c r="D416" s="1275"/>
      <c r="E416" s="1275"/>
      <c r="F416" s="1275"/>
      <c r="G416" s="1275"/>
      <c r="H416" s="1275"/>
      <c r="I416" s="1275"/>
      <c r="J416" s="1074">
        <v>103090</v>
      </c>
      <c r="K416" s="442"/>
      <c r="L416" s="442"/>
      <c r="M416" s="442"/>
    </row>
    <row r="417" spans="1:13" x14ac:dyDescent="0.25">
      <c r="A417" s="1277" t="s">
        <v>157</v>
      </c>
      <c r="B417" s="1275"/>
      <c r="C417" s="1275"/>
      <c r="D417" s="1275"/>
      <c r="E417" s="1275"/>
      <c r="F417" s="1275"/>
      <c r="G417" s="1275"/>
      <c r="H417" s="1275"/>
      <c r="I417" s="1275"/>
      <c r="J417" s="1074">
        <v>51964</v>
      </c>
      <c r="K417" s="442"/>
      <c r="L417" s="442"/>
      <c r="M417" s="442"/>
    </row>
    <row r="418" spans="1:13" x14ac:dyDescent="0.25">
      <c r="A418" s="1278" t="s">
        <v>457</v>
      </c>
      <c r="B418" s="1279"/>
      <c r="C418" s="1277"/>
      <c r="D418" s="1280"/>
      <c r="E418" s="1281"/>
      <c r="F418" s="1282"/>
      <c r="G418" s="1282"/>
      <c r="H418" s="1282"/>
      <c r="I418" s="1282"/>
      <c r="J418" s="442"/>
      <c r="K418" s="442"/>
      <c r="L418" s="442"/>
      <c r="M418" s="442"/>
    </row>
    <row r="419" spans="1:13" x14ac:dyDescent="0.25">
      <c r="A419" s="1277" t="s">
        <v>335</v>
      </c>
      <c r="B419" s="1275"/>
      <c r="C419" s="1275"/>
      <c r="D419" s="1275"/>
      <c r="E419" s="1275"/>
      <c r="F419" s="1275"/>
      <c r="G419" s="1275"/>
      <c r="H419" s="1275"/>
      <c r="I419" s="1275"/>
      <c r="J419" s="1074">
        <v>16778</v>
      </c>
      <c r="K419" s="442"/>
      <c r="L419" s="442"/>
      <c r="M419" s="442"/>
    </row>
    <row r="420" spans="1:13" x14ac:dyDescent="0.25">
      <c r="A420" s="1277" t="s">
        <v>331</v>
      </c>
      <c r="B420" s="1275"/>
      <c r="C420" s="1275"/>
      <c r="D420" s="1275"/>
      <c r="E420" s="1275"/>
      <c r="F420" s="1275"/>
      <c r="G420" s="1275"/>
      <c r="H420" s="1275"/>
      <c r="I420" s="1275"/>
      <c r="J420" s="1074">
        <v>-39695</v>
      </c>
      <c r="K420" s="442"/>
      <c r="L420" s="442"/>
      <c r="M420" s="442"/>
    </row>
    <row r="421" spans="1:13" x14ac:dyDescent="0.25">
      <c r="A421" s="1277" t="s">
        <v>336</v>
      </c>
      <c r="B421" s="1275"/>
      <c r="C421" s="1275"/>
      <c r="D421" s="1275"/>
      <c r="E421" s="1275"/>
      <c r="F421" s="1275"/>
      <c r="G421" s="1275"/>
      <c r="H421" s="1275"/>
      <c r="I421" s="1275"/>
      <c r="J421" s="1074">
        <v>491086</v>
      </c>
      <c r="K421" s="442"/>
      <c r="L421" s="442"/>
      <c r="M421" s="442"/>
    </row>
    <row r="422" spans="1:13" x14ac:dyDescent="0.25">
      <c r="A422" s="1277" t="s">
        <v>161</v>
      </c>
      <c r="B422" s="1275"/>
      <c r="C422" s="1275"/>
      <c r="D422" s="1275"/>
      <c r="E422" s="1275"/>
      <c r="F422" s="1275"/>
      <c r="G422" s="1275"/>
      <c r="H422" s="1275"/>
      <c r="I422" s="1275"/>
      <c r="J422" s="1074">
        <v>468169</v>
      </c>
      <c r="K422" s="442"/>
      <c r="L422" s="442"/>
      <c r="M422" s="442"/>
    </row>
    <row r="423" spans="1:13" x14ac:dyDescent="0.25">
      <c r="A423" s="1277" t="s">
        <v>375</v>
      </c>
      <c r="B423" s="1275"/>
      <c r="C423" s="1275"/>
      <c r="D423" s="1275"/>
      <c r="E423" s="1275"/>
      <c r="F423" s="1275"/>
      <c r="G423" s="1275"/>
      <c r="H423" s="1275"/>
      <c r="I423" s="1275"/>
      <c r="J423" s="442"/>
      <c r="K423" s="442"/>
      <c r="L423" s="442"/>
      <c r="M423" s="442"/>
    </row>
    <row r="424" spans="1:13" x14ac:dyDescent="0.25">
      <c r="A424" s="1277" t="s">
        <v>162</v>
      </c>
      <c r="B424" s="1275"/>
      <c r="C424" s="1275"/>
      <c r="D424" s="1275"/>
      <c r="E424" s="1275"/>
      <c r="F424" s="1275"/>
      <c r="G424" s="1275"/>
      <c r="H424" s="1275"/>
      <c r="I424" s="1275"/>
      <c r="J424" s="1074">
        <v>228145</v>
      </c>
      <c r="K424" s="442"/>
      <c r="L424" s="442"/>
      <c r="M424" s="442"/>
    </row>
    <row r="425" spans="1:13" x14ac:dyDescent="0.25">
      <c r="A425" s="1277" t="s">
        <v>163</v>
      </c>
      <c r="B425" s="1275"/>
      <c r="C425" s="1275"/>
      <c r="D425" s="1275"/>
      <c r="E425" s="1275"/>
      <c r="F425" s="1275"/>
      <c r="G425" s="1275"/>
      <c r="H425" s="1275"/>
      <c r="I425" s="1275"/>
      <c r="J425" s="1074">
        <v>5540</v>
      </c>
      <c r="K425" s="442"/>
      <c r="L425" s="442"/>
      <c r="M425" s="442"/>
    </row>
    <row r="426" spans="1:13" x14ac:dyDescent="0.25">
      <c r="A426" s="1277" t="s">
        <v>164</v>
      </c>
      <c r="B426" s="1275"/>
      <c r="C426" s="1275"/>
      <c r="D426" s="1275"/>
      <c r="E426" s="1275"/>
      <c r="F426" s="1275"/>
      <c r="G426" s="1275"/>
      <c r="H426" s="1275"/>
      <c r="I426" s="1275"/>
      <c r="J426" s="1074">
        <v>80591</v>
      </c>
      <c r="K426" s="442"/>
      <c r="L426" s="442"/>
      <c r="M426" s="442"/>
    </row>
    <row r="427" spans="1:13" x14ac:dyDescent="0.25">
      <c r="A427" s="1277" t="s">
        <v>166</v>
      </c>
      <c r="B427" s="1275"/>
      <c r="C427" s="1275"/>
      <c r="D427" s="1275"/>
      <c r="E427" s="1275"/>
      <c r="F427" s="1275"/>
      <c r="G427" s="1275"/>
      <c r="H427" s="1275"/>
      <c r="I427" s="1275"/>
      <c r="J427" s="1074">
        <v>103090</v>
      </c>
      <c r="K427" s="442"/>
      <c r="L427" s="442"/>
      <c r="M427" s="442"/>
    </row>
    <row r="428" spans="1:13" x14ac:dyDescent="0.25">
      <c r="A428" s="1277" t="s">
        <v>167</v>
      </c>
      <c r="B428" s="1275"/>
      <c r="C428" s="1275"/>
      <c r="D428" s="1275"/>
      <c r="E428" s="1275"/>
      <c r="F428" s="1275"/>
      <c r="G428" s="1275"/>
      <c r="H428" s="1275"/>
      <c r="I428" s="1275"/>
      <c r="J428" s="1074">
        <v>51964</v>
      </c>
      <c r="K428" s="442"/>
      <c r="L428" s="442"/>
      <c r="M428" s="442"/>
    </row>
    <row r="429" spans="1:13" x14ac:dyDescent="0.25">
      <c r="A429" s="1278" t="s">
        <v>458</v>
      </c>
      <c r="B429" s="1275"/>
      <c r="C429" s="1275"/>
      <c r="D429" s="1275"/>
      <c r="E429" s="1275"/>
      <c r="F429" s="1275"/>
      <c r="G429" s="1275"/>
      <c r="H429" s="1275"/>
      <c r="I429" s="1275"/>
      <c r="J429" s="443">
        <v>468169</v>
      </c>
      <c r="K429" s="442"/>
      <c r="L429" s="442"/>
      <c r="M429" s="442"/>
    </row>
    <row r="430" spans="1:13" x14ac:dyDescent="0.25">
      <c r="A430" s="1274" t="s">
        <v>324</v>
      </c>
      <c r="B430" s="1275"/>
      <c r="C430" s="1275"/>
      <c r="D430" s="1275"/>
      <c r="E430" s="1275"/>
      <c r="F430" s="1275"/>
      <c r="G430" s="1275"/>
      <c r="H430" s="1275"/>
      <c r="I430" s="1275"/>
      <c r="J430" s="1275"/>
      <c r="K430" s="1275"/>
      <c r="L430" s="1275"/>
      <c r="M430" s="1275"/>
    </row>
    <row r="431" spans="1:13" ht="66" x14ac:dyDescent="0.25">
      <c r="A431" s="81">
        <v>147</v>
      </c>
      <c r="B431" s="82" t="s">
        <v>325</v>
      </c>
      <c r="C431" s="1071" t="s">
        <v>1104</v>
      </c>
      <c r="D431" s="1072" t="s">
        <v>322</v>
      </c>
      <c r="E431" s="441">
        <v>7.1400000000000005E-2</v>
      </c>
      <c r="F431" s="442">
        <v>423193.35</v>
      </c>
      <c r="G431" s="442">
        <v>4508.7</v>
      </c>
      <c r="H431" s="442">
        <v>1183.95</v>
      </c>
      <c r="I431" s="442">
        <v>56.14</v>
      </c>
      <c r="J431" s="442">
        <v>30216</v>
      </c>
      <c r="K431" s="442">
        <v>322</v>
      </c>
      <c r="L431" s="442">
        <v>85</v>
      </c>
      <c r="M431" s="442">
        <v>4</v>
      </c>
    </row>
    <row r="432" spans="1:13" ht="66" x14ac:dyDescent="0.25">
      <c r="A432" s="81">
        <v>148</v>
      </c>
      <c r="B432" s="82" t="s">
        <v>326</v>
      </c>
      <c r="C432" s="1071" t="s">
        <v>1105</v>
      </c>
      <c r="D432" s="1072" t="s">
        <v>322</v>
      </c>
      <c r="E432" s="441">
        <v>1.6109</v>
      </c>
      <c r="F432" s="442">
        <v>416169.53</v>
      </c>
      <c r="G432" s="442">
        <v>3503.11</v>
      </c>
      <c r="H432" s="442">
        <v>976.81</v>
      </c>
      <c r="I432" s="442">
        <v>21.05</v>
      </c>
      <c r="J432" s="442">
        <v>670407</v>
      </c>
      <c r="K432" s="442">
        <v>5643</v>
      </c>
      <c r="L432" s="442">
        <v>1574</v>
      </c>
      <c r="M432" s="442">
        <v>34</v>
      </c>
    </row>
    <row r="433" spans="1:13" ht="54" x14ac:dyDescent="0.25">
      <c r="A433" s="81">
        <v>149</v>
      </c>
      <c r="B433" s="82" t="s">
        <v>327</v>
      </c>
      <c r="C433" s="1071" t="s">
        <v>1106</v>
      </c>
      <c r="D433" s="1072" t="s">
        <v>151</v>
      </c>
      <c r="E433" s="441">
        <v>1.6213</v>
      </c>
      <c r="F433" s="442">
        <v>47663.46</v>
      </c>
      <c r="G433" s="442">
        <v>11937.7</v>
      </c>
      <c r="H433" s="442">
        <v>4225.63</v>
      </c>
      <c r="I433" s="442">
        <v>730.91</v>
      </c>
      <c r="J433" s="442">
        <v>77277</v>
      </c>
      <c r="K433" s="442">
        <v>19355</v>
      </c>
      <c r="L433" s="442">
        <v>6851</v>
      </c>
      <c r="M433" s="442">
        <v>1185</v>
      </c>
    </row>
    <row r="434" spans="1:13" ht="24" x14ac:dyDescent="0.25">
      <c r="A434" s="81">
        <v>150</v>
      </c>
      <c r="B434" s="82" t="s">
        <v>564</v>
      </c>
      <c r="C434" s="1071" t="s">
        <v>1100</v>
      </c>
      <c r="D434" s="1072" t="s">
        <v>146</v>
      </c>
      <c r="E434" s="441">
        <v>-152.4</v>
      </c>
      <c r="F434" s="442">
        <v>333.2</v>
      </c>
      <c r="G434" s="442"/>
      <c r="H434" s="442"/>
      <c r="I434" s="442"/>
      <c r="J434" s="442">
        <v>-50780</v>
      </c>
      <c r="K434" s="442"/>
      <c r="L434" s="442"/>
      <c r="M434" s="442"/>
    </row>
    <row r="435" spans="1:13" ht="24" x14ac:dyDescent="0.25">
      <c r="A435" s="81">
        <v>151</v>
      </c>
      <c r="B435" s="82" t="s">
        <v>328</v>
      </c>
      <c r="C435" s="1071" t="s">
        <v>1101</v>
      </c>
      <c r="D435" s="1072" t="s">
        <v>146</v>
      </c>
      <c r="E435" s="441">
        <v>162.13</v>
      </c>
      <c r="F435" s="442">
        <v>3821.6</v>
      </c>
      <c r="G435" s="442"/>
      <c r="H435" s="442"/>
      <c r="I435" s="442"/>
      <c r="J435" s="442">
        <v>619596</v>
      </c>
      <c r="K435" s="442"/>
      <c r="L435" s="442"/>
      <c r="M435" s="442"/>
    </row>
    <row r="436" spans="1:13" x14ac:dyDescent="0.25">
      <c r="A436" s="1277" t="s">
        <v>196</v>
      </c>
      <c r="B436" s="1275"/>
      <c r="C436" s="1275"/>
      <c r="D436" s="1275"/>
      <c r="E436" s="1275"/>
      <c r="F436" s="1275"/>
      <c r="G436" s="1275"/>
      <c r="H436" s="1275"/>
      <c r="I436" s="1275"/>
      <c r="J436" s="1074">
        <v>1346716</v>
      </c>
      <c r="K436" s="1074">
        <v>25320</v>
      </c>
      <c r="L436" s="1074">
        <v>8510</v>
      </c>
      <c r="M436" s="1074">
        <v>1223</v>
      </c>
    </row>
    <row r="437" spans="1:13" x14ac:dyDescent="0.25">
      <c r="A437" s="1277" t="s">
        <v>156</v>
      </c>
      <c r="B437" s="1275"/>
      <c r="C437" s="1275"/>
      <c r="D437" s="1275"/>
      <c r="E437" s="1275"/>
      <c r="F437" s="1275"/>
      <c r="G437" s="1275"/>
      <c r="H437" s="1275"/>
      <c r="I437" s="1275"/>
      <c r="J437" s="1074">
        <v>28139</v>
      </c>
      <c r="K437" s="442"/>
      <c r="L437" s="442"/>
      <c r="M437" s="442"/>
    </row>
    <row r="438" spans="1:13" x14ac:dyDescent="0.25">
      <c r="A438" s="1277" t="s">
        <v>157</v>
      </c>
      <c r="B438" s="1275"/>
      <c r="C438" s="1275"/>
      <c r="D438" s="1275"/>
      <c r="E438" s="1275"/>
      <c r="F438" s="1275"/>
      <c r="G438" s="1275"/>
      <c r="H438" s="1275"/>
      <c r="I438" s="1275"/>
      <c r="J438" s="1074">
        <v>21241</v>
      </c>
      <c r="K438" s="442"/>
      <c r="L438" s="442"/>
      <c r="M438" s="442"/>
    </row>
    <row r="439" spans="1:13" x14ac:dyDescent="0.25">
      <c r="A439" s="1278" t="s">
        <v>459</v>
      </c>
      <c r="B439" s="1275"/>
      <c r="C439" s="1275"/>
      <c r="D439" s="1275"/>
      <c r="E439" s="1275"/>
      <c r="F439" s="1275"/>
      <c r="G439" s="1275"/>
      <c r="H439" s="1275"/>
      <c r="I439" s="1275"/>
      <c r="J439" s="442"/>
      <c r="K439" s="442"/>
      <c r="L439" s="442"/>
      <c r="M439" s="442"/>
    </row>
    <row r="440" spans="1:13" x14ac:dyDescent="0.25">
      <c r="A440" s="1277" t="s">
        <v>336</v>
      </c>
      <c r="B440" s="1275"/>
      <c r="C440" s="1275"/>
      <c r="D440" s="1275"/>
      <c r="E440" s="1275"/>
      <c r="F440" s="1275"/>
      <c r="G440" s="1275"/>
      <c r="H440" s="1275"/>
      <c r="I440" s="1275"/>
      <c r="J440" s="1074">
        <v>1331805</v>
      </c>
      <c r="K440" s="442"/>
      <c r="L440" s="442"/>
      <c r="M440" s="442"/>
    </row>
    <row r="441" spans="1:13" x14ac:dyDescent="0.25">
      <c r="A441" s="1277" t="s">
        <v>335</v>
      </c>
      <c r="B441" s="1275"/>
      <c r="C441" s="1275"/>
      <c r="D441" s="1275"/>
      <c r="E441" s="1275"/>
      <c r="F441" s="1275"/>
      <c r="G441" s="1275"/>
      <c r="H441" s="1275"/>
      <c r="I441" s="1275"/>
      <c r="J441" s="1074">
        <v>64291</v>
      </c>
      <c r="K441" s="442"/>
      <c r="L441" s="442"/>
      <c r="M441" s="442"/>
    </row>
    <row r="442" spans="1:13" x14ac:dyDescent="0.25">
      <c r="A442" s="1277" t="s">
        <v>161</v>
      </c>
      <c r="B442" s="1275"/>
      <c r="C442" s="1275"/>
      <c r="D442" s="1275"/>
      <c r="E442" s="1275"/>
      <c r="F442" s="1275"/>
      <c r="G442" s="1275"/>
      <c r="H442" s="1275"/>
      <c r="I442" s="1275"/>
      <c r="J442" s="1074">
        <v>1396096</v>
      </c>
      <c r="K442" s="442"/>
      <c r="L442" s="442"/>
      <c r="M442" s="442"/>
    </row>
    <row r="443" spans="1:13" x14ac:dyDescent="0.25">
      <c r="A443" s="1277" t="s">
        <v>375</v>
      </c>
      <c r="B443" s="1275"/>
      <c r="C443" s="1275"/>
      <c r="D443" s="1275"/>
      <c r="E443" s="1275"/>
      <c r="F443" s="1275"/>
      <c r="G443" s="1275"/>
      <c r="H443" s="1275"/>
      <c r="I443" s="1275"/>
      <c r="J443" s="442"/>
      <c r="K443" s="442"/>
      <c r="L443" s="442"/>
      <c r="M443" s="442"/>
    </row>
    <row r="444" spans="1:13" x14ac:dyDescent="0.25">
      <c r="A444" s="1277" t="s">
        <v>162</v>
      </c>
      <c r="B444" s="1275"/>
      <c r="C444" s="1275"/>
      <c r="D444" s="1275"/>
      <c r="E444" s="1275"/>
      <c r="F444" s="1275"/>
      <c r="G444" s="1275"/>
      <c r="H444" s="1275"/>
      <c r="I444" s="1275"/>
      <c r="J444" s="1074">
        <v>1312886</v>
      </c>
      <c r="K444" s="442"/>
      <c r="L444" s="442"/>
      <c r="M444" s="442"/>
    </row>
    <row r="445" spans="1:13" x14ac:dyDescent="0.25">
      <c r="A445" s="1277" t="s">
        <v>163</v>
      </c>
      <c r="B445" s="1275"/>
      <c r="C445" s="1275"/>
      <c r="D445" s="1275"/>
      <c r="E445" s="1275"/>
      <c r="F445" s="1275"/>
      <c r="G445" s="1275"/>
      <c r="H445" s="1275"/>
      <c r="I445" s="1275"/>
      <c r="J445" s="1074">
        <v>8510</v>
      </c>
      <c r="K445" s="442"/>
      <c r="L445" s="442"/>
      <c r="M445" s="442"/>
    </row>
    <row r="446" spans="1:13" x14ac:dyDescent="0.25">
      <c r="A446" s="1277" t="s">
        <v>164</v>
      </c>
      <c r="B446" s="1275"/>
      <c r="C446" s="1275"/>
      <c r="D446" s="1275"/>
      <c r="E446" s="1275"/>
      <c r="F446" s="1275"/>
      <c r="G446" s="1275"/>
      <c r="H446" s="1275"/>
      <c r="I446" s="1275"/>
      <c r="J446" s="1074">
        <v>26543</v>
      </c>
      <c r="K446" s="442"/>
      <c r="L446" s="442"/>
      <c r="M446" s="442"/>
    </row>
    <row r="447" spans="1:13" x14ac:dyDescent="0.25">
      <c r="A447" s="1277" t="s">
        <v>166</v>
      </c>
      <c r="B447" s="1275"/>
      <c r="C447" s="1275"/>
      <c r="D447" s="1275"/>
      <c r="E447" s="1275"/>
      <c r="F447" s="1275"/>
      <c r="G447" s="1275"/>
      <c r="H447" s="1275"/>
      <c r="I447" s="1275"/>
      <c r="J447" s="1074">
        <v>28139</v>
      </c>
      <c r="K447" s="442"/>
      <c r="L447" s="442"/>
      <c r="M447" s="442"/>
    </row>
    <row r="448" spans="1:13" x14ac:dyDescent="0.25">
      <c r="A448" s="1277" t="s">
        <v>167</v>
      </c>
      <c r="B448" s="1275"/>
      <c r="C448" s="1275"/>
      <c r="D448" s="1275"/>
      <c r="E448" s="1275"/>
      <c r="F448" s="1275"/>
      <c r="G448" s="1275"/>
      <c r="H448" s="1275"/>
      <c r="I448" s="1275"/>
      <c r="J448" s="1074">
        <v>21241</v>
      </c>
      <c r="K448" s="442"/>
      <c r="L448" s="442"/>
      <c r="M448" s="442"/>
    </row>
    <row r="449" spans="1:13" x14ac:dyDescent="0.25">
      <c r="A449" s="1278" t="s">
        <v>460</v>
      </c>
      <c r="B449" s="1275"/>
      <c r="C449" s="1275"/>
      <c r="D449" s="1275"/>
      <c r="E449" s="1275"/>
      <c r="F449" s="1275"/>
      <c r="G449" s="1275"/>
      <c r="H449" s="1275"/>
      <c r="I449" s="1275"/>
      <c r="J449" s="443">
        <v>1396096</v>
      </c>
      <c r="K449" s="442"/>
      <c r="L449" s="442"/>
      <c r="M449" s="442"/>
    </row>
    <row r="450" spans="1:13" x14ac:dyDescent="0.25">
      <c r="A450" s="1283" t="s">
        <v>202</v>
      </c>
      <c r="B450" s="1284"/>
      <c r="C450" s="1277"/>
      <c r="D450" s="1280"/>
      <c r="E450" s="1281"/>
      <c r="F450" s="1285"/>
      <c r="G450" s="1285"/>
      <c r="H450" s="1285"/>
      <c r="I450" s="1285"/>
      <c r="J450" s="1285"/>
      <c r="K450" s="1285"/>
      <c r="L450" s="1285"/>
      <c r="M450" s="1285"/>
    </row>
    <row r="451" spans="1:13" x14ac:dyDescent="0.25">
      <c r="A451" s="1277" t="s">
        <v>155</v>
      </c>
      <c r="B451" s="1275"/>
      <c r="C451" s="1275"/>
      <c r="D451" s="1275"/>
      <c r="E451" s="1275"/>
      <c r="F451" s="1275"/>
      <c r="G451" s="1275"/>
      <c r="H451" s="1275"/>
      <c r="I451" s="1275"/>
      <c r="J451" s="1074">
        <v>8236224</v>
      </c>
      <c r="K451" s="1074">
        <v>547075</v>
      </c>
      <c r="L451" s="1074">
        <v>371144</v>
      </c>
      <c r="M451" s="1074">
        <v>45575</v>
      </c>
    </row>
    <row r="452" spans="1:13" x14ac:dyDescent="0.25">
      <c r="A452" s="1277" t="s">
        <v>156</v>
      </c>
      <c r="B452" s="1275"/>
      <c r="C452" s="1275"/>
      <c r="D452" s="1275"/>
      <c r="E452" s="1275"/>
      <c r="F452" s="1275"/>
      <c r="G452" s="1275"/>
      <c r="H452" s="1275"/>
      <c r="I452" s="1275"/>
      <c r="J452" s="1074">
        <v>682225</v>
      </c>
      <c r="K452" s="442"/>
      <c r="L452" s="442"/>
      <c r="M452" s="442"/>
    </row>
    <row r="453" spans="1:13" x14ac:dyDescent="0.25">
      <c r="A453" s="1277" t="s">
        <v>157</v>
      </c>
      <c r="B453" s="1275"/>
      <c r="C453" s="1275"/>
      <c r="D453" s="1275"/>
      <c r="E453" s="1275"/>
      <c r="F453" s="1275"/>
      <c r="G453" s="1275"/>
      <c r="H453" s="1275"/>
      <c r="I453" s="1275"/>
      <c r="J453" s="1074">
        <v>416771</v>
      </c>
      <c r="K453" s="442"/>
      <c r="L453" s="442"/>
      <c r="M453" s="442"/>
    </row>
    <row r="454" spans="1:13" x14ac:dyDescent="0.25">
      <c r="A454" s="1278" t="s">
        <v>158</v>
      </c>
      <c r="B454" s="1275"/>
      <c r="C454" s="1275"/>
      <c r="D454" s="1275"/>
      <c r="E454" s="1275"/>
      <c r="F454" s="1275"/>
      <c r="G454" s="1275"/>
      <c r="H454" s="1275"/>
      <c r="I454" s="1275"/>
      <c r="J454" s="442"/>
      <c r="K454" s="442"/>
      <c r="L454" s="442"/>
      <c r="M454" s="442"/>
    </row>
    <row r="455" spans="1:13" x14ac:dyDescent="0.25">
      <c r="A455" s="1277" t="s">
        <v>198</v>
      </c>
      <c r="B455" s="1275"/>
      <c r="C455" s="1275"/>
      <c r="D455" s="1275"/>
      <c r="E455" s="1275"/>
      <c r="F455" s="1275"/>
      <c r="G455" s="1275"/>
      <c r="H455" s="1275"/>
      <c r="I455" s="1275"/>
      <c r="J455" s="1074">
        <v>93336</v>
      </c>
      <c r="K455" s="442"/>
      <c r="L455" s="442"/>
      <c r="M455" s="442"/>
    </row>
    <row r="456" spans="1:13" x14ac:dyDescent="0.25">
      <c r="A456" s="1277" t="s">
        <v>199</v>
      </c>
      <c r="B456" s="1275"/>
      <c r="C456" s="1275"/>
      <c r="D456" s="1275"/>
      <c r="E456" s="1275"/>
      <c r="F456" s="1275"/>
      <c r="G456" s="1275"/>
      <c r="H456" s="1275"/>
      <c r="I456" s="1275"/>
      <c r="J456" s="1074">
        <v>12445</v>
      </c>
      <c r="K456" s="442"/>
      <c r="L456" s="442"/>
      <c r="M456" s="442"/>
    </row>
    <row r="457" spans="1:13" x14ac:dyDescent="0.25">
      <c r="A457" s="1277" t="s">
        <v>200</v>
      </c>
      <c r="B457" s="1275"/>
      <c r="C457" s="1275"/>
      <c r="D457" s="1275"/>
      <c r="E457" s="1275"/>
      <c r="F457" s="1275"/>
      <c r="G457" s="1275"/>
      <c r="H457" s="1275"/>
      <c r="I457" s="1275"/>
      <c r="J457" s="1074">
        <v>1370</v>
      </c>
      <c r="K457" s="442"/>
      <c r="L457" s="442"/>
      <c r="M457" s="442"/>
    </row>
    <row r="458" spans="1:13" x14ac:dyDescent="0.25">
      <c r="A458" s="1277" t="s">
        <v>329</v>
      </c>
      <c r="B458" s="1275"/>
      <c r="C458" s="1275"/>
      <c r="D458" s="1275"/>
      <c r="E458" s="1275"/>
      <c r="F458" s="1275"/>
      <c r="G458" s="1275"/>
      <c r="H458" s="1275"/>
      <c r="I458" s="1275"/>
      <c r="J458" s="1074">
        <v>1375176</v>
      </c>
      <c r="K458" s="442"/>
      <c r="L458" s="442"/>
      <c r="M458" s="442"/>
    </row>
    <row r="459" spans="1:13" x14ac:dyDescent="0.25">
      <c r="A459" s="1277" t="s">
        <v>331</v>
      </c>
      <c r="B459" s="1275"/>
      <c r="C459" s="1275"/>
      <c r="D459" s="1275"/>
      <c r="E459" s="1275"/>
      <c r="F459" s="1275"/>
      <c r="G459" s="1275"/>
      <c r="H459" s="1275"/>
      <c r="I459" s="1275"/>
      <c r="J459" s="1074">
        <v>1611236</v>
      </c>
      <c r="K459" s="442"/>
      <c r="L459" s="442"/>
      <c r="M459" s="442"/>
    </row>
    <row r="460" spans="1:13" x14ac:dyDescent="0.25">
      <c r="A460" s="1277" t="s">
        <v>332</v>
      </c>
      <c r="B460" s="1275"/>
      <c r="C460" s="1275"/>
      <c r="D460" s="1275"/>
      <c r="E460" s="1275"/>
      <c r="F460" s="1275"/>
      <c r="G460" s="1275"/>
      <c r="H460" s="1275"/>
      <c r="I460" s="1275"/>
      <c r="J460" s="1074">
        <v>54542</v>
      </c>
      <c r="K460" s="442"/>
      <c r="L460" s="442"/>
      <c r="M460" s="442"/>
    </row>
    <row r="461" spans="1:13" x14ac:dyDescent="0.25">
      <c r="A461" s="1277" t="s">
        <v>333</v>
      </c>
      <c r="B461" s="1275"/>
      <c r="C461" s="1275"/>
      <c r="D461" s="1275"/>
      <c r="E461" s="1275"/>
      <c r="F461" s="1275"/>
      <c r="G461" s="1275"/>
      <c r="H461" s="1275"/>
      <c r="I461" s="1275"/>
      <c r="J461" s="1074">
        <v>49227</v>
      </c>
      <c r="K461" s="442"/>
      <c r="L461" s="442"/>
      <c r="M461" s="442"/>
    </row>
    <row r="462" spans="1:13" x14ac:dyDescent="0.25">
      <c r="A462" s="1277" t="s">
        <v>330</v>
      </c>
      <c r="B462" s="1275"/>
      <c r="C462" s="1275"/>
      <c r="D462" s="1275"/>
      <c r="E462" s="1275"/>
      <c r="F462" s="1275"/>
      <c r="G462" s="1275"/>
      <c r="H462" s="1275"/>
      <c r="I462" s="1275"/>
      <c r="J462" s="1074">
        <v>107912</v>
      </c>
      <c r="K462" s="442"/>
      <c r="L462" s="442"/>
      <c r="M462" s="442"/>
    </row>
    <row r="463" spans="1:13" x14ac:dyDescent="0.25">
      <c r="A463" s="1277" t="s">
        <v>335</v>
      </c>
      <c r="B463" s="1275"/>
      <c r="C463" s="1275"/>
      <c r="D463" s="1275"/>
      <c r="E463" s="1275"/>
      <c r="F463" s="1275"/>
      <c r="G463" s="1275"/>
      <c r="H463" s="1275"/>
      <c r="I463" s="1275"/>
      <c r="J463" s="1074">
        <v>2224920</v>
      </c>
      <c r="K463" s="442"/>
      <c r="L463" s="442"/>
      <c r="M463" s="442"/>
    </row>
    <row r="464" spans="1:13" x14ac:dyDescent="0.25">
      <c r="A464" s="1277" t="s">
        <v>334</v>
      </c>
      <c r="B464" s="1275"/>
      <c r="C464" s="1275"/>
      <c r="D464" s="1275"/>
      <c r="E464" s="1275"/>
      <c r="F464" s="1275"/>
      <c r="G464" s="1275"/>
      <c r="H464" s="1275"/>
      <c r="I464" s="1275"/>
      <c r="J464" s="1074">
        <v>6270</v>
      </c>
      <c r="K464" s="442"/>
      <c r="L464" s="442"/>
      <c r="M464" s="442"/>
    </row>
    <row r="465" spans="1:13" x14ac:dyDescent="0.25">
      <c r="A465" s="1277" t="s">
        <v>369</v>
      </c>
      <c r="B465" s="1275"/>
      <c r="C465" s="1275"/>
      <c r="D465" s="1275"/>
      <c r="E465" s="1275"/>
      <c r="F465" s="1275"/>
      <c r="G465" s="1275"/>
      <c r="H465" s="1275"/>
      <c r="I465" s="1275"/>
      <c r="J465" s="1074">
        <v>103029</v>
      </c>
      <c r="K465" s="442"/>
      <c r="L465" s="442"/>
      <c r="M465" s="442"/>
    </row>
    <row r="466" spans="1:13" x14ac:dyDescent="0.25">
      <c r="A466" s="1277" t="s">
        <v>336</v>
      </c>
      <c r="B466" s="1275"/>
      <c r="C466" s="1275"/>
      <c r="D466" s="1275"/>
      <c r="E466" s="1275"/>
      <c r="F466" s="1275"/>
      <c r="G466" s="1275"/>
      <c r="H466" s="1275"/>
      <c r="I466" s="1275"/>
      <c r="J466" s="1074">
        <v>2452634</v>
      </c>
      <c r="K466" s="442"/>
      <c r="L466" s="442"/>
      <c r="M466" s="442"/>
    </row>
    <row r="467" spans="1:13" x14ac:dyDescent="0.25">
      <c r="A467" s="1277" t="s">
        <v>337</v>
      </c>
      <c r="B467" s="1275"/>
      <c r="C467" s="1275"/>
      <c r="D467" s="1275"/>
      <c r="E467" s="1275"/>
      <c r="F467" s="1275"/>
      <c r="G467" s="1275"/>
      <c r="H467" s="1275"/>
      <c r="I467" s="1275"/>
      <c r="J467" s="1074">
        <v>571028</v>
      </c>
      <c r="K467" s="442"/>
      <c r="L467" s="442"/>
      <c r="M467" s="442"/>
    </row>
    <row r="468" spans="1:13" x14ac:dyDescent="0.25">
      <c r="A468" s="1277" t="s">
        <v>338</v>
      </c>
      <c r="B468" s="1275"/>
      <c r="C468" s="1275"/>
      <c r="D468" s="1275"/>
      <c r="E468" s="1275"/>
      <c r="F468" s="1275"/>
      <c r="G468" s="1275"/>
      <c r="H468" s="1275"/>
      <c r="I468" s="1275"/>
      <c r="J468" s="1074">
        <v>379336</v>
      </c>
      <c r="K468" s="442"/>
      <c r="L468" s="442"/>
      <c r="M468" s="442"/>
    </row>
    <row r="469" spans="1:13" x14ac:dyDescent="0.25">
      <c r="A469" s="1277" t="s">
        <v>339</v>
      </c>
      <c r="B469" s="1275"/>
      <c r="C469" s="1275"/>
      <c r="D469" s="1275"/>
      <c r="E469" s="1275"/>
      <c r="F469" s="1275"/>
      <c r="G469" s="1275"/>
      <c r="H469" s="1275"/>
      <c r="I469" s="1275"/>
      <c r="J469" s="1074">
        <v>292759</v>
      </c>
      <c r="K469" s="442"/>
      <c r="L469" s="442"/>
      <c r="M469" s="442"/>
    </row>
    <row r="470" spans="1:13" x14ac:dyDescent="0.25">
      <c r="A470" s="1277" t="s">
        <v>161</v>
      </c>
      <c r="B470" s="1275"/>
      <c r="C470" s="1275"/>
      <c r="D470" s="1275"/>
      <c r="E470" s="1275"/>
      <c r="F470" s="1275"/>
      <c r="G470" s="1275"/>
      <c r="H470" s="1275"/>
      <c r="I470" s="1275"/>
      <c r="J470" s="1074">
        <v>9335220</v>
      </c>
      <c r="K470" s="442"/>
      <c r="L470" s="442"/>
      <c r="M470" s="442"/>
    </row>
    <row r="471" spans="1:13" x14ac:dyDescent="0.25">
      <c r="A471" s="1277" t="s">
        <v>375</v>
      </c>
      <c r="B471" s="1275"/>
      <c r="C471" s="1275"/>
      <c r="D471" s="1275"/>
      <c r="E471" s="1275"/>
      <c r="F471" s="1275"/>
      <c r="G471" s="1275"/>
      <c r="H471" s="1275"/>
      <c r="I471" s="1275"/>
      <c r="J471" s="442"/>
      <c r="K471" s="442"/>
      <c r="L471" s="442"/>
      <c r="M471" s="442"/>
    </row>
    <row r="472" spans="1:13" x14ac:dyDescent="0.25">
      <c r="A472" s="1277" t="s">
        <v>162</v>
      </c>
      <c r="B472" s="1275"/>
      <c r="C472" s="1275"/>
      <c r="D472" s="1275"/>
      <c r="E472" s="1275"/>
      <c r="F472" s="1275"/>
      <c r="G472" s="1275"/>
      <c r="H472" s="1275"/>
      <c r="I472" s="1275"/>
      <c r="J472" s="1074">
        <v>7318005</v>
      </c>
      <c r="K472" s="442"/>
      <c r="L472" s="442"/>
      <c r="M472" s="442"/>
    </row>
    <row r="473" spans="1:13" x14ac:dyDescent="0.25">
      <c r="A473" s="1277" t="s">
        <v>163</v>
      </c>
      <c r="B473" s="1275"/>
      <c r="C473" s="1275"/>
      <c r="D473" s="1275"/>
      <c r="E473" s="1275"/>
      <c r="F473" s="1275"/>
      <c r="G473" s="1275"/>
      <c r="H473" s="1275"/>
      <c r="I473" s="1275"/>
      <c r="J473" s="1074">
        <v>371144</v>
      </c>
      <c r="K473" s="442"/>
      <c r="L473" s="442"/>
      <c r="M473" s="442"/>
    </row>
    <row r="474" spans="1:13" x14ac:dyDescent="0.25">
      <c r="A474" s="1277" t="s">
        <v>164</v>
      </c>
      <c r="B474" s="1275"/>
      <c r="C474" s="1275"/>
      <c r="D474" s="1275"/>
      <c r="E474" s="1275"/>
      <c r="F474" s="1275"/>
      <c r="G474" s="1275"/>
      <c r="H474" s="1275"/>
      <c r="I474" s="1275"/>
      <c r="J474" s="1074">
        <v>592650</v>
      </c>
      <c r="K474" s="442"/>
      <c r="L474" s="442"/>
      <c r="M474" s="442"/>
    </row>
    <row r="475" spans="1:13" x14ac:dyDescent="0.25">
      <c r="A475" s="1277" t="s">
        <v>166</v>
      </c>
      <c r="B475" s="1275"/>
      <c r="C475" s="1275"/>
      <c r="D475" s="1275"/>
      <c r="E475" s="1275"/>
      <c r="F475" s="1275"/>
      <c r="G475" s="1275"/>
      <c r="H475" s="1275"/>
      <c r="I475" s="1275"/>
      <c r="J475" s="1074">
        <v>682225</v>
      </c>
      <c r="K475" s="442"/>
      <c r="L475" s="442"/>
      <c r="M475" s="442"/>
    </row>
    <row r="476" spans="1:13" x14ac:dyDescent="0.25">
      <c r="A476" s="1277" t="s">
        <v>167</v>
      </c>
      <c r="B476" s="1275"/>
      <c r="C476" s="1275"/>
      <c r="D476" s="1275"/>
      <c r="E476" s="1275"/>
      <c r="F476" s="1275"/>
      <c r="G476" s="1275"/>
      <c r="H476" s="1275"/>
      <c r="I476" s="1275"/>
      <c r="J476" s="1074">
        <v>416771</v>
      </c>
      <c r="K476" s="442"/>
      <c r="L476" s="442"/>
      <c r="M476" s="442"/>
    </row>
    <row r="477" spans="1:13" x14ac:dyDescent="0.25">
      <c r="A477" s="1278" t="s">
        <v>168</v>
      </c>
      <c r="B477" s="1275"/>
      <c r="C477" s="1275"/>
      <c r="D477" s="1275"/>
      <c r="E477" s="1275"/>
      <c r="F477" s="1275"/>
      <c r="G477" s="1275"/>
      <c r="H477" s="1275"/>
      <c r="I477" s="1275"/>
      <c r="J477" s="443">
        <v>9335220</v>
      </c>
      <c r="K477" s="442"/>
      <c r="L477" s="442"/>
      <c r="M477" s="442"/>
    </row>
  </sheetData>
  <mergeCells count="315">
    <mergeCell ref="A472:I472"/>
    <mergeCell ref="A473:I473"/>
    <mergeCell ref="A474:I474"/>
    <mergeCell ref="A475:I475"/>
    <mergeCell ref="A476:I476"/>
    <mergeCell ref="A477:I477"/>
    <mergeCell ref="A466:I466"/>
    <mergeCell ref="A467:I467"/>
    <mergeCell ref="A468:I468"/>
    <mergeCell ref="A469:I469"/>
    <mergeCell ref="A470:I470"/>
    <mergeCell ref="A471:I471"/>
    <mergeCell ref="A460:I460"/>
    <mergeCell ref="A461:I461"/>
    <mergeCell ref="A462:I462"/>
    <mergeCell ref="A463:I463"/>
    <mergeCell ref="A464:I464"/>
    <mergeCell ref="A465:I465"/>
    <mergeCell ref="A454:I454"/>
    <mergeCell ref="A455:I455"/>
    <mergeCell ref="A456:I456"/>
    <mergeCell ref="A457:I457"/>
    <mergeCell ref="A458:I458"/>
    <mergeCell ref="A459:I459"/>
    <mergeCell ref="A448:I448"/>
    <mergeCell ref="A449:I449"/>
    <mergeCell ref="A450:M450"/>
    <mergeCell ref="A451:I451"/>
    <mergeCell ref="A452:I452"/>
    <mergeCell ref="A453:I453"/>
    <mergeCell ref="A442:I442"/>
    <mergeCell ref="A443:I443"/>
    <mergeCell ref="A444:I444"/>
    <mergeCell ref="A445:I445"/>
    <mergeCell ref="A446:I446"/>
    <mergeCell ref="A447:I447"/>
    <mergeCell ref="A436:I436"/>
    <mergeCell ref="A437:I437"/>
    <mergeCell ref="A438:I438"/>
    <mergeCell ref="A439:I439"/>
    <mergeCell ref="A440:I440"/>
    <mergeCell ref="A441:I441"/>
    <mergeCell ref="A425:I425"/>
    <mergeCell ref="A426:I426"/>
    <mergeCell ref="A427:I427"/>
    <mergeCell ref="A428:I428"/>
    <mergeCell ref="A429:I429"/>
    <mergeCell ref="A430:M430"/>
    <mergeCell ref="A419:I419"/>
    <mergeCell ref="A420:I420"/>
    <mergeCell ref="A421:I421"/>
    <mergeCell ref="A422:I422"/>
    <mergeCell ref="A423:I423"/>
    <mergeCell ref="A424:I424"/>
    <mergeCell ref="A402:I402"/>
    <mergeCell ref="A403:M403"/>
    <mergeCell ref="A415:I415"/>
    <mergeCell ref="A416:I416"/>
    <mergeCell ref="A417:I417"/>
    <mergeCell ref="A418:I418"/>
    <mergeCell ref="A396:I396"/>
    <mergeCell ref="A397:I397"/>
    <mergeCell ref="A398:I398"/>
    <mergeCell ref="A399:I399"/>
    <mergeCell ref="A400:I400"/>
    <mergeCell ref="A401:I401"/>
    <mergeCell ref="A390:I390"/>
    <mergeCell ref="A391:I391"/>
    <mergeCell ref="A392:I392"/>
    <mergeCell ref="A393:I393"/>
    <mergeCell ref="A394:I394"/>
    <mergeCell ref="A395:I395"/>
    <mergeCell ref="A384:I384"/>
    <mergeCell ref="A385:I385"/>
    <mergeCell ref="A386:I386"/>
    <mergeCell ref="A387:I387"/>
    <mergeCell ref="A388:I388"/>
    <mergeCell ref="A389:I389"/>
    <mergeCell ref="A367:M367"/>
    <mergeCell ref="A371:M371"/>
    <mergeCell ref="A374:M374"/>
    <mergeCell ref="A378:M378"/>
    <mergeCell ref="A382:I382"/>
    <mergeCell ref="A383:I383"/>
    <mergeCell ref="A345:I345"/>
    <mergeCell ref="A346:M346"/>
    <mergeCell ref="A347:M347"/>
    <mergeCell ref="A355:M355"/>
    <mergeCell ref="A359:M359"/>
    <mergeCell ref="A363:M363"/>
    <mergeCell ref="A339:I339"/>
    <mergeCell ref="A340:I340"/>
    <mergeCell ref="A341:I341"/>
    <mergeCell ref="A342:I342"/>
    <mergeCell ref="A343:I343"/>
    <mergeCell ref="A344:I344"/>
    <mergeCell ref="A333:I333"/>
    <mergeCell ref="A334:I334"/>
    <mergeCell ref="A335:I335"/>
    <mergeCell ref="A336:I336"/>
    <mergeCell ref="A337:I337"/>
    <mergeCell ref="A338:I338"/>
    <mergeCell ref="A325:I325"/>
    <mergeCell ref="A326:I326"/>
    <mergeCell ref="A327:I327"/>
    <mergeCell ref="A328:I328"/>
    <mergeCell ref="A329:M329"/>
    <mergeCell ref="A332:I332"/>
    <mergeCell ref="A319:I319"/>
    <mergeCell ref="A320:I320"/>
    <mergeCell ref="A321:I321"/>
    <mergeCell ref="A322:I322"/>
    <mergeCell ref="A323:I323"/>
    <mergeCell ref="A324:I324"/>
    <mergeCell ref="A310:I310"/>
    <mergeCell ref="A311:I311"/>
    <mergeCell ref="A312:M312"/>
    <mergeCell ref="A316:I316"/>
    <mergeCell ref="A317:I317"/>
    <mergeCell ref="A318:I318"/>
    <mergeCell ref="A304:I304"/>
    <mergeCell ref="A305:I305"/>
    <mergeCell ref="A306:I306"/>
    <mergeCell ref="A307:I307"/>
    <mergeCell ref="A308:I308"/>
    <mergeCell ref="A309:I309"/>
    <mergeCell ref="A298:I298"/>
    <mergeCell ref="A299:I299"/>
    <mergeCell ref="A300:I300"/>
    <mergeCell ref="A301:I301"/>
    <mergeCell ref="A302:I302"/>
    <mergeCell ref="A303:I303"/>
    <mergeCell ref="A290:I290"/>
    <mergeCell ref="A291:I291"/>
    <mergeCell ref="A292:I292"/>
    <mergeCell ref="A293:I293"/>
    <mergeCell ref="A294:I294"/>
    <mergeCell ref="A295:M295"/>
    <mergeCell ref="A284:I284"/>
    <mergeCell ref="A285:I285"/>
    <mergeCell ref="A286:I286"/>
    <mergeCell ref="A287:I287"/>
    <mergeCell ref="A288:I288"/>
    <mergeCell ref="A289:I289"/>
    <mergeCell ref="A259:I259"/>
    <mergeCell ref="A260:I260"/>
    <mergeCell ref="A261:M261"/>
    <mergeCell ref="A281:I281"/>
    <mergeCell ref="A282:I282"/>
    <mergeCell ref="A283:I283"/>
    <mergeCell ref="A253:I253"/>
    <mergeCell ref="A254:I254"/>
    <mergeCell ref="A255:I255"/>
    <mergeCell ref="A256:I256"/>
    <mergeCell ref="A257:I257"/>
    <mergeCell ref="A258:I258"/>
    <mergeCell ref="A247:I247"/>
    <mergeCell ref="A248:I248"/>
    <mergeCell ref="A249:I249"/>
    <mergeCell ref="A250:I250"/>
    <mergeCell ref="A251:I251"/>
    <mergeCell ref="A252:I252"/>
    <mergeCell ref="A226:I226"/>
    <mergeCell ref="A227:M227"/>
    <mergeCell ref="A243:I243"/>
    <mergeCell ref="A244:I244"/>
    <mergeCell ref="A245:I245"/>
    <mergeCell ref="A246:I246"/>
    <mergeCell ref="A220:I220"/>
    <mergeCell ref="A221:I221"/>
    <mergeCell ref="A222:I222"/>
    <mergeCell ref="A223:I223"/>
    <mergeCell ref="A224:I224"/>
    <mergeCell ref="A225:I225"/>
    <mergeCell ref="A214:I214"/>
    <mergeCell ref="A215:I215"/>
    <mergeCell ref="A216:I216"/>
    <mergeCell ref="A217:I217"/>
    <mergeCell ref="A218:I218"/>
    <mergeCell ref="A219:I219"/>
    <mergeCell ref="A199:I199"/>
    <mergeCell ref="A200:M200"/>
    <mergeCell ref="A201:M201"/>
    <mergeCell ref="A206:M206"/>
    <mergeCell ref="A212:I212"/>
    <mergeCell ref="A213:I213"/>
    <mergeCell ref="A193:I193"/>
    <mergeCell ref="A194:I194"/>
    <mergeCell ref="A195:I195"/>
    <mergeCell ref="A196:I196"/>
    <mergeCell ref="A197:I197"/>
    <mergeCell ref="A198:I198"/>
    <mergeCell ref="A187:I187"/>
    <mergeCell ref="A188:I188"/>
    <mergeCell ref="A189:I189"/>
    <mergeCell ref="A190:I190"/>
    <mergeCell ref="A191:I191"/>
    <mergeCell ref="A192:I192"/>
    <mergeCell ref="A170:I170"/>
    <mergeCell ref="A171:I171"/>
    <mergeCell ref="A172:I172"/>
    <mergeCell ref="A173:I173"/>
    <mergeCell ref="A174:M174"/>
    <mergeCell ref="A186:I186"/>
    <mergeCell ref="A164:I164"/>
    <mergeCell ref="A165:I165"/>
    <mergeCell ref="A166:I166"/>
    <mergeCell ref="A167:I167"/>
    <mergeCell ref="A168:I168"/>
    <mergeCell ref="A169:I169"/>
    <mergeCell ref="A158:I158"/>
    <mergeCell ref="A159:I159"/>
    <mergeCell ref="A160:I160"/>
    <mergeCell ref="A161:I161"/>
    <mergeCell ref="A162:I162"/>
    <mergeCell ref="A163:I163"/>
    <mergeCell ref="A140:I140"/>
    <mergeCell ref="A141:I141"/>
    <mergeCell ref="A142:I142"/>
    <mergeCell ref="A143:I143"/>
    <mergeCell ref="A144:M144"/>
    <mergeCell ref="A157:I157"/>
    <mergeCell ref="A134:I134"/>
    <mergeCell ref="A135:I135"/>
    <mergeCell ref="A136:I136"/>
    <mergeCell ref="A137:I137"/>
    <mergeCell ref="A138:I138"/>
    <mergeCell ref="A139:I139"/>
    <mergeCell ref="A128:I128"/>
    <mergeCell ref="A129:I129"/>
    <mergeCell ref="A130:I130"/>
    <mergeCell ref="A131:I131"/>
    <mergeCell ref="A132:I132"/>
    <mergeCell ref="A133:I133"/>
    <mergeCell ref="A112:I112"/>
    <mergeCell ref="A113:I113"/>
    <mergeCell ref="A114:I114"/>
    <mergeCell ref="A115:I115"/>
    <mergeCell ref="A116:M116"/>
    <mergeCell ref="A122:M122"/>
    <mergeCell ref="A106:I106"/>
    <mergeCell ref="A107:I107"/>
    <mergeCell ref="A108:I108"/>
    <mergeCell ref="A109:I109"/>
    <mergeCell ref="A110:I110"/>
    <mergeCell ref="A111:I111"/>
    <mergeCell ref="A95:M95"/>
    <mergeCell ref="A101:I101"/>
    <mergeCell ref="A102:I102"/>
    <mergeCell ref="A103:I103"/>
    <mergeCell ref="A104:I104"/>
    <mergeCell ref="A105:I105"/>
    <mergeCell ref="A89:I89"/>
    <mergeCell ref="A90:I90"/>
    <mergeCell ref="A91:I91"/>
    <mergeCell ref="A92:I92"/>
    <mergeCell ref="A93:I93"/>
    <mergeCell ref="A94:I94"/>
    <mergeCell ref="A83:I83"/>
    <mergeCell ref="A84:I84"/>
    <mergeCell ref="A85:I85"/>
    <mergeCell ref="A86:I86"/>
    <mergeCell ref="A87:I87"/>
    <mergeCell ref="A88:I88"/>
    <mergeCell ref="A71:I71"/>
    <mergeCell ref="A72:M72"/>
    <mergeCell ref="A79:I79"/>
    <mergeCell ref="A80:I80"/>
    <mergeCell ref="A81:I81"/>
    <mergeCell ref="A82:I82"/>
    <mergeCell ref="A65:I65"/>
    <mergeCell ref="A66:I66"/>
    <mergeCell ref="A67:I67"/>
    <mergeCell ref="A68:I68"/>
    <mergeCell ref="A69:I69"/>
    <mergeCell ref="A70:I70"/>
    <mergeCell ref="A59:I59"/>
    <mergeCell ref="A60:I60"/>
    <mergeCell ref="A61:I61"/>
    <mergeCell ref="A62:I62"/>
    <mergeCell ref="A63:I63"/>
    <mergeCell ref="A64:I64"/>
    <mergeCell ref="A43:I43"/>
    <mergeCell ref="A44:I44"/>
    <mergeCell ref="A45:I45"/>
    <mergeCell ref="A46:M46"/>
    <mergeCell ref="A57:I57"/>
    <mergeCell ref="A58:I58"/>
    <mergeCell ref="A37:I37"/>
    <mergeCell ref="A38:I38"/>
    <mergeCell ref="A39:I39"/>
    <mergeCell ref="A40:I40"/>
    <mergeCell ref="A41:I41"/>
    <mergeCell ref="A42:I42"/>
    <mergeCell ref="A31:I31"/>
    <mergeCell ref="A32:I32"/>
    <mergeCell ref="A33:I33"/>
    <mergeCell ref="A34:I34"/>
    <mergeCell ref="A35:I35"/>
    <mergeCell ref="A36:I36"/>
    <mergeCell ref="J22:M22"/>
    <mergeCell ref="F23:F24"/>
    <mergeCell ref="G23:I23"/>
    <mergeCell ref="J23:J24"/>
    <mergeCell ref="K23:M23"/>
    <mergeCell ref="A26:M26"/>
    <mergeCell ref="E16:F16"/>
    <mergeCell ref="E17:F17"/>
    <mergeCell ref="E18:F18"/>
    <mergeCell ref="A22:A24"/>
    <mergeCell ref="B22:B24"/>
    <mergeCell ref="C22:C24"/>
    <mergeCell ref="D22:D24"/>
    <mergeCell ref="E22:E24"/>
    <mergeCell ref="F22:I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workbookViewId="0">
      <selection activeCell="C4" sqref="C4"/>
    </sheetView>
  </sheetViews>
  <sheetFormatPr defaultRowHeight="15" outlineLevelRow="2" x14ac:dyDescent="0.25"/>
  <cols>
    <col min="1" max="1" width="4.5703125" style="79" customWidth="1"/>
    <col min="2" max="2" width="14.42578125" style="77" customWidth="1"/>
    <col min="3" max="3" width="40.7109375" style="135" customWidth="1"/>
    <col min="4" max="4" width="13.85546875" style="196" customWidth="1"/>
    <col min="5" max="5" width="11.7109375" style="136" customWidth="1"/>
    <col min="6" max="6" width="8.140625" style="78" customWidth="1"/>
    <col min="7" max="9" width="7.140625" style="78" customWidth="1"/>
    <col min="10" max="10" width="8.140625" style="78" customWidth="1"/>
    <col min="11" max="13" width="7.140625" style="78" customWidth="1"/>
  </cols>
  <sheetData>
    <row r="1" spans="1:14" outlineLevel="2" x14ac:dyDescent="0.25">
      <c r="A1" s="1056" t="s">
        <v>117</v>
      </c>
      <c r="B1" s="1025"/>
      <c r="C1" s="1057"/>
      <c r="D1" s="1025"/>
      <c r="E1" s="1025"/>
      <c r="F1" s="1025"/>
      <c r="G1" s="1025"/>
      <c r="H1" s="1025"/>
      <c r="I1" s="1025"/>
      <c r="J1" s="1059" t="s">
        <v>118</v>
      </c>
      <c r="K1" s="1025"/>
      <c r="L1" s="1025"/>
      <c r="M1" s="1025"/>
      <c r="N1" s="1000"/>
    </row>
    <row r="2" spans="1:14" outlineLevel="1" x14ac:dyDescent="0.25">
      <c r="A2" s="1058"/>
      <c r="B2" s="1025"/>
      <c r="C2" s="1057"/>
      <c r="D2" s="1025"/>
      <c r="E2" s="1025"/>
      <c r="F2" s="1025"/>
      <c r="G2" s="1025"/>
      <c r="H2" s="1025"/>
      <c r="I2" s="1025"/>
      <c r="J2" s="1060"/>
      <c r="K2" s="1025"/>
      <c r="L2" s="1025"/>
      <c r="M2" s="1025"/>
      <c r="N2" s="1000"/>
    </row>
    <row r="3" spans="1:14" outlineLevel="1" x14ac:dyDescent="0.25">
      <c r="A3" s="1058"/>
      <c r="B3" s="1025"/>
      <c r="C3" s="1057"/>
      <c r="D3" s="1025"/>
      <c r="E3" s="1025"/>
      <c r="F3" s="1025"/>
      <c r="G3" s="1025"/>
      <c r="H3" s="1025"/>
      <c r="I3" s="1025"/>
      <c r="J3" s="1060"/>
      <c r="K3" s="1025"/>
      <c r="L3" s="1025"/>
      <c r="M3" s="1025"/>
      <c r="N3" s="1000"/>
    </row>
    <row r="4" spans="1:14" outlineLevel="1" x14ac:dyDescent="0.25">
      <c r="A4" s="1058"/>
      <c r="B4" s="1025"/>
      <c r="C4" s="1036"/>
      <c r="D4" s="1025"/>
      <c r="E4" s="1025"/>
      <c r="F4" s="1025"/>
      <c r="G4" s="1025"/>
      <c r="H4" s="1025"/>
      <c r="I4" s="1025"/>
      <c r="J4" s="1060" t="s">
        <v>119</v>
      </c>
      <c r="K4" s="1025"/>
      <c r="L4" s="1025"/>
      <c r="M4" s="1025"/>
      <c r="N4" s="1000"/>
    </row>
    <row r="5" spans="1:14" outlineLevel="1" x14ac:dyDescent="0.25">
      <c r="A5" s="1058" t="s">
        <v>385</v>
      </c>
      <c r="B5" s="1025"/>
      <c r="C5" s="1057"/>
      <c r="D5" s="1025"/>
      <c r="E5" s="1025"/>
      <c r="F5" s="1025"/>
      <c r="G5" s="1025"/>
      <c r="H5" s="1025"/>
      <c r="I5" s="1025"/>
      <c r="J5" s="1061" t="s">
        <v>120</v>
      </c>
      <c r="K5" s="1025"/>
      <c r="L5" s="1025"/>
      <c r="M5" s="1025"/>
      <c r="N5" s="1000"/>
    </row>
    <row r="6" spans="1:14" x14ac:dyDescent="0.25">
      <c r="A6" s="1029"/>
      <c r="B6" s="1064"/>
      <c r="C6" s="1065"/>
      <c r="D6" s="1024"/>
      <c r="E6" s="1066"/>
      <c r="F6" s="1030"/>
      <c r="G6" s="1030"/>
      <c r="H6" s="1024"/>
      <c r="I6" s="1030"/>
      <c r="J6" s="1031"/>
      <c r="K6" s="1067"/>
      <c r="L6" s="1067"/>
      <c r="M6" s="1067"/>
      <c r="N6" s="1000"/>
    </row>
    <row r="7" spans="1:14" x14ac:dyDescent="0.25">
      <c r="A7" s="1025"/>
      <c r="B7" s="1025"/>
      <c r="C7" s="1037"/>
      <c r="D7" s="1038"/>
      <c r="E7" s="1039" t="s">
        <v>9</v>
      </c>
      <c r="F7" s="1040"/>
      <c r="G7" s="1040"/>
      <c r="H7" s="1025"/>
      <c r="I7" s="1041"/>
      <c r="J7" s="1025"/>
      <c r="K7" s="1025"/>
      <c r="L7" s="1025"/>
      <c r="M7" s="1025"/>
      <c r="N7" s="1000"/>
    </row>
    <row r="8" spans="1:14" x14ac:dyDescent="0.25">
      <c r="A8" s="1025"/>
      <c r="B8" s="1025"/>
      <c r="C8" s="1037"/>
      <c r="D8" s="1038"/>
      <c r="E8" s="1039"/>
      <c r="F8" s="1040"/>
      <c r="G8" s="1040"/>
      <c r="H8" s="1025"/>
      <c r="I8" s="1041"/>
      <c r="J8" s="1025"/>
      <c r="K8" s="1025"/>
      <c r="L8" s="1025"/>
      <c r="M8" s="1025"/>
      <c r="N8" s="1000"/>
    </row>
    <row r="9" spans="1:14" ht="15.75" x14ac:dyDescent="0.25">
      <c r="A9" s="1025"/>
      <c r="B9" s="1025"/>
      <c r="C9" s="1037"/>
      <c r="D9" s="1042" t="s">
        <v>400</v>
      </c>
      <c r="E9" s="1025"/>
      <c r="F9" s="1025"/>
      <c r="G9" s="1025"/>
      <c r="H9" s="1025"/>
      <c r="I9" s="1025"/>
      <c r="J9" s="1025"/>
      <c r="K9" s="1025"/>
      <c r="L9" s="1025"/>
      <c r="M9" s="1025"/>
      <c r="N9" s="1000"/>
    </row>
    <row r="10" spans="1:14" x14ac:dyDescent="0.25">
      <c r="A10" s="1025"/>
      <c r="B10" s="1025"/>
      <c r="C10" s="1037"/>
      <c r="D10" s="1043" t="s">
        <v>121</v>
      </c>
      <c r="E10" s="1025"/>
      <c r="F10" s="1025"/>
      <c r="G10" s="1025"/>
      <c r="H10" s="1025"/>
      <c r="I10" s="1044"/>
      <c r="J10" s="1025"/>
      <c r="K10" s="1025"/>
      <c r="L10" s="1025"/>
      <c r="M10" s="1025"/>
      <c r="N10" s="1000"/>
    </row>
    <row r="11" spans="1:14" x14ac:dyDescent="0.25">
      <c r="A11" s="1025"/>
      <c r="B11" s="1025"/>
      <c r="C11" s="1045"/>
      <c r="D11" s="1038"/>
      <c r="E11" s="1046"/>
      <c r="F11" s="1047"/>
      <c r="G11" s="1047"/>
      <c r="H11" s="1025"/>
      <c r="I11" s="1048"/>
      <c r="J11" s="1025"/>
      <c r="K11" s="1025"/>
      <c r="L11" s="1025"/>
      <c r="M11" s="1025"/>
      <c r="N11" s="1000"/>
    </row>
    <row r="12" spans="1:14" x14ac:dyDescent="0.25">
      <c r="A12" s="1025"/>
      <c r="B12" s="1027" t="s">
        <v>122</v>
      </c>
      <c r="C12" s="1028" t="s">
        <v>103</v>
      </c>
      <c r="D12" s="1026"/>
      <c r="E12" s="1033"/>
      <c r="F12" s="1034"/>
      <c r="G12" s="1034"/>
      <c r="H12" s="1049"/>
      <c r="I12" s="1032"/>
      <c r="J12" s="1035"/>
      <c r="K12" s="1025"/>
      <c r="L12" s="1025"/>
      <c r="M12" s="1025"/>
      <c r="N12" s="1000"/>
    </row>
    <row r="13" spans="1:14" x14ac:dyDescent="0.25">
      <c r="A13" s="1025"/>
      <c r="B13" s="1025"/>
      <c r="C13" s="1050"/>
      <c r="D13" s="1038"/>
      <c r="E13" s="1051" t="s">
        <v>123</v>
      </c>
      <c r="F13" s="1025"/>
      <c r="G13" s="1040"/>
      <c r="H13" s="1043"/>
      <c r="I13" s="1040"/>
      <c r="J13" s="1062"/>
      <c r="K13" s="1025"/>
      <c r="L13" s="1025"/>
      <c r="M13" s="1025"/>
      <c r="N13" s="1000"/>
    </row>
    <row r="14" spans="1:14" x14ac:dyDescent="0.25">
      <c r="A14" s="1052"/>
      <c r="B14" s="1053"/>
      <c r="C14" s="1037"/>
      <c r="D14" s="1038"/>
      <c r="E14" s="1054"/>
      <c r="F14" s="1025"/>
      <c r="G14" s="1025"/>
      <c r="H14" s="1025"/>
      <c r="I14" s="1025"/>
      <c r="J14" s="1025"/>
      <c r="K14" s="1025"/>
      <c r="L14" s="1025"/>
      <c r="M14" s="1025"/>
      <c r="N14" s="1000"/>
    </row>
    <row r="15" spans="1:14" x14ac:dyDescent="0.25">
      <c r="A15" s="1025"/>
      <c r="B15" s="1025"/>
      <c r="C15" s="1055" t="s">
        <v>507</v>
      </c>
      <c r="D15" s="1038"/>
      <c r="E15" s="1048"/>
      <c r="F15" s="1025"/>
      <c r="G15" s="1025"/>
      <c r="H15" s="1025"/>
      <c r="I15" s="1055"/>
      <c r="J15" s="1063"/>
      <c r="K15" s="1025"/>
      <c r="L15" s="1025"/>
      <c r="M15" s="1025"/>
      <c r="N15" s="1007"/>
    </row>
    <row r="16" spans="1:14" s="80" customFormat="1" x14ac:dyDescent="0.25">
      <c r="A16" s="1003"/>
      <c r="B16" s="1013"/>
      <c r="C16" s="1001" t="s">
        <v>125</v>
      </c>
      <c r="D16" s="1014"/>
      <c r="E16" s="1288" t="s">
        <v>1580</v>
      </c>
      <c r="F16" s="1289"/>
      <c r="G16" s="1016" t="s">
        <v>68</v>
      </c>
      <c r="H16" s="1014"/>
      <c r="I16" s="1001"/>
      <c r="J16" s="1001"/>
      <c r="K16" s="1014"/>
      <c r="L16" s="1014"/>
      <c r="M16" s="1014"/>
      <c r="N16" s="1015"/>
    </row>
    <row r="17" spans="1:13" s="80" customFormat="1" x14ac:dyDescent="0.25">
      <c r="A17" s="1003"/>
      <c r="B17" s="1013"/>
      <c r="C17" s="1001" t="s">
        <v>126</v>
      </c>
      <c r="D17" s="1014"/>
      <c r="E17" s="1288" t="s">
        <v>1427</v>
      </c>
      <c r="F17" s="1289"/>
      <c r="G17" s="1016" t="s">
        <v>68</v>
      </c>
      <c r="H17" s="1014"/>
      <c r="I17" s="1001"/>
      <c r="J17" s="1001"/>
      <c r="K17" s="1014"/>
      <c r="L17" s="1014"/>
      <c r="M17" s="1014"/>
    </row>
    <row r="18" spans="1:13" s="80" customFormat="1" x14ac:dyDescent="0.25">
      <c r="A18" s="1003"/>
      <c r="B18" s="1013"/>
      <c r="C18" s="1001" t="s">
        <v>346</v>
      </c>
      <c r="D18" s="1014"/>
      <c r="E18" s="1288" t="s">
        <v>1581</v>
      </c>
      <c r="F18" s="1289"/>
      <c r="G18" s="1016" t="s">
        <v>68</v>
      </c>
      <c r="H18" s="1014"/>
      <c r="I18" s="1001"/>
      <c r="J18" s="1001"/>
      <c r="K18" s="1014"/>
      <c r="L18" s="1014"/>
      <c r="M18" s="1014"/>
    </row>
    <row r="19" spans="1:13" s="80" customFormat="1" x14ac:dyDescent="0.25">
      <c r="A19" s="1003"/>
      <c r="B19" s="1013"/>
      <c r="C19" s="1001" t="s">
        <v>127</v>
      </c>
      <c r="D19" s="1014"/>
      <c r="E19" s="1288" t="s">
        <v>1582</v>
      </c>
      <c r="F19" s="1289"/>
      <c r="G19" s="1016" t="s">
        <v>68</v>
      </c>
      <c r="H19" s="1014"/>
      <c r="I19" s="1001"/>
      <c r="J19" s="1001"/>
      <c r="K19" s="1014"/>
      <c r="L19" s="1014"/>
      <c r="M19" s="1014"/>
    </row>
    <row r="20" spans="1:13" s="80" customFormat="1" x14ac:dyDescent="0.25">
      <c r="A20" s="1003"/>
      <c r="B20" s="1013"/>
      <c r="C20" s="1001" t="s">
        <v>128</v>
      </c>
      <c r="D20" s="1003"/>
      <c r="E20" s="1288" t="s">
        <v>1428</v>
      </c>
      <c r="F20" s="1289"/>
      <c r="G20" s="1016" t="s">
        <v>68</v>
      </c>
      <c r="H20" s="1014"/>
      <c r="I20" s="1001"/>
      <c r="J20" s="1001"/>
      <c r="K20" s="1014"/>
      <c r="L20" s="1014"/>
      <c r="M20" s="1014"/>
    </row>
    <row r="21" spans="1:13" s="80" customFormat="1" x14ac:dyDescent="0.25">
      <c r="A21" s="1003"/>
      <c r="B21" s="1013"/>
      <c r="C21" s="1001" t="s">
        <v>129</v>
      </c>
      <c r="D21" s="1003"/>
      <c r="E21" s="1288" t="s">
        <v>1429</v>
      </c>
      <c r="F21" s="1289"/>
      <c r="G21" s="1016" t="s">
        <v>130</v>
      </c>
      <c r="H21" s="1014"/>
      <c r="I21" s="1001"/>
      <c r="J21" s="1001"/>
      <c r="K21" s="1014"/>
      <c r="L21" s="1014"/>
      <c r="M21" s="1014"/>
    </row>
    <row r="22" spans="1:13" x14ac:dyDescent="0.25">
      <c r="A22" s="1000"/>
      <c r="B22" s="1000"/>
      <c r="C22" s="1011" t="s">
        <v>131</v>
      </c>
      <c r="D22" s="1005"/>
      <c r="E22" s="1004"/>
      <c r="F22" s="1000"/>
      <c r="G22" s="1000"/>
      <c r="H22" s="1000"/>
      <c r="I22" s="1000"/>
      <c r="J22" s="1000"/>
      <c r="K22" s="1000"/>
      <c r="L22" s="1000"/>
      <c r="M22" s="1000"/>
    </row>
    <row r="23" spans="1:13" x14ac:dyDescent="0.25">
      <c r="A23" s="1000"/>
      <c r="B23" s="1000"/>
      <c r="C23" s="1006"/>
      <c r="D23" s="1005"/>
      <c r="E23" s="1004"/>
      <c r="F23" s="1000"/>
      <c r="G23" s="1000"/>
      <c r="H23" s="1000"/>
      <c r="I23" s="1000"/>
      <c r="J23" s="1000"/>
      <c r="K23" s="1000"/>
      <c r="L23" s="1000"/>
      <c r="M23" s="1000"/>
    </row>
    <row r="24" spans="1:13" x14ac:dyDescent="0.25">
      <c r="A24" s="1000"/>
      <c r="B24" s="1000"/>
      <c r="C24" s="1006"/>
      <c r="D24" s="1005"/>
      <c r="E24" s="1004"/>
      <c r="F24" s="1000"/>
      <c r="G24" s="1000"/>
      <c r="H24" s="1000"/>
      <c r="I24" s="1000"/>
      <c r="J24" s="1000"/>
      <c r="K24" s="1000"/>
      <c r="L24" s="1000"/>
      <c r="M24" s="1000"/>
    </row>
    <row r="25" spans="1:13" ht="15" customHeight="1" x14ac:dyDescent="0.25">
      <c r="A25" s="1291" t="s">
        <v>10</v>
      </c>
      <c r="B25" s="1294" t="s">
        <v>132</v>
      </c>
      <c r="C25" s="1291" t="s">
        <v>133</v>
      </c>
      <c r="D25" s="1291" t="s">
        <v>134</v>
      </c>
      <c r="E25" s="1291" t="s">
        <v>135</v>
      </c>
      <c r="F25" s="1291" t="s">
        <v>136</v>
      </c>
      <c r="G25" s="1292"/>
      <c r="H25" s="1292"/>
      <c r="I25" s="1292"/>
      <c r="J25" s="1291" t="s">
        <v>137</v>
      </c>
      <c r="K25" s="1292"/>
      <c r="L25" s="1292"/>
      <c r="M25" s="1292"/>
    </row>
    <row r="26" spans="1:13" ht="15" customHeight="1" x14ac:dyDescent="0.25">
      <c r="A26" s="1292"/>
      <c r="B26" s="1295"/>
      <c r="C26" s="1293"/>
      <c r="D26" s="1291"/>
      <c r="E26" s="1291"/>
      <c r="F26" s="1291" t="s">
        <v>82</v>
      </c>
      <c r="G26" s="1291" t="s">
        <v>138</v>
      </c>
      <c r="H26" s="1292"/>
      <c r="I26" s="1292"/>
      <c r="J26" s="1291" t="s">
        <v>82</v>
      </c>
      <c r="K26" s="1291" t="s">
        <v>138</v>
      </c>
      <c r="L26" s="1292"/>
      <c r="M26" s="1292"/>
    </row>
    <row r="27" spans="1:13" ht="24" x14ac:dyDescent="0.25">
      <c r="A27" s="1292"/>
      <c r="B27" s="1295"/>
      <c r="C27" s="1293"/>
      <c r="D27" s="1291"/>
      <c r="E27" s="1291"/>
      <c r="F27" s="1292"/>
      <c r="G27" s="1002" t="s">
        <v>139</v>
      </c>
      <c r="H27" s="1002" t="s">
        <v>140</v>
      </c>
      <c r="I27" s="1002" t="s">
        <v>141</v>
      </c>
      <c r="J27" s="1292"/>
      <c r="K27" s="1002" t="s">
        <v>139</v>
      </c>
      <c r="L27" s="1002" t="s">
        <v>140</v>
      </c>
      <c r="M27" s="1002" t="s">
        <v>141</v>
      </c>
    </row>
    <row r="28" spans="1:13" x14ac:dyDescent="0.25">
      <c r="A28" s="1009">
        <v>1</v>
      </c>
      <c r="B28" s="1012">
        <v>2</v>
      </c>
      <c r="C28" s="1002">
        <v>3</v>
      </c>
      <c r="D28" s="1002">
        <v>4</v>
      </c>
      <c r="E28" s="1010">
        <v>5</v>
      </c>
      <c r="F28" s="1008">
        <v>6</v>
      </c>
      <c r="G28" s="1008">
        <v>7</v>
      </c>
      <c r="H28" s="1008">
        <v>8</v>
      </c>
      <c r="I28" s="1008">
        <v>9</v>
      </c>
      <c r="J28" s="1008">
        <v>10</v>
      </c>
      <c r="K28" s="1008">
        <v>11</v>
      </c>
      <c r="L28" s="1008">
        <v>12</v>
      </c>
      <c r="M28" s="1008">
        <v>13</v>
      </c>
    </row>
    <row r="29" spans="1:13" ht="15" customHeight="1" x14ac:dyDescent="0.25">
      <c r="A29" s="1290" t="s">
        <v>381</v>
      </c>
      <c r="B29" s="1287"/>
      <c r="C29" s="1287"/>
      <c r="D29" s="1287"/>
      <c r="E29" s="1287"/>
      <c r="F29" s="1287"/>
      <c r="G29" s="1287"/>
      <c r="H29" s="1287"/>
      <c r="I29" s="1287"/>
      <c r="J29" s="1287"/>
      <c r="K29" s="1287"/>
      <c r="L29" s="1287"/>
      <c r="M29" s="1287"/>
    </row>
    <row r="30" spans="1:13" ht="54" x14ac:dyDescent="0.25">
      <c r="A30" s="1009">
        <v>1</v>
      </c>
      <c r="B30" s="1017" t="s">
        <v>565</v>
      </c>
      <c r="C30" s="1018" t="s">
        <v>1107</v>
      </c>
      <c r="D30" s="1010" t="s">
        <v>207</v>
      </c>
      <c r="E30" s="1019">
        <v>1</v>
      </c>
      <c r="F30" s="1020">
        <v>856.43</v>
      </c>
      <c r="G30" s="1020">
        <v>95.14</v>
      </c>
      <c r="H30" s="1020">
        <v>175.86</v>
      </c>
      <c r="I30" s="1020">
        <v>11.14</v>
      </c>
      <c r="J30" s="1020">
        <v>856</v>
      </c>
      <c r="K30" s="1020">
        <v>95</v>
      </c>
      <c r="L30" s="1020">
        <v>176</v>
      </c>
      <c r="M30" s="1020">
        <v>11</v>
      </c>
    </row>
    <row r="31" spans="1:13" ht="51" x14ac:dyDescent="0.25">
      <c r="A31" s="1009">
        <v>2</v>
      </c>
      <c r="B31" s="1137" t="s">
        <v>1653</v>
      </c>
      <c r="C31" s="1018" t="s">
        <v>1583</v>
      </c>
      <c r="D31" s="1010" t="s">
        <v>154</v>
      </c>
      <c r="E31" s="1019">
        <v>1</v>
      </c>
      <c r="F31" s="1020">
        <v>10369.549999999999</v>
      </c>
      <c r="G31" s="1020"/>
      <c r="H31" s="1020"/>
      <c r="I31" s="1020"/>
      <c r="J31" s="1020">
        <v>10370</v>
      </c>
      <c r="K31" s="1020"/>
      <c r="L31" s="1020"/>
      <c r="M31" s="1020"/>
    </row>
    <row r="32" spans="1:13" ht="42" x14ac:dyDescent="0.25">
      <c r="A32" s="1009">
        <v>3</v>
      </c>
      <c r="B32" s="1017" t="s">
        <v>566</v>
      </c>
      <c r="C32" s="1018" t="s">
        <v>1108</v>
      </c>
      <c r="D32" s="1010" t="s">
        <v>207</v>
      </c>
      <c r="E32" s="1019">
        <v>1</v>
      </c>
      <c r="F32" s="1020">
        <v>172.09</v>
      </c>
      <c r="G32" s="1020">
        <v>64.61</v>
      </c>
      <c r="H32" s="1020">
        <v>101.22</v>
      </c>
      <c r="I32" s="1020">
        <v>8.69</v>
      </c>
      <c r="J32" s="1020">
        <v>172</v>
      </c>
      <c r="K32" s="1020">
        <v>65</v>
      </c>
      <c r="L32" s="1020">
        <v>101</v>
      </c>
      <c r="M32" s="1020">
        <v>9</v>
      </c>
    </row>
    <row r="33" spans="1:13" ht="51" x14ac:dyDescent="0.25">
      <c r="A33" s="1009">
        <v>4</v>
      </c>
      <c r="B33" s="1137" t="s">
        <v>1654</v>
      </c>
      <c r="C33" s="1018" t="s">
        <v>1584</v>
      </c>
      <c r="D33" s="1010" t="s">
        <v>154</v>
      </c>
      <c r="E33" s="1019">
        <v>1</v>
      </c>
      <c r="F33" s="1020">
        <v>6051.61</v>
      </c>
      <c r="G33" s="1020"/>
      <c r="H33" s="1020"/>
      <c r="I33" s="1020"/>
      <c r="J33" s="1020">
        <v>6052</v>
      </c>
      <c r="K33" s="1020"/>
      <c r="L33" s="1020"/>
      <c r="M33" s="1020"/>
    </row>
    <row r="34" spans="1:13" ht="42" x14ac:dyDescent="0.25">
      <c r="A34" s="1009">
        <v>5</v>
      </c>
      <c r="B34" s="1017" t="s">
        <v>566</v>
      </c>
      <c r="C34" s="1018" t="s">
        <v>1108</v>
      </c>
      <c r="D34" s="1010" t="s">
        <v>207</v>
      </c>
      <c r="E34" s="1019">
        <v>1</v>
      </c>
      <c r="F34" s="1020">
        <v>172.09</v>
      </c>
      <c r="G34" s="1020">
        <v>64.61</v>
      </c>
      <c r="H34" s="1020">
        <v>101.22</v>
      </c>
      <c r="I34" s="1020">
        <v>8.69</v>
      </c>
      <c r="J34" s="1020">
        <v>172</v>
      </c>
      <c r="K34" s="1020">
        <v>65</v>
      </c>
      <c r="L34" s="1020">
        <v>101</v>
      </c>
      <c r="M34" s="1020">
        <v>9</v>
      </c>
    </row>
    <row r="35" spans="1:13" ht="39" x14ac:dyDescent="0.25">
      <c r="A35" s="1009">
        <v>6</v>
      </c>
      <c r="B35" s="1137" t="s">
        <v>1655</v>
      </c>
      <c r="C35" s="1018" t="s">
        <v>1585</v>
      </c>
      <c r="D35" s="1010" t="s">
        <v>154</v>
      </c>
      <c r="E35" s="1019">
        <v>1</v>
      </c>
      <c r="F35" s="1020">
        <v>1589.51</v>
      </c>
      <c r="G35" s="1020"/>
      <c r="H35" s="1020"/>
      <c r="I35" s="1020"/>
      <c r="J35" s="1020">
        <v>1590</v>
      </c>
      <c r="K35" s="1020"/>
      <c r="L35" s="1020"/>
      <c r="M35" s="1020"/>
    </row>
    <row r="36" spans="1:13" ht="54" x14ac:dyDescent="0.25">
      <c r="A36" s="1009">
        <v>7</v>
      </c>
      <c r="B36" s="1017" t="s">
        <v>569</v>
      </c>
      <c r="C36" s="1018" t="s">
        <v>1109</v>
      </c>
      <c r="D36" s="1010" t="s">
        <v>207</v>
      </c>
      <c r="E36" s="1019">
        <v>6</v>
      </c>
      <c r="F36" s="1020">
        <v>489.52</v>
      </c>
      <c r="G36" s="1020">
        <v>63.24</v>
      </c>
      <c r="H36" s="1020">
        <v>71.790000000000006</v>
      </c>
      <c r="I36" s="1020">
        <v>3.71</v>
      </c>
      <c r="J36" s="1020">
        <v>2937</v>
      </c>
      <c r="K36" s="1020">
        <v>379</v>
      </c>
      <c r="L36" s="1020">
        <v>431</v>
      </c>
      <c r="M36" s="1020">
        <v>22</v>
      </c>
    </row>
    <row r="37" spans="1:13" ht="39" x14ac:dyDescent="0.25">
      <c r="A37" s="1009">
        <v>8</v>
      </c>
      <c r="B37" s="1137" t="s">
        <v>1656</v>
      </c>
      <c r="C37" s="1018" t="s">
        <v>1586</v>
      </c>
      <c r="D37" s="1010" t="s">
        <v>154</v>
      </c>
      <c r="E37" s="1019">
        <v>1</v>
      </c>
      <c r="F37" s="1020">
        <v>3041.5</v>
      </c>
      <c r="G37" s="1020"/>
      <c r="H37" s="1020"/>
      <c r="I37" s="1020"/>
      <c r="J37" s="1020">
        <v>3042</v>
      </c>
      <c r="K37" s="1020"/>
      <c r="L37" s="1020"/>
      <c r="M37" s="1020"/>
    </row>
    <row r="38" spans="1:13" ht="39" x14ac:dyDescent="0.25">
      <c r="A38" s="1009">
        <v>9</v>
      </c>
      <c r="B38" s="1137" t="s">
        <v>1656</v>
      </c>
      <c r="C38" s="1018" t="s">
        <v>1587</v>
      </c>
      <c r="D38" s="1010" t="s">
        <v>154</v>
      </c>
      <c r="E38" s="1019">
        <v>1</v>
      </c>
      <c r="F38" s="1020">
        <v>3041.5</v>
      </c>
      <c r="G38" s="1020"/>
      <c r="H38" s="1020"/>
      <c r="I38" s="1020"/>
      <c r="J38" s="1020">
        <v>3042</v>
      </c>
      <c r="K38" s="1020"/>
      <c r="L38" s="1020"/>
      <c r="M38" s="1020"/>
    </row>
    <row r="39" spans="1:13" ht="39" x14ac:dyDescent="0.25">
      <c r="A39" s="1009">
        <v>10</v>
      </c>
      <c r="B39" s="1137" t="s">
        <v>1656</v>
      </c>
      <c r="C39" s="1018" t="s">
        <v>1588</v>
      </c>
      <c r="D39" s="1010" t="s">
        <v>154</v>
      </c>
      <c r="E39" s="1019">
        <v>1</v>
      </c>
      <c r="F39" s="1020">
        <v>3041.5</v>
      </c>
      <c r="G39" s="1020"/>
      <c r="H39" s="1020"/>
      <c r="I39" s="1020"/>
      <c r="J39" s="1020">
        <v>3042</v>
      </c>
      <c r="K39" s="1020"/>
      <c r="L39" s="1020"/>
      <c r="M39" s="1020"/>
    </row>
    <row r="40" spans="1:13" ht="39" x14ac:dyDescent="0.25">
      <c r="A40" s="1009">
        <v>11</v>
      </c>
      <c r="B40" s="1137" t="s">
        <v>1656</v>
      </c>
      <c r="C40" s="1018" t="s">
        <v>1589</v>
      </c>
      <c r="D40" s="1010" t="s">
        <v>154</v>
      </c>
      <c r="E40" s="1019">
        <v>1</v>
      </c>
      <c r="F40" s="1020">
        <v>3041.5</v>
      </c>
      <c r="G40" s="1020"/>
      <c r="H40" s="1020"/>
      <c r="I40" s="1020"/>
      <c r="J40" s="1020">
        <v>3042</v>
      </c>
      <c r="K40" s="1020"/>
      <c r="L40" s="1020"/>
      <c r="M40" s="1020"/>
    </row>
    <row r="41" spans="1:13" ht="39" x14ac:dyDescent="0.25">
      <c r="A41" s="1009">
        <v>12</v>
      </c>
      <c r="B41" s="1137" t="s">
        <v>1657</v>
      </c>
      <c r="C41" s="1018" t="s">
        <v>1590</v>
      </c>
      <c r="D41" s="1010" t="s">
        <v>154</v>
      </c>
      <c r="E41" s="1019">
        <v>1</v>
      </c>
      <c r="F41" s="1020">
        <v>2115.8200000000002</v>
      </c>
      <c r="G41" s="1020"/>
      <c r="H41" s="1020"/>
      <c r="I41" s="1020"/>
      <c r="J41" s="1020">
        <v>2116</v>
      </c>
      <c r="K41" s="1020"/>
      <c r="L41" s="1020"/>
      <c r="M41" s="1020"/>
    </row>
    <row r="42" spans="1:13" ht="39" x14ac:dyDescent="0.25">
      <c r="A42" s="1009">
        <v>13</v>
      </c>
      <c r="B42" s="1137" t="s">
        <v>1658</v>
      </c>
      <c r="C42" s="1018" t="s">
        <v>1591</v>
      </c>
      <c r="D42" s="1010" t="s">
        <v>154</v>
      </c>
      <c r="E42" s="1019">
        <v>1</v>
      </c>
      <c r="F42" s="1020">
        <v>2591.88</v>
      </c>
      <c r="G42" s="1020"/>
      <c r="H42" s="1020"/>
      <c r="I42" s="1020"/>
      <c r="J42" s="1020">
        <v>2592</v>
      </c>
      <c r="K42" s="1020"/>
      <c r="L42" s="1020"/>
      <c r="M42" s="1020"/>
    </row>
    <row r="43" spans="1:13" ht="30" x14ac:dyDescent="0.25">
      <c r="A43" s="1009">
        <v>14</v>
      </c>
      <c r="B43" s="1017" t="s">
        <v>570</v>
      </c>
      <c r="C43" s="1018" t="s">
        <v>1110</v>
      </c>
      <c r="D43" s="1010" t="s">
        <v>207</v>
      </c>
      <c r="E43" s="1019">
        <v>1</v>
      </c>
      <c r="F43" s="1020">
        <v>58.29</v>
      </c>
      <c r="G43" s="1020">
        <v>38.979999999999997</v>
      </c>
      <c r="H43" s="1020">
        <v>11.69</v>
      </c>
      <c r="I43" s="1020">
        <v>0.74</v>
      </c>
      <c r="J43" s="1020">
        <v>58</v>
      </c>
      <c r="K43" s="1020">
        <v>39</v>
      </c>
      <c r="L43" s="1020">
        <v>12</v>
      </c>
      <c r="M43" s="1020">
        <v>1</v>
      </c>
    </row>
    <row r="44" spans="1:13" ht="24" x14ac:dyDescent="0.25">
      <c r="A44" s="1009">
        <v>15</v>
      </c>
      <c r="B44" s="1017" t="s">
        <v>571</v>
      </c>
      <c r="C44" s="1018" t="s">
        <v>1111</v>
      </c>
      <c r="D44" s="1010" t="s">
        <v>154</v>
      </c>
      <c r="E44" s="1019">
        <v>1</v>
      </c>
      <c r="F44" s="1020">
        <v>1668.85</v>
      </c>
      <c r="G44" s="1020"/>
      <c r="H44" s="1020"/>
      <c r="I44" s="1020"/>
      <c r="J44" s="1020">
        <v>1669</v>
      </c>
      <c r="K44" s="1020"/>
      <c r="L44" s="1020"/>
      <c r="M44" s="1020"/>
    </row>
    <row r="45" spans="1:13" ht="42" x14ac:dyDescent="0.25">
      <c r="A45" s="1009">
        <v>16</v>
      </c>
      <c r="B45" s="1017" t="s">
        <v>956</v>
      </c>
      <c r="C45" s="1018" t="s">
        <v>1112</v>
      </c>
      <c r="D45" s="1010" t="s">
        <v>372</v>
      </c>
      <c r="E45" s="1021">
        <v>1.81</v>
      </c>
      <c r="F45" s="1020">
        <v>16072.39</v>
      </c>
      <c r="G45" s="1020">
        <v>4606.9399999999996</v>
      </c>
      <c r="H45" s="1020">
        <v>6313.58</v>
      </c>
      <c r="I45" s="1020">
        <v>1968.54</v>
      </c>
      <c r="J45" s="1020">
        <v>29091</v>
      </c>
      <c r="K45" s="1020">
        <v>8339</v>
      </c>
      <c r="L45" s="1020">
        <v>11428</v>
      </c>
      <c r="M45" s="1020">
        <v>3563</v>
      </c>
    </row>
    <row r="46" spans="1:13" ht="51" x14ac:dyDescent="0.25">
      <c r="A46" s="1009">
        <v>17</v>
      </c>
      <c r="B46" s="1017" t="s">
        <v>572</v>
      </c>
      <c r="C46" s="1018" t="s">
        <v>1592</v>
      </c>
      <c r="D46" s="1010" t="s">
        <v>154</v>
      </c>
      <c r="E46" s="1019">
        <v>95</v>
      </c>
      <c r="F46" s="1020">
        <v>845.94</v>
      </c>
      <c r="G46" s="1020"/>
      <c r="H46" s="1020"/>
      <c r="I46" s="1020"/>
      <c r="J46" s="1020">
        <v>80364</v>
      </c>
      <c r="K46" s="1020"/>
      <c r="L46" s="1020"/>
      <c r="M46" s="1020"/>
    </row>
    <row r="47" spans="1:13" ht="63" x14ac:dyDescent="0.25">
      <c r="A47" s="1009">
        <v>18</v>
      </c>
      <c r="B47" s="1017" t="s">
        <v>957</v>
      </c>
      <c r="C47" s="1018" t="s">
        <v>1593</v>
      </c>
      <c r="D47" s="1010" t="s">
        <v>154</v>
      </c>
      <c r="E47" s="1019">
        <v>11</v>
      </c>
      <c r="F47" s="1020">
        <v>2298.4699999999998</v>
      </c>
      <c r="G47" s="1020"/>
      <c r="H47" s="1020"/>
      <c r="I47" s="1020"/>
      <c r="J47" s="1020">
        <v>25283</v>
      </c>
      <c r="K47" s="1020"/>
      <c r="L47" s="1020"/>
      <c r="M47" s="1020"/>
    </row>
    <row r="48" spans="1:13" ht="51" x14ac:dyDescent="0.25">
      <c r="A48" s="1009">
        <v>19</v>
      </c>
      <c r="B48" s="1017" t="s">
        <v>572</v>
      </c>
      <c r="C48" s="1018" t="s">
        <v>1594</v>
      </c>
      <c r="D48" s="1010" t="s">
        <v>154</v>
      </c>
      <c r="E48" s="1019">
        <v>1</v>
      </c>
      <c r="F48" s="1020">
        <v>845.94</v>
      </c>
      <c r="G48" s="1020"/>
      <c r="H48" s="1020"/>
      <c r="I48" s="1020"/>
      <c r="J48" s="1020">
        <v>846</v>
      </c>
      <c r="K48" s="1020"/>
      <c r="L48" s="1020"/>
      <c r="M48" s="1020"/>
    </row>
    <row r="49" spans="1:13" ht="63" x14ac:dyDescent="0.25">
      <c r="A49" s="1009">
        <v>20</v>
      </c>
      <c r="B49" s="1017" t="s">
        <v>957</v>
      </c>
      <c r="C49" s="1018" t="s">
        <v>1595</v>
      </c>
      <c r="D49" s="1010" t="s">
        <v>154</v>
      </c>
      <c r="E49" s="1019">
        <v>1</v>
      </c>
      <c r="F49" s="1020">
        <v>2298.4699999999998</v>
      </c>
      <c r="G49" s="1020"/>
      <c r="H49" s="1020"/>
      <c r="I49" s="1020"/>
      <c r="J49" s="1020">
        <v>2298</v>
      </c>
      <c r="K49" s="1020"/>
      <c r="L49" s="1020"/>
      <c r="M49" s="1020"/>
    </row>
    <row r="50" spans="1:13" ht="51" x14ac:dyDescent="0.25">
      <c r="A50" s="1009">
        <v>21</v>
      </c>
      <c r="B50" s="1017" t="s">
        <v>583</v>
      </c>
      <c r="C50" s="1018" t="s">
        <v>1596</v>
      </c>
      <c r="D50" s="1010" t="s">
        <v>154</v>
      </c>
      <c r="E50" s="1019">
        <v>14</v>
      </c>
      <c r="F50" s="1020">
        <v>1460.49</v>
      </c>
      <c r="G50" s="1020"/>
      <c r="H50" s="1020"/>
      <c r="I50" s="1020"/>
      <c r="J50" s="1020">
        <v>20447</v>
      </c>
      <c r="K50" s="1020"/>
      <c r="L50" s="1020"/>
      <c r="M50" s="1020"/>
    </row>
    <row r="51" spans="1:13" ht="63" x14ac:dyDescent="0.25">
      <c r="A51" s="1009">
        <v>22</v>
      </c>
      <c r="B51" s="1017" t="s">
        <v>584</v>
      </c>
      <c r="C51" s="1018" t="s">
        <v>1597</v>
      </c>
      <c r="D51" s="1010" t="s">
        <v>154</v>
      </c>
      <c r="E51" s="1019">
        <v>1</v>
      </c>
      <c r="F51" s="1020">
        <v>1879.85</v>
      </c>
      <c r="G51" s="1020"/>
      <c r="H51" s="1020"/>
      <c r="I51" s="1020"/>
      <c r="J51" s="1020">
        <v>1880</v>
      </c>
      <c r="K51" s="1020"/>
      <c r="L51" s="1020"/>
      <c r="M51" s="1020"/>
    </row>
    <row r="52" spans="1:13" ht="63" x14ac:dyDescent="0.25">
      <c r="A52" s="1009">
        <v>23</v>
      </c>
      <c r="B52" s="1017" t="s">
        <v>588</v>
      </c>
      <c r="C52" s="1018" t="s">
        <v>1598</v>
      </c>
      <c r="D52" s="1010" t="s">
        <v>154</v>
      </c>
      <c r="E52" s="1019">
        <v>6</v>
      </c>
      <c r="F52" s="1020">
        <v>882.77</v>
      </c>
      <c r="G52" s="1020"/>
      <c r="H52" s="1020"/>
      <c r="I52" s="1020"/>
      <c r="J52" s="1020">
        <v>5297</v>
      </c>
      <c r="K52" s="1020"/>
      <c r="L52" s="1020"/>
      <c r="M52" s="1020"/>
    </row>
    <row r="53" spans="1:13" ht="51" x14ac:dyDescent="0.25">
      <c r="A53" s="1009">
        <v>24</v>
      </c>
      <c r="B53" s="1017" t="s">
        <v>590</v>
      </c>
      <c r="C53" s="1018" t="s">
        <v>1599</v>
      </c>
      <c r="D53" s="1010" t="s">
        <v>154</v>
      </c>
      <c r="E53" s="1019">
        <v>5</v>
      </c>
      <c r="F53" s="1020">
        <v>1257.57</v>
      </c>
      <c r="G53" s="1020"/>
      <c r="H53" s="1020"/>
      <c r="I53" s="1020"/>
      <c r="J53" s="1020">
        <v>6288</v>
      </c>
      <c r="K53" s="1020"/>
      <c r="L53" s="1020"/>
      <c r="M53" s="1020"/>
    </row>
    <row r="54" spans="1:13" ht="51" x14ac:dyDescent="0.25">
      <c r="A54" s="1009">
        <v>25</v>
      </c>
      <c r="B54" s="1017" t="s">
        <v>592</v>
      </c>
      <c r="C54" s="1018" t="s">
        <v>1600</v>
      </c>
      <c r="D54" s="1010" t="s">
        <v>154</v>
      </c>
      <c r="E54" s="1019">
        <v>32</v>
      </c>
      <c r="F54" s="1020">
        <v>987.82</v>
      </c>
      <c r="G54" s="1020"/>
      <c r="H54" s="1020"/>
      <c r="I54" s="1020"/>
      <c r="J54" s="1020">
        <v>31610</v>
      </c>
      <c r="K54" s="1020"/>
      <c r="L54" s="1020"/>
      <c r="M54" s="1020"/>
    </row>
    <row r="55" spans="1:13" ht="63" x14ac:dyDescent="0.25">
      <c r="A55" s="1009">
        <v>26</v>
      </c>
      <c r="B55" s="1017" t="s">
        <v>594</v>
      </c>
      <c r="C55" s="1018" t="s">
        <v>1601</v>
      </c>
      <c r="D55" s="1010" t="s">
        <v>154</v>
      </c>
      <c r="E55" s="1019">
        <v>15</v>
      </c>
      <c r="F55" s="1020">
        <v>1443.85</v>
      </c>
      <c r="G55" s="1020"/>
      <c r="H55" s="1020"/>
      <c r="I55" s="1020"/>
      <c r="J55" s="1020">
        <v>21658</v>
      </c>
      <c r="K55" s="1020"/>
      <c r="L55" s="1020"/>
      <c r="M55" s="1020"/>
    </row>
    <row r="56" spans="1:13" ht="30" x14ac:dyDescent="0.25">
      <c r="A56" s="1009">
        <v>27</v>
      </c>
      <c r="B56" s="1017" t="s">
        <v>958</v>
      </c>
      <c r="C56" s="1018" t="s">
        <v>1113</v>
      </c>
      <c r="D56" s="1010" t="s">
        <v>372</v>
      </c>
      <c r="E56" s="1021">
        <v>0.27</v>
      </c>
      <c r="F56" s="1020">
        <v>15290.97</v>
      </c>
      <c r="G56" s="1020">
        <v>4825.0200000000004</v>
      </c>
      <c r="H56" s="1020">
        <v>4849.3999999999996</v>
      </c>
      <c r="I56" s="1020">
        <v>1740.98</v>
      </c>
      <c r="J56" s="1020">
        <v>4129</v>
      </c>
      <c r="K56" s="1020">
        <v>1303</v>
      </c>
      <c r="L56" s="1020">
        <v>1309</v>
      </c>
      <c r="M56" s="1020">
        <v>470</v>
      </c>
    </row>
    <row r="57" spans="1:13" ht="51" x14ac:dyDescent="0.25">
      <c r="A57" s="1009">
        <v>28</v>
      </c>
      <c r="B57" s="1017" t="s">
        <v>575</v>
      </c>
      <c r="C57" s="1018" t="s">
        <v>1602</v>
      </c>
      <c r="D57" s="1010" t="s">
        <v>154</v>
      </c>
      <c r="E57" s="1019">
        <v>17</v>
      </c>
      <c r="F57" s="1020">
        <v>533.96</v>
      </c>
      <c r="G57" s="1020"/>
      <c r="H57" s="1020"/>
      <c r="I57" s="1020"/>
      <c r="J57" s="1020">
        <v>9077</v>
      </c>
      <c r="K57" s="1020"/>
      <c r="L57" s="1020"/>
      <c r="M57" s="1020"/>
    </row>
    <row r="58" spans="1:13" ht="63" x14ac:dyDescent="0.25">
      <c r="A58" s="1009">
        <v>29</v>
      </c>
      <c r="B58" s="1017" t="s">
        <v>577</v>
      </c>
      <c r="C58" s="1018" t="s">
        <v>1603</v>
      </c>
      <c r="D58" s="1010" t="s">
        <v>154</v>
      </c>
      <c r="E58" s="1019">
        <v>6</v>
      </c>
      <c r="F58" s="1020">
        <v>1014.53</v>
      </c>
      <c r="G58" s="1020"/>
      <c r="H58" s="1020"/>
      <c r="I58" s="1020"/>
      <c r="J58" s="1020">
        <v>6087</v>
      </c>
      <c r="K58" s="1020"/>
      <c r="L58" s="1020"/>
      <c r="M58" s="1020"/>
    </row>
    <row r="59" spans="1:13" ht="51" x14ac:dyDescent="0.25">
      <c r="A59" s="1009">
        <v>30</v>
      </c>
      <c r="B59" s="1017" t="s">
        <v>579</v>
      </c>
      <c r="C59" s="1018" t="s">
        <v>1604</v>
      </c>
      <c r="D59" s="1010" t="s">
        <v>154</v>
      </c>
      <c r="E59" s="1019">
        <v>2</v>
      </c>
      <c r="F59" s="1020">
        <v>214.74</v>
      </c>
      <c r="G59" s="1020"/>
      <c r="H59" s="1020"/>
      <c r="I59" s="1020"/>
      <c r="J59" s="1020">
        <v>429</v>
      </c>
      <c r="K59" s="1020"/>
      <c r="L59" s="1020"/>
      <c r="M59" s="1020"/>
    </row>
    <row r="60" spans="1:13" ht="51" x14ac:dyDescent="0.25">
      <c r="A60" s="1009">
        <v>31</v>
      </c>
      <c r="B60" s="1017" t="s">
        <v>581</v>
      </c>
      <c r="C60" s="1018" t="s">
        <v>1605</v>
      </c>
      <c r="D60" s="1010" t="s">
        <v>154</v>
      </c>
      <c r="E60" s="1019">
        <v>2</v>
      </c>
      <c r="F60" s="1020">
        <v>304.02</v>
      </c>
      <c r="G60" s="1020"/>
      <c r="H60" s="1020"/>
      <c r="I60" s="1020"/>
      <c r="J60" s="1020">
        <v>608</v>
      </c>
      <c r="K60" s="1020"/>
      <c r="L60" s="1020"/>
      <c r="M60" s="1020"/>
    </row>
    <row r="61" spans="1:13" ht="51" x14ac:dyDescent="0.25">
      <c r="A61" s="1009">
        <v>32</v>
      </c>
      <c r="B61" s="1017" t="s">
        <v>586</v>
      </c>
      <c r="C61" s="1018" t="s">
        <v>1606</v>
      </c>
      <c r="D61" s="1010" t="s">
        <v>154</v>
      </c>
      <c r="E61" s="1019">
        <v>6</v>
      </c>
      <c r="F61" s="1020">
        <v>293.31</v>
      </c>
      <c r="G61" s="1020"/>
      <c r="H61" s="1020"/>
      <c r="I61" s="1020"/>
      <c r="J61" s="1020">
        <v>1760</v>
      </c>
      <c r="K61" s="1020"/>
      <c r="L61" s="1020"/>
      <c r="M61" s="1020"/>
    </row>
    <row r="62" spans="1:13" ht="30" x14ac:dyDescent="0.25">
      <c r="A62" s="1009">
        <v>33</v>
      </c>
      <c r="B62" s="1017" t="s">
        <v>596</v>
      </c>
      <c r="C62" s="1018" t="s">
        <v>1114</v>
      </c>
      <c r="D62" s="1010" t="s">
        <v>372</v>
      </c>
      <c r="E62" s="1019">
        <v>0.09</v>
      </c>
      <c r="F62" s="1020">
        <v>4889.08</v>
      </c>
      <c r="G62" s="1020">
        <v>2676.93</v>
      </c>
      <c r="H62" s="1020">
        <v>1245.45</v>
      </c>
      <c r="I62" s="1020">
        <v>41.59</v>
      </c>
      <c r="J62" s="1020">
        <v>440</v>
      </c>
      <c r="K62" s="1020">
        <v>241</v>
      </c>
      <c r="L62" s="1020">
        <v>112</v>
      </c>
      <c r="M62" s="1020">
        <v>4</v>
      </c>
    </row>
    <row r="63" spans="1:13" ht="39" x14ac:dyDescent="0.25">
      <c r="A63" s="1009">
        <v>34</v>
      </c>
      <c r="B63" s="1017" t="s">
        <v>597</v>
      </c>
      <c r="C63" s="1018" t="s">
        <v>1607</v>
      </c>
      <c r="D63" s="1010" t="s">
        <v>154</v>
      </c>
      <c r="E63" s="1019">
        <v>9</v>
      </c>
      <c r="F63" s="1020">
        <v>168.9</v>
      </c>
      <c r="G63" s="1020"/>
      <c r="H63" s="1020"/>
      <c r="I63" s="1020"/>
      <c r="J63" s="1020">
        <v>1520</v>
      </c>
      <c r="K63" s="1020"/>
      <c r="L63" s="1020"/>
      <c r="M63" s="1020"/>
    </row>
    <row r="64" spans="1:13" ht="42" x14ac:dyDescent="0.25">
      <c r="A64" s="1009">
        <v>35</v>
      </c>
      <c r="B64" s="1017" t="s">
        <v>598</v>
      </c>
      <c r="C64" s="1018" t="s">
        <v>1115</v>
      </c>
      <c r="D64" s="1010" t="s">
        <v>372</v>
      </c>
      <c r="E64" s="1019">
        <v>0.06</v>
      </c>
      <c r="F64" s="1020">
        <v>972.86</v>
      </c>
      <c r="G64" s="1020">
        <v>877.77</v>
      </c>
      <c r="H64" s="1020">
        <v>20.71</v>
      </c>
      <c r="I64" s="1020">
        <v>1.49</v>
      </c>
      <c r="J64" s="1020">
        <v>58</v>
      </c>
      <c r="K64" s="1020">
        <v>53</v>
      </c>
      <c r="L64" s="1020">
        <v>1</v>
      </c>
      <c r="M64" s="1020"/>
    </row>
    <row r="65" spans="1:13" ht="39" x14ac:dyDescent="0.25">
      <c r="A65" s="1009">
        <v>36</v>
      </c>
      <c r="B65" s="1017" t="s">
        <v>599</v>
      </c>
      <c r="C65" s="1018" t="s">
        <v>1608</v>
      </c>
      <c r="D65" s="1010" t="s">
        <v>154</v>
      </c>
      <c r="E65" s="1019">
        <v>6</v>
      </c>
      <c r="F65" s="1020">
        <v>11.66</v>
      </c>
      <c r="G65" s="1020"/>
      <c r="H65" s="1020"/>
      <c r="I65" s="1020"/>
      <c r="J65" s="1020">
        <v>70</v>
      </c>
      <c r="K65" s="1020"/>
      <c r="L65" s="1020"/>
      <c r="M65" s="1020"/>
    </row>
    <row r="66" spans="1:13" ht="42" x14ac:dyDescent="0.25">
      <c r="A66" s="1009">
        <v>37</v>
      </c>
      <c r="B66" s="1017" t="s">
        <v>600</v>
      </c>
      <c r="C66" s="1018" t="s">
        <v>1116</v>
      </c>
      <c r="D66" s="1010" t="s">
        <v>372</v>
      </c>
      <c r="E66" s="1021">
        <v>0.26</v>
      </c>
      <c r="F66" s="1020">
        <v>1780.72</v>
      </c>
      <c r="G66" s="1020">
        <v>1076.77</v>
      </c>
      <c r="H66" s="1020">
        <v>48.43</v>
      </c>
      <c r="I66" s="1020">
        <v>1.1100000000000001</v>
      </c>
      <c r="J66" s="1020">
        <v>463</v>
      </c>
      <c r="K66" s="1020">
        <v>280</v>
      </c>
      <c r="L66" s="1020">
        <v>13</v>
      </c>
      <c r="M66" s="1020"/>
    </row>
    <row r="67" spans="1:13" ht="24" x14ac:dyDescent="0.25">
      <c r="A67" s="1009">
        <v>38</v>
      </c>
      <c r="B67" s="1017" t="s">
        <v>601</v>
      </c>
      <c r="C67" s="1018" t="s">
        <v>1117</v>
      </c>
      <c r="D67" s="1010" t="s">
        <v>154</v>
      </c>
      <c r="E67" s="1019">
        <v>26</v>
      </c>
      <c r="F67" s="1020">
        <v>11.83</v>
      </c>
      <c r="G67" s="1020"/>
      <c r="H67" s="1020"/>
      <c r="I67" s="1020"/>
      <c r="J67" s="1020">
        <v>308</v>
      </c>
      <c r="K67" s="1020"/>
      <c r="L67" s="1020"/>
      <c r="M67" s="1020"/>
    </row>
    <row r="68" spans="1:13" ht="42" x14ac:dyDescent="0.25">
      <c r="A68" s="1009">
        <v>39</v>
      </c>
      <c r="B68" s="1017" t="s">
        <v>602</v>
      </c>
      <c r="C68" s="1018" t="s">
        <v>1118</v>
      </c>
      <c r="D68" s="1010" t="s">
        <v>372</v>
      </c>
      <c r="E68" s="1019">
        <v>0.08</v>
      </c>
      <c r="F68" s="1020">
        <v>989.54</v>
      </c>
      <c r="G68" s="1020">
        <v>894.13</v>
      </c>
      <c r="H68" s="1020">
        <v>20.71</v>
      </c>
      <c r="I68" s="1020">
        <v>1.49</v>
      </c>
      <c r="J68" s="1020">
        <v>79</v>
      </c>
      <c r="K68" s="1020">
        <v>72</v>
      </c>
      <c r="L68" s="1020">
        <v>2</v>
      </c>
      <c r="M68" s="1020"/>
    </row>
    <row r="69" spans="1:13" ht="39" x14ac:dyDescent="0.25">
      <c r="A69" s="1009">
        <v>40</v>
      </c>
      <c r="B69" s="1137" t="s">
        <v>1659</v>
      </c>
      <c r="C69" s="1018" t="s">
        <v>1609</v>
      </c>
      <c r="D69" s="1010" t="s">
        <v>154</v>
      </c>
      <c r="E69" s="1019">
        <v>8</v>
      </c>
      <c r="F69" s="1020">
        <v>11.25</v>
      </c>
      <c r="G69" s="1020"/>
      <c r="H69" s="1020"/>
      <c r="I69" s="1020"/>
      <c r="J69" s="1020">
        <v>90</v>
      </c>
      <c r="K69" s="1020"/>
      <c r="L69" s="1020"/>
      <c r="M69" s="1020"/>
    </row>
    <row r="70" spans="1:13" ht="42" x14ac:dyDescent="0.25">
      <c r="A70" s="1009">
        <v>41</v>
      </c>
      <c r="B70" s="1017" t="s">
        <v>603</v>
      </c>
      <c r="C70" s="1018" t="s">
        <v>1119</v>
      </c>
      <c r="D70" s="1010" t="s">
        <v>372</v>
      </c>
      <c r="E70" s="1021">
        <v>0.4</v>
      </c>
      <c r="F70" s="1020">
        <v>992.32</v>
      </c>
      <c r="G70" s="1020">
        <v>896.85</v>
      </c>
      <c r="H70" s="1020">
        <v>20.71</v>
      </c>
      <c r="I70" s="1020">
        <v>1.49</v>
      </c>
      <c r="J70" s="1020">
        <v>397</v>
      </c>
      <c r="K70" s="1020">
        <v>359</v>
      </c>
      <c r="L70" s="1020">
        <v>8</v>
      </c>
      <c r="M70" s="1020">
        <v>1</v>
      </c>
    </row>
    <row r="71" spans="1:13" ht="39" x14ac:dyDescent="0.25">
      <c r="A71" s="1009">
        <v>42</v>
      </c>
      <c r="B71" s="1137" t="s">
        <v>1660</v>
      </c>
      <c r="C71" s="1018" t="s">
        <v>1610</v>
      </c>
      <c r="D71" s="1010" t="s">
        <v>154</v>
      </c>
      <c r="E71" s="1019">
        <v>40</v>
      </c>
      <c r="F71" s="1020">
        <v>53.08</v>
      </c>
      <c r="G71" s="1020"/>
      <c r="H71" s="1020"/>
      <c r="I71" s="1020"/>
      <c r="J71" s="1020">
        <v>2123</v>
      </c>
      <c r="K71" s="1020"/>
      <c r="L71" s="1020"/>
      <c r="M71" s="1020"/>
    </row>
    <row r="72" spans="1:13" ht="42" x14ac:dyDescent="0.25">
      <c r="A72" s="1009">
        <v>43</v>
      </c>
      <c r="B72" s="1017" t="s">
        <v>604</v>
      </c>
      <c r="C72" s="1018" t="s">
        <v>1120</v>
      </c>
      <c r="D72" s="1010" t="s">
        <v>372</v>
      </c>
      <c r="E72" s="1021">
        <v>0.13</v>
      </c>
      <c r="F72" s="1020">
        <v>1943.65</v>
      </c>
      <c r="G72" s="1020">
        <v>1060.4100000000001</v>
      </c>
      <c r="H72" s="1020">
        <v>53.6</v>
      </c>
      <c r="I72" s="1020">
        <v>1.49</v>
      </c>
      <c r="J72" s="1020">
        <v>253</v>
      </c>
      <c r="K72" s="1020">
        <v>138</v>
      </c>
      <c r="L72" s="1020">
        <v>7</v>
      </c>
      <c r="M72" s="1020"/>
    </row>
    <row r="73" spans="1:13" ht="39" x14ac:dyDescent="0.25">
      <c r="A73" s="1009">
        <v>44</v>
      </c>
      <c r="B73" s="1137" t="s">
        <v>1661</v>
      </c>
      <c r="C73" s="1018" t="s">
        <v>1611</v>
      </c>
      <c r="D73" s="1010" t="s">
        <v>154</v>
      </c>
      <c r="E73" s="1019">
        <v>13</v>
      </c>
      <c r="F73" s="1020">
        <v>48.26</v>
      </c>
      <c r="G73" s="1020"/>
      <c r="H73" s="1020"/>
      <c r="I73" s="1020"/>
      <c r="J73" s="1020">
        <v>627</v>
      </c>
      <c r="K73" s="1020"/>
      <c r="L73" s="1020"/>
      <c r="M73" s="1020"/>
    </row>
    <row r="74" spans="1:13" ht="42" x14ac:dyDescent="0.25">
      <c r="A74" s="1009">
        <v>45</v>
      </c>
      <c r="B74" s="1017" t="s">
        <v>605</v>
      </c>
      <c r="C74" s="1018" t="s">
        <v>1121</v>
      </c>
      <c r="D74" s="1010" t="s">
        <v>372</v>
      </c>
      <c r="E74" s="1021">
        <v>0.56000000000000005</v>
      </c>
      <c r="F74" s="1020">
        <v>1240.42</v>
      </c>
      <c r="G74" s="1020">
        <v>1038.6099999999999</v>
      </c>
      <c r="H74" s="1020">
        <v>20.71</v>
      </c>
      <c r="I74" s="1020">
        <v>1.49</v>
      </c>
      <c r="J74" s="1020">
        <v>695</v>
      </c>
      <c r="K74" s="1020">
        <v>582</v>
      </c>
      <c r="L74" s="1020">
        <v>12</v>
      </c>
      <c r="M74" s="1020">
        <v>1</v>
      </c>
    </row>
    <row r="75" spans="1:13" ht="39" x14ac:dyDescent="0.25">
      <c r="A75" s="1009">
        <v>46</v>
      </c>
      <c r="B75" s="1137" t="s">
        <v>1662</v>
      </c>
      <c r="C75" s="1018" t="s">
        <v>1612</v>
      </c>
      <c r="D75" s="1010" t="s">
        <v>154</v>
      </c>
      <c r="E75" s="1019">
        <v>56</v>
      </c>
      <c r="F75" s="1020">
        <v>16.41</v>
      </c>
      <c r="G75" s="1020"/>
      <c r="H75" s="1020"/>
      <c r="I75" s="1020"/>
      <c r="J75" s="1020">
        <v>919</v>
      </c>
      <c r="K75" s="1020"/>
      <c r="L75" s="1020"/>
      <c r="M75" s="1020"/>
    </row>
    <row r="76" spans="1:13" ht="42" x14ac:dyDescent="0.25">
      <c r="A76" s="1009">
        <v>47</v>
      </c>
      <c r="B76" s="1017" t="s">
        <v>606</v>
      </c>
      <c r="C76" s="1018" t="s">
        <v>1122</v>
      </c>
      <c r="D76" s="1010" t="s">
        <v>372</v>
      </c>
      <c r="E76" s="1019">
        <v>0.01</v>
      </c>
      <c r="F76" s="1020">
        <v>1888.76</v>
      </c>
      <c r="G76" s="1020">
        <v>1177.6300000000001</v>
      </c>
      <c r="H76" s="1020">
        <v>53.6</v>
      </c>
      <c r="I76" s="1020">
        <v>1.49</v>
      </c>
      <c r="J76" s="1020">
        <v>19</v>
      </c>
      <c r="K76" s="1020">
        <v>12</v>
      </c>
      <c r="L76" s="1020">
        <v>1</v>
      </c>
      <c r="M76" s="1020"/>
    </row>
    <row r="77" spans="1:13" ht="39" x14ac:dyDescent="0.25">
      <c r="A77" s="1009">
        <v>48</v>
      </c>
      <c r="B77" s="1137" t="s">
        <v>1663</v>
      </c>
      <c r="C77" s="1018" t="s">
        <v>1613</v>
      </c>
      <c r="D77" s="1010" t="s">
        <v>154</v>
      </c>
      <c r="E77" s="1019">
        <v>1</v>
      </c>
      <c r="F77" s="1020">
        <v>15.92</v>
      </c>
      <c r="G77" s="1020"/>
      <c r="H77" s="1020"/>
      <c r="I77" s="1020"/>
      <c r="J77" s="1020">
        <v>16</v>
      </c>
      <c r="K77" s="1020"/>
      <c r="L77" s="1020"/>
      <c r="M77" s="1020"/>
    </row>
    <row r="78" spans="1:13" ht="30" x14ac:dyDescent="0.25">
      <c r="A78" s="1009">
        <v>49</v>
      </c>
      <c r="B78" s="1017" t="s">
        <v>607</v>
      </c>
      <c r="C78" s="1018" t="s">
        <v>1123</v>
      </c>
      <c r="D78" s="1010" t="s">
        <v>372</v>
      </c>
      <c r="E78" s="1021">
        <v>0.96</v>
      </c>
      <c r="F78" s="1020">
        <v>4204.46</v>
      </c>
      <c r="G78" s="1020">
        <v>2000.88</v>
      </c>
      <c r="H78" s="1020">
        <v>62.13</v>
      </c>
      <c r="I78" s="1020">
        <v>4.46</v>
      </c>
      <c r="J78" s="1020">
        <v>4036</v>
      </c>
      <c r="K78" s="1020">
        <v>1921</v>
      </c>
      <c r="L78" s="1020">
        <v>60</v>
      </c>
      <c r="M78" s="1020">
        <v>4</v>
      </c>
    </row>
    <row r="79" spans="1:13" ht="39" x14ac:dyDescent="0.25">
      <c r="A79" s="1009">
        <v>50</v>
      </c>
      <c r="B79" s="1137" t="s">
        <v>1664</v>
      </c>
      <c r="C79" s="1018" t="s">
        <v>1614</v>
      </c>
      <c r="D79" s="1010" t="s">
        <v>154</v>
      </c>
      <c r="E79" s="1019">
        <v>96</v>
      </c>
      <c r="F79" s="1020">
        <v>93.62</v>
      </c>
      <c r="G79" s="1020"/>
      <c r="H79" s="1020"/>
      <c r="I79" s="1020"/>
      <c r="J79" s="1020">
        <v>8988</v>
      </c>
      <c r="K79" s="1020"/>
      <c r="L79" s="1020"/>
      <c r="M79" s="1020"/>
    </row>
    <row r="80" spans="1:13" ht="39" x14ac:dyDescent="0.25">
      <c r="A80" s="1009">
        <v>51</v>
      </c>
      <c r="B80" s="1137" t="s">
        <v>1665</v>
      </c>
      <c r="C80" s="1018" t="s">
        <v>1615</v>
      </c>
      <c r="D80" s="1010" t="s">
        <v>154</v>
      </c>
      <c r="E80" s="1021">
        <v>115</v>
      </c>
      <c r="F80" s="1020">
        <v>8.35</v>
      </c>
      <c r="G80" s="1020"/>
      <c r="H80" s="1020"/>
      <c r="I80" s="1020"/>
      <c r="J80" s="1020">
        <v>960</v>
      </c>
      <c r="K80" s="1020"/>
      <c r="L80" s="1020"/>
      <c r="M80" s="1020"/>
    </row>
    <row r="81" spans="1:13" ht="39" x14ac:dyDescent="0.25">
      <c r="A81" s="1009">
        <v>52</v>
      </c>
      <c r="B81" s="1137" t="s">
        <v>1666</v>
      </c>
      <c r="C81" s="1018" t="s">
        <v>1616</v>
      </c>
      <c r="D81" s="1010" t="s">
        <v>154</v>
      </c>
      <c r="E81" s="1019">
        <v>9</v>
      </c>
      <c r="F81" s="1020">
        <v>24.61</v>
      </c>
      <c r="G81" s="1020"/>
      <c r="H81" s="1020"/>
      <c r="I81" s="1020"/>
      <c r="J81" s="1020">
        <v>221</v>
      </c>
      <c r="K81" s="1020"/>
      <c r="L81" s="1020"/>
      <c r="M81" s="1020"/>
    </row>
    <row r="82" spans="1:13" ht="39" x14ac:dyDescent="0.25">
      <c r="A82" s="1009">
        <v>53</v>
      </c>
      <c r="B82" s="1137" t="s">
        <v>1667</v>
      </c>
      <c r="C82" s="1018" t="s">
        <v>1617</v>
      </c>
      <c r="D82" s="1010" t="s">
        <v>154</v>
      </c>
      <c r="E82" s="1019">
        <v>150</v>
      </c>
      <c r="F82" s="1020">
        <v>6.47</v>
      </c>
      <c r="G82" s="1020"/>
      <c r="H82" s="1020"/>
      <c r="I82" s="1020"/>
      <c r="J82" s="1020">
        <v>971</v>
      </c>
      <c r="K82" s="1020"/>
      <c r="L82" s="1020"/>
      <c r="M82" s="1020"/>
    </row>
    <row r="83" spans="1:13" ht="42" x14ac:dyDescent="0.25">
      <c r="A83" s="1009">
        <v>54</v>
      </c>
      <c r="B83" s="1017" t="s">
        <v>608</v>
      </c>
      <c r="C83" s="1018" t="s">
        <v>1124</v>
      </c>
      <c r="D83" s="1010" t="s">
        <v>373</v>
      </c>
      <c r="E83" s="1019">
        <v>0.01</v>
      </c>
      <c r="F83" s="1020">
        <v>5766.34</v>
      </c>
      <c r="G83" s="1020">
        <v>1073.19</v>
      </c>
      <c r="H83" s="1020">
        <v>2609.54</v>
      </c>
      <c r="I83" s="1020">
        <v>884.58</v>
      </c>
      <c r="J83" s="1020">
        <v>58</v>
      </c>
      <c r="K83" s="1020">
        <v>11</v>
      </c>
      <c r="L83" s="1020">
        <v>26</v>
      </c>
      <c r="M83" s="1020">
        <v>9</v>
      </c>
    </row>
    <row r="84" spans="1:13" ht="36" x14ac:dyDescent="0.25">
      <c r="A84" s="1009">
        <v>55</v>
      </c>
      <c r="B84" s="1017" t="s">
        <v>609</v>
      </c>
      <c r="C84" s="1018" t="s">
        <v>1125</v>
      </c>
      <c r="D84" s="1010" t="s">
        <v>210</v>
      </c>
      <c r="E84" s="1019">
        <v>1</v>
      </c>
      <c r="F84" s="1020">
        <v>94.91</v>
      </c>
      <c r="G84" s="1020"/>
      <c r="H84" s="1020"/>
      <c r="I84" s="1020"/>
      <c r="J84" s="1020">
        <v>95</v>
      </c>
      <c r="K84" s="1020"/>
      <c r="L84" s="1020"/>
      <c r="M84" s="1020"/>
    </row>
    <row r="85" spans="1:13" ht="42" x14ac:dyDescent="0.25">
      <c r="A85" s="1009">
        <v>56</v>
      </c>
      <c r="B85" s="1017" t="s">
        <v>610</v>
      </c>
      <c r="C85" s="1018" t="s">
        <v>1126</v>
      </c>
      <c r="D85" s="1010" t="s">
        <v>373</v>
      </c>
      <c r="E85" s="1019">
        <v>0.02</v>
      </c>
      <c r="F85" s="1020">
        <v>4796.1000000000004</v>
      </c>
      <c r="G85" s="1020">
        <v>796.49</v>
      </c>
      <c r="H85" s="1020">
        <v>1923.29</v>
      </c>
      <c r="I85" s="1020">
        <v>655.45</v>
      </c>
      <c r="J85" s="1020">
        <v>96</v>
      </c>
      <c r="K85" s="1020">
        <v>16</v>
      </c>
      <c r="L85" s="1020">
        <v>38</v>
      </c>
      <c r="M85" s="1020">
        <v>13</v>
      </c>
    </row>
    <row r="86" spans="1:13" ht="36" x14ac:dyDescent="0.25">
      <c r="A86" s="1009">
        <v>57</v>
      </c>
      <c r="B86" s="1017" t="s">
        <v>611</v>
      </c>
      <c r="C86" s="1018" t="s">
        <v>1127</v>
      </c>
      <c r="D86" s="1010" t="s">
        <v>210</v>
      </c>
      <c r="E86" s="1019">
        <v>2</v>
      </c>
      <c r="F86" s="1020">
        <v>47</v>
      </c>
      <c r="G86" s="1020"/>
      <c r="H86" s="1020"/>
      <c r="I86" s="1020"/>
      <c r="J86" s="1020">
        <v>94</v>
      </c>
      <c r="K86" s="1020"/>
      <c r="L86" s="1020"/>
      <c r="M86" s="1020"/>
    </row>
    <row r="87" spans="1:13" ht="42" x14ac:dyDescent="0.25">
      <c r="A87" s="1009">
        <v>58</v>
      </c>
      <c r="B87" s="1017" t="s">
        <v>1430</v>
      </c>
      <c r="C87" s="1018" t="s">
        <v>1431</v>
      </c>
      <c r="D87" s="1010" t="s">
        <v>1432</v>
      </c>
      <c r="E87" s="1019">
        <v>6</v>
      </c>
      <c r="F87" s="1020">
        <v>3240.81</v>
      </c>
      <c r="G87" s="1020">
        <v>726.67</v>
      </c>
      <c r="H87" s="1020">
        <v>170.85</v>
      </c>
      <c r="I87" s="1020">
        <v>12.25</v>
      </c>
      <c r="J87" s="1020">
        <v>19445</v>
      </c>
      <c r="K87" s="1020">
        <v>4360</v>
      </c>
      <c r="L87" s="1020">
        <v>1025</v>
      </c>
      <c r="M87" s="1020">
        <v>74</v>
      </c>
    </row>
    <row r="88" spans="1:13" x14ac:dyDescent="0.25">
      <c r="A88" s="1009">
        <v>59</v>
      </c>
      <c r="B88" s="1017" t="s">
        <v>612</v>
      </c>
      <c r="C88" s="1018" t="s">
        <v>1128</v>
      </c>
      <c r="D88" s="1010" t="s">
        <v>210</v>
      </c>
      <c r="E88" s="1019">
        <v>500</v>
      </c>
      <c r="F88" s="1020">
        <v>10.55</v>
      </c>
      <c r="G88" s="1020"/>
      <c r="H88" s="1020"/>
      <c r="I88" s="1020"/>
      <c r="J88" s="1020">
        <v>5275</v>
      </c>
      <c r="K88" s="1020"/>
      <c r="L88" s="1020"/>
      <c r="M88" s="1020"/>
    </row>
    <row r="89" spans="1:13" x14ac:dyDescent="0.25">
      <c r="A89" s="1009">
        <v>60</v>
      </c>
      <c r="B89" s="1017" t="s">
        <v>613</v>
      </c>
      <c r="C89" s="1018" t="s">
        <v>1129</v>
      </c>
      <c r="D89" s="1010" t="s">
        <v>210</v>
      </c>
      <c r="E89" s="1019">
        <v>100</v>
      </c>
      <c r="F89" s="1020">
        <v>12.82</v>
      </c>
      <c r="G89" s="1020"/>
      <c r="H89" s="1020"/>
      <c r="I89" s="1020"/>
      <c r="J89" s="1020">
        <v>1282</v>
      </c>
      <c r="K89" s="1020"/>
      <c r="L89" s="1020"/>
      <c r="M89" s="1020"/>
    </row>
    <row r="90" spans="1:13" ht="54" x14ac:dyDescent="0.25">
      <c r="A90" s="1009">
        <v>61</v>
      </c>
      <c r="B90" s="1017" t="s">
        <v>614</v>
      </c>
      <c r="C90" s="1018" t="s">
        <v>1130</v>
      </c>
      <c r="D90" s="1010" t="s">
        <v>364</v>
      </c>
      <c r="E90" s="1021">
        <v>0.45900000000000002</v>
      </c>
      <c r="F90" s="1020">
        <v>3901.62</v>
      </c>
      <c r="G90" s="1020">
        <v>1502.47</v>
      </c>
      <c r="H90" s="1020">
        <v>2283.1799999999998</v>
      </c>
      <c r="I90" s="1020">
        <v>574.71</v>
      </c>
      <c r="J90" s="1020">
        <v>1791</v>
      </c>
      <c r="K90" s="1020">
        <v>690</v>
      </c>
      <c r="L90" s="1020">
        <v>1048</v>
      </c>
      <c r="M90" s="1020">
        <v>264</v>
      </c>
    </row>
    <row r="91" spans="1:13" ht="51" x14ac:dyDescent="0.25">
      <c r="A91" s="1009">
        <v>62</v>
      </c>
      <c r="B91" s="1137" t="s">
        <v>1668</v>
      </c>
      <c r="C91" s="1018" t="s">
        <v>1618</v>
      </c>
      <c r="D91" s="1010" t="s">
        <v>210</v>
      </c>
      <c r="E91" s="1019">
        <v>100</v>
      </c>
      <c r="F91" s="1020">
        <v>76.48</v>
      </c>
      <c r="G91" s="1020"/>
      <c r="H91" s="1020"/>
      <c r="I91" s="1020"/>
      <c r="J91" s="1020">
        <v>7648</v>
      </c>
      <c r="K91" s="1020"/>
      <c r="L91" s="1020"/>
      <c r="M91" s="1020"/>
    </row>
    <row r="92" spans="1:13" ht="54" x14ac:dyDescent="0.25">
      <c r="A92" s="1009">
        <v>63</v>
      </c>
      <c r="B92" s="1017" t="s">
        <v>616</v>
      </c>
      <c r="C92" s="1018" t="s">
        <v>1131</v>
      </c>
      <c r="D92" s="1010" t="s">
        <v>364</v>
      </c>
      <c r="E92" s="1021">
        <v>4.3799999999999999E-2</v>
      </c>
      <c r="F92" s="1020">
        <v>4509.09</v>
      </c>
      <c r="G92" s="1020">
        <v>1745.55</v>
      </c>
      <c r="H92" s="1020">
        <v>2614.83</v>
      </c>
      <c r="I92" s="1020">
        <v>689.5</v>
      </c>
      <c r="J92" s="1020">
        <v>197</v>
      </c>
      <c r="K92" s="1020">
        <v>76</v>
      </c>
      <c r="L92" s="1020">
        <v>115</v>
      </c>
      <c r="M92" s="1020">
        <v>30</v>
      </c>
    </row>
    <row r="93" spans="1:13" ht="51" x14ac:dyDescent="0.25">
      <c r="A93" s="1009">
        <v>64</v>
      </c>
      <c r="B93" s="1137" t="s">
        <v>1668</v>
      </c>
      <c r="C93" s="1018" t="s">
        <v>1619</v>
      </c>
      <c r="D93" s="1010" t="s">
        <v>210</v>
      </c>
      <c r="E93" s="1019">
        <v>30</v>
      </c>
      <c r="F93" s="1020">
        <v>28.15</v>
      </c>
      <c r="G93" s="1020"/>
      <c r="H93" s="1020"/>
      <c r="I93" s="1020"/>
      <c r="J93" s="1020">
        <v>845</v>
      </c>
      <c r="K93" s="1020"/>
      <c r="L93" s="1020"/>
      <c r="M93" s="1020"/>
    </row>
    <row r="94" spans="1:13" ht="42" x14ac:dyDescent="0.25">
      <c r="A94" s="1009">
        <v>65</v>
      </c>
      <c r="B94" s="1017" t="s">
        <v>618</v>
      </c>
      <c r="C94" s="1018" t="s">
        <v>1132</v>
      </c>
      <c r="D94" s="1010" t="s">
        <v>373</v>
      </c>
      <c r="E94" s="1019">
        <v>1.3</v>
      </c>
      <c r="F94" s="1020">
        <v>1989.52</v>
      </c>
      <c r="G94" s="1020">
        <v>276.7</v>
      </c>
      <c r="H94" s="1020">
        <v>503.37</v>
      </c>
      <c r="I94" s="1020">
        <v>116.89</v>
      </c>
      <c r="J94" s="1020">
        <v>2586</v>
      </c>
      <c r="K94" s="1020">
        <v>360</v>
      </c>
      <c r="L94" s="1020">
        <v>654</v>
      </c>
      <c r="M94" s="1020">
        <v>152</v>
      </c>
    </row>
    <row r="95" spans="1:13" ht="39" x14ac:dyDescent="0.25">
      <c r="A95" s="1009">
        <v>66</v>
      </c>
      <c r="B95" s="1137" t="s">
        <v>1669</v>
      </c>
      <c r="C95" s="1018" t="s">
        <v>1620</v>
      </c>
      <c r="D95" s="1010" t="s">
        <v>210</v>
      </c>
      <c r="E95" s="1019">
        <v>130</v>
      </c>
      <c r="F95" s="1020">
        <v>6.76</v>
      </c>
      <c r="G95" s="1020"/>
      <c r="H95" s="1020"/>
      <c r="I95" s="1020"/>
      <c r="J95" s="1020">
        <v>879</v>
      </c>
      <c r="K95" s="1020"/>
      <c r="L95" s="1020"/>
      <c r="M95" s="1020"/>
    </row>
    <row r="96" spans="1:13" ht="30" x14ac:dyDescent="0.25">
      <c r="A96" s="1009">
        <v>67</v>
      </c>
      <c r="B96" s="1017" t="s">
        <v>619</v>
      </c>
      <c r="C96" s="1018" t="s">
        <v>1133</v>
      </c>
      <c r="D96" s="1010" t="s">
        <v>373</v>
      </c>
      <c r="E96" s="1019">
        <v>1.3</v>
      </c>
      <c r="F96" s="1020">
        <v>409.93</v>
      </c>
      <c r="G96" s="1020">
        <v>121.54</v>
      </c>
      <c r="H96" s="1020">
        <v>178.49</v>
      </c>
      <c r="I96" s="1020">
        <v>71.290000000000006</v>
      </c>
      <c r="J96" s="1020">
        <v>533</v>
      </c>
      <c r="K96" s="1020">
        <v>158</v>
      </c>
      <c r="L96" s="1020">
        <v>232</v>
      </c>
      <c r="M96" s="1020">
        <v>93</v>
      </c>
    </row>
    <row r="97" spans="1:13" ht="39" x14ac:dyDescent="0.25">
      <c r="A97" s="1009">
        <v>68</v>
      </c>
      <c r="B97" s="1137" t="s">
        <v>1670</v>
      </c>
      <c r="C97" s="1018" t="s">
        <v>1621</v>
      </c>
      <c r="D97" s="1010" t="s">
        <v>210</v>
      </c>
      <c r="E97" s="1019">
        <v>130</v>
      </c>
      <c r="F97" s="1020">
        <v>25.15</v>
      </c>
      <c r="G97" s="1020"/>
      <c r="H97" s="1020"/>
      <c r="I97" s="1020"/>
      <c r="J97" s="1020">
        <v>3270</v>
      </c>
      <c r="K97" s="1020"/>
      <c r="L97" s="1020"/>
      <c r="M97" s="1020"/>
    </row>
    <row r="98" spans="1:13" ht="54" x14ac:dyDescent="0.25">
      <c r="A98" s="1009">
        <v>69</v>
      </c>
      <c r="B98" s="1017" t="s">
        <v>959</v>
      </c>
      <c r="C98" s="1018" t="s">
        <v>1134</v>
      </c>
      <c r="D98" s="1010" t="s">
        <v>373</v>
      </c>
      <c r="E98" s="1021">
        <v>7.05</v>
      </c>
      <c r="F98" s="1020">
        <v>7945.69</v>
      </c>
      <c r="G98" s="1020">
        <v>1334.38</v>
      </c>
      <c r="H98" s="1020">
        <v>2054.0500000000002</v>
      </c>
      <c r="I98" s="1020">
        <v>797.15</v>
      </c>
      <c r="J98" s="1020">
        <v>56017</v>
      </c>
      <c r="K98" s="1020">
        <v>9407</v>
      </c>
      <c r="L98" s="1020">
        <v>14481</v>
      </c>
      <c r="M98" s="1020">
        <v>5620</v>
      </c>
    </row>
    <row r="99" spans="1:13" ht="39" x14ac:dyDescent="0.25">
      <c r="A99" s="1009">
        <v>70</v>
      </c>
      <c r="B99" s="1137" t="s">
        <v>1671</v>
      </c>
      <c r="C99" s="1018" t="s">
        <v>1622</v>
      </c>
      <c r="D99" s="1010" t="s">
        <v>210</v>
      </c>
      <c r="E99" s="1019">
        <v>430</v>
      </c>
      <c r="F99" s="1020">
        <v>10.130000000000001</v>
      </c>
      <c r="G99" s="1020"/>
      <c r="H99" s="1020"/>
      <c r="I99" s="1020"/>
      <c r="J99" s="1020">
        <v>4356</v>
      </c>
      <c r="K99" s="1020"/>
      <c r="L99" s="1020"/>
      <c r="M99" s="1020"/>
    </row>
    <row r="100" spans="1:13" ht="39" x14ac:dyDescent="0.25">
      <c r="A100" s="1009">
        <v>71</v>
      </c>
      <c r="B100" s="1137" t="s">
        <v>1672</v>
      </c>
      <c r="C100" s="1018" t="s">
        <v>1623</v>
      </c>
      <c r="D100" s="1010" t="s">
        <v>210</v>
      </c>
      <c r="E100" s="1019">
        <v>800</v>
      </c>
      <c r="F100" s="1020">
        <v>15.13</v>
      </c>
      <c r="G100" s="1020"/>
      <c r="H100" s="1020"/>
      <c r="I100" s="1020"/>
      <c r="J100" s="1020">
        <v>12104</v>
      </c>
      <c r="K100" s="1020"/>
      <c r="L100" s="1020"/>
      <c r="M100" s="1020"/>
    </row>
    <row r="101" spans="1:13" ht="39" x14ac:dyDescent="0.25">
      <c r="A101" s="1009">
        <v>72</v>
      </c>
      <c r="B101" s="1137" t="s">
        <v>1673</v>
      </c>
      <c r="C101" s="1018" t="s">
        <v>1624</v>
      </c>
      <c r="D101" s="1010" t="s">
        <v>210</v>
      </c>
      <c r="E101" s="1019">
        <v>45</v>
      </c>
      <c r="F101" s="1020">
        <v>44.78</v>
      </c>
      <c r="G101" s="1020"/>
      <c r="H101" s="1020"/>
      <c r="I101" s="1020"/>
      <c r="J101" s="1020">
        <v>2015</v>
      </c>
      <c r="K101" s="1020"/>
      <c r="L101" s="1020"/>
      <c r="M101" s="1020"/>
    </row>
    <row r="102" spans="1:13" ht="39" x14ac:dyDescent="0.25">
      <c r="A102" s="1009">
        <v>73</v>
      </c>
      <c r="B102" s="1137" t="s">
        <v>1674</v>
      </c>
      <c r="C102" s="1018" t="s">
        <v>1625</v>
      </c>
      <c r="D102" s="1010" t="s">
        <v>210</v>
      </c>
      <c r="E102" s="1019">
        <v>30</v>
      </c>
      <c r="F102" s="1020">
        <v>16.559999999999999</v>
      </c>
      <c r="G102" s="1020"/>
      <c r="H102" s="1020"/>
      <c r="I102" s="1020"/>
      <c r="J102" s="1020">
        <v>497</v>
      </c>
      <c r="K102" s="1020"/>
      <c r="L102" s="1020"/>
      <c r="M102" s="1020"/>
    </row>
    <row r="103" spans="1:13" ht="66" x14ac:dyDescent="0.25">
      <c r="A103" s="1009">
        <v>74</v>
      </c>
      <c r="B103" s="1017" t="s">
        <v>621</v>
      </c>
      <c r="C103" s="1018" t="s">
        <v>1135</v>
      </c>
      <c r="D103" s="1010" t="s">
        <v>373</v>
      </c>
      <c r="E103" s="1019">
        <v>0.1</v>
      </c>
      <c r="F103" s="1020">
        <v>2351.4499999999998</v>
      </c>
      <c r="G103" s="1020">
        <v>1016.3</v>
      </c>
      <c r="H103" s="1020">
        <v>207.09</v>
      </c>
      <c r="I103" s="1020">
        <v>14.85</v>
      </c>
      <c r="J103" s="1020">
        <v>235</v>
      </c>
      <c r="K103" s="1020">
        <v>102</v>
      </c>
      <c r="L103" s="1020">
        <v>21</v>
      </c>
      <c r="M103" s="1020">
        <v>1</v>
      </c>
    </row>
    <row r="104" spans="1:13" ht="39" x14ac:dyDescent="0.25">
      <c r="A104" s="1009">
        <v>75</v>
      </c>
      <c r="B104" s="1137" t="s">
        <v>1675</v>
      </c>
      <c r="C104" s="1018" t="s">
        <v>1626</v>
      </c>
      <c r="D104" s="1010" t="s">
        <v>210</v>
      </c>
      <c r="E104" s="1019">
        <v>10</v>
      </c>
      <c r="F104" s="1020">
        <v>220.37</v>
      </c>
      <c r="G104" s="1020"/>
      <c r="H104" s="1020"/>
      <c r="I104" s="1020"/>
      <c r="J104" s="1020">
        <v>2204</v>
      </c>
      <c r="K104" s="1020"/>
      <c r="L104" s="1020"/>
      <c r="M104" s="1020"/>
    </row>
    <row r="105" spans="1:13" ht="42" x14ac:dyDescent="0.25">
      <c r="A105" s="1009">
        <v>76</v>
      </c>
      <c r="B105" s="1017" t="s">
        <v>624</v>
      </c>
      <c r="C105" s="1018" t="s">
        <v>1136</v>
      </c>
      <c r="D105" s="1010" t="s">
        <v>373</v>
      </c>
      <c r="E105" s="1019">
        <v>0.5</v>
      </c>
      <c r="F105" s="1020">
        <v>314.98</v>
      </c>
      <c r="G105" s="1020">
        <v>282.64</v>
      </c>
      <c r="H105" s="1020"/>
      <c r="I105" s="1020"/>
      <c r="J105" s="1020">
        <v>157</v>
      </c>
      <c r="K105" s="1020">
        <v>141</v>
      </c>
      <c r="L105" s="1020"/>
      <c r="M105" s="1020"/>
    </row>
    <row r="106" spans="1:13" ht="36" x14ac:dyDescent="0.25">
      <c r="A106" s="1009">
        <v>77</v>
      </c>
      <c r="B106" s="1017" t="s">
        <v>625</v>
      </c>
      <c r="C106" s="1018" t="s">
        <v>1137</v>
      </c>
      <c r="D106" s="1010" t="s">
        <v>356</v>
      </c>
      <c r="E106" s="1019">
        <v>0.05</v>
      </c>
      <c r="F106" s="1020">
        <v>14385.05</v>
      </c>
      <c r="G106" s="1020"/>
      <c r="H106" s="1020"/>
      <c r="I106" s="1020"/>
      <c r="J106" s="1020">
        <v>719</v>
      </c>
      <c r="K106" s="1020"/>
      <c r="L106" s="1020"/>
      <c r="M106" s="1020"/>
    </row>
    <row r="107" spans="1:13" ht="15" customHeight="1" x14ac:dyDescent="0.25">
      <c r="A107" s="1286" t="s">
        <v>626</v>
      </c>
      <c r="B107" s="1287"/>
      <c r="C107" s="1287"/>
      <c r="D107" s="1287"/>
      <c r="E107" s="1287"/>
      <c r="F107" s="1287"/>
      <c r="G107" s="1287"/>
      <c r="H107" s="1287"/>
      <c r="I107" s="1287"/>
      <c r="J107" s="1287"/>
      <c r="K107" s="1287"/>
      <c r="L107" s="1287"/>
      <c r="M107" s="1287"/>
    </row>
    <row r="108" spans="1:13" ht="42" x14ac:dyDescent="0.25">
      <c r="A108" s="1009">
        <v>78</v>
      </c>
      <c r="B108" s="1017" t="s">
        <v>627</v>
      </c>
      <c r="C108" s="1018" t="s">
        <v>1138</v>
      </c>
      <c r="D108" s="1010" t="s">
        <v>215</v>
      </c>
      <c r="E108" s="1019">
        <v>2</v>
      </c>
      <c r="F108" s="1020">
        <v>1333.22</v>
      </c>
      <c r="G108" s="1020">
        <v>214.38</v>
      </c>
      <c r="H108" s="1020">
        <v>138.52000000000001</v>
      </c>
      <c r="I108" s="1020">
        <v>5.2</v>
      </c>
      <c r="J108" s="1020">
        <v>2666</v>
      </c>
      <c r="K108" s="1020">
        <v>429</v>
      </c>
      <c r="L108" s="1020">
        <v>277</v>
      </c>
      <c r="M108" s="1020">
        <v>10</v>
      </c>
    </row>
    <row r="109" spans="1:13" ht="42" x14ac:dyDescent="0.25">
      <c r="A109" s="1009">
        <v>79</v>
      </c>
      <c r="B109" s="1017" t="s">
        <v>628</v>
      </c>
      <c r="C109" s="1018" t="s">
        <v>1139</v>
      </c>
      <c r="D109" s="1010" t="s">
        <v>373</v>
      </c>
      <c r="E109" s="1021">
        <v>1.35</v>
      </c>
      <c r="F109" s="1020">
        <v>3543.54</v>
      </c>
      <c r="G109" s="1020">
        <v>550.82000000000005</v>
      </c>
      <c r="H109" s="1020">
        <v>216.79</v>
      </c>
      <c r="I109" s="1020">
        <v>9.2799999999999994</v>
      </c>
      <c r="J109" s="1020">
        <v>4784</v>
      </c>
      <c r="K109" s="1020">
        <v>744</v>
      </c>
      <c r="L109" s="1020">
        <v>293</v>
      </c>
      <c r="M109" s="1020">
        <v>13</v>
      </c>
    </row>
    <row r="110" spans="1:13" ht="42" x14ac:dyDescent="0.25">
      <c r="A110" s="1009">
        <v>80</v>
      </c>
      <c r="B110" s="1017" t="s">
        <v>629</v>
      </c>
      <c r="C110" s="1018" t="s">
        <v>1140</v>
      </c>
      <c r="D110" s="1010" t="s">
        <v>373</v>
      </c>
      <c r="E110" s="1019">
        <v>2.5499999999999998</v>
      </c>
      <c r="F110" s="1020">
        <v>2994.29</v>
      </c>
      <c r="G110" s="1020">
        <v>550.82000000000005</v>
      </c>
      <c r="H110" s="1020">
        <v>185.73</v>
      </c>
      <c r="I110" s="1020">
        <v>7.05</v>
      </c>
      <c r="J110" s="1020">
        <v>7635</v>
      </c>
      <c r="K110" s="1020">
        <v>1405</v>
      </c>
      <c r="L110" s="1020">
        <v>474</v>
      </c>
      <c r="M110" s="1020">
        <v>18</v>
      </c>
    </row>
    <row r="111" spans="1:13" ht="15" customHeight="1" x14ac:dyDescent="0.25">
      <c r="A111" s="1286" t="s">
        <v>196</v>
      </c>
      <c r="B111" s="1287"/>
      <c r="C111" s="1287"/>
      <c r="D111" s="1287"/>
      <c r="E111" s="1287"/>
      <c r="F111" s="1287"/>
      <c r="G111" s="1287"/>
      <c r="H111" s="1287"/>
      <c r="I111" s="1287"/>
      <c r="J111" s="1022">
        <v>448640</v>
      </c>
      <c r="K111" s="1022">
        <v>31842</v>
      </c>
      <c r="L111" s="1022">
        <v>32458</v>
      </c>
      <c r="M111" s="1022">
        <v>10392</v>
      </c>
    </row>
    <row r="112" spans="1:13" ht="15" customHeight="1" x14ac:dyDescent="0.25">
      <c r="A112" s="1286" t="s">
        <v>156</v>
      </c>
      <c r="B112" s="1287"/>
      <c r="C112" s="1287"/>
      <c r="D112" s="1287"/>
      <c r="E112" s="1287"/>
      <c r="F112" s="1287"/>
      <c r="G112" s="1287"/>
      <c r="H112" s="1287"/>
      <c r="I112" s="1287"/>
      <c r="J112" s="1022">
        <v>44322</v>
      </c>
      <c r="K112" s="1020"/>
      <c r="L112" s="1020"/>
      <c r="M112" s="1020"/>
    </row>
    <row r="113" spans="1:13" ht="15" customHeight="1" x14ac:dyDescent="0.25">
      <c r="A113" s="1286" t="s">
        <v>157</v>
      </c>
      <c r="B113" s="1287"/>
      <c r="C113" s="1287"/>
      <c r="D113" s="1287"/>
      <c r="E113" s="1287"/>
      <c r="F113" s="1287"/>
      <c r="G113" s="1287"/>
      <c r="H113" s="1287"/>
      <c r="I113" s="1287"/>
      <c r="J113" s="1022">
        <v>27445</v>
      </c>
      <c r="K113" s="1020"/>
      <c r="L113" s="1020"/>
      <c r="M113" s="1020"/>
    </row>
    <row r="114" spans="1:13" ht="15" customHeight="1" x14ac:dyDescent="0.25">
      <c r="A114" s="1296" t="s">
        <v>411</v>
      </c>
      <c r="B114" s="1287"/>
      <c r="C114" s="1287"/>
      <c r="D114" s="1287"/>
      <c r="E114" s="1287"/>
      <c r="F114" s="1287"/>
      <c r="G114" s="1287"/>
      <c r="H114" s="1287"/>
      <c r="I114" s="1287"/>
      <c r="J114" s="1020"/>
      <c r="K114" s="1020"/>
      <c r="L114" s="1020"/>
      <c r="M114" s="1020"/>
    </row>
    <row r="115" spans="1:13" ht="15" customHeight="1" x14ac:dyDescent="0.25">
      <c r="A115" s="1286" t="s">
        <v>159</v>
      </c>
      <c r="B115" s="1287"/>
      <c r="C115" s="1287"/>
      <c r="D115" s="1287"/>
      <c r="E115" s="1287"/>
      <c r="F115" s="1287"/>
      <c r="G115" s="1287"/>
      <c r="H115" s="1287"/>
      <c r="I115" s="1287"/>
      <c r="J115" s="1022">
        <v>6652</v>
      </c>
      <c r="K115" s="1020"/>
      <c r="L115" s="1020"/>
      <c r="M115" s="1020"/>
    </row>
    <row r="116" spans="1:13" ht="15" customHeight="1" x14ac:dyDescent="0.25">
      <c r="A116" s="1286" t="s">
        <v>359</v>
      </c>
      <c r="B116" s="1287"/>
      <c r="C116" s="1287"/>
      <c r="D116" s="1287"/>
      <c r="E116" s="1287"/>
      <c r="F116" s="1287"/>
      <c r="G116" s="1287"/>
      <c r="H116" s="1287"/>
      <c r="I116" s="1287"/>
      <c r="J116" s="1022">
        <v>478867</v>
      </c>
      <c r="K116" s="1020"/>
      <c r="L116" s="1020"/>
      <c r="M116" s="1020"/>
    </row>
    <row r="117" spans="1:13" ht="15" customHeight="1" x14ac:dyDescent="0.25">
      <c r="A117" s="1286" t="s">
        <v>160</v>
      </c>
      <c r="B117" s="1287"/>
      <c r="C117" s="1287"/>
      <c r="D117" s="1287"/>
      <c r="E117" s="1287"/>
      <c r="F117" s="1287"/>
      <c r="G117" s="1287"/>
      <c r="H117" s="1287"/>
      <c r="I117" s="1287"/>
      <c r="J117" s="1022">
        <v>34888</v>
      </c>
      <c r="K117" s="1020"/>
      <c r="L117" s="1020"/>
      <c r="M117" s="1020"/>
    </row>
    <row r="118" spans="1:13" ht="15" customHeight="1" x14ac:dyDescent="0.25">
      <c r="A118" s="1286" t="s">
        <v>161</v>
      </c>
      <c r="B118" s="1287"/>
      <c r="C118" s="1287"/>
      <c r="D118" s="1287"/>
      <c r="E118" s="1287"/>
      <c r="F118" s="1287"/>
      <c r="G118" s="1287"/>
      <c r="H118" s="1287"/>
      <c r="I118" s="1287"/>
      <c r="J118" s="1022">
        <v>520407</v>
      </c>
      <c r="K118" s="1020"/>
      <c r="L118" s="1020"/>
      <c r="M118" s="1020"/>
    </row>
    <row r="119" spans="1:13" ht="15" customHeight="1" x14ac:dyDescent="0.25">
      <c r="A119" s="1286" t="s">
        <v>375</v>
      </c>
      <c r="B119" s="1287"/>
      <c r="C119" s="1287"/>
      <c r="D119" s="1287"/>
      <c r="E119" s="1287"/>
      <c r="F119" s="1287"/>
      <c r="G119" s="1287"/>
      <c r="H119" s="1287"/>
      <c r="I119" s="1287"/>
      <c r="J119" s="1020"/>
      <c r="K119" s="1020"/>
      <c r="L119" s="1020"/>
      <c r="M119" s="1020"/>
    </row>
    <row r="120" spans="1:13" ht="15" customHeight="1" x14ac:dyDescent="0.25">
      <c r="A120" s="1286" t="s">
        <v>162</v>
      </c>
      <c r="B120" s="1287"/>
      <c r="C120" s="1287"/>
      <c r="D120" s="1287"/>
      <c r="E120" s="1287"/>
      <c r="F120" s="1287"/>
      <c r="G120" s="1287"/>
      <c r="H120" s="1287"/>
      <c r="I120" s="1287"/>
      <c r="J120" s="1022">
        <v>349452</v>
      </c>
      <c r="K120" s="1020"/>
      <c r="L120" s="1020"/>
      <c r="M120" s="1020"/>
    </row>
    <row r="121" spans="1:13" ht="15" customHeight="1" x14ac:dyDescent="0.25">
      <c r="A121" s="1286" t="s">
        <v>163</v>
      </c>
      <c r="B121" s="1287"/>
      <c r="C121" s="1287"/>
      <c r="D121" s="1287"/>
      <c r="E121" s="1287"/>
      <c r="F121" s="1287"/>
      <c r="G121" s="1287"/>
      <c r="H121" s="1287"/>
      <c r="I121" s="1287"/>
      <c r="J121" s="1022">
        <v>32458</v>
      </c>
      <c r="K121" s="1020"/>
      <c r="L121" s="1020"/>
      <c r="M121" s="1020"/>
    </row>
    <row r="122" spans="1:13" ht="15" customHeight="1" x14ac:dyDescent="0.25">
      <c r="A122" s="1286" t="s">
        <v>164</v>
      </c>
      <c r="B122" s="1287"/>
      <c r="C122" s="1287"/>
      <c r="D122" s="1287"/>
      <c r="E122" s="1287"/>
      <c r="F122" s="1287"/>
      <c r="G122" s="1287"/>
      <c r="H122" s="1287"/>
      <c r="I122" s="1287"/>
      <c r="J122" s="1022">
        <v>42234</v>
      </c>
      <c r="K122" s="1020"/>
      <c r="L122" s="1020"/>
      <c r="M122" s="1020"/>
    </row>
    <row r="123" spans="1:13" ht="15" customHeight="1" x14ac:dyDescent="0.25">
      <c r="A123" s="1286" t="s">
        <v>165</v>
      </c>
      <c r="B123" s="1287"/>
      <c r="C123" s="1287"/>
      <c r="D123" s="1287"/>
      <c r="E123" s="1287"/>
      <c r="F123" s="1287"/>
      <c r="G123" s="1287"/>
      <c r="H123" s="1287"/>
      <c r="I123" s="1287"/>
      <c r="J123" s="1022">
        <v>34888</v>
      </c>
      <c r="K123" s="1020"/>
      <c r="L123" s="1020"/>
      <c r="M123" s="1020"/>
    </row>
    <row r="124" spans="1:13" ht="15" customHeight="1" x14ac:dyDescent="0.25">
      <c r="A124" s="1286" t="s">
        <v>166</v>
      </c>
      <c r="B124" s="1287"/>
      <c r="C124" s="1287"/>
      <c r="D124" s="1287"/>
      <c r="E124" s="1287"/>
      <c r="F124" s="1287"/>
      <c r="G124" s="1287"/>
      <c r="H124" s="1287"/>
      <c r="I124" s="1287"/>
      <c r="J124" s="1022">
        <v>44322</v>
      </c>
      <c r="K124" s="1020"/>
      <c r="L124" s="1020"/>
      <c r="M124" s="1020"/>
    </row>
    <row r="125" spans="1:13" ht="15" customHeight="1" x14ac:dyDescent="0.25">
      <c r="A125" s="1286" t="s">
        <v>167</v>
      </c>
      <c r="B125" s="1287"/>
      <c r="C125" s="1287"/>
      <c r="D125" s="1287"/>
      <c r="E125" s="1287"/>
      <c r="F125" s="1287"/>
      <c r="G125" s="1287"/>
      <c r="H125" s="1287"/>
      <c r="I125" s="1287"/>
      <c r="J125" s="1022">
        <v>27445</v>
      </c>
      <c r="K125" s="1020"/>
      <c r="L125" s="1020"/>
      <c r="M125" s="1020"/>
    </row>
    <row r="126" spans="1:13" ht="15" customHeight="1" x14ac:dyDescent="0.25">
      <c r="A126" s="1296" t="s">
        <v>412</v>
      </c>
      <c r="B126" s="1287"/>
      <c r="C126" s="1287"/>
      <c r="D126" s="1287"/>
      <c r="E126" s="1287"/>
      <c r="F126" s="1287"/>
      <c r="G126" s="1287"/>
      <c r="H126" s="1287"/>
      <c r="I126" s="1287"/>
      <c r="J126" s="1023">
        <v>520407</v>
      </c>
      <c r="K126" s="1020"/>
      <c r="L126" s="1020"/>
      <c r="M126" s="1020"/>
    </row>
    <row r="127" spans="1:13" x14ac:dyDescent="0.25">
      <c r="A127" s="1297" t="s">
        <v>202</v>
      </c>
      <c r="B127" s="1298"/>
      <c r="C127" s="1298"/>
      <c r="D127" s="1298"/>
      <c r="E127" s="1298"/>
      <c r="F127" s="1298"/>
      <c r="G127" s="1298"/>
      <c r="H127" s="1298"/>
      <c r="I127" s="1298"/>
      <c r="J127" s="1298"/>
      <c r="K127" s="1298"/>
      <c r="L127" s="1298"/>
      <c r="M127" s="1298"/>
    </row>
    <row r="128" spans="1:13" ht="15" customHeight="1" x14ac:dyDescent="0.25">
      <c r="A128" s="1286" t="s">
        <v>155</v>
      </c>
      <c r="B128" s="1287"/>
      <c r="C128" s="1287"/>
      <c r="D128" s="1287"/>
      <c r="E128" s="1287"/>
      <c r="F128" s="1287"/>
      <c r="G128" s="1287"/>
      <c r="H128" s="1287"/>
      <c r="I128" s="1287"/>
      <c r="J128" s="1022">
        <v>448640</v>
      </c>
      <c r="K128" s="1022">
        <v>31842</v>
      </c>
      <c r="L128" s="1022">
        <v>32458</v>
      </c>
      <c r="M128" s="1022">
        <v>10392</v>
      </c>
    </row>
    <row r="129" spans="1:13" ht="15" customHeight="1" x14ac:dyDescent="0.25">
      <c r="A129" s="1286" t="s">
        <v>156</v>
      </c>
      <c r="B129" s="1287"/>
      <c r="C129" s="1287"/>
      <c r="D129" s="1287"/>
      <c r="E129" s="1287"/>
      <c r="F129" s="1287"/>
      <c r="G129" s="1287"/>
      <c r="H129" s="1287"/>
      <c r="I129" s="1287"/>
      <c r="J129" s="1022">
        <v>44322</v>
      </c>
      <c r="K129" s="1020"/>
      <c r="L129" s="1020"/>
      <c r="M129" s="1020"/>
    </row>
    <row r="130" spans="1:13" ht="15" customHeight="1" x14ac:dyDescent="0.25">
      <c r="A130" s="1286" t="s">
        <v>157</v>
      </c>
      <c r="B130" s="1287"/>
      <c r="C130" s="1287"/>
      <c r="D130" s="1287"/>
      <c r="E130" s="1287"/>
      <c r="F130" s="1287"/>
      <c r="G130" s="1287"/>
      <c r="H130" s="1287"/>
      <c r="I130" s="1287"/>
      <c r="J130" s="1022">
        <v>27445</v>
      </c>
      <c r="K130" s="1020"/>
      <c r="L130" s="1020"/>
      <c r="M130" s="1020"/>
    </row>
    <row r="131" spans="1:13" ht="15" customHeight="1" x14ac:dyDescent="0.25">
      <c r="A131" s="1296" t="s">
        <v>158</v>
      </c>
      <c r="B131" s="1287"/>
      <c r="C131" s="1287"/>
      <c r="D131" s="1287"/>
      <c r="E131" s="1287"/>
      <c r="F131" s="1287"/>
      <c r="G131" s="1287"/>
      <c r="H131" s="1287"/>
      <c r="I131" s="1287"/>
      <c r="J131" s="1020"/>
      <c r="K131" s="1020"/>
      <c r="L131" s="1020"/>
      <c r="M131" s="1020"/>
    </row>
    <row r="132" spans="1:13" ht="15" customHeight="1" x14ac:dyDescent="0.25">
      <c r="A132" s="1286" t="s">
        <v>159</v>
      </c>
      <c r="B132" s="1287"/>
      <c r="C132" s="1287"/>
      <c r="D132" s="1287"/>
      <c r="E132" s="1287"/>
      <c r="F132" s="1287"/>
      <c r="G132" s="1287"/>
      <c r="H132" s="1287"/>
      <c r="I132" s="1287"/>
      <c r="J132" s="1022">
        <v>6652</v>
      </c>
      <c r="K132" s="1020"/>
      <c r="L132" s="1020"/>
      <c r="M132" s="1020"/>
    </row>
    <row r="133" spans="1:13" ht="15" customHeight="1" x14ac:dyDescent="0.25">
      <c r="A133" s="1286" t="s">
        <v>359</v>
      </c>
      <c r="B133" s="1287"/>
      <c r="C133" s="1287"/>
      <c r="D133" s="1287"/>
      <c r="E133" s="1287"/>
      <c r="F133" s="1287"/>
      <c r="G133" s="1287"/>
      <c r="H133" s="1287"/>
      <c r="I133" s="1287"/>
      <c r="J133" s="1022">
        <v>478867</v>
      </c>
      <c r="K133" s="1020"/>
      <c r="L133" s="1020"/>
      <c r="M133" s="1020"/>
    </row>
    <row r="134" spans="1:13" ht="15" customHeight="1" x14ac:dyDescent="0.25">
      <c r="A134" s="1286" t="s">
        <v>160</v>
      </c>
      <c r="B134" s="1287"/>
      <c r="C134" s="1287"/>
      <c r="D134" s="1287"/>
      <c r="E134" s="1287"/>
      <c r="F134" s="1287"/>
      <c r="G134" s="1287"/>
      <c r="H134" s="1287"/>
      <c r="I134" s="1287"/>
      <c r="J134" s="1022">
        <v>34888</v>
      </c>
      <c r="K134" s="1020"/>
      <c r="L134" s="1020"/>
      <c r="M134" s="1020"/>
    </row>
    <row r="135" spans="1:13" ht="15" customHeight="1" x14ac:dyDescent="0.25">
      <c r="A135" s="1286" t="s">
        <v>161</v>
      </c>
      <c r="B135" s="1287"/>
      <c r="C135" s="1287"/>
      <c r="D135" s="1287"/>
      <c r="E135" s="1287"/>
      <c r="F135" s="1287"/>
      <c r="G135" s="1287"/>
      <c r="H135" s="1287"/>
      <c r="I135" s="1287"/>
      <c r="J135" s="1022">
        <v>520407</v>
      </c>
      <c r="K135" s="1020"/>
      <c r="L135" s="1020"/>
      <c r="M135" s="1020"/>
    </row>
    <row r="136" spans="1:13" ht="15" customHeight="1" x14ac:dyDescent="0.25">
      <c r="A136" s="1286" t="s">
        <v>375</v>
      </c>
      <c r="B136" s="1287"/>
      <c r="C136" s="1287"/>
      <c r="D136" s="1287"/>
      <c r="E136" s="1287"/>
      <c r="F136" s="1287"/>
      <c r="G136" s="1287"/>
      <c r="H136" s="1287"/>
      <c r="I136" s="1287"/>
      <c r="J136" s="1020"/>
      <c r="K136" s="1020"/>
      <c r="L136" s="1020"/>
      <c r="M136" s="1020"/>
    </row>
    <row r="137" spans="1:13" ht="15" customHeight="1" x14ac:dyDescent="0.25">
      <c r="A137" s="1286" t="s">
        <v>162</v>
      </c>
      <c r="B137" s="1287"/>
      <c r="C137" s="1287"/>
      <c r="D137" s="1287"/>
      <c r="E137" s="1287"/>
      <c r="F137" s="1287"/>
      <c r="G137" s="1287"/>
      <c r="H137" s="1287"/>
      <c r="I137" s="1287"/>
      <c r="J137" s="1022">
        <v>349452</v>
      </c>
      <c r="K137" s="1020"/>
      <c r="L137" s="1020"/>
      <c r="M137" s="1020"/>
    </row>
    <row r="138" spans="1:13" ht="15" customHeight="1" x14ac:dyDescent="0.25">
      <c r="A138" s="1286" t="s">
        <v>163</v>
      </c>
      <c r="B138" s="1287"/>
      <c r="C138" s="1287"/>
      <c r="D138" s="1287"/>
      <c r="E138" s="1287"/>
      <c r="F138" s="1287"/>
      <c r="G138" s="1287"/>
      <c r="H138" s="1287"/>
      <c r="I138" s="1287"/>
      <c r="J138" s="1022">
        <v>32458</v>
      </c>
      <c r="K138" s="1020"/>
      <c r="L138" s="1020"/>
      <c r="M138" s="1020"/>
    </row>
    <row r="139" spans="1:13" ht="15" customHeight="1" x14ac:dyDescent="0.25">
      <c r="A139" s="1286" t="s">
        <v>164</v>
      </c>
      <c r="B139" s="1287"/>
      <c r="C139" s="1287"/>
      <c r="D139" s="1287"/>
      <c r="E139" s="1287"/>
      <c r="F139" s="1287"/>
      <c r="G139" s="1287"/>
      <c r="H139" s="1287"/>
      <c r="I139" s="1287"/>
      <c r="J139" s="1022">
        <v>42234</v>
      </c>
      <c r="K139" s="1020"/>
      <c r="L139" s="1020"/>
      <c r="M139" s="1020"/>
    </row>
    <row r="140" spans="1:13" ht="15" customHeight="1" x14ac:dyDescent="0.25">
      <c r="A140" s="1286" t="s">
        <v>165</v>
      </c>
      <c r="B140" s="1287"/>
      <c r="C140" s="1287"/>
      <c r="D140" s="1287"/>
      <c r="E140" s="1287"/>
      <c r="F140" s="1287"/>
      <c r="G140" s="1287"/>
      <c r="H140" s="1287"/>
      <c r="I140" s="1287"/>
      <c r="J140" s="1022">
        <v>34888</v>
      </c>
      <c r="K140" s="1020"/>
      <c r="L140" s="1020"/>
      <c r="M140" s="1020"/>
    </row>
    <row r="141" spans="1:13" ht="15" customHeight="1" x14ac:dyDescent="0.25">
      <c r="A141" s="1286" t="s">
        <v>166</v>
      </c>
      <c r="B141" s="1287"/>
      <c r="C141" s="1287"/>
      <c r="D141" s="1287"/>
      <c r="E141" s="1287"/>
      <c r="F141" s="1287"/>
      <c r="G141" s="1287"/>
      <c r="H141" s="1287"/>
      <c r="I141" s="1287"/>
      <c r="J141" s="1022">
        <v>44322</v>
      </c>
      <c r="K141" s="1020"/>
      <c r="L141" s="1020"/>
      <c r="M141" s="1020"/>
    </row>
    <row r="142" spans="1:13" ht="15" customHeight="1" x14ac:dyDescent="0.25">
      <c r="A142" s="1286" t="s">
        <v>167</v>
      </c>
      <c r="B142" s="1287"/>
      <c r="C142" s="1287"/>
      <c r="D142" s="1287"/>
      <c r="E142" s="1287"/>
      <c r="F142" s="1287"/>
      <c r="G142" s="1287"/>
      <c r="H142" s="1287"/>
      <c r="I142" s="1287"/>
      <c r="J142" s="1022">
        <v>27445</v>
      </c>
      <c r="K142" s="1020"/>
      <c r="L142" s="1020"/>
      <c r="M142" s="1020"/>
    </row>
    <row r="143" spans="1:13" ht="15" customHeight="1" x14ac:dyDescent="0.25">
      <c r="A143" s="1296" t="s">
        <v>168</v>
      </c>
      <c r="B143" s="1287"/>
      <c r="C143" s="1287"/>
      <c r="D143" s="1287"/>
      <c r="E143" s="1287"/>
      <c r="F143" s="1287"/>
      <c r="G143" s="1287"/>
      <c r="H143" s="1287"/>
      <c r="I143" s="1287"/>
      <c r="J143" s="1023">
        <v>520407</v>
      </c>
      <c r="K143" s="1020"/>
      <c r="L143" s="1020"/>
      <c r="M143" s="1020"/>
    </row>
    <row r="145" spans="1:13" x14ac:dyDescent="0.25">
      <c r="A145" s="1271"/>
      <c r="B145" s="1271"/>
      <c r="C145" s="1271"/>
      <c r="D145" s="1271"/>
      <c r="E145" s="1271"/>
      <c r="F145" s="1271"/>
      <c r="G145" s="1271"/>
      <c r="H145" s="1271"/>
      <c r="I145" s="1271"/>
      <c r="J145" s="1271"/>
      <c r="K145" s="1271"/>
      <c r="L145" s="1271"/>
      <c r="M145" s="1271"/>
    </row>
    <row r="146" spans="1:13" x14ac:dyDescent="0.25">
      <c r="A146" s="1272"/>
      <c r="B146" s="1272"/>
      <c r="C146" s="1272"/>
      <c r="D146" s="1272"/>
      <c r="E146" s="1272"/>
      <c r="F146" s="1272"/>
      <c r="G146" s="1272"/>
      <c r="H146" s="1272"/>
      <c r="I146" s="1272"/>
      <c r="J146" s="1272"/>
      <c r="K146" s="1272"/>
      <c r="L146" s="1272"/>
      <c r="M146" s="1272"/>
    </row>
    <row r="147" spans="1:13" x14ac:dyDescent="0.25">
      <c r="A147" s="222"/>
      <c r="B147" s="222"/>
      <c r="C147" s="222"/>
      <c r="D147" s="431"/>
      <c r="E147" s="219"/>
      <c r="F147" s="220"/>
      <c r="G147" s="220"/>
      <c r="H147" s="220"/>
      <c r="I147" s="220"/>
      <c r="J147" s="221"/>
      <c r="K147" s="220"/>
      <c r="L147" s="220"/>
      <c r="M147" s="220"/>
    </row>
    <row r="148" spans="1:13" x14ac:dyDescent="0.25">
      <c r="A148" s="1271"/>
      <c r="B148" s="1271"/>
      <c r="C148" s="1271"/>
      <c r="D148" s="1271"/>
      <c r="E148" s="1271"/>
      <c r="F148" s="1271"/>
      <c r="G148" s="1271"/>
      <c r="H148" s="1271"/>
      <c r="I148" s="1271"/>
      <c r="J148" s="1271"/>
      <c r="K148" s="1271"/>
      <c r="L148" s="1271"/>
      <c r="M148" s="1271"/>
    </row>
    <row r="149" spans="1:13" x14ac:dyDescent="0.25">
      <c r="A149" s="1272" t="s">
        <v>360</v>
      </c>
      <c r="B149" s="1272"/>
      <c r="C149" s="1272"/>
      <c r="D149" s="1272"/>
      <c r="E149" s="1272"/>
      <c r="F149" s="1272"/>
      <c r="G149" s="1272"/>
      <c r="H149" s="1272"/>
      <c r="I149" s="1272"/>
      <c r="J149" s="1272"/>
      <c r="K149" s="1272"/>
      <c r="L149" s="1272"/>
      <c r="M149" s="1272"/>
    </row>
  </sheetData>
  <mergeCells count="56">
    <mergeCell ref="A139:I139"/>
    <mergeCell ref="A128:I128"/>
    <mergeCell ref="A134:I134"/>
    <mergeCell ref="A135:I135"/>
    <mergeCell ref="A136:I136"/>
    <mergeCell ref="A137:I137"/>
    <mergeCell ref="A138:I138"/>
    <mergeCell ref="A129:I129"/>
    <mergeCell ref="A130:I130"/>
    <mergeCell ref="A131:I131"/>
    <mergeCell ref="A132:I132"/>
    <mergeCell ref="A133:I133"/>
    <mergeCell ref="A145:M145"/>
    <mergeCell ref="A146:M146"/>
    <mergeCell ref="A148:M148"/>
    <mergeCell ref="A149:M149"/>
    <mergeCell ref="A140:I140"/>
    <mergeCell ref="A141:I141"/>
    <mergeCell ref="A142:I142"/>
    <mergeCell ref="A143:I143"/>
    <mergeCell ref="A114:I114"/>
    <mergeCell ref="A127:M127"/>
    <mergeCell ref="A116:I116"/>
    <mergeCell ref="A117:I117"/>
    <mergeCell ref="A118:I118"/>
    <mergeCell ref="A119:I119"/>
    <mergeCell ref="A120:I120"/>
    <mergeCell ref="A121:I121"/>
    <mergeCell ref="A122:I122"/>
    <mergeCell ref="A123:I123"/>
    <mergeCell ref="A124:I124"/>
    <mergeCell ref="A125:I125"/>
    <mergeCell ref="A126:I126"/>
    <mergeCell ref="A115:I115"/>
    <mergeCell ref="K26:M26"/>
    <mergeCell ref="J25:M25"/>
    <mergeCell ref="F26:F27"/>
    <mergeCell ref="F25:I25"/>
    <mergeCell ref="G26:I26"/>
    <mergeCell ref="J26:J27"/>
    <mergeCell ref="A107:M107"/>
    <mergeCell ref="A111:I111"/>
    <mergeCell ref="A112:I112"/>
    <mergeCell ref="A113:I113"/>
    <mergeCell ref="E16:F16"/>
    <mergeCell ref="E20:F20"/>
    <mergeCell ref="E21:F21"/>
    <mergeCell ref="E19:F19"/>
    <mergeCell ref="E18:F18"/>
    <mergeCell ref="E17:F17"/>
    <mergeCell ref="A29:M29"/>
    <mergeCell ref="A25:A27"/>
    <mergeCell ref="C25:C27"/>
    <mergeCell ref="D25:D27"/>
    <mergeCell ref="E25:E27"/>
    <mergeCell ref="B25:B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9"/>
  <sheetViews>
    <sheetView workbookViewId="0">
      <selection activeCell="C4" sqref="C4"/>
    </sheetView>
  </sheetViews>
  <sheetFormatPr defaultRowHeight="15" outlineLevelRow="2" x14ac:dyDescent="0.25"/>
  <cols>
    <col min="1" max="1" width="4.5703125" style="79" customWidth="1"/>
    <col min="2" max="2" width="14.42578125" style="77" customWidth="1"/>
    <col min="3" max="3" width="40.7109375" style="135" customWidth="1"/>
    <col min="4" max="4" width="13.85546875" style="196" customWidth="1"/>
    <col min="5" max="5" width="11.7109375" style="136" customWidth="1"/>
    <col min="6" max="6" width="8.140625" style="78" customWidth="1"/>
    <col min="7" max="9" width="7.140625" style="78" customWidth="1"/>
    <col min="10" max="10" width="8.140625" style="78" customWidth="1"/>
    <col min="11" max="13" width="7.140625" style="78" customWidth="1"/>
  </cols>
  <sheetData>
    <row r="1" spans="1:14" outlineLevel="2" x14ac:dyDescent="0.25">
      <c r="A1" s="968" t="s">
        <v>117</v>
      </c>
      <c r="B1" s="952"/>
      <c r="C1" s="969"/>
      <c r="D1" s="952"/>
      <c r="E1" s="952"/>
      <c r="F1" s="952"/>
      <c r="G1" s="952"/>
      <c r="H1" s="952"/>
      <c r="I1" s="952"/>
      <c r="J1" s="970" t="s">
        <v>118</v>
      </c>
      <c r="K1" s="952"/>
      <c r="L1" s="952"/>
      <c r="M1" s="952"/>
      <c r="N1" s="928"/>
    </row>
    <row r="2" spans="1:14" outlineLevel="1" x14ac:dyDescent="0.25">
      <c r="A2" s="971"/>
      <c r="B2" s="952"/>
      <c r="C2" s="969"/>
      <c r="D2" s="952"/>
      <c r="E2" s="952"/>
      <c r="F2" s="952"/>
      <c r="G2" s="952"/>
      <c r="H2" s="952"/>
      <c r="I2" s="952"/>
      <c r="J2" s="972"/>
      <c r="K2" s="952"/>
      <c r="L2" s="952"/>
      <c r="M2" s="952"/>
      <c r="N2" s="928"/>
    </row>
    <row r="3" spans="1:14" outlineLevel="1" x14ac:dyDescent="0.25">
      <c r="A3" s="971"/>
      <c r="B3" s="952"/>
      <c r="C3" s="969"/>
      <c r="D3" s="952"/>
      <c r="E3" s="952"/>
      <c r="F3" s="952"/>
      <c r="G3" s="952"/>
      <c r="H3" s="952"/>
      <c r="I3" s="952"/>
      <c r="J3" s="972"/>
      <c r="K3" s="952"/>
      <c r="L3" s="952"/>
      <c r="M3" s="952"/>
      <c r="N3" s="928"/>
    </row>
    <row r="4" spans="1:14" outlineLevel="1" x14ac:dyDescent="0.25">
      <c r="A4" s="971"/>
      <c r="B4" s="952"/>
      <c r="C4" s="973"/>
      <c r="D4" s="952"/>
      <c r="E4" s="952"/>
      <c r="F4" s="952"/>
      <c r="G4" s="952"/>
      <c r="H4" s="952"/>
      <c r="I4" s="952"/>
      <c r="J4" s="972" t="s">
        <v>119</v>
      </c>
      <c r="K4" s="952"/>
      <c r="L4" s="952"/>
      <c r="M4" s="952"/>
      <c r="N4" s="928"/>
    </row>
    <row r="5" spans="1:14" outlineLevel="1" x14ac:dyDescent="0.25">
      <c r="A5" s="971" t="s">
        <v>385</v>
      </c>
      <c r="B5" s="952"/>
      <c r="C5" s="969"/>
      <c r="D5" s="952"/>
      <c r="E5" s="952"/>
      <c r="F5" s="952"/>
      <c r="G5" s="952"/>
      <c r="H5" s="952"/>
      <c r="I5" s="952"/>
      <c r="J5" s="974" t="s">
        <v>120</v>
      </c>
      <c r="K5" s="952"/>
      <c r="L5" s="952"/>
      <c r="M5" s="952"/>
      <c r="N5" s="928"/>
    </row>
    <row r="6" spans="1:14" ht="29.25" customHeight="1" x14ac:dyDescent="0.25">
      <c r="A6" s="957"/>
      <c r="B6" s="996"/>
      <c r="C6" s="997"/>
      <c r="D6" s="956"/>
      <c r="E6" s="998"/>
      <c r="F6" s="958"/>
      <c r="G6" s="958"/>
      <c r="H6" s="956"/>
      <c r="I6" s="958"/>
      <c r="J6" s="959"/>
      <c r="K6" s="999"/>
      <c r="L6" s="999"/>
      <c r="M6" s="999"/>
      <c r="N6" s="928"/>
    </row>
    <row r="7" spans="1:14" x14ac:dyDescent="0.25">
      <c r="A7" s="952"/>
      <c r="B7" s="952"/>
      <c r="C7" s="977"/>
      <c r="D7" s="978"/>
      <c r="E7" s="979" t="s">
        <v>9</v>
      </c>
      <c r="F7" s="980"/>
      <c r="G7" s="980"/>
      <c r="H7" s="952"/>
      <c r="I7" s="981"/>
      <c r="J7" s="952"/>
      <c r="K7" s="952"/>
      <c r="L7" s="952"/>
      <c r="M7" s="952"/>
      <c r="N7" s="928"/>
    </row>
    <row r="8" spans="1:14" x14ac:dyDescent="0.25">
      <c r="A8" s="952"/>
      <c r="B8" s="952"/>
      <c r="C8" s="977"/>
      <c r="D8" s="978"/>
      <c r="E8" s="979"/>
      <c r="F8" s="980"/>
      <c r="G8" s="980"/>
      <c r="H8" s="952"/>
      <c r="I8" s="981"/>
      <c r="J8" s="952"/>
      <c r="K8" s="952"/>
      <c r="L8" s="952"/>
      <c r="M8" s="952"/>
      <c r="N8" s="928"/>
    </row>
    <row r="9" spans="1:14" ht="15.75" x14ac:dyDescent="0.25">
      <c r="A9" s="952"/>
      <c r="B9" s="952"/>
      <c r="C9" s="977"/>
      <c r="D9" s="982" t="s">
        <v>399</v>
      </c>
      <c r="E9" s="952"/>
      <c r="F9" s="952"/>
      <c r="G9" s="952"/>
      <c r="H9" s="952"/>
      <c r="I9" s="952"/>
      <c r="J9" s="952"/>
      <c r="K9" s="952"/>
      <c r="L9" s="952"/>
      <c r="M9" s="952"/>
      <c r="N9" s="928"/>
    </row>
    <row r="10" spans="1:14" x14ac:dyDescent="0.25">
      <c r="A10" s="952"/>
      <c r="B10" s="952"/>
      <c r="C10" s="977"/>
      <c r="D10" s="983" t="s">
        <v>121</v>
      </c>
      <c r="E10" s="952"/>
      <c r="F10" s="952"/>
      <c r="G10" s="952"/>
      <c r="H10" s="952"/>
      <c r="I10" s="984"/>
      <c r="J10" s="952"/>
      <c r="K10" s="952"/>
      <c r="L10" s="952"/>
      <c r="M10" s="952"/>
      <c r="N10" s="928"/>
    </row>
    <row r="11" spans="1:14" x14ac:dyDescent="0.25">
      <c r="A11" s="952"/>
      <c r="B11" s="952"/>
      <c r="C11" s="985"/>
      <c r="D11" s="978"/>
      <c r="E11" s="986"/>
      <c r="F11" s="987"/>
      <c r="G11" s="987"/>
      <c r="H11" s="952"/>
      <c r="I11" s="988"/>
      <c r="J11" s="952"/>
      <c r="K11" s="952"/>
      <c r="L11" s="952"/>
      <c r="M11" s="952"/>
      <c r="N11" s="928"/>
    </row>
    <row r="12" spans="1:14" x14ac:dyDescent="0.25">
      <c r="A12" s="952"/>
      <c r="B12" s="954" t="s">
        <v>122</v>
      </c>
      <c r="C12" s="955" t="s">
        <v>104</v>
      </c>
      <c r="D12" s="953"/>
      <c r="E12" s="989"/>
      <c r="F12" s="990"/>
      <c r="G12" s="990"/>
      <c r="H12" s="991"/>
      <c r="I12" s="975"/>
      <c r="J12" s="976"/>
      <c r="K12" s="952"/>
      <c r="L12" s="952"/>
      <c r="M12" s="952"/>
      <c r="N12" s="928"/>
    </row>
    <row r="13" spans="1:14" x14ac:dyDescent="0.25">
      <c r="A13" s="952"/>
      <c r="B13" s="952"/>
      <c r="C13" s="992"/>
      <c r="D13" s="978"/>
      <c r="E13" s="993" t="s">
        <v>123</v>
      </c>
      <c r="F13" s="952"/>
      <c r="G13" s="980"/>
      <c r="H13" s="983"/>
      <c r="I13" s="980"/>
      <c r="J13" s="994"/>
      <c r="K13" s="952"/>
      <c r="L13" s="952"/>
      <c r="M13" s="952"/>
      <c r="N13" s="928"/>
    </row>
    <row r="14" spans="1:14" x14ac:dyDescent="0.25">
      <c r="A14" s="962"/>
      <c r="B14" s="963"/>
      <c r="C14" s="961"/>
      <c r="D14" s="965"/>
      <c r="E14" s="964"/>
      <c r="F14" s="995"/>
      <c r="G14" s="995"/>
      <c r="H14" s="995"/>
      <c r="I14" s="995"/>
      <c r="J14" s="995"/>
      <c r="K14" s="995"/>
      <c r="L14" s="995"/>
      <c r="M14" s="995"/>
      <c r="N14" s="928"/>
    </row>
    <row r="15" spans="1:14" x14ac:dyDescent="0.25">
      <c r="A15" s="965"/>
      <c r="B15" s="960"/>
      <c r="C15" s="967" t="s">
        <v>508</v>
      </c>
      <c r="D15" s="965"/>
      <c r="E15" s="966"/>
      <c r="F15" s="995"/>
      <c r="G15" s="995"/>
      <c r="H15" s="995"/>
      <c r="I15" s="967"/>
      <c r="J15" s="967"/>
      <c r="K15" s="995"/>
      <c r="L15" s="995"/>
      <c r="M15" s="995"/>
      <c r="N15" s="935"/>
    </row>
    <row r="16" spans="1:14" s="80" customFormat="1" x14ac:dyDescent="0.25">
      <c r="A16" s="931"/>
      <c r="B16" s="941"/>
      <c r="C16" s="929" t="s">
        <v>125</v>
      </c>
      <c r="D16" s="942"/>
      <c r="E16" s="1288" t="s">
        <v>1544</v>
      </c>
      <c r="F16" s="1289"/>
      <c r="G16" s="944" t="s">
        <v>68</v>
      </c>
      <c r="H16" s="942"/>
      <c r="I16" s="929"/>
      <c r="J16" s="929"/>
      <c r="K16" s="942"/>
      <c r="L16" s="942"/>
      <c r="M16" s="942"/>
      <c r="N16" s="943"/>
    </row>
    <row r="17" spans="1:13" s="80" customFormat="1" x14ac:dyDescent="0.25">
      <c r="A17" s="931"/>
      <c r="B17" s="941"/>
      <c r="C17" s="929" t="s">
        <v>126</v>
      </c>
      <c r="D17" s="942"/>
      <c r="E17" s="1288" t="s">
        <v>1545</v>
      </c>
      <c r="F17" s="1289"/>
      <c r="G17" s="944" t="s">
        <v>68</v>
      </c>
      <c r="H17" s="942"/>
      <c r="I17" s="929"/>
      <c r="J17" s="929"/>
      <c r="K17" s="942"/>
      <c r="L17" s="942"/>
      <c r="M17" s="942"/>
    </row>
    <row r="18" spans="1:13" s="80" customFormat="1" x14ac:dyDescent="0.25">
      <c r="A18" s="931"/>
      <c r="B18" s="941"/>
      <c r="C18" s="929" t="s">
        <v>346</v>
      </c>
      <c r="D18" s="942"/>
      <c r="E18" s="1288" t="s">
        <v>1305</v>
      </c>
      <c r="F18" s="1289"/>
      <c r="G18" s="944" t="s">
        <v>68</v>
      </c>
      <c r="H18" s="942"/>
      <c r="I18" s="929"/>
      <c r="J18" s="929"/>
      <c r="K18" s="942"/>
      <c r="L18" s="942"/>
      <c r="M18" s="942"/>
    </row>
    <row r="19" spans="1:13" s="80" customFormat="1" x14ac:dyDescent="0.25">
      <c r="A19" s="931"/>
      <c r="B19" s="941"/>
      <c r="C19" s="929" t="s">
        <v>127</v>
      </c>
      <c r="D19" s="942"/>
      <c r="E19" s="1288" t="s">
        <v>1546</v>
      </c>
      <c r="F19" s="1289"/>
      <c r="G19" s="944" t="s">
        <v>68</v>
      </c>
      <c r="H19" s="942"/>
      <c r="I19" s="929"/>
      <c r="J19" s="929"/>
      <c r="K19" s="942"/>
      <c r="L19" s="942"/>
      <c r="M19" s="942"/>
    </row>
    <row r="20" spans="1:13" s="80" customFormat="1" x14ac:dyDescent="0.25">
      <c r="A20" s="931"/>
      <c r="B20" s="941"/>
      <c r="C20" s="929" t="s">
        <v>128</v>
      </c>
      <c r="D20" s="931"/>
      <c r="E20" s="1288" t="s">
        <v>1306</v>
      </c>
      <c r="F20" s="1289"/>
      <c r="G20" s="944" t="s">
        <v>68</v>
      </c>
      <c r="H20" s="942"/>
      <c r="I20" s="929"/>
      <c r="J20" s="929"/>
      <c r="K20" s="942"/>
      <c r="L20" s="942"/>
      <c r="M20" s="942"/>
    </row>
    <row r="21" spans="1:13" s="80" customFormat="1" x14ac:dyDescent="0.25">
      <c r="A21" s="931"/>
      <c r="B21" s="941"/>
      <c r="C21" s="929" t="s">
        <v>129</v>
      </c>
      <c r="D21" s="931"/>
      <c r="E21" s="1288" t="s">
        <v>1307</v>
      </c>
      <c r="F21" s="1289"/>
      <c r="G21" s="944" t="s">
        <v>130</v>
      </c>
      <c r="H21" s="942"/>
      <c r="I21" s="929"/>
      <c r="J21" s="929"/>
      <c r="K21" s="942"/>
      <c r="L21" s="942"/>
      <c r="M21" s="942"/>
    </row>
    <row r="22" spans="1:13" x14ac:dyDescent="0.25">
      <c r="A22" s="928"/>
      <c r="B22" s="928"/>
      <c r="C22" s="939" t="s">
        <v>131</v>
      </c>
      <c r="D22" s="933"/>
      <c r="E22" s="932"/>
      <c r="F22" s="928"/>
      <c r="G22" s="928"/>
      <c r="H22" s="928"/>
      <c r="I22" s="928"/>
      <c r="J22" s="928"/>
      <c r="K22" s="928"/>
      <c r="L22" s="928"/>
      <c r="M22" s="928"/>
    </row>
    <row r="23" spans="1:13" x14ac:dyDescent="0.25">
      <c r="A23" s="928"/>
      <c r="B23" s="928"/>
      <c r="C23" s="934"/>
      <c r="D23" s="933"/>
      <c r="E23" s="932"/>
      <c r="F23" s="928"/>
      <c r="G23" s="928"/>
      <c r="H23" s="928"/>
      <c r="I23" s="928"/>
      <c r="J23" s="928"/>
      <c r="K23" s="928"/>
      <c r="L23" s="928"/>
      <c r="M23" s="928"/>
    </row>
    <row r="24" spans="1:13" ht="15" customHeight="1" x14ac:dyDescent="0.25">
      <c r="A24" s="928"/>
      <c r="B24" s="928"/>
      <c r="C24" s="934"/>
      <c r="D24" s="933"/>
      <c r="E24" s="932"/>
      <c r="F24" s="928"/>
      <c r="G24" s="928"/>
      <c r="H24" s="928"/>
      <c r="I24" s="928"/>
      <c r="J24" s="928"/>
      <c r="K24" s="928"/>
      <c r="L24" s="928"/>
      <c r="M24" s="928"/>
    </row>
    <row r="25" spans="1:13" ht="15" customHeight="1" x14ac:dyDescent="0.25">
      <c r="A25" s="1291" t="s">
        <v>10</v>
      </c>
      <c r="B25" s="1294" t="s">
        <v>132</v>
      </c>
      <c r="C25" s="1291" t="s">
        <v>133</v>
      </c>
      <c r="D25" s="1291" t="s">
        <v>134</v>
      </c>
      <c r="E25" s="1291" t="s">
        <v>135</v>
      </c>
      <c r="F25" s="1291" t="s">
        <v>136</v>
      </c>
      <c r="G25" s="1292"/>
      <c r="H25" s="1292"/>
      <c r="I25" s="1292"/>
      <c r="J25" s="1291" t="s">
        <v>137</v>
      </c>
      <c r="K25" s="1292"/>
      <c r="L25" s="1292"/>
      <c r="M25" s="1292"/>
    </row>
    <row r="26" spans="1:13" ht="15" customHeight="1" x14ac:dyDescent="0.25">
      <c r="A26" s="1292"/>
      <c r="B26" s="1295"/>
      <c r="C26" s="1293"/>
      <c r="D26" s="1291"/>
      <c r="E26" s="1291"/>
      <c r="F26" s="1291" t="s">
        <v>82</v>
      </c>
      <c r="G26" s="1291" t="s">
        <v>138</v>
      </c>
      <c r="H26" s="1292"/>
      <c r="I26" s="1292"/>
      <c r="J26" s="1291" t="s">
        <v>82</v>
      </c>
      <c r="K26" s="1291" t="s">
        <v>138</v>
      </c>
      <c r="L26" s="1292"/>
      <c r="M26" s="1292"/>
    </row>
    <row r="27" spans="1:13" ht="15" customHeight="1" x14ac:dyDescent="0.25">
      <c r="A27" s="1292"/>
      <c r="B27" s="1295"/>
      <c r="C27" s="1293"/>
      <c r="D27" s="1291"/>
      <c r="E27" s="1291"/>
      <c r="F27" s="1292"/>
      <c r="G27" s="930" t="s">
        <v>139</v>
      </c>
      <c r="H27" s="930" t="s">
        <v>140</v>
      </c>
      <c r="I27" s="930" t="s">
        <v>141</v>
      </c>
      <c r="J27" s="1292"/>
      <c r="K27" s="930" t="s">
        <v>139</v>
      </c>
      <c r="L27" s="930" t="s">
        <v>140</v>
      </c>
      <c r="M27" s="930" t="s">
        <v>141</v>
      </c>
    </row>
    <row r="28" spans="1:13" ht="15" customHeight="1" x14ac:dyDescent="0.25">
      <c r="A28" s="937">
        <v>1</v>
      </c>
      <c r="B28" s="940">
        <v>2</v>
      </c>
      <c r="C28" s="930">
        <v>3</v>
      </c>
      <c r="D28" s="930">
        <v>4</v>
      </c>
      <c r="E28" s="938">
        <v>5</v>
      </c>
      <c r="F28" s="936">
        <v>6</v>
      </c>
      <c r="G28" s="936">
        <v>7</v>
      </c>
      <c r="H28" s="936">
        <v>8</v>
      </c>
      <c r="I28" s="936">
        <v>9</v>
      </c>
      <c r="J28" s="936">
        <v>10</v>
      </c>
      <c r="K28" s="936">
        <v>11</v>
      </c>
      <c r="L28" s="936">
        <v>12</v>
      </c>
      <c r="M28" s="936">
        <v>13</v>
      </c>
    </row>
    <row r="29" spans="1:13" ht="15" customHeight="1" x14ac:dyDescent="0.25">
      <c r="A29" s="1290" t="s">
        <v>203</v>
      </c>
      <c r="B29" s="1287"/>
      <c r="C29" s="1287"/>
      <c r="D29" s="1287"/>
      <c r="E29" s="1287"/>
      <c r="F29" s="1287"/>
      <c r="G29" s="1287"/>
      <c r="H29" s="1287"/>
      <c r="I29" s="1287"/>
      <c r="J29" s="1287"/>
      <c r="K29" s="1287"/>
      <c r="L29" s="1287"/>
      <c r="M29" s="1287"/>
    </row>
    <row r="30" spans="1:13" ht="15" customHeight="1" x14ac:dyDescent="0.25">
      <c r="A30" s="1286" t="s">
        <v>690</v>
      </c>
      <c r="B30" s="1287"/>
      <c r="C30" s="1287"/>
      <c r="D30" s="1287"/>
      <c r="E30" s="1287"/>
      <c r="F30" s="1287"/>
      <c r="G30" s="1287"/>
      <c r="H30" s="1287"/>
      <c r="I30" s="1287"/>
      <c r="J30" s="1287"/>
      <c r="K30" s="1287"/>
      <c r="L30" s="1287"/>
      <c r="M30" s="1287"/>
    </row>
    <row r="31" spans="1:13" ht="66" x14ac:dyDescent="0.25">
      <c r="A31" s="937">
        <v>1</v>
      </c>
      <c r="B31" s="946" t="s">
        <v>691</v>
      </c>
      <c r="C31" s="945" t="s">
        <v>1308</v>
      </c>
      <c r="D31" s="938" t="s">
        <v>204</v>
      </c>
      <c r="E31" s="947">
        <v>1</v>
      </c>
      <c r="F31" s="948">
        <v>4429.3</v>
      </c>
      <c r="G31" s="948">
        <v>237.52</v>
      </c>
      <c r="H31" s="948">
        <v>37.21</v>
      </c>
      <c r="I31" s="948">
        <v>1.49</v>
      </c>
      <c r="J31" s="948">
        <v>4429</v>
      </c>
      <c r="K31" s="948">
        <v>238</v>
      </c>
      <c r="L31" s="948">
        <v>37</v>
      </c>
      <c r="M31" s="948">
        <v>1</v>
      </c>
    </row>
    <row r="32" spans="1:13" ht="24" customHeight="1" x14ac:dyDescent="0.25">
      <c r="A32" s="937">
        <v>2</v>
      </c>
      <c r="B32" s="946" t="s">
        <v>692</v>
      </c>
      <c r="C32" s="945" t="s">
        <v>1309</v>
      </c>
      <c r="D32" s="938" t="s">
        <v>154</v>
      </c>
      <c r="E32" s="947">
        <v>-1</v>
      </c>
      <c r="F32" s="948">
        <v>2576</v>
      </c>
      <c r="G32" s="948"/>
      <c r="H32" s="948"/>
      <c r="I32" s="948"/>
      <c r="J32" s="948">
        <v>-2576</v>
      </c>
      <c r="K32" s="948"/>
      <c r="L32" s="948"/>
      <c r="M32" s="948"/>
    </row>
    <row r="33" spans="1:13" ht="30" x14ac:dyDescent="0.25">
      <c r="A33" s="937">
        <v>3</v>
      </c>
      <c r="B33" s="946" t="s">
        <v>693</v>
      </c>
      <c r="C33" s="945" t="s">
        <v>1547</v>
      </c>
      <c r="D33" s="938" t="s">
        <v>154</v>
      </c>
      <c r="E33" s="947">
        <v>1</v>
      </c>
      <c r="F33" s="948">
        <v>1134.04</v>
      </c>
      <c r="G33" s="948"/>
      <c r="H33" s="948"/>
      <c r="I33" s="948"/>
      <c r="J33" s="948">
        <v>1134</v>
      </c>
      <c r="K33" s="948"/>
      <c r="L33" s="948"/>
      <c r="M33" s="948"/>
    </row>
    <row r="34" spans="1:13" ht="30" x14ac:dyDescent="0.25">
      <c r="A34" s="937">
        <v>4</v>
      </c>
      <c r="B34" s="946" t="s">
        <v>694</v>
      </c>
      <c r="C34" s="945" t="s">
        <v>1310</v>
      </c>
      <c r="D34" s="938" t="s">
        <v>678</v>
      </c>
      <c r="E34" s="947">
        <v>0.1</v>
      </c>
      <c r="F34" s="948">
        <v>10924.72</v>
      </c>
      <c r="G34" s="948">
        <v>211.53</v>
      </c>
      <c r="H34" s="948">
        <v>145.11000000000001</v>
      </c>
      <c r="I34" s="948">
        <v>0.37</v>
      </c>
      <c r="J34" s="948">
        <v>1092</v>
      </c>
      <c r="K34" s="948">
        <v>21</v>
      </c>
      <c r="L34" s="948">
        <v>15</v>
      </c>
      <c r="M34" s="948"/>
    </row>
    <row r="35" spans="1:13" ht="66" x14ac:dyDescent="0.25">
      <c r="A35" s="937">
        <v>5</v>
      </c>
      <c r="B35" s="946" t="s">
        <v>696</v>
      </c>
      <c r="C35" s="945" t="s">
        <v>1311</v>
      </c>
      <c r="D35" s="938" t="s">
        <v>207</v>
      </c>
      <c r="E35" s="947">
        <v>3</v>
      </c>
      <c r="F35" s="948">
        <v>645.70000000000005</v>
      </c>
      <c r="G35" s="948">
        <v>22.46</v>
      </c>
      <c r="H35" s="948">
        <v>4.03</v>
      </c>
      <c r="I35" s="948"/>
      <c r="J35" s="948">
        <v>1937</v>
      </c>
      <c r="K35" s="948">
        <v>67</v>
      </c>
      <c r="L35" s="948">
        <v>12</v>
      </c>
      <c r="M35" s="948"/>
    </row>
    <row r="36" spans="1:13" ht="36" x14ac:dyDescent="0.25">
      <c r="A36" s="937">
        <v>6</v>
      </c>
      <c r="B36" s="946" t="s">
        <v>697</v>
      </c>
      <c r="C36" s="945" t="s">
        <v>1312</v>
      </c>
      <c r="D36" s="938" t="s">
        <v>154</v>
      </c>
      <c r="E36" s="947">
        <v>-3</v>
      </c>
      <c r="F36" s="948">
        <v>565.27</v>
      </c>
      <c r="G36" s="948"/>
      <c r="H36" s="948"/>
      <c r="I36" s="948"/>
      <c r="J36" s="948">
        <v>-1696</v>
      </c>
      <c r="K36" s="948"/>
      <c r="L36" s="948"/>
      <c r="M36" s="948"/>
    </row>
    <row r="37" spans="1:13" ht="42" x14ac:dyDescent="0.25">
      <c r="A37" s="937">
        <v>7</v>
      </c>
      <c r="B37" s="1137" t="s">
        <v>1682</v>
      </c>
      <c r="C37" s="945" t="s">
        <v>1548</v>
      </c>
      <c r="D37" s="938" t="s">
        <v>154</v>
      </c>
      <c r="E37" s="947">
        <v>3</v>
      </c>
      <c r="F37" s="948">
        <v>868.62</v>
      </c>
      <c r="G37" s="948"/>
      <c r="H37" s="948"/>
      <c r="I37" s="948"/>
      <c r="J37" s="948">
        <v>2606</v>
      </c>
      <c r="K37" s="948"/>
      <c r="L37" s="948"/>
      <c r="M37" s="948"/>
    </row>
    <row r="38" spans="1:13" ht="36" x14ac:dyDescent="0.25">
      <c r="A38" s="937">
        <v>8</v>
      </c>
      <c r="B38" s="946" t="s">
        <v>695</v>
      </c>
      <c r="C38" s="945" t="s">
        <v>1313</v>
      </c>
      <c r="D38" s="938" t="s">
        <v>154</v>
      </c>
      <c r="E38" s="947">
        <v>14</v>
      </c>
      <c r="F38" s="948">
        <v>53.36</v>
      </c>
      <c r="G38" s="948"/>
      <c r="H38" s="948"/>
      <c r="I38" s="948"/>
      <c r="J38" s="948">
        <v>747</v>
      </c>
      <c r="K38" s="948"/>
      <c r="L38" s="948"/>
      <c r="M38" s="948"/>
    </row>
    <row r="39" spans="1:13" ht="15" customHeight="1" x14ac:dyDescent="0.25">
      <c r="A39" s="1286" t="s">
        <v>999</v>
      </c>
      <c r="B39" s="1287"/>
      <c r="C39" s="1287"/>
      <c r="D39" s="1287"/>
      <c r="E39" s="1287"/>
      <c r="F39" s="1287"/>
      <c r="G39" s="1287"/>
      <c r="H39" s="1287"/>
      <c r="I39" s="1287"/>
      <c r="J39" s="1287"/>
      <c r="K39" s="1287"/>
      <c r="L39" s="1287"/>
      <c r="M39" s="1287"/>
    </row>
    <row r="40" spans="1:13" ht="42" x14ac:dyDescent="0.25">
      <c r="A40" s="937">
        <v>11</v>
      </c>
      <c r="B40" s="946" t="s">
        <v>699</v>
      </c>
      <c r="C40" s="945" t="s">
        <v>1314</v>
      </c>
      <c r="D40" s="938" t="s">
        <v>206</v>
      </c>
      <c r="E40" s="947">
        <v>1</v>
      </c>
      <c r="F40" s="948">
        <v>966.52</v>
      </c>
      <c r="G40" s="948">
        <v>98.17</v>
      </c>
      <c r="H40" s="948">
        <v>63.7</v>
      </c>
      <c r="I40" s="948">
        <v>1.86</v>
      </c>
      <c r="J40" s="948">
        <v>967</v>
      </c>
      <c r="K40" s="948">
        <v>98</v>
      </c>
      <c r="L40" s="948">
        <v>64</v>
      </c>
      <c r="M40" s="948">
        <v>2</v>
      </c>
    </row>
    <row r="41" spans="1:13" ht="24" x14ac:dyDescent="0.25">
      <c r="A41" s="937">
        <v>12</v>
      </c>
      <c r="B41" s="946" t="s">
        <v>700</v>
      </c>
      <c r="C41" s="945" t="s">
        <v>1315</v>
      </c>
      <c r="D41" s="938" t="s">
        <v>154</v>
      </c>
      <c r="E41" s="947">
        <v>-1</v>
      </c>
      <c r="F41" s="948">
        <v>797.26</v>
      </c>
      <c r="G41" s="948"/>
      <c r="H41" s="948"/>
      <c r="I41" s="948"/>
      <c r="J41" s="948">
        <v>-797</v>
      </c>
      <c r="K41" s="948"/>
      <c r="L41" s="948"/>
      <c r="M41" s="948"/>
    </row>
    <row r="42" spans="1:13" ht="36" x14ac:dyDescent="0.25">
      <c r="A42" s="937">
        <v>13</v>
      </c>
      <c r="B42" s="946" t="s">
        <v>701</v>
      </c>
      <c r="C42" s="945" t="s">
        <v>1549</v>
      </c>
      <c r="D42" s="938" t="s">
        <v>154</v>
      </c>
      <c r="E42" s="947">
        <v>1</v>
      </c>
      <c r="F42" s="948">
        <v>3480.53</v>
      </c>
      <c r="G42" s="948"/>
      <c r="H42" s="948"/>
      <c r="I42" s="948"/>
      <c r="J42" s="948">
        <v>3481</v>
      </c>
      <c r="K42" s="948"/>
      <c r="L42" s="948"/>
      <c r="M42" s="948"/>
    </row>
    <row r="43" spans="1:13" ht="66" x14ac:dyDescent="0.25">
      <c r="A43" s="937">
        <v>14</v>
      </c>
      <c r="B43" s="946" t="s">
        <v>696</v>
      </c>
      <c r="C43" s="945" t="s">
        <v>1316</v>
      </c>
      <c r="D43" s="938" t="s">
        <v>207</v>
      </c>
      <c r="E43" s="947">
        <v>4</v>
      </c>
      <c r="F43" s="948">
        <v>645.70000000000005</v>
      </c>
      <c r="G43" s="948">
        <v>22.46</v>
      </c>
      <c r="H43" s="948">
        <v>4.03</v>
      </c>
      <c r="I43" s="948"/>
      <c r="J43" s="948">
        <v>2583</v>
      </c>
      <c r="K43" s="948">
        <v>90</v>
      </c>
      <c r="L43" s="948">
        <v>16</v>
      </c>
      <c r="M43" s="948"/>
    </row>
    <row r="44" spans="1:13" ht="54" x14ac:dyDescent="0.25">
      <c r="A44" s="937">
        <v>15</v>
      </c>
      <c r="B44" s="946" t="s">
        <v>660</v>
      </c>
      <c r="C44" s="945" t="s">
        <v>1317</v>
      </c>
      <c r="D44" s="938" t="s">
        <v>207</v>
      </c>
      <c r="E44" s="947">
        <v>1</v>
      </c>
      <c r="F44" s="948">
        <v>205</v>
      </c>
      <c r="G44" s="948">
        <v>36.68</v>
      </c>
      <c r="H44" s="948">
        <v>13.13</v>
      </c>
      <c r="I44" s="948"/>
      <c r="J44" s="948">
        <v>205</v>
      </c>
      <c r="K44" s="948">
        <v>37</v>
      </c>
      <c r="L44" s="948">
        <v>13</v>
      </c>
      <c r="M44" s="948"/>
    </row>
    <row r="45" spans="1:13" ht="24" x14ac:dyDescent="0.25">
      <c r="A45" s="937">
        <v>16</v>
      </c>
      <c r="B45" s="946" t="s">
        <v>703</v>
      </c>
      <c r="C45" s="945" t="s">
        <v>1318</v>
      </c>
      <c r="D45" s="938" t="s">
        <v>154</v>
      </c>
      <c r="E45" s="947">
        <v>1</v>
      </c>
      <c r="F45" s="948">
        <v>164.23</v>
      </c>
      <c r="G45" s="948"/>
      <c r="H45" s="948"/>
      <c r="I45" s="948"/>
      <c r="J45" s="948">
        <v>164</v>
      </c>
      <c r="K45" s="948"/>
      <c r="L45" s="948"/>
      <c r="M45" s="948"/>
    </row>
    <row r="46" spans="1:13" ht="30" x14ac:dyDescent="0.25">
      <c r="A46" s="937">
        <v>18</v>
      </c>
      <c r="B46" s="946" t="s">
        <v>704</v>
      </c>
      <c r="C46" s="945" t="s">
        <v>1319</v>
      </c>
      <c r="D46" s="938" t="s">
        <v>209</v>
      </c>
      <c r="E46" s="947">
        <v>1</v>
      </c>
      <c r="F46" s="948">
        <v>1751.52</v>
      </c>
      <c r="G46" s="948">
        <v>7.94</v>
      </c>
      <c r="H46" s="948"/>
      <c r="I46" s="948"/>
      <c r="J46" s="948">
        <v>1752</v>
      </c>
      <c r="K46" s="948">
        <v>8</v>
      </c>
      <c r="L46" s="948"/>
      <c r="M46" s="948"/>
    </row>
    <row r="47" spans="1:13" x14ac:dyDescent="0.25">
      <c r="A47" s="937">
        <v>19</v>
      </c>
      <c r="B47" s="946" t="s">
        <v>705</v>
      </c>
      <c r="C47" s="945" t="s">
        <v>1320</v>
      </c>
      <c r="D47" s="938" t="s">
        <v>210</v>
      </c>
      <c r="E47" s="947">
        <v>-20</v>
      </c>
      <c r="F47" s="948">
        <v>83.68</v>
      </c>
      <c r="G47" s="948"/>
      <c r="H47" s="948"/>
      <c r="I47" s="948"/>
      <c r="J47" s="948">
        <v>-1674</v>
      </c>
      <c r="K47" s="948"/>
      <c r="L47" s="948"/>
      <c r="M47" s="948"/>
    </row>
    <row r="48" spans="1:13" x14ac:dyDescent="0.25">
      <c r="A48" s="937">
        <v>20</v>
      </c>
      <c r="B48" s="946" t="s">
        <v>705</v>
      </c>
      <c r="C48" s="945" t="s">
        <v>1321</v>
      </c>
      <c r="D48" s="938" t="s">
        <v>210</v>
      </c>
      <c r="E48" s="947">
        <v>35</v>
      </c>
      <c r="F48" s="948">
        <v>83.68</v>
      </c>
      <c r="G48" s="948"/>
      <c r="H48" s="948"/>
      <c r="I48" s="948"/>
      <c r="J48" s="948">
        <v>2929</v>
      </c>
      <c r="K48" s="948"/>
      <c r="L48" s="948"/>
      <c r="M48" s="948"/>
    </row>
    <row r="49" spans="1:13" ht="54" x14ac:dyDescent="0.25">
      <c r="A49" s="937">
        <v>21</v>
      </c>
      <c r="B49" s="946" t="s">
        <v>706</v>
      </c>
      <c r="C49" s="945" t="s">
        <v>1322</v>
      </c>
      <c r="D49" s="938" t="s">
        <v>211</v>
      </c>
      <c r="E49" s="947">
        <v>0.55000000000000004</v>
      </c>
      <c r="F49" s="948">
        <v>14916.86</v>
      </c>
      <c r="G49" s="948">
        <v>1259.81</v>
      </c>
      <c r="H49" s="948">
        <v>229.23</v>
      </c>
      <c r="I49" s="948">
        <v>7.8</v>
      </c>
      <c r="J49" s="948">
        <v>8204</v>
      </c>
      <c r="K49" s="948">
        <v>693</v>
      </c>
      <c r="L49" s="948">
        <v>126</v>
      </c>
      <c r="M49" s="948">
        <v>4</v>
      </c>
    </row>
    <row r="50" spans="1:13" ht="54" x14ac:dyDescent="0.25">
      <c r="A50" s="937">
        <v>22</v>
      </c>
      <c r="B50" s="946" t="s">
        <v>707</v>
      </c>
      <c r="C50" s="945" t="s">
        <v>1323</v>
      </c>
      <c r="D50" s="938" t="s">
        <v>211</v>
      </c>
      <c r="E50" s="947">
        <v>0.25</v>
      </c>
      <c r="F50" s="948">
        <v>12119.61</v>
      </c>
      <c r="G50" s="948">
        <v>980.5</v>
      </c>
      <c r="H50" s="948">
        <v>126.87</v>
      </c>
      <c r="I50" s="948">
        <v>5.57</v>
      </c>
      <c r="J50" s="948">
        <v>3030</v>
      </c>
      <c r="K50" s="948">
        <v>245</v>
      </c>
      <c r="L50" s="948">
        <v>32</v>
      </c>
      <c r="M50" s="948">
        <v>1</v>
      </c>
    </row>
    <row r="51" spans="1:13" ht="54" x14ac:dyDescent="0.25">
      <c r="A51" s="937">
        <v>23</v>
      </c>
      <c r="B51" s="946" t="s">
        <v>708</v>
      </c>
      <c r="C51" s="945" t="s">
        <v>1324</v>
      </c>
      <c r="D51" s="938" t="s">
        <v>211</v>
      </c>
      <c r="E51" s="947">
        <v>0.15</v>
      </c>
      <c r="F51" s="948">
        <v>10606.33</v>
      </c>
      <c r="G51" s="948">
        <v>980.5</v>
      </c>
      <c r="H51" s="948">
        <v>126.87</v>
      </c>
      <c r="I51" s="948">
        <v>5.57</v>
      </c>
      <c r="J51" s="948">
        <v>1591</v>
      </c>
      <c r="K51" s="948">
        <v>147</v>
      </c>
      <c r="L51" s="948">
        <v>19</v>
      </c>
      <c r="M51" s="948">
        <v>1</v>
      </c>
    </row>
    <row r="52" spans="1:13" ht="54" x14ac:dyDescent="0.25">
      <c r="A52" s="937">
        <v>24</v>
      </c>
      <c r="B52" s="946" t="s">
        <v>709</v>
      </c>
      <c r="C52" s="945" t="s">
        <v>1325</v>
      </c>
      <c r="D52" s="938" t="s">
        <v>211</v>
      </c>
      <c r="E52" s="947">
        <v>0.5</v>
      </c>
      <c r="F52" s="948">
        <v>9044.0300000000007</v>
      </c>
      <c r="G52" s="948">
        <v>980.5</v>
      </c>
      <c r="H52" s="948">
        <v>126.87</v>
      </c>
      <c r="I52" s="948">
        <v>5.57</v>
      </c>
      <c r="J52" s="948">
        <v>4522</v>
      </c>
      <c r="K52" s="948">
        <v>490</v>
      </c>
      <c r="L52" s="948">
        <v>63</v>
      </c>
      <c r="M52" s="948">
        <v>3</v>
      </c>
    </row>
    <row r="53" spans="1:13" ht="54" x14ac:dyDescent="0.25">
      <c r="A53" s="937">
        <v>25</v>
      </c>
      <c r="B53" s="946" t="s">
        <v>710</v>
      </c>
      <c r="C53" s="945" t="s">
        <v>1326</v>
      </c>
      <c r="D53" s="938" t="s">
        <v>211</v>
      </c>
      <c r="E53" s="947">
        <v>0.17</v>
      </c>
      <c r="F53" s="948">
        <v>8383.7199999999993</v>
      </c>
      <c r="G53" s="948">
        <v>980.5</v>
      </c>
      <c r="H53" s="948">
        <v>126.87</v>
      </c>
      <c r="I53" s="948">
        <v>5.57</v>
      </c>
      <c r="J53" s="948">
        <v>1425</v>
      </c>
      <c r="K53" s="948">
        <v>167</v>
      </c>
      <c r="L53" s="948">
        <v>22</v>
      </c>
      <c r="M53" s="948">
        <v>1</v>
      </c>
    </row>
    <row r="54" spans="1:13" ht="54" x14ac:dyDescent="0.25">
      <c r="A54" s="937">
        <v>26</v>
      </c>
      <c r="B54" s="946" t="s">
        <v>711</v>
      </c>
      <c r="C54" s="945" t="s">
        <v>1327</v>
      </c>
      <c r="D54" s="938" t="s">
        <v>211</v>
      </c>
      <c r="E54" s="947">
        <v>0.7</v>
      </c>
      <c r="F54" s="948">
        <v>7388.73</v>
      </c>
      <c r="G54" s="948">
        <v>980.5</v>
      </c>
      <c r="H54" s="948">
        <v>126.87</v>
      </c>
      <c r="I54" s="948">
        <v>5.57</v>
      </c>
      <c r="J54" s="948">
        <v>5172</v>
      </c>
      <c r="K54" s="948">
        <v>686</v>
      </c>
      <c r="L54" s="948">
        <v>89</v>
      </c>
      <c r="M54" s="948">
        <v>4</v>
      </c>
    </row>
    <row r="55" spans="1:13" ht="30" x14ac:dyDescent="0.25">
      <c r="A55" s="937">
        <v>27</v>
      </c>
      <c r="B55" s="1137" t="s">
        <v>1676</v>
      </c>
      <c r="C55" s="945" t="s">
        <v>1550</v>
      </c>
      <c r="D55" s="938" t="s">
        <v>154</v>
      </c>
      <c r="E55" s="947">
        <v>3</v>
      </c>
      <c r="F55" s="948">
        <v>132.71</v>
      </c>
      <c r="G55" s="948"/>
      <c r="H55" s="948"/>
      <c r="I55" s="948"/>
      <c r="J55" s="948">
        <v>398</v>
      </c>
      <c r="K55" s="948"/>
      <c r="L55" s="948"/>
      <c r="M55" s="948"/>
    </row>
    <row r="56" spans="1:13" ht="30" x14ac:dyDescent="0.25">
      <c r="A56" s="937">
        <v>28</v>
      </c>
      <c r="B56" s="1137" t="s">
        <v>1680</v>
      </c>
      <c r="C56" s="945" t="s">
        <v>1551</v>
      </c>
      <c r="D56" s="938" t="s">
        <v>154</v>
      </c>
      <c r="E56" s="947">
        <v>3</v>
      </c>
      <c r="F56" s="948">
        <v>67.56</v>
      </c>
      <c r="G56" s="948"/>
      <c r="H56" s="948"/>
      <c r="I56" s="948"/>
      <c r="J56" s="948">
        <v>203</v>
      </c>
      <c r="K56" s="948"/>
      <c r="L56" s="948"/>
      <c r="M56" s="948"/>
    </row>
    <row r="57" spans="1:13" ht="30" x14ac:dyDescent="0.25">
      <c r="A57" s="937">
        <v>29</v>
      </c>
      <c r="B57" s="1137" t="s">
        <v>1681</v>
      </c>
      <c r="C57" s="945" t="s">
        <v>1552</v>
      </c>
      <c r="D57" s="938" t="s">
        <v>154</v>
      </c>
      <c r="E57" s="947">
        <v>4</v>
      </c>
      <c r="F57" s="948">
        <v>45.84</v>
      </c>
      <c r="G57" s="948"/>
      <c r="H57" s="948"/>
      <c r="I57" s="948"/>
      <c r="J57" s="948">
        <v>183</v>
      </c>
      <c r="K57" s="948"/>
      <c r="L57" s="948"/>
      <c r="M57" s="948"/>
    </row>
    <row r="58" spans="1:13" ht="30" x14ac:dyDescent="0.25">
      <c r="A58" s="937">
        <v>30</v>
      </c>
      <c r="B58" s="1137" t="s">
        <v>1679</v>
      </c>
      <c r="C58" s="945" t="s">
        <v>1553</v>
      </c>
      <c r="D58" s="938" t="s">
        <v>154</v>
      </c>
      <c r="E58" s="947">
        <v>24</v>
      </c>
      <c r="F58" s="948">
        <v>41.02</v>
      </c>
      <c r="G58" s="948"/>
      <c r="H58" s="948"/>
      <c r="I58" s="948"/>
      <c r="J58" s="948">
        <v>984</v>
      </c>
      <c r="K58" s="948"/>
      <c r="L58" s="948"/>
      <c r="M58" s="948"/>
    </row>
    <row r="59" spans="1:13" ht="54" x14ac:dyDescent="0.25">
      <c r="A59" s="937">
        <v>31</v>
      </c>
      <c r="B59" s="946" t="s">
        <v>642</v>
      </c>
      <c r="C59" s="945" t="s">
        <v>1328</v>
      </c>
      <c r="D59" s="938" t="s">
        <v>211</v>
      </c>
      <c r="E59" s="949">
        <v>2.3199999999999998</v>
      </c>
      <c r="F59" s="948">
        <v>280.88</v>
      </c>
      <c r="G59" s="948">
        <v>160.37</v>
      </c>
      <c r="H59" s="948">
        <v>112.26</v>
      </c>
      <c r="I59" s="948"/>
      <c r="J59" s="948">
        <v>652</v>
      </c>
      <c r="K59" s="948">
        <v>372</v>
      </c>
      <c r="L59" s="948">
        <v>260</v>
      </c>
      <c r="M59" s="948"/>
    </row>
    <row r="60" spans="1:13" ht="24" x14ac:dyDescent="0.25">
      <c r="A60" s="937">
        <v>32</v>
      </c>
      <c r="B60" s="946" t="s">
        <v>712</v>
      </c>
      <c r="C60" s="945" t="s">
        <v>1329</v>
      </c>
      <c r="D60" s="938" t="s">
        <v>212</v>
      </c>
      <c r="E60" s="947">
        <v>20</v>
      </c>
      <c r="F60" s="948">
        <v>26.33</v>
      </c>
      <c r="G60" s="948"/>
      <c r="H60" s="948"/>
      <c r="I60" s="948"/>
      <c r="J60" s="948">
        <v>527</v>
      </c>
      <c r="K60" s="948"/>
      <c r="L60" s="948"/>
      <c r="M60" s="948"/>
    </row>
    <row r="61" spans="1:13" ht="54" x14ac:dyDescent="0.25">
      <c r="A61" s="937">
        <v>33</v>
      </c>
      <c r="B61" s="946" t="s">
        <v>643</v>
      </c>
      <c r="C61" s="945" t="s">
        <v>1330</v>
      </c>
      <c r="D61" s="938" t="s">
        <v>213</v>
      </c>
      <c r="E61" s="949">
        <v>10</v>
      </c>
      <c r="F61" s="948">
        <v>4352.37</v>
      </c>
      <c r="G61" s="948">
        <v>95.96</v>
      </c>
      <c r="H61" s="948">
        <v>52.44</v>
      </c>
      <c r="I61" s="948"/>
      <c r="J61" s="948">
        <v>43524</v>
      </c>
      <c r="K61" s="948">
        <v>960</v>
      </c>
      <c r="L61" s="948">
        <v>524</v>
      </c>
      <c r="M61" s="948"/>
    </row>
    <row r="62" spans="1:13" ht="36" x14ac:dyDescent="0.25">
      <c r="A62" s="937">
        <v>34</v>
      </c>
      <c r="B62" s="946" t="s">
        <v>644</v>
      </c>
      <c r="C62" s="945" t="s">
        <v>1163</v>
      </c>
      <c r="D62" s="938" t="s">
        <v>210</v>
      </c>
      <c r="E62" s="947">
        <v>-110</v>
      </c>
      <c r="F62" s="948">
        <v>284.2</v>
      </c>
      <c r="G62" s="948"/>
      <c r="H62" s="948"/>
      <c r="I62" s="948"/>
      <c r="J62" s="948">
        <v>-31262</v>
      </c>
      <c r="K62" s="948"/>
      <c r="L62" s="948"/>
      <c r="M62" s="948"/>
    </row>
    <row r="63" spans="1:13" ht="42" x14ac:dyDescent="0.25">
      <c r="A63" s="937">
        <v>35</v>
      </c>
      <c r="B63" s="946" t="s">
        <v>713</v>
      </c>
      <c r="C63" s="945" t="s">
        <v>1554</v>
      </c>
      <c r="D63" s="938" t="s">
        <v>210</v>
      </c>
      <c r="E63" s="949">
        <v>11</v>
      </c>
      <c r="F63" s="948">
        <v>3.38</v>
      </c>
      <c r="G63" s="948"/>
      <c r="H63" s="948"/>
      <c r="I63" s="948"/>
      <c r="J63" s="948">
        <v>37</v>
      </c>
      <c r="K63" s="948"/>
      <c r="L63" s="948"/>
      <c r="M63" s="948"/>
    </row>
    <row r="64" spans="1:13" ht="42" x14ac:dyDescent="0.25">
      <c r="A64" s="937">
        <v>36</v>
      </c>
      <c r="B64" s="946" t="s">
        <v>713</v>
      </c>
      <c r="C64" s="945" t="s">
        <v>1555</v>
      </c>
      <c r="D64" s="938" t="s">
        <v>210</v>
      </c>
      <c r="E64" s="949">
        <v>11</v>
      </c>
      <c r="F64" s="948">
        <v>5.42</v>
      </c>
      <c r="G64" s="948"/>
      <c r="H64" s="948"/>
      <c r="I64" s="948"/>
      <c r="J64" s="948">
        <v>60</v>
      </c>
      <c r="K64" s="948"/>
      <c r="L64" s="948"/>
      <c r="M64" s="948"/>
    </row>
    <row r="65" spans="1:13" ht="42" x14ac:dyDescent="0.25">
      <c r="A65" s="937">
        <v>37</v>
      </c>
      <c r="B65" s="946" t="s">
        <v>713</v>
      </c>
      <c r="C65" s="945" t="s">
        <v>1556</v>
      </c>
      <c r="D65" s="938" t="s">
        <v>210</v>
      </c>
      <c r="E65" s="949">
        <v>27.5</v>
      </c>
      <c r="F65" s="948">
        <v>6.83</v>
      </c>
      <c r="G65" s="948"/>
      <c r="H65" s="948"/>
      <c r="I65" s="948"/>
      <c r="J65" s="948">
        <v>188</v>
      </c>
      <c r="K65" s="948"/>
      <c r="L65" s="948"/>
      <c r="M65" s="948"/>
    </row>
    <row r="66" spans="1:13" ht="42" x14ac:dyDescent="0.25">
      <c r="A66" s="937">
        <v>38</v>
      </c>
      <c r="B66" s="946" t="s">
        <v>713</v>
      </c>
      <c r="C66" s="945" t="s">
        <v>1557</v>
      </c>
      <c r="D66" s="938" t="s">
        <v>210</v>
      </c>
      <c r="E66" s="949">
        <v>60.5</v>
      </c>
      <c r="F66" s="948">
        <v>9.82</v>
      </c>
      <c r="G66" s="948"/>
      <c r="H66" s="948"/>
      <c r="I66" s="948"/>
      <c r="J66" s="948">
        <v>594</v>
      </c>
      <c r="K66" s="948"/>
      <c r="L66" s="948"/>
      <c r="M66" s="948"/>
    </row>
    <row r="67" spans="1:13" ht="54" x14ac:dyDescent="0.25">
      <c r="A67" s="937">
        <v>39</v>
      </c>
      <c r="B67" s="946" t="s">
        <v>720</v>
      </c>
      <c r="C67" s="945" t="s">
        <v>1331</v>
      </c>
      <c r="D67" s="938" t="s">
        <v>207</v>
      </c>
      <c r="E67" s="947">
        <v>2</v>
      </c>
      <c r="F67" s="948">
        <v>128.5</v>
      </c>
      <c r="G67" s="948">
        <v>97.87</v>
      </c>
      <c r="H67" s="948">
        <v>14.56</v>
      </c>
      <c r="I67" s="948"/>
      <c r="J67" s="948">
        <v>257</v>
      </c>
      <c r="K67" s="948">
        <v>196</v>
      </c>
      <c r="L67" s="948">
        <v>29</v>
      </c>
      <c r="M67" s="948"/>
    </row>
    <row r="68" spans="1:13" ht="36" x14ac:dyDescent="0.25">
      <c r="A68" s="937">
        <v>40</v>
      </c>
      <c r="B68" s="946" t="s">
        <v>721</v>
      </c>
      <c r="C68" s="945" t="s">
        <v>1558</v>
      </c>
      <c r="D68" s="938" t="s">
        <v>154</v>
      </c>
      <c r="E68" s="947">
        <v>2</v>
      </c>
      <c r="F68" s="948">
        <v>241.28</v>
      </c>
      <c r="G68" s="948"/>
      <c r="H68" s="948"/>
      <c r="I68" s="948"/>
      <c r="J68" s="948">
        <v>483</v>
      </c>
      <c r="K68" s="948"/>
      <c r="L68" s="948"/>
      <c r="M68" s="948"/>
    </row>
    <row r="69" spans="1:13" ht="54" x14ac:dyDescent="0.25">
      <c r="A69" s="937">
        <v>41</v>
      </c>
      <c r="B69" s="946" t="s">
        <v>723</v>
      </c>
      <c r="C69" s="945" t="s">
        <v>1332</v>
      </c>
      <c r="D69" s="938" t="s">
        <v>207</v>
      </c>
      <c r="E69" s="947">
        <v>1</v>
      </c>
      <c r="F69" s="948">
        <v>137.9</v>
      </c>
      <c r="G69" s="948">
        <v>103.16</v>
      </c>
      <c r="H69" s="948">
        <v>15.86</v>
      </c>
      <c r="I69" s="948"/>
      <c r="J69" s="948">
        <v>138</v>
      </c>
      <c r="K69" s="948">
        <v>103</v>
      </c>
      <c r="L69" s="948">
        <v>16</v>
      </c>
      <c r="M69" s="948"/>
    </row>
    <row r="70" spans="1:13" ht="50.25" customHeight="1" x14ac:dyDescent="0.25">
      <c r="A70" s="937">
        <v>42</v>
      </c>
      <c r="B70" s="946" t="s">
        <v>721</v>
      </c>
      <c r="C70" s="945" t="s">
        <v>1559</v>
      </c>
      <c r="D70" s="938" t="s">
        <v>154</v>
      </c>
      <c r="E70" s="947">
        <v>1</v>
      </c>
      <c r="F70" s="948">
        <v>265.41000000000003</v>
      </c>
      <c r="G70" s="948"/>
      <c r="H70" s="948"/>
      <c r="I70" s="948"/>
      <c r="J70" s="948">
        <v>265</v>
      </c>
      <c r="K70" s="948"/>
      <c r="L70" s="948"/>
      <c r="M70" s="948"/>
    </row>
    <row r="71" spans="1:13" ht="50.25" customHeight="1" x14ac:dyDescent="0.25">
      <c r="A71" s="937">
        <v>43</v>
      </c>
      <c r="B71" s="946" t="s">
        <v>725</v>
      </c>
      <c r="C71" s="945" t="s">
        <v>1333</v>
      </c>
      <c r="D71" s="938" t="s">
        <v>207</v>
      </c>
      <c r="E71" s="947">
        <v>5</v>
      </c>
      <c r="F71" s="948">
        <v>232.87</v>
      </c>
      <c r="G71" s="948">
        <v>115.32</v>
      </c>
      <c r="H71" s="948">
        <v>109.94</v>
      </c>
      <c r="I71" s="948">
        <v>12.25</v>
      </c>
      <c r="J71" s="948">
        <v>1164</v>
      </c>
      <c r="K71" s="948">
        <v>577</v>
      </c>
      <c r="L71" s="948">
        <v>550</v>
      </c>
      <c r="M71" s="948">
        <v>61</v>
      </c>
    </row>
    <row r="72" spans="1:13" ht="50.25" customHeight="1" x14ac:dyDescent="0.25">
      <c r="A72" s="937">
        <v>44</v>
      </c>
      <c r="B72" s="946" t="s">
        <v>721</v>
      </c>
      <c r="C72" s="945" t="s">
        <v>1560</v>
      </c>
      <c r="D72" s="938" t="s">
        <v>154</v>
      </c>
      <c r="E72" s="947">
        <v>5</v>
      </c>
      <c r="F72" s="948">
        <v>361.93</v>
      </c>
      <c r="G72" s="948"/>
      <c r="H72" s="948"/>
      <c r="I72" s="948"/>
      <c r="J72" s="948">
        <v>1810</v>
      </c>
      <c r="K72" s="948"/>
      <c r="L72" s="948"/>
      <c r="M72" s="948"/>
    </row>
    <row r="73" spans="1:13" ht="15.75" customHeight="1" x14ac:dyDescent="0.25">
      <c r="A73" s="1286" t="s">
        <v>999</v>
      </c>
      <c r="B73" s="1287"/>
      <c r="C73" s="1287"/>
      <c r="D73" s="1287"/>
      <c r="E73" s="1287"/>
      <c r="F73" s="1287"/>
      <c r="G73" s="1287"/>
      <c r="H73" s="1287"/>
      <c r="I73" s="1287"/>
      <c r="J73" s="1287"/>
      <c r="K73" s="1287"/>
      <c r="L73" s="1287"/>
      <c r="M73" s="1287"/>
    </row>
    <row r="74" spans="1:13" ht="16.5" customHeight="1" x14ac:dyDescent="0.25">
      <c r="A74" s="937">
        <v>45</v>
      </c>
      <c r="B74" s="946" t="s">
        <v>727</v>
      </c>
      <c r="C74" s="945" t="s">
        <v>1334</v>
      </c>
      <c r="D74" s="938" t="s">
        <v>154</v>
      </c>
      <c r="E74" s="947">
        <v>7</v>
      </c>
      <c r="F74" s="948">
        <v>44.97</v>
      </c>
      <c r="G74" s="948"/>
      <c r="H74" s="948"/>
      <c r="I74" s="948"/>
      <c r="J74" s="948">
        <v>315</v>
      </c>
      <c r="K74" s="948"/>
      <c r="L74" s="948"/>
      <c r="M74" s="948"/>
    </row>
    <row r="75" spans="1:13" ht="50.25" customHeight="1" x14ac:dyDescent="0.25">
      <c r="A75" s="937">
        <v>46</v>
      </c>
      <c r="B75" s="946" t="s">
        <v>695</v>
      </c>
      <c r="C75" s="945" t="s">
        <v>1313</v>
      </c>
      <c r="D75" s="938" t="s">
        <v>154</v>
      </c>
      <c r="E75" s="947">
        <v>10</v>
      </c>
      <c r="F75" s="948">
        <v>53.36</v>
      </c>
      <c r="G75" s="948"/>
      <c r="H75" s="948"/>
      <c r="I75" s="948"/>
      <c r="J75" s="948">
        <v>534</v>
      </c>
      <c r="K75" s="948"/>
      <c r="L75" s="948"/>
      <c r="M75" s="948"/>
    </row>
    <row r="76" spans="1:13" ht="19.5" customHeight="1" x14ac:dyDescent="0.25">
      <c r="A76" s="1286" t="s">
        <v>196</v>
      </c>
      <c r="B76" s="1287"/>
      <c r="C76" s="1287"/>
      <c r="D76" s="1287"/>
      <c r="E76" s="1287"/>
      <c r="F76" s="1287"/>
      <c r="G76" s="1287"/>
      <c r="H76" s="1287"/>
      <c r="I76" s="1287"/>
      <c r="J76" s="950">
        <v>62281</v>
      </c>
      <c r="K76" s="950">
        <v>5195</v>
      </c>
      <c r="L76" s="950">
        <v>1887</v>
      </c>
      <c r="M76" s="950">
        <v>78</v>
      </c>
    </row>
    <row r="77" spans="1:13" ht="19.5" customHeight="1" x14ac:dyDescent="0.25">
      <c r="A77" s="1286" t="s">
        <v>156</v>
      </c>
      <c r="B77" s="1287"/>
      <c r="C77" s="1287"/>
      <c r="D77" s="1287"/>
      <c r="E77" s="1287"/>
      <c r="F77" s="1287"/>
      <c r="G77" s="1287"/>
      <c r="H77" s="1287"/>
      <c r="I77" s="1287"/>
      <c r="J77" s="950">
        <v>6641</v>
      </c>
      <c r="K77" s="948"/>
      <c r="L77" s="948"/>
      <c r="M77" s="948"/>
    </row>
    <row r="78" spans="1:13" ht="19.5" customHeight="1" x14ac:dyDescent="0.25">
      <c r="A78" s="1286" t="s">
        <v>157</v>
      </c>
      <c r="B78" s="1287"/>
      <c r="C78" s="1287"/>
      <c r="D78" s="1287"/>
      <c r="E78" s="1287"/>
      <c r="F78" s="1287"/>
      <c r="G78" s="1287"/>
      <c r="H78" s="1287"/>
      <c r="I78" s="1287"/>
      <c r="J78" s="950">
        <v>4036</v>
      </c>
      <c r="K78" s="948"/>
      <c r="L78" s="948"/>
      <c r="M78" s="948"/>
    </row>
    <row r="79" spans="1:13" ht="16.5" customHeight="1" x14ac:dyDescent="0.25">
      <c r="A79" s="1296" t="s">
        <v>461</v>
      </c>
      <c r="B79" s="1287"/>
      <c r="C79" s="1287"/>
      <c r="D79" s="1287"/>
      <c r="E79" s="1287"/>
      <c r="F79" s="1287"/>
      <c r="G79" s="1287"/>
      <c r="H79" s="1287"/>
      <c r="I79" s="1287"/>
      <c r="J79" s="948"/>
      <c r="K79" s="948"/>
      <c r="L79" s="948"/>
      <c r="M79" s="948"/>
    </row>
    <row r="80" spans="1:13" ht="12.75" customHeight="1" x14ac:dyDescent="0.25">
      <c r="A80" s="1286" t="s">
        <v>159</v>
      </c>
      <c r="B80" s="1287"/>
      <c r="C80" s="1287"/>
      <c r="D80" s="1287"/>
      <c r="E80" s="1287"/>
      <c r="F80" s="1287"/>
      <c r="G80" s="1287"/>
      <c r="H80" s="1287"/>
      <c r="I80" s="1287"/>
      <c r="J80" s="950">
        <v>66531</v>
      </c>
      <c r="K80" s="948"/>
      <c r="L80" s="948"/>
      <c r="M80" s="948"/>
    </row>
    <row r="81" spans="1:13" ht="12.75" customHeight="1" x14ac:dyDescent="0.25">
      <c r="A81" s="1286" t="s">
        <v>359</v>
      </c>
      <c r="B81" s="1287"/>
      <c r="C81" s="1287"/>
      <c r="D81" s="1287"/>
      <c r="E81" s="1287"/>
      <c r="F81" s="1287"/>
      <c r="G81" s="1287"/>
      <c r="H81" s="1287"/>
      <c r="I81" s="1287"/>
      <c r="J81" s="950">
        <v>2946</v>
      </c>
      <c r="K81" s="948"/>
      <c r="L81" s="948"/>
      <c r="M81" s="948"/>
    </row>
    <row r="82" spans="1:13" ht="12.75" customHeight="1" x14ac:dyDescent="0.25">
      <c r="A82" s="1286" t="s">
        <v>160</v>
      </c>
      <c r="B82" s="1287"/>
      <c r="C82" s="1287"/>
      <c r="D82" s="1287"/>
      <c r="E82" s="1287"/>
      <c r="F82" s="1287"/>
      <c r="G82" s="1287"/>
      <c r="H82" s="1287"/>
      <c r="I82" s="1287"/>
      <c r="J82" s="950">
        <v>3481</v>
      </c>
      <c r="K82" s="948"/>
      <c r="L82" s="948"/>
      <c r="M82" s="948"/>
    </row>
    <row r="83" spans="1:13" ht="12.75" customHeight="1" x14ac:dyDescent="0.25">
      <c r="A83" s="1286" t="s">
        <v>161</v>
      </c>
      <c r="B83" s="1287"/>
      <c r="C83" s="1287"/>
      <c r="D83" s="1287"/>
      <c r="E83" s="1287"/>
      <c r="F83" s="1287"/>
      <c r="G83" s="1287"/>
      <c r="H83" s="1287"/>
      <c r="I83" s="1287"/>
      <c r="J83" s="950">
        <v>72958</v>
      </c>
      <c r="K83" s="948"/>
      <c r="L83" s="948"/>
      <c r="M83" s="948"/>
    </row>
    <row r="84" spans="1:13" ht="20.25" customHeight="1" x14ac:dyDescent="0.25">
      <c r="A84" s="1286" t="s">
        <v>375</v>
      </c>
      <c r="B84" s="1287"/>
      <c r="C84" s="1287"/>
      <c r="D84" s="1287"/>
      <c r="E84" s="1287"/>
      <c r="F84" s="1287"/>
      <c r="G84" s="1287"/>
      <c r="H84" s="1287"/>
      <c r="I84" s="1287"/>
      <c r="J84" s="948"/>
      <c r="K84" s="948"/>
      <c r="L84" s="948"/>
      <c r="M84" s="948"/>
    </row>
    <row r="85" spans="1:13" ht="15" customHeight="1" x14ac:dyDescent="0.25">
      <c r="A85" s="1286" t="s">
        <v>162</v>
      </c>
      <c r="B85" s="1287"/>
      <c r="C85" s="1287"/>
      <c r="D85" s="1287"/>
      <c r="E85" s="1287"/>
      <c r="F85" s="1287"/>
      <c r="G85" s="1287"/>
      <c r="H85" s="1287"/>
      <c r="I85" s="1287"/>
      <c r="J85" s="950">
        <v>51718</v>
      </c>
      <c r="K85" s="948"/>
      <c r="L85" s="948"/>
      <c r="M85" s="948"/>
    </row>
    <row r="86" spans="1:13" ht="15" customHeight="1" x14ac:dyDescent="0.25">
      <c r="A86" s="1286" t="s">
        <v>163</v>
      </c>
      <c r="B86" s="1287"/>
      <c r="C86" s="1287"/>
      <c r="D86" s="1287"/>
      <c r="E86" s="1287"/>
      <c r="F86" s="1287"/>
      <c r="G86" s="1287"/>
      <c r="H86" s="1287"/>
      <c r="I86" s="1287"/>
      <c r="J86" s="950">
        <v>1887</v>
      </c>
      <c r="K86" s="948"/>
      <c r="L86" s="948"/>
      <c r="M86" s="948"/>
    </row>
    <row r="87" spans="1:13" ht="15" customHeight="1" x14ac:dyDescent="0.25">
      <c r="A87" s="1286" t="s">
        <v>164</v>
      </c>
      <c r="B87" s="1287"/>
      <c r="C87" s="1287"/>
      <c r="D87" s="1287"/>
      <c r="E87" s="1287"/>
      <c r="F87" s="1287"/>
      <c r="G87" s="1287"/>
      <c r="H87" s="1287"/>
      <c r="I87" s="1287"/>
      <c r="J87" s="950">
        <v>5273</v>
      </c>
      <c r="K87" s="948"/>
      <c r="L87" s="948"/>
      <c r="M87" s="948"/>
    </row>
    <row r="88" spans="1:13" ht="15" customHeight="1" x14ac:dyDescent="0.25">
      <c r="A88" s="1286" t="s">
        <v>165</v>
      </c>
      <c r="B88" s="1287"/>
      <c r="C88" s="1287"/>
      <c r="D88" s="1287"/>
      <c r="E88" s="1287"/>
      <c r="F88" s="1287"/>
      <c r="G88" s="1287"/>
      <c r="H88" s="1287"/>
      <c r="I88" s="1287"/>
      <c r="J88" s="950">
        <v>3481</v>
      </c>
      <c r="K88" s="948"/>
      <c r="L88" s="948"/>
      <c r="M88" s="948"/>
    </row>
    <row r="89" spans="1:13" ht="15" customHeight="1" x14ac:dyDescent="0.25">
      <c r="A89" s="1286" t="s">
        <v>166</v>
      </c>
      <c r="B89" s="1287"/>
      <c r="C89" s="1287"/>
      <c r="D89" s="1287"/>
      <c r="E89" s="1287"/>
      <c r="F89" s="1287"/>
      <c r="G89" s="1287"/>
      <c r="H89" s="1287"/>
      <c r="I89" s="1287"/>
      <c r="J89" s="950">
        <v>6641</v>
      </c>
      <c r="K89" s="948"/>
      <c r="L89" s="948"/>
      <c r="M89" s="948"/>
    </row>
    <row r="90" spans="1:13" ht="15" customHeight="1" x14ac:dyDescent="0.25">
      <c r="A90" s="1286" t="s">
        <v>167</v>
      </c>
      <c r="B90" s="1287"/>
      <c r="C90" s="1287"/>
      <c r="D90" s="1287"/>
      <c r="E90" s="1287"/>
      <c r="F90" s="1287"/>
      <c r="G90" s="1287"/>
      <c r="H90" s="1287"/>
      <c r="I90" s="1287"/>
      <c r="J90" s="950">
        <v>4036</v>
      </c>
      <c r="K90" s="948"/>
      <c r="L90" s="948"/>
      <c r="M90" s="948"/>
    </row>
    <row r="91" spans="1:13" ht="15" customHeight="1" x14ac:dyDescent="0.25">
      <c r="A91" s="1296" t="s">
        <v>462</v>
      </c>
      <c r="B91" s="1287"/>
      <c r="C91" s="1287"/>
      <c r="D91" s="1287"/>
      <c r="E91" s="1287"/>
      <c r="F91" s="1287"/>
      <c r="G91" s="1287"/>
      <c r="H91" s="1287"/>
      <c r="I91" s="1287"/>
      <c r="J91" s="951">
        <v>72958</v>
      </c>
      <c r="K91" s="948"/>
      <c r="L91" s="948"/>
      <c r="M91" s="948"/>
    </row>
    <row r="92" spans="1:13" ht="15" customHeight="1" x14ac:dyDescent="0.25">
      <c r="A92" s="1290" t="s">
        <v>214</v>
      </c>
      <c r="B92" s="1287"/>
      <c r="C92" s="1287"/>
      <c r="D92" s="1287"/>
      <c r="E92" s="1287"/>
      <c r="F92" s="1287"/>
      <c r="G92" s="1287"/>
      <c r="H92" s="1287"/>
      <c r="I92" s="1287"/>
      <c r="J92" s="1287"/>
      <c r="K92" s="1287"/>
      <c r="L92" s="1287"/>
      <c r="M92" s="1287"/>
    </row>
    <row r="93" spans="1:13" ht="36" customHeight="1" x14ac:dyDescent="0.25">
      <c r="A93" s="937">
        <v>47</v>
      </c>
      <c r="B93" s="946" t="s">
        <v>728</v>
      </c>
      <c r="C93" s="945" t="s">
        <v>1335</v>
      </c>
      <c r="D93" s="938" t="s">
        <v>215</v>
      </c>
      <c r="E93" s="949">
        <v>1.2</v>
      </c>
      <c r="F93" s="948">
        <v>3357.48</v>
      </c>
      <c r="G93" s="948">
        <v>185.15</v>
      </c>
      <c r="H93" s="948">
        <v>0.51</v>
      </c>
      <c r="I93" s="948"/>
      <c r="J93" s="948">
        <v>4029</v>
      </c>
      <c r="K93" s="948">
        <v>222</v>
      </c>
      <c r="L93" s="948">
        <v>1</v>
      </c>
      <c r="M93" s="948"/>
    </row>
    <row r="94" spans="1:13" ht="47.25" customHeight="1" x14ac:dyDescent="0.25">
      <c r="A94" s="937">
        <v>48</v>
      </c>
      <c r="B94" s="946" t="s">
        <v>708</v>
      </c>
      <c r="C94" s="945" t="s">
        <v>1336</v>
      </c>
      <c r="D94" s="938" t="s">
        <v>211</v>
      </c>
      <c r="E94" s="947">
        <v>0.35</v>
      </c>
      <c r="F94" s="948">
        <v>10606.33</v>
      </c>
      <c r="G94" s="948">
        <v>980.5</v>
      </c>
      <c r="H94" s="948">
        <v>126.87</v>
      </c>
      <c r="I94" s="948">
        <v>5.57</v>
      </c>
      <c r="J94" s="948">
        <v>3712</v>
      </c>
      <c r="K94" s="948">
        <v>343</v>
      </c>
      <c r="L94" s="948">
        <v>44</v>
      </c>
      <c r="M94" s="948">
        <v>2</v>
      </c>
    </row>
    <row r="95" spans="1:13" ht="47.25" customHeight="1" x14ac:dyDescent="0.25">
      <c r="A95" s="937">
        <v>49</v>
      </c>
      <c r="B95" s="946" t="s">
        <v>709</v>
      </c>
      <c r="C95" s="945" t="s">
        <v>1325</v>
      </c>
      <c r="D95" s="938" t="s">
        <v>211</v>
      </c>
      <c r="E95" s="947">
        <v>0.5</v>
      </c>
      <c r="F95" s="948">
        <v>9044.0300000000007</v>
      </c>
      <c r="G95" s="948">
        <v>980.5</v>
      </c>
      <c r="H95" s="948">
        <v>126.87</v>
      </c>
      <c r="I95" s="948">
        <v>5.57</v>
      </c>
      <c r="J95" s="948">
        <v>4522</v>
      </c>
      <c r="K95" s="948">
        <v>490</v>
      </c>
      <c r="L95" s="948">
        <v>63</v>
      </c>
      <c r="M95" s="948">
        <v>3</v>
      </c>
    </row>
    <row r="96" spans="1:13" ht="47.25" customHeight="1" x14ac:dyDescent="0.25">
      <c r="A96" s="937">
        <v>50</v>
      </c>
      <c r="B96" s="946" t="s">
        <v>710</v>
      </c>
      <c r="C96" s="945" t="s">
        <v>1337</v>
      </c>
      <c r="D96" s="938" t="s">
        <v>211</v>
      </c>
      <c r="E96" s="947">
        <v>0.35</v>
      </c>
      <c r="F96" s="948">
        <v>8383.7199999999993</v>
      </c>
      <c r="G96" s="948">
        <v>980.5</v>
      </c>
      <c r="H96" s="948">
        <v>126.87</v>
      </c>
      <c r="I96" s="948">
        <v>5.57</v>
      </c>
      <c r="J96" s="948">
        <v>2934</v>
      </c>
      <c r="K96" s="948">
        <v>343</v>
      </c>
      <c r="L96" s="948">
        <v>44</v>
      </c>
      <c r="M96" s="948">
        <v>2</v>
      </c>
    </row>
    <row r="97" spans="1:13" ht="47.25" customHeight="1" x14ac:dyDescent="0.25">
      <c r="A97" s="937">
        <v>51</v>
      </c>
      <c r="B97" s="946" t="s">
        <v>711</v>
      </c>
      <c r="C97" s="945" t="s">
        <v>1338</v>
      </c>
      <c r="D97" s="938" t="s">
        <v>211</v>
      </c>
      <c r="E97" s="947">
        <v>1.1000000000000001</v>
      </c>
      <c r="F97" s="948">
        <v>7388.73</v>
      </c>
      <c r="G97" s="948">
        <v>980.5</v>
      </c>
      <c r="H97" s="948">
        <v>126.87</v>
      </c>
      <c r="I97" s="948">
        <v>5.57</v>
      </c>
      <c r="J97" s="948">
        <v>8128</v>
      </c>
      <c r="K97" s="948">
        <v>1079</v>
      </c>
      <c r="L97" s="948">
        <v>140</v>
      </c>
      <c r="M97" s="948">
        <v>6</v>
      </c>
    </row>
    <row r="98" spans="1:13" ht="36.75" customHeight="1" x14ac:dyDescent="0.25">
      <c r="A98" s="937">
        <v>52</v>
      </c>
      <c r="B98" s="946" t="s">
        <v>712</v>
      </c>
      <c r="C98" s="945" t="s">
        <v>1329</v>
      </c>
      <c r="D98" s="938" t="s">
        <v>212</v>
      </c>
      <c r="E98" s="947">
        <v>25</v>
      </c>
      <c r="F98" s="948">
        <v>26.33</v>
      </c>
      <c r="G98" s="948"/>
      <c r="H98" s="948"/>
      <c r="I98" s="948"/>
      <c r="J98" s="948">
        <v>658</v>
      </c>
      <c r="K98" s="948"/>
      <c r="L98" s="948"/>
      <c r="M98" s="948"/>
    </row>
    <row r="99" spans="1:13" ht="47.25" customHeight="1" x14ac:dyDescent="0.25">
      <c r="A99" s="937">
        <v>53</v>
      </c>
      <c r="B99" s="1137" t="s">
        <v>1676</v>
      </c>
      <c r="C99" s="945" t="s">
        <v>1550</v>
      </c>
      <c r="D99" s="938" t="s">
        <v>154</v>
      </c>
      <c r="E99" s="947">
        <v>3</v>
      </c>
      <c r="F99" s="948">
        <v>132.71</v>
      </c>
      <c r="G99" s="948"/>
      <c r="H99" s="948"/>
      <c r="I99" s="948"/>
      <c r="J99" s="948">
        <v>398</v>
      </c>
      <c r="K99" s="948"/>
      <c r="L99" s="948"/>
      <c r="M99" s="948"/>
    </row>
    <row r="100" spans="1:13" ht="47.25" customHeight="1" x14ac:dyDescent="0.25">
      <c r="A100" s="937">
        <v>54</v>
      </c>
      <c r="B100" s="1137" t="s">
        <v>1677</v>
      </c>
      <c r="C100" s="945" t="s">
        <v>1551</v>
      </c>
      <c r="D100" s="938" t="s">
        <v>154</v>
      </c>
      <c r="E100" s="947">
        <v>5</v>
      </c>
      <c r="F100" s="948">
        <v>67.56</v>
      </c>
      <c r="G100" s="948"/>
      <c r="H100" s="948"/>
      <c r="I100" s="948"/>
      <c r="J100" s="948">
        <v>338</v>
      </c>
      <c r="K100" s="948"/>
      <c r="L100" s="948"/>
      <c r="M100" s="948"/>
    </row>
    <row r="101" spans="1:13" ht="47.25" customHeight="1" x14ac:dyDescent="0.25">
      <c r="A101" s="937">
        <v>55</v>
      </c>
      <c r="B101" s="1137" t="s">
        <v>1678</v>
      </c>
      <c r="C101" s="945" t="s">
        <v>1552</v>
      </c>
      <c r="D101" s="938" t="s">
        <v>154</v>
      </c>
      <c r="E101" s="947">
        <v>5</v>
      </c>
      <c r="F101" s="948">
        <v>45.84</v>
      </c>
      <c r="G101" s="948"/>
      <c r="H101" s="948"/>
      <c r="I101" s="948"/>
      <c r="J101" s="948">
        <v>229</v>
      </c>
      <c r="K101" s="948"/>
      <c r="L101" s="948"/>
      <c r="M101" s="948"/>
    </row>
    <row r="102" spans="1:13" ht="30" x14ac:dyDescent="0.25">
      <c r="A102" s="937">
        <v>56</v>
      </c>
      <c r="B102" s="1137" t="s">
        <v>1679</v>
      </c>
      <c r="C102" s="945" t="s">
        <v>1553</v>
      </c>
      <c r="D102" s="938" t="s">
        <v>154</v>
      </c>
      <c r="E102" s="947">
        <v>25</v>
      </c>
      <c r="F102" s="948">
        <v>41.02</v>
      </c>
      <c r="G102" s="948"/>
      <c r="H102" s="948"/>
      <c r="I102" s="948"/>
      <c r="J102" s="948">
        <v>1026</v>
      </c>
      <c r="K102" s="948"/>
      <c r="L102" s="948"/>
      <c r="M102" s="948"/>
    </row>
    <row r="103" spans="1:13" ht="54" x14ac:dyDescent="0.25">
      <c r="A103" s="937">
        <v>57</v>
      </c>
      <c r="B103" s="946" t="s">
        <v>642</v>
      </c>
      <c r="C103" s="945" t="s">
        <v>1339</v>
      </c>
      <c r="D103" s="938" t="s">
        <v>211</v>
      </c>
      <c r="E103" s="949">
        <v>2.2999999999999998</v>
      </c>
      <c r="F103" s="948">
        <v>280.88</v>
      </c>
      <c r="G103" s="948">
        <v>160.37</v>
      </c>
      <c r="H103" s="948">
        <v>112.26</v>
      </c>
      <c r="I103" s="948"/>
      <c r="J103" s="948">
        <v>646</v>
      </c>
      <c r="K103" s="948">
        <v>369</v>
      </c>
      <c r="L103" s="948">
        <v>258</v>
      </c>
      <c r="M103" s="948"/>
    </row>
    <row r="104" spans="1:13" ht="54" x14ac:dyDescent="0.25">
      <c r="A104" s="937">
        <v>58</v>
      </c>
      <c r="B104" s="946" t="s">
        <v>643</v>
      </c>
      <c r="C104" s="945" t="s">
        <v>1340</v>
      </c>
      <c r="D104" s="938" t="s">
        <v>213</v>
      </c>
      <c r="E104" s="949">
        <v>14</v>
      </c>
      <c r="F104" s="948">
        <v>4352.37</v>
      </c>
      <c r="G104" s="948">
        <v>95.96</v>
      </c>
      <c r="H104" s="948">
        <v>52.44</v>
      </c>
      <c r="I104" s="948"/>
      <c r="J104" s="948">
        <v>60933</v>
      </c>
      <c r="K104" s="948">
        <v>1343</v>
      </c>
      <c r="L104" s="948">
        <v>734</v>
      </c>
      <c r="M104" s="948"/>
    </row>
    <row r="105" spans="1:13" ht="36" x14ac:dyDescent="0.25">
      <c r="A105" s="937">
        <v>59</v>
      </c>
      <c r="B105" s="946" t="s">
        <v>644</v>
      </c>
      <c r="C105" s="945" t="s">
        <v>1163</v>
      </c>
      <c r="D105" s="938" t="s">
        <v>210</v>
      </c>
      <c r="E105" s="947">
        <v>-154</v>
      </c>
      <c r="F105" s="948">
        <v>284.2</v>
      </c>
      <c r="G105" s="948"/>
      <c r="H105" s="948"/>
      <c r="I105" s="948"/>
      <c r="J105" s="948">
        <v>-43767</v>
      </c>
      <c r="K105" s="948"/>
      <c r="L105" s="948"/>
      <c r="M105" s="948"/>
    </row>
    <row r="106" spans="1:13" ht="42" x14ac:dyDescent="0.25">
      <c r="A106" s="937">
        <v>60</v>
      </c>
      <c r="B106" s="946" t="s">
        <v>713</v>
      </c>
      <c r="C106" s="945" t="s">
        <v>1561</v>
      </c>
      <c r="D106" s="938" t="s">
        <v>210</v>
      </c>
      <c r="E106" s="949">
        <v>22</v>
      </c>
      <c r="F106" s="948">
        <v>4.32</v>
      </c>
      <c r="G106" s="948"/>
      <c r="H106" s="948"/>
      <c r="I106" s="948"/>
      <c r="J106" s="948">
        <v>95</v>
      </c>
      <c r="K106" s="948"/>
      <c r="L106" s="948"/>
      <c r="M106" s="948"/>
    </row>
    <row r="107" spans="1:13" ht="42" x14ac:dyDescent="0.25">
      <c r="A107" s="937">
        <v>61</v>
      </c>
      <c r="B107" s="946" t="s">
        <v>713</v>
      </c>
      <c r="C107" s="945" t="s">
        <v>1562</v>
      </c>
      <c r="D107" s="938" t="s">
        <v>210</v>
      </c>
      <c r="E107" s="949">
        <v>38.5</v>
      </c>
      <c r="F107" s="948">
        <v>4.87</v>
      </c>
      <c r="G107" s="948"/>
      <c r="H107" s="948"/>
      <c r="I107" s="948"/>
      <c r="J107" s="948">
        <v>187</v>
      </c>
      <c r="K107" s="948"/>
      <c r="L107" s="948"/>
      <c r="M107" s="948"/>
    </row>
    <row r="108" spans="1:13" ht="48" customHeight="1" x14ac:dyDescent="0.25">
      <c r="A108" s="937">
        <v>62</v>
      </c>
      <c r="B108" s="946" t="s">
        <v>713</v>
      </c>
      <c r="C108" s="945" t="s">
        <v>1563</v>
      </c>
      <c r="D108" s="938" t="s">
        <v>210</v>
      </c>
      <c r="E108" s="949">
        <v>55</v>
      </c>
      <c r="F108" s="948">
        <v>5.89</v>
      </c>
      <c r="G108" s="948"/>
      <c r="H108" s="948"/>
      <c r="I108" s="948"/>
      <c r="J108" s="948">
        <v>324</v>
      </c>
      <c r="K108" s="948"/>
      <c r="L108" s="948"/>
      <c r="M108" s="948"/>
    </row>
    <row r="109" spans="1:13" ht="48" customHeight="1" x14ac:dyDescent="0.25">
      <c r="A109" s="937">
        <v>63</v>
      </c>
      <c r="B109" s="946" t="s">
        <v>713</v>
      </c>
      <c r="C109" s="945" t="s">
        <v>1564</v>
      </c>
      <c r="D109" s="938" t="s">
        <v>210</v>
      </c>
      <c r="E109" s="949">
        <v>38.5</v>
      </c>
      <c r="F109" s="948">
        <v>7.7</v>
      </c>
      <c r="G109" s="948"/>
      <c r="H109" s="948"/>
      <c r="I109" s="948"/>
      <c r="J109" s="948">
        <v>296</v>
      </c>
      <c r="K109" s="948"/>
      <c r="L109" s="948"/>
      <c r="M109" s="948"/>
    </row>
    <row r="110" spans="1:13" ht="48" customHeight="1" x14ac:dyDescent="0.25">
      <c r="A110" s="937">
        <v>64</v>
      </c>
      <c r="B110" s="946" t="s">
        <v>729</v>
      </c>
      <c r="C110" s="945" t="s">
        <v>1341</v>
      </c>
      <c r="D110" s="938" t="s">
        <v>215</v>
      </c>
      <c r="E110" s="947">
        <v>0.2</v>
      </c>
      <c r="F110" s="948">
        <v>1261.98</v>
      </c>
      <c r="G110" s="948">
        <v>161.35</v>
      </c>
      <c r="H110" s="948">
        <v>21.2</v>
      </c>
      <c r="I110" s="948"/>
      <c r="J110" s="948">
        <v>252</v>
      </c>
      <c r="K110" s="948">
        <v>32</v>
      </c>
      <c r="L110" s="948">
        <v>4</v>
      </c>
      <c r="M110" s="948"/>
    </row>
    <row r="111" spans="1:13" ht="48" customHeight="1" x14ac:dyDescent="0.25">
      <c r="A111" s="937">
        <v>65</v>
      </c>
      <c r="B111" s="946" t="s">
        <v>1342</v>
      </c>
      <c r="C111" s="945" t="s">
        <v>1343</v>
      </c>
      <c r="D111" s="938" t="s">
        <v>207</v>
      </c>
      <c r="E111" s="949">
        <v>4</v>
      </c>
      <c r="F111" s="948">
        <v>30.75</v>
      </c>
      <c r="G111" s="948">
        <v>28.08</v>
      </c>
      <c r="H111" s="948"/>
      <c r="I111" s="948"/>
      <c r="J111" s="948">
        <v>123</v>
      </c>
      <c r="K111" s="948">
        <v>112</v>
      </c>
      <c r="L111" s="948"/>
      <c r="M111" s="948"/>
    </row>
    <row r="112" spans="1:13" ht="48" customHeight="1" x14ac:dyDescent="0.25">
      <c r="A112" s="937">
        <v>66</v>
      </c>
      <c r="B112" s="946" t="s">
        <v>1344</v>
      </c>
      <c r="C112" s="945" t="s">
        <v>1565</v>
      </c>
      <c r="D112" s="938" t="s">
        <v>154</v>
      </c>
      <c r="E112" s="947">
        <v>1</v>
      </c>
      <c r="F112" s="948">
        <v>1399.91</v>
      </c>
      <c r="G112" s="948"/>
      <c r="H112" s="948"/>
      <c r="I112" s="948"/>
      <c r="J112" s="948">
        <v>1400</v>
      </c>
      <c r="K112" s="948"/>
      <c r="L112" s="948"/>
      <c r="M112" s="948"/>
    </row>
    <row r="113" spans="1:13" ht="48" customHeight="1" x14ac:dyDescent="0.25">
      <c r="A113" s="937">
        <v>67</v>
      </c>
      <c r="B113" s="946" t="s">
        <v>1344</v>
      </c>
      <c r="C113" s="945" t="s">
        <v>1566</v>
      </c>
      <c r="D113" s="938" t="s">
        <v>154</v>
      </c>
      <c r="E113" s="947">
        <v>2</v>
      </c>
      <c r="F113" s="948">
        <v>1207.02</v>
      </c>
      <c r="G113" s="948"/>
      <c r="H113" s="948"/>
      <c r="I113" s="948"/>
      <c r="J113" s="948">
        <v>2414</v>
      </c>
      <c r="K113" s="948"/>
      <c r="L113" s="948"/>
      <c r="M113" s="948"/>
    </row>
    <row r="114" spans="1:13" ht="48" customHeight="1" x14ac:dyDescent="0.25">
      <c r="A114" s="937">
        <v>68</v>
      </c>
      <c r="B114" s="946" t="s">
        <v>1344</v>
      </c>
      <c r="C114" s="945" t="s">
        <v>1567</v>
      </c>
      <c r="D114" s="938" t="s">
        <v>154</v>
      </c>
      <c r="E114" s="947">
        <v>1</v>
      </c>
      <c r="F114" s="948">
        <v>1077.3699999999999</v>
      </c>
      <c r="G114" s="948"/>
      <c r="H114" s="948"/>
      <c r="I114" s="948"/>
      <c r="J114" s="948">
        <v>1077</v>
      </c>
      <c r="K114" s="948"/>
      <c r="L114" s="948"/>
      <c r="M114" s="948"/>
    </row>
    <row r="115" spans="1:13" ht="48" customHeight="1" x14ac:dyDescent="0.25">
      <c r="A115" s="937">
        <v>69</v>
      </c>
      <c r="B115" s="946" t="s">
        <v>1345</v>
      </c>
      <c r="C115" s="945" t="s">
        <v>1346</v>
      </c>
      <c r="D115" s="938" t="s">
        <v>207</v>
      </c>
      <c r="E115" s="947">
        <v>2</v>
      </c>
      <c r="F115" s="948">
        <v>122.17</v>
      </c>
      <c r="G115" s="948">
        <v>97.87</v>
      </c>
      <c r="H115" s="948">
        <v>14.56</v>
      </c>
      <c r="I115" s="948"/>
      <c r="J115" s="948">
        <v>244</v>
      </c>
      <c r="K115" s="948">
        <v>196</v>
      </c>
      <c r="L115" s="948">
        <v>29</v>
      </c>
      <c r="M115" s="948"/>
    </row>
    <row r="116" spans="1:13" ht="48" customHeight="1" x14ac:dyDescent="0.25">
      <c r="A116" s="937">
        <v>70</v>
      </c>
      <c r="B116" s="946" t="s">
        <v>1347</v>
      </c>
      <c r="C116" s="945" t="s">
        <v>1568</v>
      </c>
      <c r="D116" s="938" t="s">
        <v>154</v>
      </c>
      <c r="E116" s="947">
        <v>2</v>
      </c>
      <c r="F116" s="948">
        <v>241.28</v>
      </c>
      <c r="G116" s="948"/>
      <c r="H116" s="948"/>
      <c r="I116" s="948"/>
      <c r="J116" s="948">
        <v>483</v>
      </c>
      <c r="K116" s="948"/>
      <c r="L116" s="948"/>
      <c r="M116" s="948"/>
    </row>
    <row r="117" spans="1:13" ht="48" customHeight="1" x14ac:dyDescent="0.25">
      <c r="A117" s="937">
        <v>71</v>
      </c>
      <c r="B117" s="946" t="s">
        <v>1348</v>
      </c>
      <c r="C117" s="945" t="s">
        <v>1349</v>
      </c>
      <c r="D117" s="938" t="s">
        <v>207</v>
      </c>
      <c r="E117" s="947">
        <v>2</v>
      </c>
      <c r="F117" s="948">
        <v>125.34</v>
      </c>
      <c r="G117" s="948">
        <v>97.87</v>
      </c>
      <c r="H117" s="948">
        <v>14.56</v>
      </c>
      <c r="I117" s="948"/>
      <c r="J117" s="948">
        <v>251</v>
      </c>
      <c r="K117" s="948">
        <v>196</v>
      </c>
      <c r="L117" s="948">
        <v>29</v>
      </c>
      <c r="M117" s="948"/>
    </row>
    <row r="118" spans="1:13" ht="48" customHeight="1" x14ac:dyDescent="0.25">
      <c r="A118" s="937">
        <v>72</v>
      </c>
      <c r="B118" s="946" t="s">
        <v>1347</v>
      </c>
      <c r="C118" s="945" t="s">
        <v>1569</v>
      </c>
      <c r="D118" s="938" t="s">
        <v>154</v>
      </c>
      <c r="E118" s="947">
        <v>2</v>
      </c>
      <c r="F118" s="948">
        <v>241.28</v>
      </c>
      <c r="G118" s="948"/>
      <c r="H118" s="948"/>
      <c r="I118" s="948"/>
      <c r="J118" s="948">
        <v>483</v>
      </c>
      <c r="K118" s="948"/>
      <c r="L118" s="948"/>
      <c r="M118" s="948"/>
    </row>
    <row r="119" spans="1:13" ht="48" customHeight="1" x14ac:dyDescent="0.25">
      <c r="A119" s="937">
        <v>73</v>
      </c>
      <c r="B119" s="946" t="s">
        <v>720</v>
      </c>
      <c r="C119" s="945" t="s">
        <v>1331</v>
      </c>
      <c r="D119" s="938" t="s">
        <v>207</v>
      </c>
      <c r="E119" s="947">
        <v>2</v>
      </c>
      <c r="F119" s="948">
        <v>128.5</v>
      </c>
      <c r="G119" s="948">
        <v>97.87</v>
      </c>
      <c r="H119" s="948">
        <v>14.56</v>
      </c>
      <c r="I119" s="948"/>
      <c r="J119" s="948">
        <v>257</v>
      </c>
      <c r="K119" s="948">
        <v>196</v>
      </c>
      <c r="L119" s="948">
        <v>29</v>
      </c>
      <c r="M119" s="948"/>
    </row>
    <row r="120" spans="1:13" ht="48" customHeight="1" x14ac:dyDescent="0.25">
      <c r="A120" s="937">
        <v>74</v>
      </c>
      <c r="B120" s="946" t="s">
        <v>1350</v>
      </c>
      <c r="C120" s="945" t="s">
        <v>1570</v>
      </c>
      <c r="D120" s="938" t="s">
        <v>154</v>
      </c>
      <c r="E120" s="947">
        <v>2</v>
      </c>
      <c r="F120" s="948">
        <v>241.28</v>
      </c>
      <c r="G120" s="948"/>
      <c r="H120" s="948"/>
      <c r="I120" s="948"/>
      <c r="J120" s="948">
        <v>483</v>
      </c>
      <c r="K120" s="948"/>
      <c r="L120" s="948"/>
      <c r="M120" s="948"/>
    </row>
    <row r="121" spans="1:13" ht="64.5" customHeight="1" x14ac:dyDescent="0.25">
      <c r="A121" s="937">
        <v>75</v>
      </c>
      <c r="B121" s="946" t="s">
        <v>723</v>
      </c>
      <c r="C121" s="945" t="s">
        <v>1332</v>
      </c>
      <c r="D121" s="938" t="s">
        <v>207</v>
      </c>
      <c r="E121" s="947">
        <v>1</v>
      </c>
      <c r="F121" s="948">
        <v>137.9</v>
      </c>
      <c r="G121" s="948">
        <v>103.16</v>
      </c>
      <c r="H121" s="948">
        <v>15.86</v>
      </c>
      <c r="I121" s="948"/>
      <c r="J121" s="948">
        <v>138</v>
      </c>
      <c r="K121" s="948">
        <v>103</v>
      </c>
      <c r="L121" s="948">
        <v>16</v>
      </c>
      <c r="M121" s="948"/>
    </row>
    <row r="122" spans="1:13" ht="43.5" customHeight="1" x14ac:dyDescent="0.25">
      <c r="A122" s="937">
        <v>76</v>
      </c>
      <c r="B122" s="946" t="s">
        <v>1350</v>
      </c>
      <c r="C122" s="945" t="s">
        <v>1571</v>
      </c>
      <c r="D122" s="938" t="s">
        <v>154</v>
      </c>
      <c r="E122" s="947">
        <v>1</v>
      </c>
      <c r="F122" s="948">
        <v>265.41000000000003</v>
      </c>
      <c r="G122" s="948"/>
      <c r="H122" s="948"/>
      <c r="I122" s="948"/>
      <c r="J122" s="948">
        <v>265</v>
      </c>
      <c r="K122" s="948"/>
      <c r="L122" s="948"/>
      <c r="M122" s="948"/>
    </row>
    <row r="123" spans="1:13" ht="15" customHeight="1" x14ac:dyDescent="0.25">
      <c r="A123" s="1286" t="s">
        <v>196</v>
      </c>
      <c r="B123" s="1287"/>
      <c r="C123" s="1287"/>
      <c r="D123" s="1287"/>
      <c r="E123" s="1287"/>
      <c r="F123" s="1287"/>
      <c r="G123" s="1287"/>
      <c r="H123" s="1287"/>
      <c r="I123" s="1287"/>
      <c r="J123" s="950">
        <v>52558</v>
      </c>
      <c r="K123" s="950">
        <v>5024</v>
      </c>
      <c r="L123" s="950">
        <v>1391</v>
      </c>
      <c r="M123" s="950">
        <v>13</v>
      </c>
    </row>
    <row r="124" spans="1:13" ht="15" customHeight="1" x14ac:dyDescent="0.25">
      <c r="A124" s="1286" t="s">
        <v>156</v>
      </c>
      <c r="B124" s="1287"/>
      <c r="C124" s="1287"/>
      <c r="D124" s="1287"/>
      <c r="E124" s="1287"/>
      <c r="F124" s="1287"/>
      <c r="G124" s="1287"/>
      <c r="H124" s="1287"/>
      <c r="I124" s="1287"/>
      <c r="J124" s="950">
        <v>6260</v>
      </c>
      <c r="K124" s="948"/>
      <c r="L124" s="948"/>
      <c r="M124" s="948"/>
    </row>
    <row r="125" spans="1:13" ht="15" customHeight="1" x14ac:dyDescent="0.25">
      <c r="A125" s="1286" t="s">
        <v>157</v>
      </c>
      <c r="B125" s="1287"/>
      <c r="C125" s="1287"/>
      <c r="D125" s="1287"/>
      <c r="E125" s="1287"/>
      <c r="F125" s="1287"/>
      <c r="G125" s="1287"/>
      <c r="H125" s="1287"/>
      <c r="I125" s="1287"/>
      <c r="J125" s="950">
        <v>3822</v>
      </c>
      <c r="K125" s="948"/>
      <c r="L125" s="948"/>
      <c r="M125" s="948"/>
    </row>
    <row r="126" spans="1:13" ht="15" customHeight="1" x14ac:dyDescent="0.25">
      <c r="A126" s="1296" t="s">
        <v>463</v>
      </c>
      <c r="B126" s="1287"/>
      <c r="C126" s="1287"/>
      <c r="D126" s="1287"/>
      <c r="E126" s="1287"/>
      <c r="F126" s="1287"/>
      <c r="G126" s="1287"/>
      <c r="H126" s="1287"/>
      <c r="I126" s="1287"/>
      <c r="J126" s="948"/>
      <c r="K126" s="948"/>
      <c r="L126" s="948"/>
      <c r="M126" s="948"/>
    </row>
    <row r="127" spans="1:13" ht="15" customHeight="1" x14ac:dyDescent="0.25">
      <c r="A127" s="1286" t="s">
        <v>159</v>
      </c>
      <c r="B127" s="1287"/>
      <c r="C127" s="1287"/>
      <c r="D127" s="1287"/>
      <c r="E127" s="1287"/>
      <c r="F127" s="1287"/>
      <c r="G127" s="1287"/>
      <c r="H127" s="1287"/>
      <c r="I127" s="1287"/>
      <c r="J127" s="950">
        <v>60438</v>
      </c>
      <c r="K127" s="948"/>
      <c r="L127" s="948"/>
      <c r="M127" s="948"/>
    </row>
    <row r="128" spans="1:13" ht="15" customHeight="1" x14ac:dyDescent="0.25">
      <c r="A128" s="1286" t="s">
        <v>359</v>
      </c>
      <c r="B128" s="1287"/>
      <c r="C128" s="1287"/>
      <c r="D128" s="1287"/>
      <c r="E128" s="1287"/>
      <c r="F128" s="1287"/>
      <c r="G128" s="1287"/>
      <c r="H128" s="1287"/>
      <c r="I128" s="1287"/>
      <c r="J128" s="950">
        <v>2202</v>
      </c>
      <c r="K128" s="948"/>
      <c r="L128" s="948"/>
      <c r="M128" s="948"/>
    </row>
    <row r="129" spans="1:13" ht="20.25" customHeight="1" x14ac:dyDescent="0.25">
      <c r="A129" s="1286" t="s">
        <v>161</v>
      </c>
      <c r="B129" s="1287"/>
      <c r="C129" s="1287"/>
      <c r="D129" s="1287"/>
      <c r="E129" s="1287"/>
      <c r="F129" s="1287"/>
      <c r="G129" s="1287"/>
      <c r="H129" s="1287"/>
      <c r="I129" s="1287"/>
      <c r="J129" s="950">
        <v>62640</v>
      </c>
      <c r="K129" s="948"/>
      <c r="L129" s="948"/>
      <c r="M129" s="948"/>
    </row>
    <row r="130" spans="1:13" ht="20.25" customHeight="1" x14ac:dyDescent="0.25">
      <c r="A130" s="1286" t="s">
        <v>375</v>
      </c>
      <c r="B130" s="1287"/>
      <c r="C130" s="1287"/>
      <c r="D130" s="1287"/>
      <c r="E130" s="1287"/>
      <c r="F130" s="1287"/>
      <c r="G130" s="1287"/>
      <c r="H130" s="1287"/>
      <c r="I130" s="1287"/>
      <c r="J130" s="948"/>
      <c r="K130" s="948"/>
      <c r="L130" s="948"/>
      <c r="M130" s="948"/>
    </row>
    <row r="131" spans="1:13" ht="20.25" customHeight="1" x14ac:dyDescent="0.25">
      <c r="A131" s="1286" t="s">
        <v>162</v>
      </c>
      <c r="B131" s="1287"/>
      <c r="C131" s="1287"/>
      <c r="D131" s="1287"/>
      <c r="E131" s="1287"/>
      <c r="F131" s="1287"/>
      <c r="G131" s="1287"/>
      <c r="H131" s="1287"/>
      <c r="I131" s="1287"/>
      <c r="J131" s="950">
        <v>46143</v>
      </c>
      <c r="K131" s="948"/>
      <c r="L131" s="948"/>
      <c r="M131" s="948"/>
    </row>
    <row r="132" spans="1:13" ht="20.25" customHeight="1" x14ac:dyDescent="0.25">
      <c r="A132" s="1286" t="s">
        <v>163</v>
      </c>
      <c r="B132" s="1287"/>
      <c r="C132" s="1287"/>
      <c r="D132" s="1287"/>
      <c r="E132" s="1287"/>
      <c r="F132" s="1287"/>
      <c r="G132" s="1287"/>
      <c r="H132" s="1287"/>
      <c r="I132" s="1287"/>
      <c r="J132" s="950">
        <v>1391</v>
      </c>
      <c r="K132" s="948"/>
      <c r="L132" s="948"/>
      <c r="M132" s="948"/>
    </row>
    <row r="133" spans="1:13" ht="20.25" customHeight="1" x14ac:dyDescent="0.25">
      <c r="A133" s="1286" t="s">
        <v>164</v>
      </c>
      <c r="B133" s="1287"/>
      <c r="C133" s="1287"/>
      <c r="D133" s="1287"/>
      <c r="E133" s="1287"/>
      <c r="F133" s="1287"/>
      <c r="G133" s="1287"/>
      <c r="H133" s="1287"/>
      <c r="I133" s="1287"/>
      <c r="J133" s="950">
        <v>5037</v>
      </c>
      <c r="K133" s="948"/>
      <c r="L133" s="948"/>
      <c r="M133" s="948"/>
    </row>
    <row r="134" spans="1:13" ht="20.25" customHeight="1" x14ac:dyDescent="0.25">
      <c r="A134" s="1286" t="s">
        <v>166</v>
      </c>
      <c r="B134" s="1287"/>
      <c r="C134" s="1287"/>
      <c r="D134" s="1287"/>
      <c r="E134" s="1287"/>
      <c r="F134" s="1287"/>
      <c r="G134" s="1287"/>
      <c r="H134" s="1287"/>
      <c r="I134" s="1287"/>
      <c r="J134" s="950">
        <v>6260</v>
      </c>
      <c r="K134" s="948"/>
      <c r="L134" s="948"/>
      <c r="M134" s="948"/>
    </row>
    <row r="135" spans="1:13" ht="20.25" customHeight="1" x14ac:dyDescent="0.25">
      <c r="A135" s="1286" t="s">
        <v>167</v>
      </c>
      <c r="B135" s="1287"/>
      <c r="C135" s="1287"/>
      <c r="D135" s="1287"/>
      <c r="E135" s="1287"/>
      <c r="F135" s="1287"/>
      <c r="G135" s="1287"/>
      <c r="H135" s="1287"/>
      <c r="I135" s="1287"/>
      <c r="J135" s="950">
        <v>3822</v>
      </c>
      <c r="K135" s="948"/>
      <c r="L135" s="948"/>
      <c r="M135" s="948"/>
    </row>
    <row r="136" spans="1:13" ht="20.25" customHeight="1" x14ac:dyDescent="0.25">
      <c r="A136" s="1296" t="s">
        <v>464</v>
      </c>
      <c r="B136" s="1287"/>
      <c r="C136" s="1287"/>
      <c r="D136" s="1287"/>
      <c r="E136" s="1287"/>
      <c r="F136" s="1287"/>
      <c r="G136" s="1287"/>
      <c r="H136" s="1287"/>
      <c r="I136" s="1287"/>
      <c r="J136" s="951">
        <v>62640</v>
      </c>
      <c r="K136" s="948"/>
      <c r="L136" s="948"/>
      <c r="M136" s="948"/>
    </row>
    <row r="137" spans="1:13" ht="20.25" customHeight="1" x14ac:dyDescent="0.25">
      <c r="A137" s="1290" t="s">
        <v>216</v>
      </c>
      <c r="B137" s="1287"/>
      <c r="C137" s="1287"/>
      <c r="D137" s="1287"/>
      <c r="E137" s="1287"/>
      <c r="F137" s="1287"/>
      <c r="G137" s="1287"/>
      <c r="H137" s="1287"/>
      <c r="I137" s="1287"/>
      <c r="J137" s="1287"/>
      <c r="K137" s="1287"/>
      <c r="L137" s="1287"/>
      <c r="M137" s="1287"/>
    </row>
    <row r="138" spans="1:13" ht="39" customHeight="1" x14ac:dyDescent="0.25">
      <c r="A138" s="937">
        <v>77</v>
      </c>
      <c r="B138" s="946" t="s">
        <v>730</v>
      </c>
      <c r="C138" s="945" t="s">
        <v>1351</v>
      </c>
      <c r="D138" s="938" t="s">
        <v>217</v>
      </c>
      <c r="E138" s="947">
        <v>0.7</v>
      </c>
      <c r="F138" s="948">
        <v>3688.08</v>
      </c>
      <c r="G138" s="948">
        <v>572.64</v>
      </c>
      <c r="H138" s="948">
        <v>56.23</v>
      </c>
      <c r="I138" s="948">
        <v>4.1500000000000004</v>
      </c>
      <c r="J138" s="948">
        <v>2582</v>
      </c>
      <c r="K138" s="948">
        <v>401</v>
      </c>
      <c r="L138" s="948">
        <v>39</v>
      </c>
      <c r="M138" s="948">
        <v>3</v>
      </c>
    </row>
    <row r="139" spans="1:13" ht="39" customHeight="1" x14ac:dyDescent="0.25">
      <c r="A139" s="937">
        <v>78</v>
      </c>
      <c r="B139" s="946" t="s">
        <v>731</v>
      </c>
      <c r="C139" s="945" t="s">
        <v>1352</v>
      </c>
      <c r="D139" s="938" t="s">
        <v>217</v>
      </c>
      <c r="E139" s="947">
        <v>0.7</v>
      </c>
      <c r="F139" s="948">
        <v>8241.51</v>
      </c>
      <c r="G139" s="948">
        <v>644.58000000000004</v>
      </c>
      <c r="H139" s="948">
        <v>106.34</v>
      </c>
      <c r="I139" s="948">
        <v>10.210000000000001</v>
      </c>
      <c r="J139" s="948">
        <v>5769</v>
      </c>
      <c r="K139" s="948">
        <v>451</v>
      </c>
      <c r="L139" s="948">
        <v>74</v>
      </c>
      <c r="M139" s="948">
        <v>7</v>
      </c>
    </row>
    <row r="140" spans="1:13" ht="39" customHeight="1" x14ac:dyDescent="0.25">
      <c r="A140" s="937">
        <v>79</v>
      </c>
      <c r="B140" s="946" t="s">
        <v>732</v>
      </c>
      <c r="C140" s="945" t="s">
        <v>1353</v>
      </c>
      <c r="D140" s="938" t="s">
        <v>217</v>
      </c>
      <c r="E140" s="947">
        <v>0.2</v>
      </c>
      <c r="F140" s="948">
        <v>17766.2</v>
      </c>
      <c r="G140" s="948">
        <v>454.94</v>
      </c>
      <c r="H140" s="948">
        <v>117.95</v>
      </c>
      <c r="I140" s="948">
        <v>17.48</v>
      </c>
      <c r="J140" s="948">
        <v>3553</v>
      </c>
      <c r="K140" s="948">
        <v>91</v>
      </c>
      <c r="L140" s="948">
        <v>24</v>
      </c>
      <c r="M140" s="948">
        <v>3</v>
      </c>
    </row>
    <row r="141" spans="1:13" ht="39" customHeight="1" x14ac:dyDescent="0.25">
      <c r="A141" s="937">
        <v>80</v>
      </c>
      <c r="B141" s="946" t="s">
        <v>733</v>
      </c>
      <c r="C141" s="945" t="s">
        <v>1354</v>
      </c>
      <c r="D141" s="938" t="s">
        <v>217</v>
      </c>
      <c r="E141" s="947">
        <v>0.3</v>
      </c>
      <c r="F141" s="948">
        <v>6825.09</v>
      </c>
      <c r="G141" s="948">
        <v>458.11</v>
      </c>
      <c r="H141" s="948">
        <v>40.090000000000003</v>
      </c>
      <c r="I141" s="948">
        <v>4.1500000000000004</v>
      </c>
      <c r="J141" s="948">
        <v>2048</v>
      </c>
      <c r="K141" s="948">
        <v>137</v>
      </c>
      <c r="L141" s="948">
        <v>12</v>
      </c>
      <c r="M141" s="948">
        <v>1</v>
      </c>
    </row>
    <row r="142" spans="1:13" ht="39" customHeight="1" x14ac:dyDescent="0.25">
      <c r="A142" s="937">
        <v>81</v>
      </c>
      <c r="B142" s="946" t="s">
        <v>734</v>
      </c>
      <c r="C142" s="945" t="s">
        <v>1355</v>
      </c>
      <c r="D142" s="938" t="s">
        <v>217</v>
      </c>
      <c r="E142" s="947">
        <v>0.3</v>
      </c>
      <c r="F142" s="948">
        <v>3059.87</v>
      </c>
      <c r="G142" s="948">
        <v>133.84</v>
      </c>
      <c r="H142" s="948">
        <v>22.67</v>
      </c>
      <c r="I142" s="948">
        <v>0.96</v>
      </c>
      <c r="J142" s="948">
        <v>918</v>
      </c>
      <c r="K142" s="948">
        <v>40</v>
      </c>
      <c r="L142" s="948">
        <v>7</v>
      </c>
      <c r="M142" s="948"/>
    </row>
    <row r="143" spans="1:13" ht="39" customHeight="1" x14ac:dyDescent="0.25">
      <c r="A143" s="937">
        <v>82</v>
      </c>
      <c r="B143" s="946" t="s">
        <v>735</v>
      </c>
      <c r="C143" s="945" t="s">
        <v>1356</v>
      </c>
      <c r="D143" s="938" t="s">
        <v>215</v>
      </c>
      <c r="E143" s="947">
        <v>0.2</v>
      </c>
      <c r="F143" s="948">
        <v>87.54</v>
      </c>
      <c r="G143" s="948">
        <v>74.06</v>
      </c>
      <c r="H143" s="948">
        <v>0.51</v>
      </c>
      <c r="I143" s="948"/>
      <c r="J143" s="948">
        <v>18</v>
      </c>
      <c r="K143" s="948">
        <v>15</v>
      </c>
      <c r="L143" s="948"/>
      <c r="M143" s="948"/>
    </row>
    <row r="144" spans="1:13" ht="39" customHeight="1" x14ac:dyDescent="0.25">
      <c r="A144" s="937">
        <v>83</v>
      </c>
      <c r="B144" s="946" t="s">
        <v>736</v>
      </c>
      <c r="C144" s="945" t="s">
        <v>1572</v>
      </c>
      <c r="D144" s="938" t="s">
        <v>154</v>
      </c>
      <c r="E144" s="947">
        <v>1</v>
      </c>
      <c r="F144" s="948">
        <v>1148.75</v>
      </c>
      <c r="G144" s="948"/>
      <c r="H144" s="948"/>
      <c r="I144" s="948"/>
      <c r="J144" s="948">
        <v>1149</v>
      </c>
      <c r="K144" s="948"/>
      <c r="L144" s="948"/>
      <c r="M144" s="948"/>
    </row>
    <row r="145" spans="1:13" ht="48.75" customHeight="1" x14ac:dyDescent="0.25">
      <c r="A145" s="937">
        <v>84</v>
      </c>
      <c r="B145" s="946" t="s">
        <v>737</v>
      </c>
      <c r="C145" s="945" t="s">
        <v>1573</v>
      </c>
      <c r="D145" s="938" t="s">
        <v>154</v>
      </c>
      <c r="E145" s="947">
        <v>1</v>
      </c>
      <c r="F145" s="948">
        <v>1648.7</v>
      </c>
      <c r="G145" s="948"/>
      <c r="H145" s="948"/>
      <c r="I145" s="948"/>
      <c r="J145" s="948">
        <v>1649</v>
      </c>
      <c r="K145" s="948"/>
      <c r="L145" s="948"/>
      <c r="M145" s="948"/>
    </row>
    <row r="146" spans="1:13" ht="48.75" customHeight="1" x14ac:dyDescent="0.25">
      <c r="A146" s="937">
        <v>85</v>
      </c>
      <c r="B146" s="946" t="s">
        <v>738</v>
      </c>
      <c r="C146" s="945" t="s">
        <v>1357</v>
      </c>
      <c r="D146" s="938" t="s">
        <v>211</v>
      </c>
      <c r="E146" s="947">
        <v>1.23</v>
      </c>
      <c r="F146" s="948">
        <v>17455.14</v>
      </c>
      <c r="G146" s="948">
        <v>1679.22</v>
      </c>
      <c r="H146" s="948">
        <v>58.18</v>
      </c>
      <c r="I146" s="948">
        <v>2.23</v>
      </c>
      <c r="J146" s="948">
        <v>21470</v>
      </c>
      <c r="K146" s="948">
        <v>2065</v>
      </c>
      <c r="L146" s="948">
        <v>72</v>
      </c>
      <c r="M146" s="948">
        <v>3</v>
      </c>
    </row>
    <row r="147" spans="1:13" ht="48.75" customHeight="1" x14ac:dyDescent="0.25">
      <c r="A147" s="937">
        <v>86</v>
      </c>
      <c r="B147" s="946" t="s">
        <v>739</v>
      </c>
      <c r="C147" s="945" t="s">
        <v>1358</v>
      </c>
      <c r="D147" s="938" t="s">
        <v>211</v>
      </c>
      <c r="E147" s="947">
        <v>0.55000000000000004</v>
      </c>
      <c r="F147" s="948">
        <v>10516.22</v>
      </c>
      <c r="G147" s="948">
        <v>1751.18</v>
      </c>
      <c r="H147" s="948">
        <v>26.75</v>
      </c>
      <c r="I147" s="948">
        <v>0.74</v>
      </c>
      <c r="J147" s="948">
        <v>5784</v>
      </c>
      <c r="K147" s="948">
        <v>963</v>
      </c>
      <c r="L147" s="948">
        <v>15</v>
      </c>
      <c r="M147" s="948"/>
    </row>
    <row r="148" spans="1:13" ht="48.75" customHeight="1" x14ac:dyDescent="0.25">
      <c r="A148" s="937">
        <v>87</v>
      </c>
      <c r="B148" s="946" t="s">
        <v>663</v>
      </c>
      <c r="C148" s="945" t="s">
        <v>1359</v>
      </c>
      <c r="D148" s="938" t="s">
        <v>208</v>
      </c>
      <c r="E148" s="947">
        <v>1</v>
      </c>
      <c r="F148" s="948">
        <v>59.89</v>
      </c>
      <c r="G148" s="948">
        <v>3.37</v>
      </c>
      <c r="H148" s="948"/>
      <c r="I148" s="948"/>
      <c r="J148" s="948">
        <v>60</v>
      </c>
      <c r="K148" s="948">
        <v>3</v>
      </c>
      <c r="L148" s="948"/>
      <c r="M148" s="948"/>
    </row>
    <row r="149" spans="1:13" ht="28.5" customHeight="1" x14ac:dyDescent="0.25">
      <c r="A149" s="937">
        <v>88</v>
      </c>
      <c r="B149" s="946" t="s">
        <v>740</v>
      </c>
      <c r="C149" s="945" t="s">
        <v>1360</v>
      </c>
      <c r="D149" s="938" t="s">
        <v>220</v>
      </c>
      <c r="E149" s="947">
        <v>-1</v>
      </c>
      <c r="F149" s="948">
        <v>55.08</v>
      </c>
      <c r="G149" s="948"/>
      <c r="H149" s="948"/>
      <c r="I149" s="948"/>
      <c r="J149" s="948">
        <v>-55</v>
      </c>
      <c r="K149" s="948"/>
      <c r="L149" s="948"/>
      <c r="M149" s="948"/>
    </row>
    <row r="150" spans="1:13" ht="48.75" customHeight="1" x14ac:dyDescent="0.25">
      <c r="A150" s="937">
        <v>89</v>
      </c>
      <c r="B150" s="946" t="s">
        <v>741</v>
      </c>
      <c r="C150" s="945" t="s">
        <v>1574</v>
      </c>
      <c r="D150" s="938" t="s">
        <v>154</v>
      </c>
      <c r="E150" s="947">
        <v>1</v>
      </c>
      <c r="F150" s="948">
        <v>289.54000000000002</v>
      </c>
      <c r="G150" s="948"/>
      <c r="H150" s="948"/>
      <c r="I150" s="948"/>
      <c r="J150" s="948">
        <v>290</v>
      </c>
      <c r="K150" s="948"/>
      <c r="L150" s="948"/>
      <c r="M150" s="948"/>
    </row>
    <row r="151" spans="1:13" ht="48.75" customHeight="1" x14ac:dyDescent="0.25">
      <c r="A151" s="937">
        <v>90</v>
      </c>
      <c r="B151" s="946" t="s">
        <v>742</v>
      </c>
      <c r="C151" s="945" t="s">
        <v>1575</v>
      </c>
      <c r="D151" s="938" t="s">
        <v>154</v>
      </c>
      <c r="E151" s="947">
        <v>3</v>
      </c>
      <c r="F151" s="948">
        <v>111.47</v>
      </c>
      <c r="G151" s="948"/>
      <c r="H151" s="948"/>
      <c r="I151" s="948"/>
      <c r="J151" s="948">
        <v>334</v>
      </c>
      <c r="K151" s="948"/>
      <c r="L151" s="948"/>
      <c r="M151" s="948"/>
    </row>
    <row r="152" spans="1:13" ht="38.25" customHeight="1" x14ac:dyDescent="0.25">
      <c r="A152" s="937">
        <v>91</v>
      </c>
      <c r="B152" s="946" t="s">
        <v>742</v>
      </c>
      <c r="C152" s="945" t="s">
        <v>1576</v>
      </c>
      <c r="D152" s="938" t="s">
        <v>154</v>
      </c>
      <c r="E152" s="947">
        <v>11</v>
      </c>
      <c r="F152" s="948">
        <v>118.71</v>
      </c>
      <c r="G152" s="948"/>
      <c r="H152" s="948"/>
      <c r="I152" s="948"/>
      <c r="J152" s="948">
        <v>1306</v>
      </c>
      <c r="K152" s="948"/>
      <c r="L152" s="948"/>
      <c r="M152" s="948"/>
    </row>
    <row r="153" spans="1:13" ht="15" customHeight="1" x14ac:dyDescent="0.25">
      <c r="A153" s="1286" t="s">
        <v>196</v>
      </c>
      <c r="B153" s="1287"/>
      <c r="C153" s="1287"/>
      <c r="D153" s="1287"/>
      <c r="E153" s="1287"/>
      <c r="F153" s="1287"/>
      <c r="G153" s="1287"/>
      <c r="H153" s="1287"/>
      <c r="I153" s="1287"/>
      <c r="J153" s="950">
        <v>46875</v>
      </c>
      <c r="K153" s="950">
        <v>4166</v>
      </c>
      <c r="L153" s="950">
        <v>243</v>
      </c>
      <c r="M153" s="950">
        <v>17</v>
      </c>
    </row>
    <row r="154" spans="1:13" ht="15" customHeight="1" x14ac:dyDescent="0.25">
      <c r="A154" s="1286" t="s">
        <v>156</v>
      </c>
      <c r="B154" s="1287"/>
      <c r="C154" s="1287"/>
      <c r="D154" s="1287"/>
      <c r="E154" s="1287"/>
      <c r="F154" s="1287"/>
      <c r="G154" s="1287"/>
      <c r="H154" s="1287"/>
      <c r="I154" s="1287"/>
      <c r="J154" s="950">
        <v>5898</v>
      </c>
      <c r="K154" s="948"/>
      <c r="L154" s="948"/>
      <c r="M154" s="948"/>
    </row>
    <row r="155" spans="1:13" ht="15" customHeight="1" x14ac:dyDescent="0.25">
      <c r="A155" s="1286" t="s">
        <v>157</v>
      </c>
      <c r="B155" s="1287"/>
      <c r="C155" s="1287"/>
      <c r="D155" s="1287"/>
      <c r="E155" s="1287"/>
      <c r="F155" s="1287"/>
      <c r="G155" s="1287"/>
      <c r="H155" s="1287"/>
      <c r="I155" s="1287"/>
      <c r="J155" s="950">
        <v>3472</v>
      </c>
      <c r="K155" s="948"/>
      <c r="L155" s="948"/>
      <c r="M155" s="948"/>
    </row>
    <row r="156" spans="1:13" ht="15" customHeight="1" x14ac:dyDescent="0.25">
      <c r="A156" s="1296" t="s">
        <v>465</v>
      </c>
      <c r="B156" s="1287"/>
      <c r="C156" s="1287"/>
      <c r="D156" s="1287"/>
      <c r="E156" s="1287"/>
      <c r="F156" s="1287"/>
      <c r="G156" s="1287"/>
      <c r="H156" s="1287"/>
      <c r="I156" s="1287"/>
      <c r="J156" s="948"/>
      <c r="K156" s="948"/>
      <c r="L156" s="948"/>
      <c r="M156" s="948"/>
    </row>
    <row r="157" spans="1:13" ht="15" customHeight="1" x14ac:dyDescent="0.25">
      <c r="A157" s="1286" t="s">
        <v>344</v>
      </c>
      <c r="B157" s="1287"/>
      <c r="C157" s="1287"/>
      <c r="D157" s="1287"/>
      <c r="E157" s="1287"/>
      <c r="F157" s="1287"/>
      <c r="G157" s="1287"/>
      <c r="H157" s="1287"/>
      <c r="I157" s="1287"/>
      <c r="J157" s="950">
        <v>51517</v>
      </c>
      <c r="K157" s="948"/>
      <c r="L157" s="948"/>
      <c r="M157" s="948"/>
    </row>
    <row r="158" spans="1:13" ht="15" customHeight="1" x14ac:dyDescent="0.25">
      <c r="A158" s="1286" t="s">
        <v>331</v>
      </c>
      <c r="B158" s="1287"/>
      <c r="C158" s="1287"/>
      <c r="D158" s="1287"/>
      <c r="E158" s="1287"/>
      <c r="F158" s="1287"/>
      <c r="G158" s="1287"/>
      <c r="H158" s="1287"/>
      <c r="I158" s="1287"/>
      <c r="J158" s="950">
        <v>4728</v>
      </c>
      <c r="K158" s="948"/>
      <c r="L158" s="948"/>
      <c r="M158" s="948"/>
    </row>
    <row r="159" spans="1:13" ht="15" customHeight="1" x14ac:dyDescent="0.25">
      <c r="A159" s="1286" t="s">
        <v>161</v>
      </c>
      <c r="B159" s="1287"/>
      <c r="C159" s="1287"/>
      <c r="D159" s="1287"/>
      <c r="E159" s="1287"/>
      <c r="F159" s="1287"/>
      <c r="G159" s="1287"/>
      <c r="H159" s="1287"/>
      <c r="I159" s="1287"/>
      <c r="J159" s="950">
        <v>56245</v>
      </c>
      <c r="K159" s="948"/>
      <c r="L159" s="948"/>
      <c r="M159" s="948"/>
    </row>
    <row r="160" spans="1:13" ht="15" customHeight="1" x14ac:dyDescent="0.25">
      <c r="A160" s="1286" t="s">
        <v>375</v>
      </c>
      <c r="B160" s="1287"/>
      <c r="C160" s="1287"/>
      <c r="D160" s="1287"/>
      <c r="E160" s="1287"/>
      <c r="F160" s="1287"/>
      <c r="G160" s="1287"/>
      <c r="H160" s="1287"/>
      <c r="I160" s="1287"/>
      <c r="J160" s="948"/>
      <c r="K160" s="948"/>
      <c r="L160" s="948"/>
      <c r="M160" s="948"/>
    </row>
    <row r="161" spans="1:13" ht="15" customHeight="1" x14ac:dyDescent="0.25">
      <c r="A161" s="1286" t="s">
        <v>162</v>
      </c>
      <c r="B161" s="1287"/>
      <c r="C161" s="1287"/>
      <c r="D161" s="1287"/>
      <c r="E161" s="1287"/>
      <c r="F161" s="1287"/>
      <c r="G161" s="1287"/>
      <c r="H161" s="1287"/>
      <c r="I161" s="1287"/>
      <c r="J161" s="950">
        <v>42466</v>
      </c>
      <c r="K161" s="948"/>
      <c r="L161" s="948"/>
      <c r="M161" s="948"/>
    </row>
    <row r="162" spans="1:13" ht="15" customHeight="1" x14ac:dyDescent="0.25">
      <c r="A162" s="1286" t="s">
        <v>163</v>
      </c>
      <c r="B162" s="1287"/>
      <c r="C162" s="1287"/>
      <c r="D162" s="1287"/>
      <c r="E162" s="1287"/>
      <c r="F162" s="1287"/>
      <c r="G162" s="1287"/>
      <c r="H162" s="1287"/>
      <c r="I162" s="1287"/>
      <c r="J162" s="950">
        <v>243</v>
      </c>
      <c r="K162" s="948"/>
      <c r="L162" s="948"/>
      <c r="M162" s="948"/>
    </row>
    <row r="163" spans="1:13" ht="15" customHeight="1" x14ac:dyDescent="0.25">
      <c r="A163" s="1286" t="s">
        <v>164</v>
      </c>
      <c r="B163" s="1287"/>
      <c r="C163" s="1287"/>
      <c r="D163" s="1287"/>
      <c r="E163" s="1287"/>
      <c r="F163" s="1287"/>
      <c r="G163" s="1287"/>
      <c r="H163" s="1287"/>
      <c r="I163" s="1287"/>
      <c r="J163" s="950">
        <v>4183</v>
      </c>
      <c r="K163" s="948"/>
      <c r="L163" s="948"/>
      <c r="M163" s="948"/>
    </row>
    <row r="164" spans="1:13" ht="15" customHeight="1" x14ac:dyDescent="0.25">
      <c r="A164" s="1286" t="s">
        <v>166</v>
      </c>
      <c r="B164" s="1287"/>
      <c r="C164" s="1287"/>
      <c r="D164" s="1287"/>
      <c r="E164" s="1287"/>
      <c r="F164" s="1287"/>
      <c r="G164" s="1287"/>
      <c r="H164" s="1287"/>
      <c r="I164" s="1287"/>
      <c r="J164" s="950">
        <v>5898</v>
      </c>
      <c r="K164" s="948"/>
      <c r="L164" s="948"/>
      <c r="M164" s="948"/>
    </row>
    <row r="165" spans="1:13" ht="15" customHeight="1" x14ac:dyDescent="0.25">
      <c r="A165" s="1286" t="s">
        <v>167</v>
      </c>
      <c r="B165" s="1287"/>
      <c r="C165" s="1287"/>
      <c r="D165" s="1287"/>
      <c r="E165" s="1287"/>
      <c r="F165" s="1287"/>
      <c r="G165" s="1287"/>
      <c r="H165" s="1287"/>
      <c r="I165" s="1287"/>
      <c r="J165" s="950">
        <v>3472</v>
      </c>
      <c r="K165" s="948"/>
      <c r="L165" s="948"/>
      <c r="M165" s="948"/>
    </row>
    <row r="166" spans="1:13" ht="15" customHeight="1" x14ac:dyDescent="0.25">
      <c r="A166" s="1296" t="s">
        <v>466</v>
      </c>
      <c r="B166" s="1287"/>
      <c r="C166" s="1287"/>
      <c r="D166" s="1287"/>
      <c r="E166" s="1287"/>
      <c r="F166" s="1287"/>
      <c r="G166" s="1287"/>
      <c r="H166" s="1287"/>
      <c r="I166" s="1287"/>
      <c r="J166" s="951">
        <v>56245</v>
      </c>
      <c r="K166" s="948"/>
      <c r="L166" s="948"/>
      <c r="M166" s="948"/>
    </row>
    <row r="167" spans="1:13" ht="18" customHeight="1" x14ac:dyDescent="0.25">
      <c r="A167" s="1290" t="s">
        <v>219</v>
      </c>
      <c r="B167" s="1287"/>
      <c r="C167" s="1287"/>
      <c r="D167" s="1287"/>
      <c r="E167" s="1287"/>
      <c r="F167" s="1287"/>
      <c r="G167" s="1287"/>
      <c r="H167" s="1287"/>
      <c r="I167" s="1287"/>
      <c r="J167" s="1287"/>
      <c r="K167" s="1287"/>
      <c r="L167" s="1287"/>
      <c r="M167" s="1287"/>
    </row>
    <row r="168" spans="1:13" ht="42" x14ac:dyDescent="0.25">
      <c r="A168" s="937">
        <v>93</v>
      </c>
      <c r="B168" s="946" t="s">
        <v>743</v>
      </c>
      <c r="C168" s="945" t="s">
        <v>1361</v>
      </c>
      <c r="D168" s="938" t="s">
        <v>342</v>
      </c>
      <c r="E168" s="949">
        <v>1.4800000000000001E-2</v>
      </c>
      <c r="F168" s="948">
        <v>28159.96</v>
      </c>
      <c r="G168" s="948">
        <v>1102.1500000000001</v>
      </c>
      <c r="H168" s="948">
        <v>211.83</v>
      </c>
      <c r="I168" s="948"/>
      <c r="J168" s="948">
        <v>417</v>
      </c>
      <c r="K168" s="948">
        <v>16</v>
      </c>
      <c r="L168" s="948">
        <v>3</v>
      </c>
      <c r="M168" s="948"/>
    </row>
    <row r="169" spans="1:13" ht="54" x14ac:dyDescent="0.25">
      <c r="A169" s="937">
        <v>94</v>
      </c>
      <c r="B169" s="946" t="s">
        <v>1362</v>
      </c>
      <c r="C169" s="945" t="s">
        <v>1363</v>
      </c>
      <c r="D169" s="938" t="s">
        <v>207</v>
      </c>
      <c r="E169" s="949">
        <v>3</v>
      </c>
      <c r="F169" s="948">
        <v>167.25</v>
      </c>
      <c r="G169" s="948">
        <v>126.96</v>
      </c>
      <c r="H169" s="948">
        <v>15.86</v>
      </c>
      <c r="I169" s="948"/>
      <c r="J169" s="948">
        <v>502</v>
      </c>
      <c r="K169" s="948">
        <v>381</v>
      </c>
      <c r="L169" s="948">
        <v>48</v>
      </c>
      <c r="M169" s="948"/>
    </row>
    <row r="170" spans="1:13" ht="66" x14ac:dyDescent="0.25">
      <c r="A170" s="937">
        <v>95</v>
      </c>
      <c r="B170" s="946" t="s">
        <v>744</v>
      </c>
      <c r="C170" s="945" t="s">
        <v>1577</v>
      </c>
      <c r="D170" s="938" t="s">
        <v>154</v>
      </c>
      <c r="E170" s="947">
        <v>2</v>
      </c>
      <c r="F170" s="948">
        <v>228.5</v>
      </c>
      <c r="G170" s="948"/>
      <c r="H170" s="948"/>
      <c r="I170" s="948"/>
      <c r="J170" s="948">
        <v>457</v>
      </c>
      <c r="K170" s="948"/>
      <c r="L170" s="948"/>
      <c r="M170" s="948"/>
    </row>
    <row r="171" spans="1:13" ht="36" x14ac:dyDescent="0.25">
      <c r="A171" s="937">
        <v>96</v>
      </c>
      <c r="B171" s="946" t="s">
        <v>745</v>
      </c>
      <c r="C171" s="945" t="s">
        <v>1364</v>
      </c>
      <c r="D171" s="938" t="s">
        <v>154</v>
      </c>
      <c r="E171" s="947">
        <v>1</v>
      </c>
      <c r="F171" s="948">
        <v>214.29</v>
      </c>
      <c r="G171" s="948"/>
      <c r="H171" s="948"/>
      <c r="I171" s="948"/>
      <c r="J171" s="948">
        <v>214</v>
      </c>
      <c r="K171" s="948"/>
      <c r="L171" s="948"/>
      <c r="M171" s="948"/>
    </row>
    <row r="172" spans="1:13" ht="51.75" customHeight="1" x14ac:dyDescent="0.25">
      <c r="A172" s="937">
        <v>97</v>
      </c>
      <c r="B172" s="946" t="s">
        <v>698</v>
      </c>
      <c r="C172" s="945" t="s">
        <v>1365</v>
      </c>
      <c r="D172" s="938" t="s">
        <v>205</v>
      </c>
      <c r="E172" s="947">
        <v>1</v>
      </c>
      <c r="F172" s="948">
        <v>6006.91</v>
      </c>
      <c r="G172" s="948">
        <v>361.9</v>
      </c>
      <c r="H172" s="948">
        <v>30.7</v>
      </c>
      <c r="I172" s="948">
        <v>1.86</v>
      </c>
      <c r="J172" s="948">
        <v>6007</v>
      </c>
      <c r="K172" s="948">
        <v>362</v>
      </c>
      <c r="L172" s="948">
        <v>31</v>
      </c>
      <c r="M172" s="948">
        <v>2</v>
      </c>
    </row>
    <row r="173" spans="1:13" ht="51.75" customHeight="1" x14ac:dyDescent="0.25">
      <c r="A173" s="937">
        <v>98</v>
      </c>
      <c r="B173" s="946" t="s">
        <v>746</v>
      </c>
      <c r="C173" s="945" t="s">
        <v>1366</v>
      </c>
      <c r="D173" s="938" t="s">
        <v>220</v>
      </c>
      <c r="E173" s="947">
        <v>-1</v>
      </c>
      <c r="F173" s="948">
        <v>5405.06</v>
      </c>
      <c r="G173" s="948"/>
      <c r="H173" s="948"/>
      <c r="I173" s="948"/>
      <c r="J173" s="948">
        <v>-5405</v>
      </c>
      <c r="K173" s="948"/>
      <c r="L173" s="948"/>
      <c r="M173" s="948"/>
    </row>
    <row r="174" spans="1:13" ht="51.75" customHeight="1" x14ac:dyDescent="0.25">
      <c r="A174" s="937">
        <v>99</v>
      </c>
      <c r="B174" s="946" t="s">
        <v>747</v>
      </c>
      <c r="C174" s="945" t="s">
        <v>1578</v>
      </c>
      <c r="D174" s="938" t="s">
        <v>154</v>
      </c>
      <c r="E174" s="947">
        <v>2</v>
      </c>
      <c r="F174" s="948">
        <v>3676.24</v>
      </c>
      <c r="G174" s="948"/>
      <c r="H174" s="948"/>
      <c r="I174" s="948"/>
      <c r="J174" s="948">
        <v>7352</v>
      </c>
      <c r="K174" s="948"/>
      <c r="L174" s="948"/>
      <c r="M174" s="948"/>
    </row>
    <row r="175" spans="1:13" ht="51.75" customHeight="1" x14ac:dyDescent="0.25">
      <c r="A175" s="937">
        <v>100</v>
      </c>
      <c r="B175" s="946" t="s">
        <v>651</v>
      </c>
      <c r="C175" s="945" t="s">
        <v>1367</v>
      </c>
      <c r="D175" s="938" t="s">
        <v>211</v>
      </c>
      <c r="E175" s="947">
        <v>0.2</v>
      </c>
      <c r="F175" s="948">
        <v>11115.71</v>
      </c>
      <c r="G175" s="948">
        <v>1633.29</v>
      </c>
      <c r="H175" s="948">
        <v>270.02</v>
      </c>
      <c r="I175" s="948">
        <v>7.05</v>
      </c>
      <c r="J175" s="948">
        <v>2223</v>
      </c>
      <c r="K175" s="948">
        <v>327</v>
      </c>
      <c r="L175" s="948">
        <v>54</v>
      </c>
      <c r="M175" s="948">
        <v>1</v>
      </c>
    </row>
    <row r="176" spans="1:13" ht="51.75" customHeight="1" x14ac:dyDescent="0.25">
      <c r="A176" s="937">
        <v>101</v>
      </c>
      <c r="B176" s="946" t="s">
        <v>748</v>
      </c>
      <c r="C176" s="945" t="s">
        <v>1368</v>
      </c>
      <c r="D176" s="938" t="s">
        <v>211</v>
      </c>
      <c r="E176" s="947">
        <v>0.01</v>
      </c>
      <c r="F176" s="948">
        <v>33489.5</v>
      </c>
      <c r="G176" s="948">
        <v>3019.91</v>
      </c>
      <c r="H176" s="948">
        <v>601.29999999999995</v>
      </c>
      <c r="I176" s="948">
        <v>24.13</v>
      </c>
      <c r="J176" s="948">
        <v>335</v>
      </c>
      <c r="K176" s="948">
        <v>30</v>
      </c>
      <c r="L176" s="948">
        <v>6</v>
      </c>
      <c r="M176" s="948"/>
    </row>
    <row r="177" spans="1:13" ht="51.75" customHeight="1" x14ac:dyDescent="0.25">
      <c r="A177" s="937">
        <v>102</v>
      </c>
      <c r="B177" s="946" t="s">
        <v>708</v>
      </c>
      <c r="C177" s="945" t="s">
        <v>1369</v>
      </c>
      <c r="D177" s="938" t="s">
        <v>211</v>
      </c>
      <c r="E177" s="947">
        <v>0.1</v>
      </c>
      <c r="F177" s="948">
        <v>10606.33</v>
      </c>
      <c r="G177" s="948">
        <v>980.5</v>
      </c>
      <c r="H177" s="948">
        <v>126.87</v>
      </c>
      <c r="I177" s="948">
        <v>5.57</v>
      </c>
      <c r="J177" s="948">
        <v>1061</v>
      </c>
      <c r="K177" s="948">
        <v>98</v>
      </c>
      <c r="L177" s="948">
        <v>13</v>
      </c>
      <c r="M177" s="948">
        <v>1</v>
      </c>
    </row>
    <row r="178" spans="1:13" ht="51.75" customHeight="1" x14ac:dyDescent="0.25">
      <c r="A178" s="937">
        <v>103</v>
      </c>
      <c r="B178" s="1137" t="s">
        <v>1676</v>
      </c>
      <c r="C178" s="945" t="s">
        <v>1550</v>
      </c>
      <c r="D178" s="938" t="s">
        <v>154</v>
      </c>
      <c r="E178" s="947">
        <v>1</v>
      </c>
      <c r="F178" s="948">
        <v>132.71</v>
      </c>
      <c r="G178" s="948"/>
      <c r="H178" s="948"/>
      <c r="I178" s="948"/>
      <c r="J178" s="948">
        <v>133</v>
      </c>
      <c r="K178" s="948"/>
      <c r="L178" s="948"/>
      <c r="M178" s="948"/>
    </row>
    <row r="179" spans="1:13" ht="51.75" customHeight="1" x14ac:dyDescent="0.25">
      <c r="A179" s="937">
        <v>104</v>
      </c>
      <c r="B179" s="946" t="s">
        <v>749</v>
      </c>
      <c r="C179" s="945" t="s">
        <v>1579</v>
      </c>
      <c r="D179" s="938" t="s">
        <v>154</v>
      </c>
      <c r="E179" s="947">
        <v>1</v>
      </c>
      <c r="F179" s="948">
        <v>366.75</v>
      </c>
      <c r="G179" s="948"/>
      <c r="H179" s="948"/>
      <c r="I179" s="948"/>
      <c r="J179" s="948">
        <v>367</v>
      </c>
      <c r="K179" s="948"/>
      <c r="L179" s="948"/>
      <c r="M179" s="948"/>
    </row>
    <row r="180" spans="1:13" ht="20.25" customHeight="1" x14ac:dyDescent="0.25">
      <c r="A180" s="1286" t="s">
        <v>196</v>
      </c>
      <c r="B180" s="1287"/>
      <c r="C180" s="1287"/>
      <c r="D180" s="1287"/>
      <c r="E180" s="1287"/>
      <c r="F180" s="1287"/>
      <c r="G180" s="1287"/>
      <c r="H180" s="1287"/>
      <c r="I180" s="1287"/>
      <c r="J180" s="950">
        <v>13663</v>
      </c>
      <c r="K180" s="950">
        <v>1214</v>
      </c>
      <c r="L180" s="950">
        <v>155</v>
      </c>
      <c r="M180" s="950">
        <v>4</v>
      </c>
    </row>
    <row r="181" spans="1:13" ht="15" customHeight="1" x14ac:dyDescent="0.25">
      <c r="A181" s="1286" t="s">
        <v>156</v>
      </c>
      <c r="B181" s="1287"/>
      <c r="C181" s="1287"/>
      <c r="D181" s="1287"/>
      <c r="E181" s="1287"/>
      <c r="F181" s="1287"/>
      <c r="G181" s="1287"/>
      <c r="H181" s="1287"/>
      <c r="I181" s="1287"/>
      <c r="J181" s="950">
        <v>1516</v>
      </c>
      <c r="K181" s="948"/>
      <c r="L181" s="948"/>
      <c r="M181" s="948"/>
    </row>
    <row r="182" spans="1:13" ht="15" customHeight="1" x14ac:dyDescent="0.25">
      <c r="A182" s="1286" t="s">
        <v>157</v>
      </c>
      <c r="B182" s="1287"/>
      <c r="C182" s="1287"/>
      <c r="D182" s="1287"/>
      <c r="E182" s="1287"/>
      <c r="F182" s="1287"/>
      <c r="G182" s="1287"/>
      <c r="H182" s="1287"/>
      <c r="I182" s="1287"/>
      <c r="J182" s="950">
        <v>924</v>
      </c>
      <c r="K182" s="948"/>
      <c r="L182" s="948"/>
      <c r="M182" s="948"/>
    </row>
    <row r="183" spans="1:13" ht="15" customHeight="1" x14ac:dyDescent="0.25">
      <c r="A183" s="1296" t="s">
        <v>467</v>
      </c>
      <c r="B183" s="1287"/>
      <c r="C183" s="1287"/>
      <c r="D183" s="1287"/>
      <c r="E183" s="1287"/>
      <c r="F183" s="1287"/>
      <c r="G183" s="1287"/>
      <c r="H183" s="1287"/>
      <c r="I183" s="1287"/>
      <c r="J183" s="948"/>
      <c r="K183" s="948"/>
      <c r="L183" s="948"/>
      <c r="M183" s="948"/>
    </row>
    <row r="184" spans="1:13" ht="15" customHeight="1" x14ac:dyDescent="0.25">
      <c r="A184" s="1286" t="s">
        <v>159</v>
      </c>
      <c r="B184" s="1287"/>
      <c r="C184" s="1287"/>
      <c r="D184" s="1287"/>
      <c r="E184" s="1287"/>
      <c r="F184" s="1287"/>
      <c r="G184" s="1287"/>
      <c r="H184" s="1287"/>
      <c r="I184" s="1287"/>
      <c r="J184" s="950">
        <v>7685</v>
      </c>
      <c r="K184" s="948"/>
      <c r="L184" s="948"/>
      <c r="M184" s="948"/>
    </row>
    <row r="185" spans="1:13" ht="15" customHeight="1" x14ac:dyDescent="0.25">
      <c r="A185" s="1286" t="s">
        <v>359</v>
      </c>
      <c r="B185" s="1287"/>
      <c r="C185" s="1287"/>
      <c r="D185" s="1287"/>
      <c r="E185" s="1287"/>
      <c r="F185" s="1287"/>
      <c r="G185" s="1287"/>
      <c r="H185" s="1287"/>
      <c r="I185" s="1287"/>
      <c r="J185" s="950">
        <v>1066</v>
      </c>
      <c r="K185" s="948"/>
      <c r="L185" s="948"/>
      <c r="M185" s="948"/>
    </row>
    <row r="186" spans="1:13" ht="15" customHeight="1" x14ac:dyDescent="0.25">
      <c r="A186" s="1286" t="s">
        <v>160</v>
      </c>
      <c r="B186" s="1287"/>
      <c r="C186" s="1287"/>
      <c r="D186" s="1287"/>
      <c r="E186" s="1287"/>
      <c r="F186" s="1287"/>
      <c r="G186" s="1287"/>
      <c r="H186" s="1287"/>
      <c r="I186" s="1287"/>
      <c r="J186" s="950">
        <v>7352</v>
      </c>
      <c r="K186" s="948"/>
      <c r="L186" s="948"/>
      <c r="M186" s="948"/>
    </row>
    <row r="187" spans="1:13" ht="15" customHeight="1" x14ac:dyDescent="0.25">
      <c r="A187" s="1286" t="s">
        <v>161</v>
      </c>
      <c r="B187" s="1287"/>
      <c r="C187" s="1287"/>
      <c r="D187" s="1287"/>
      <c r="E187" s="1287"/>
      <c r="F187" s="1287"/>
      <c r="G187" s="1287"/>
      <c r="H187" s="1287"/>
      <c r="I187" s="1287"/>
      <c r="J187" s="950">
        <v>16103</v>
      </c>
      <c r="K187" s="948"/>
      <c r="L187" s="948"/>
      <c r="M187" s="948"/>
    </row>
    <row r="188" spans="1:13" ht="15" customHeight="1" x14ac:dyDescent="0.25">
      <c r="A188" s="1286" t="s">
        <v>375</v>
      </c>
      <c r="B188" s="1287"/>
      <c r="C188" s="1287"/>
      <c r="D188" s="1287"/>
      <c r="E188" s="1287"/>
      <c r="F188" s="1287"/>
      <c r="G188" s="1287"/>
      <c r="H188" s="1287"/>
      <c r="I188" s="1287"/>
      <c r="J188" s="948"/>
      <c r="K188" s="948"/>
      <c r="L188" s="948"/>
      <c r="M188" s="948"/>
    </row>
    <row r="189" spans="1:13" ht="15" customHeight="1" x14ac:dyDescent="0.25">
      <c r="A189" s="1286" t="s">
        <v>162</v>
      </c>
      <c r="B189" s="1287"/>
      <c r="C189" s="1287"/>
      <c r="D189" s="1287"/>
      <c r="E189" s="1287"/>
      <c r="F189" s="1287"/>
      <c r="G189" s="1287"/>
      <c r="H189" s="1287"/>
      <c r="I189" s="1287"/>
      <c r="J189" s="950">
        <v>4942</v>
      </c>
      <c r="K189" s="948"/>
      <c r="L189" s="948"/>
      <c r="M189" s="948"/>
    </row>
    <row r="190" spans="1:13" ht="15" customHeight="1" x14ac:dyDescent="0.25">
      <c r="A190" s="1286" t="s">
        <v>163</v>
      </c>
      <c r="B190" s="1287"/>
      <c r="C190" s="1287"/>
      <c r="D190" s="1287"/>
      <c r="E190" s="1287"/>
      <c r="F190" s="1287"/>
      <c r="G190" s="1287"/>
      <c r="H190" s="1287"/>
      <c r="I190" s="1287"/>
      <c r="J190" s="950">
        <v>155</v>
      </c>
      <c r="K190" s="948"/>
      <c r="L190" s="948"/>
      <c r="M190" s="948"/>
    </row>
    <row r="191" spans="1:13" ht="15" customHeight="1" x14ac:dyDescent="0.25">
      <c r="A191" s="1286" t="s">
        <v>164</v>
      </c>
      <c r="B191" s="1287"/>
      <c r="C191" s="1287"/>
      <c r="D191" s="1287"/>
      <c r="E191" s="1287"/>
      <c r="F191" s="1287"/>
      <c r="G191" s="1287"/>
      <c r="H191" s="1287"/>
      <c r="I191" s="1287"/>
      <c r="J191" s="950">
        <v>1218</v>
      </c>
      <c r="K191" s="948"/>
      <c r="L191" s="948"/>
      <c r="M191" s="948"/>
    </row>
    <row r="192" spans="1:13" ht="15" customHeight="1" x14ac:dyDescent="0.25">
      <c r="A192" s="1286" t="s">
        <v>165</v>
      </c>
      <c r="B192" s="1287"/>
      <c r="C192" s="1287"/>
      <c r="D192" s="1287"/>
      <c r="E192" s="1287"/>
      <c r="F192" s="1287"/>
      <c r="G192" s="1287"/>
      <c r="H192" s="1287"/>
      <c r="I192" s="1287"/>
      <c r="J192" s="950">
        <v>7352</v>
      </c>
      <c r="K192" s="948"/>
      <c r="L192" s="948"/>
      <c r="M192" s="948"/>
    </row>
    <row r="193" spans="1:13" ht="15" customHeight="1" x14ac:dyDescent="0.25">
      <c r="A193" s="1286" t="s">
        <v>166</v>
      </c>
      <c r="B193" s="1287"/>
      <c r="C193" s="1287"/>
      <c r="D193" s="1287"/>
      <c r="E193" s="1287"/>
      <c r="F193" s="1287"/>
      <c r="G193" s="1287"/>
      <c r="H193" s="1287"/>
      <c r="I193" s="1287"/>
      <c r="J193" s="950">
        <v>1516</v>
      </c>
      <c r="K193" s="948"/>
      <c r="L193" s="948"/>
      <c r="M193" s="948"/>
    </row>
    <row r="194" spans="1:13" ht="15" customHeight="1" x14ac:dyDescent="0.25">
      <c r="A194" s="1286" t="s">
        <v>167</v>
      </c>
      <c r="B194" s="1287"/>
      <c r="C194" s="1287"/>
      <c r="D194" s="1287"/>
      <c r="E194" s="1287"/>
      <c r="F194" s="1287"/>
      <c r="G194" s="1287"/>
      <c r="H194" s="1287"/>
      <c r="I194" s="1287"/>
      <c r="J194" s="950">
        <v>924</v>
      </c>
      <c r="K194" s="948"/>
      <c r="L194" s="948"/>
      <c r="M194" s="948"/>
    </row>
    <row r="195" spans="1:13" ht="15" customHeight="1" x14ac:dyDescent="0.25">
      <c r="A195" s="1296" t="s">
        <v>468</v>
      </c>
      <c r="B195" s="1287"/>
      <c r="C195" s="1287"/>
      <c r="D195" s="1287"/>
      <c r="E195" s="1287"/>
      <c r="F195" s="1287"/>
      <c r="G195" s="1287"/>
      <c r="H195" s="1287"/>
      <c r="I195" s="1287"/>
      <c r="J195" s="951">
        <v>16103</v>
      </c>
      <c r="K195" s="948"/>
      <c r="L195" s="948"/>
      <c r="M195" s="948"/>
    </row>
    <row r="196" spans="1:13" ht="15" customHeight="1" x14ac:dyDescent="0.25">
      <c r="A196" s="1297" t="s">
        <v>202</v>
      </c>
      <c r="B196" s="1298"/>
      <c r="C196" s="1298"/>
      <c r="D196" s="1298"/>
      <c r="E196" s="1298"/>
      <c r="F196" s="1298"/>
      <c r="G196" s="1298"/>
      <c r="H196" s="1298"/>
      <c r="I196" s="1298"/>
      <c r="J196" s="1298"/>
      <c r="K196" s="1298"/>
      <c r="L196" s="1298"/>
      <c r="M196" s="1298"/>
    </row>
    <row r="197" spans="1:13" ht="15" customHeight="1" x14ac:dyDescent="0.25">
      <c r="A197" s="1286" t="s">
        <v>155</v>
      </c>
      <c r="B197" s="1287"/>
      <c r="C197" s="1287"/>
      <c r="D197" s="1287"/>
      <c r="E197" s="1287"/>
      <c r="F197" s="1287"/>
      <c r="G197" s="1287"/>
      <c r="H197" s="1287"/>
      <c r="I197" s="1287"/>
      <c r="J197" s="950">
        <v>175377</v>
      </c>
      <c r="K197" s="950">
        <v>15599</v>
      </c>
      <c r="L197" s="950">
        <v>3676</v>
      </c>
      <c r="M197" s="950">
        <v>112</v>
      </c>
    </row>
    <row r="198" spans="1:13" ht="15" customHeight="1" x14ac:dyDescent="0.25">
      <c r="A198" s="1286" t="s">
        <v>156</v>
      </c>
      <c r="B198" s="1287"/>
      <c r="C198" s="1287"/>
      <c r="D198" s="1287"/>
      <c r="E198" s="1287"/>
      <c r="F198" s="1287"/>
      <c r="G198" s="1287"/>
      <c r="H198" s="1287"/>
      <c r="I198" s="1287"/>
      <c r="J198" s="950">
        <v>20314</v>
      </c>
      <c r="K198" s="948"/>
      <c r="L198" s="948"/>
      <c r="M198" s="948"/>
    </row>
    <row r="199" spans="1:13" ht="15" customHeight="1" x14ac:dyDescent="0.25">
      <c r="A199" s="1286" t="s">
        <v>157</v>
      </c>
      <c r="B199" s="1287"/>
      <c r="C199" s="1287"/>
      <c r="D199" s="1287"/>
      <c r="E199" s="1287"/>
      <c r="F199" s="1287"/>
      <c r="G199" s="1287"/>
      <c r="H199" s="1287"/>
      <c r="I199" s="1287"/>
      <c r="J199" s="950">
        <v>12254</v>
      </c>
      <c r="K199" s="948"/>
      <c r="L199" s="948"/>
      <c r="M199" s="948"/>
    </row>
    <row r="200" spans="1:13" ht="15" customHeight="1" x14ac:dyDescent="0.25">
      <c r="A200" s="1296" t="s">
        <v>158</v>
      </c>
      <c r="B200" s="1287"/>
      <c r="C200" s="1287"/>
      <c r="D200" s="1287"/>
      <c r="E200" s="1287"/>
      <c r="F200" s="1287"/>
      <c r="G200" s="1287"/>
      <c r="H200" s="1287"/>
      <c r="I200" s="1287"/>
      <c r="J200" s="948"/>
      <c r="K200" s="948"/>
      <c r="L200" s="948"/>
      <c r="M200" s="948"/>
    </row>
    <row r="201" spans="1:13" ht="15" customHeight="1" x14ac:dyDescent="0.25">
      <c r="A201" s="1286" t="s">
        <v>159</v>
      </c>
      <c r="B201" s="1287"/>
      <c r="C201" s="1287"/>
      <c r="D201" s="1287"/>
      <c r="E201" s="1287"/>
      <c r="F201" s="1287"/>
      <c r="G201" s="1287"/>
      <c r="H201" s="1287"/>
      <c r="I201" s="1287"/>
      <c r="J201" s="950">
        <v>190899</v>
      </c>
      <c r="K201" s="948"/>
      <c r="L201" s="948"/>
      <c r="M201" s="948"/>
    </row>
    <row r="202" spans="1:13" ht="15" customHeight="1" x14ac:dyDescent="0.25">
      <c r="A202" s="1286" t="s">
        <v>359</v>
      </c>
      <c r="B202" s="1287"/>
      <c r="C202" s="1287"/>
      <c r="D202" s="1287"/>
      <c r="E202" s="1287"/>
      <c r="F202" s="1287"/>
      <c r="G202" s="1287"/>
      <c r="H202" s="1287"/>
      <c r="I202" s="1287"/>
      <c r="J202" s="950">
        <v>6213</v>
      </c>
      <c r="K202" s="948"/>
      <c r="L202" s="948"/>
      <c r="M202" s="948"/>
    </row>
    <row r="203" spans="1:13" ht="15" customHeight="1" x14ac:dyDescent="0.25">
      <c r="A203" s="1286" t="s">
        <v>160</v>
      </c>
      <c r="B203" s="1287"/>
      <c r="C203" s="1287"/>
      <c r="D203" s="1287"/>
      <c r="E203" s="1287"/>
      <c r="F203" s="1287"/>
      <c r="G203" s="1287"/>
      <c r="H203" s="1287"/>
      <c r="I203" s="1287"/>
      <c r="J203" s="950">
        <v>10833</v>
      </c>
      <c r="K203" s="948"/>
      <c r="L203" s="948"/>
      <c r="M203" s="948"/>
    </row>
    <row r="204" spans="1:13" ht="15" customHeight="1" x14ac:dyDescent="0.25">
      <c r="A204" s="1286" t="s">
        <v>161</v>
      </c>
      <c r="B204" s="1287"/>
      <c r="C204" s="1287"/>
      <c r="D204" s="1287"/>
      <c r="E204" s="1287"/>
      <c r="F204" s="1287"/>
      <c r="G204" s="1287"/>
      <c r="H204" s="1287"/>
      <c r="I204" s="1287"/>
      <c r="J204" s="950">
        <v>207945</v>
      </c>
      <c r="K204" s="948"/>
      <c r="L204" s="948"/>
      <c r="M204" s="948"/>
    </row>
    <row r="205" spans="1:13" ht="15" customHeight="1" x14ac:dyDescent="0.25">
      <c r="A205" s="1286" t="s">
        <v>375</v>
      </c>
      <c r="B205" s="1287"/>
      <c r="C205" s="1287"/>
      <c r="D205" s="1287"/>
      <c r="E205" s="1287"/>
      <c r="F205" s="1287"/>
      <c r="G205" s="1287"/>
      <c r="H205" s="1287"/>
      <c r="I205" s="1287"/>
      <c r="J205" s="948"/>
      <c r="K205" s="948"/>
      <c r="L205" s="948"/>
      <c r="M205" s="948"/>
    </row>
    <row r="206" spans="1:13" ht="12.75" customHeight="1" x14ac:dyDescent="0.25">
      <c r="A206" s="1286" t="s">
        <v>162</v>
      </c>
      <c r="B206" s="1287"/>
      <c r="C206" s="1287"/>
      <c r="D206" s="1287"/>
      <c r="E206" s="1287"/>
      <c r="F206" s="1287"/>
      <c r="G206" s="1287"/>
      <c r="H206" s="1287"/>
      <c r="I206" s="1287"/>
      <c r="J206" s="950">
        <v>145269</v>
      </c>
      <c r="K206" s="948"/>
      <c r="L206" s="948"/>
      <c r="M206" s="948"/>
    </row>
    <row r="207" spans="1:13" ht="15" customHeight="1" x14ac:dyDescent="0.25">
      <c r="A207" s="1286" t="s">
        <v>163</v>
      </c>
      <c r="B207" s="1287"/>
      <c r="C207" s="1287"/>
      <c r="D207" s="1287"/>
      <c r="E207" s="1287"/>
      <c r="F207" s="1287"/>
      <c r="G207" s="1287"/>
      <c r="H207" s="1287"/>
      <c r="I207" s="1287"/>
      <c r="J207" s="950">
        <v>3676</v>
      </c>
      <c r="K207" s="948"/>
      <c r="L207" s="948"/>
      <c r="M207" s="948"/>
    </row>
    <row r="208" spans="1:13" ht="15" customHeight="1" x14ac:dyDescent="0.25">
      <c r="A208" s="1286" t="s">
        <v>164</v>
      </c>
      <c r="B208" s="1287"/>
      <c r="C208" s="1287"/>
      <c r="D208" s="1287"/>
      <c r="E208" s="1287"/>
      <c r="F208" s="1287"/>
      <c r="G208" s="1287"/>
      <c r="H208" s="1287"/>
      <c r="I208" s="1287"/>
      <c r="J208" s="950">
        <v>15711</v>
      </c>
      <c r="K208" s="948"/>
      <c r="L208" s="948"/>
      <c r="M208" s="948"/>
    </row>
    <row r="209" spans="1:13" ht="12.75" customHeight="1" x14ac:dyDescent="0.25">
      <c r="A209" s="1286" t="s">
        <v>165</v>
      </c>
      <c r="B209" s="1287"/>
      <c r="C209" s="1287"/>
      <c r="D209" s="1287"/>
      <c r="E209" s="1287"/>
      <c r="F209" s="1287"/>
      <c r="G209" s="1287"/>
      <c r="H209" s="1287"/>
      <c r="I209" s="1287"/>
      <c r="J209" s="950">
        <v>10833</v>
      </c>
      <c r="K209" s="948"/>
      <c r="L209" s="948"/>
      <c r="M209" s="948"/>
    </row>
    <row r="210" spans="1:13" ht="15" customHeight="1" x14ac:dyDescent="0.25">
      <c r="A210" s="1286" t="s">
        <v>166</v>
      </c>
      <c r="B210" s="1287"/>
      <c r="C210" s="1287"/>
      <c r="D210" s="1287"/>
      <c r="E210" s="1287"/>
      <c r="F210" s="1287"/>
      <c r="G210" s="1287"/>
      <c r="H210" s="1287"/>
      <c r="I210" s="1287"/>
      <c r="J210" s="950">
        <v>20314</v>
      </c>
      <c r="K210" s="948"/>
      <c r="L210" s="948"/>
      <c r="M210" s="948"/>
    </row>
    <row r="211" spans="1:13" ht="15" customHeight="1" x14ac:dyDescent="0.25">
      <c r="A211" s="1286" t="s">
        <v>167</v>
      </c>
      <c r="B211" s="1287"/>
      <c r="C211" s="1287"/>
      <c r="D211" s="1287"/>
      <c r="E211" s="1287"/>
      <c r="F211" s="1287"/>
      <c r="G211" s="1287"/>
      <c r="H211" s="1287"/>
      <c r="I211" s="1287"/>
      <c r="J211" s="950">
        <v>12254</v>
      </c>
      <c r="K211" s="948"/>
      <c r="L211" s="948"/>
      <c r="M211" s="948"/>
    </row>
    <row r="212" spans="1:13" ht="15" customHeight="1" x14ac:dyDescent="0.25">
      <c r="A212" s="1296" t="s">
        <v>168</v>
      </c>
      <c r="B212" s="1287"/>
      <c r="C212" s="1287"/>
      <c r="D212" s="1287"/>
      <c r="E212" s="1287"/>
      <c r="F212" s="1287"/>
      <c r="G212" s="1287"/>
      <c r="H212" s="1287"/>
      <c r="I212" s="1287"/>
      <c r="J212" s="951">
        <v>207945</v>
      </c>
      <c r="K212" s="948"/>
      <c r="L212" s="948"/>
      <c r="M212" s="948"/>
    </row>
    <row r="213" spans="1:13" ht="15" customHeight="1" x14ac:dyDescent="0.25">
      <c r="A213" s="1271"/>
      <c r="B213" s="1271"/>
      <c r="C213" s="1271"/>
      <c r="D213" s="1271"/>
      <c r="E213" s="1271"/>
      <c r="F213" s="1271"/>
      <c r="G213" s="1271"/>
      <c r="H213" s="1271"/>
      <c r="I213" s="1271"/>
      <c r="J213" s="1271"/>
      <c r="K213" s="1271"/>
      <c r="L213" s="1271"/>
      <c r="M213" s="1271"/>
    </row>
    <row r="214" spans="1:13" x14ac:dyDescent="0.25">
      <c r="A214" s="1272" t="s">
        <v>360</v>
      </c>
      <c r="B214" s="1272"/>
      <c r="C214" s="1272"/>
      <c r="D214" s="1272"/>
      <c r="E214" s="1272"/>
      <c r="F214" s="1272"/>
      <c r="G214" s="1272"/>
      <c r="H214" s="1272"/>
      <c r="I214" s="1272"/>
      <c r="J214" s="1272"/>
      <c r="K214" s="1272"/>
      <c r="L214" s="1272"/>
      <c r="M214" s="1272"/>
    </row>
    <row r="215" spans="1:13" ht="15" customHeight="1" x14ac:dyDescent="0.25">
      <c r="A215" s="222"/>
      <c r="B215" s="222"/>
      <c r="C215" s="222"/>
      <c r="D215" s="225"/>
      <c r="E215" s="219"/>
      <c r="F215" s="220"/>
      <c r="G215" s="220"/>
      <c r="H215" s="220"/>
      <c r="I215" s="220"/>
      <c r="J215" s="221"/>
      <c r="K215" s="220"/>
      <c r="L215" s="220"/>
      <c r="M215" s="220"/>
    </row>
    <row r="216" spans="1:13" ht="15" customHeight="1" x14ac:dyDescent="0.25">
      <c r="A216" s="1271"/>
      <c r="B216" s="1271"/>
      <c r="C216" s="1271"/>
      <c r="D216" s="1271"/>
      <c r="E216" s="1271"/>
      <c r="F216" s="1271"/>
      <c r="G216" s="1271"/>
      <c r="H216" s="1271"/>
      <c r="I216" s="1271"/>
      <c r="J216" s="1271"/>
      <c r="K216" s="1271"/>
      <c r="L216" s="1271"/>
      <c r="M216" s="1271"/>
    </row>
    <row r="217" spans="1:13" x14ac:dyDescent="0.25">
      <c r="A217" s="1272" t="s">
        <v>360</v>
      </c>
      <c r="B217" s="1272"/>
      <c r="C217" s="1272"/>
      <c r="D217" s="1272"/>
      <c r="E217" s="1272"/>
      <c r="F217" s="1272"/>
      <c r="G217" s="1272"/>
      <c r="H217" s="1272"/>
      <c r="I217" s="1272"/>
      <c r="J217" s="1272"/>
      <c r="K217" s="1272"/>
      <c r="L217" s="1272"/>
      <c r="M217" s="1272"/>
    </row>
    <row r="218" spans="1:13" ht="15" customHeight="1" x14ac:dyDescent="0.25"/>
    <row r="219" spans="1:13" ht="15" customHeight="1" x14ac:dyDescent="0.25"/>
  </sheetData>
  <mergeCells count="105">
    <mergeCell ref="K26:M26"/>
    <mergeCell ref="J25:M25"/>
    <mergeCell ref="F26:F27"/>
    <mergeCell ref="F25:I25"/>
    <mergeCell ref="G26:I26"/>
    <mergeCell ref="A29:M29"/>
    <mergeCell ref="A25:A27"/>
    <mergeCell ref="C25:C27"/>
    <mergeCell ref="D25:D27"/>
    <mergeCell ref="E25:E27"/>
    <mergeCell ref="B25:B27"/>
    <mergeCell ref="J26:J27"/>
    <mergeCell ref="A79:I79"/>
    <mergeCell ref="A80:I80"/>
    <mergeCell ref="A81:I81"/>
    <mergeCell ref="A82:I82"/>
    <mergeCell ref="A83:I83"/>
    <mergeCell ref="A84:I84"/>
    <mergeCell ref="A30:M30"/>
    <mergeCell ref="A39:M39"/>
    <mergeCell ref="A73:M73"/>
    <mergeCell ref="A76:I76"/>
    <mergeCell ref="A77:I77"/>
    <mergeCell ref="A78:I78"/>
    <mergeCell ref="A131:I131"/>
    <mergeCell ref="A132:I132"/>
    <mergeCell ref="A91:I91"/>
    <mergeCell ref="A92:M92"/>
    <mergeCell ref="A123:I123"/>
    <mergeCell ref="A124:I124"/>
    <mergeCell ref="A125:I125"/>
    <mergeCell ref="A126:I126"/>
    <mergeCell ref="A85:I85"/>
    <mergeCell ref="A86:I86"/>
    <mergeCell ref="A87:I87"/>
    <mergeCell ref="A88:I88"/>
    <mergeCell ref="A89:I89"/>
    <mergeCell ref="A90:I90"/>
    <mergeCell ref="A127:I127"/>
    <mergeCell ref="A128:I128"/>
    <mergeCell ref="A129:I129"/>
    <mergeCell ref="A130:I130"/>
    <mergeCell ref="A165:I165"/>
    <mergeCell ref="A154:I154"/>
    <mergeCell ref="A155:I155"/>
    <mergeCell ref="A156:I156"/>
    <mergeCell ref="A157:I157"/>
    <mergeCell ref="A158:I158"/>
    <mergeCell ref="A159:I159"/>
    <mergeCell ref="A133:I133"/>
    <mergeCell ref="A134:I134"/>
    <mergeCell ref="A135:I135"/>
    <mergeCell ref="A136:I136"/>
    <mergeCell ref="A137:M137"/>
    <mergeCell ref="A153:I153"/>
    <mergeCell ref="A160:I160"/>
    <mergeCell ref="A161:I161"/>
    <mergeCell ref="A162:I162"/>
    <mergeCell ref="A163:I163"/>
    <mergeCell ref="A164:I164"/>
    <mergeCell ref="E17:F17"/>
    <mergeCell ref="A208:I208"/>
    <mergeCell ref="A209:I209"/>
    <mergeCell ref="A210:I210"/>
    <mergeCell ref="A211:I211"/>
    <mergeCell ref="A212:I212"/>
    <mergeCell ref="E16:F16"/>
    <mergeCell ref="E20:F20"/>
    <mergeCell ref="E21:F21"/>
    <mergeCell ref="E19:F19"/>
    <mergeCell ref="E18:F18"/>
    <mergeCell ref="A202:I202"/>
    <mergeCell ref="A203:I203"/>
    <mergeCell ref="A204:I204"/>
    <mergeCell ref="A205:I205"/>
    <mergeCell ref="A206:I206"/>
    <mergeCell ref="A207:I207"/>
    <mergeCell ref="A196:M196"/>
    <mergeCell ref="A197:I197"/>
    <mergeCell ref="A198:I198"/>
    <mergeCell ref="A199:I199"/>
    <mergeCell ref="A200:I200"/>
    <mergeCell ref="A201:I201"/>
    <mergeCell ref="A190:I190"/>
    <mergeCell ref="A214:M214"/>
    <mergeCell ref="A216:M216"/>
    <mergeCell ref="A217:M217"/>
    <mergeCell ref="A213:M213"/>
    <mergeCell ref="A166:I166"/>
    <mergeCell ref="A167:M167"/>
    <mergeCell ref="A180:I180"/>
    <mergeCell ref="A181:I181"/>
    <mergeCell ref="A182:I182"/>
    <mergeCell ref="A183:I183"/>
    <mergeCell ref="A191:I191"/>
    <mergeCell ref="A192:I192"/>
    <mergeCell ref="A193:I193"/>
    <mergeCell ref="A194:I194"/>
    <mergeCell ref="A195:I195"/>
    <mergeCell ref="A184:I184"/>
    <mergeCell ref="A185:I185"/>
    <mergeCell ref="A186:I186"/>
    <mergeCell ref="A187:I187"/>
    <mergeCell ref="A188:I188"/>
    <mergeCell ref="A189:I18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workbookViewId="0">
      <selection activeCell="C4" sqref="C4"/>
    </sheetView>
  </sheetViews>
  <sheetFormatPr defaultRowHeight="15" outlineLevelRow="2" x14ac:dyDescent="0.25"/>
  <cols>
    <col min="1" max="1" width="4.5703125" style="79" customWidth="1"/>
    <col min="2" max="2" width="14.42578125" style="77" customWidth="1"/>
    <col min="3" max="3" width="40.7109375" style="135" customWidth="1"/>
    <col min="4" max="4" width="13.85546875" style="196" customWidth="1"/>
    <col min="5" max="5" width="11.7109375" style="136" customWidth="1"/>
    <col min="6" max="6" width="8.140625" style="78" customWidth="1"/>
    <col min="7" max="9" width="7.140625" style="78" customWidth="1"/>
    <col min="10" max="10" width="8.140625" style="78" customWidth="1"/>
    <col min="11" max="13" width="7.140625" style="78" customWidth="1"/>
  </cols>
  <sheetData>
    <row r="1" spans="1:14" outlineLevel="2" x14ac:dyDescent="0.25">
      <c r="A1" s="890" t="s">
        <v>117</v>
      </c>
      <c r="B1" s="882"/>
      <c r="C1" s="891"/>
      <c r="D1" s="882"/>
      <c r="E1" s="882"/>
      <c r="F1" s="882"/>
      <c r="G1" s="882"/>
      <c r="H1" s="882"/>
      <c r="I1" s="882"/>
      <c r="J1" s="892" t="s">
        <v>118</v>
      </c>
      <c r="K1" s="882"/>
      <c r="L1" s="882"/>
      <c r="M1" s="882"/>
      <c r="N1" s="858"/>
    </row>
    <row r="2" spans="1:14" outlineLevel="1" x14ac:dyDescent="0.25">
      <c r="A2" s="893"/>
      <c r="B2" s="882"/>
      <c r="C2" s="891"/>
      <c r="D2" s="882"/>
      <c r="E2" s="882"/>
      <c r="F2" s="882"/>
      <c r="G2" s="882"/>
      <c r="H2" s="882"/>
      <c r="I2" s="882"/>
      <c r="J2" s="894"/>
      <c r="K2" s="882"/>
      <c r="L2" s="882"/>
      <c r="M2" s="882"/>
      <c r="N2" s="858"/>
    </row>
    <row r="3" spans="1:14" outlineLevel="1" x14ac:dyDescent="0.25">
      <c r="A3" s="893"/>
      <c r="B3" s="882"/>
      <c r="C3" s="891"/>
      <c r="D3" s="882"/>
      <c r="E3" s="882"/>
      <c r="F3" s="882"/>
      <c r="G3" s="882"/>
      <c r="H3" s="882"/>
      <c r="I3" s="882"/>
      <c r="J3" s="894"/>
      <c r="K3" s="882"/>
      <c r="L3" s="882"/>
      <c r="M3" s="882"/>
      <c r="N3" s="858"/>
    </row>
    <row r="4" spans="1:14" outlineLevel="1" x14ac:dyDescent="0.25">
      <c r="A4" s="893"/>
      <c r="B4" s="882"/>
      <c r="C4" s="895"/>
      <c r="D4" s="882"/>
      <c r="E4" s="882"/>
      <c r="F4" s="882"/>
      <c r="G4" s="882"/>
      <c r="H4" s="882"/>
      <c r="I4" s="882"/>
      <c r="J4" s="894" t="s">
        <v>119</v>
      </c>
      <c r="K4" s="882"/>
      <c r="L4" s="882"/>
      <c r="M4" s="882"/>
      <c r="N4" s="858"/>
    </row>
    <row r="5" spans="1:14" outlineLevel="1" x14ac:dyDescent="0.25">
      <c r="A5" s="893" t="s">
        <v>385</v>
      </c>
      <c r="B5" s="882"/>
      <c r="C5" s="891"/>
      <c r="D5" s="882"/>
      <c r="E5" s="882"/>
      <c r="F5" s="882"/>
      <c r="G5" s="882"/>
      <c r="H5" s="882"/>
      <c r="I5" s="882"/>
      <c r="J5" s="896" t="s">
        <v>120</v>
      </c>
      <c r="K5" s="882"/>
      <c r="L5" s="882"/>
      <c r="M5" s="882"/>
      <c r="N5" s="858"/>
    </row>
    <row r="6" spans="1:14" x14ac:dyDescent="0.25">
      <c r="A6" s="887"/>
      <c r="B6" s="924"/>
      <c r="C6" s="925"/>
      <c r="D6" s="886"/>
      <c r="E6" s="926"/>
      <c r="F6" s="888"/>
      <c r="G6" s="888"/>
      <c r="H6" s="886"/>
      <c r="I6" s="888"/>
      <c r="J6" s="889"/>
      <c r="K6" s="927"/>
      <c r="L6" s="927"/>
      <c r="M6" s="927"/>
      <c r="N6" s="858"/>
    </row>
    <row r="7" spans="1:14" x14ac:dyDescent="0.25">
      <c r="A7" s="882"/>
      <c r="B7" s="882"/>
      <c r="C7" s="899"/>
      <c r="D7" s="900"/>
      <c r="E7" s="901" t="s">
        <v>9</v>
      </c>
      <c r="F7" s="902"/>
      <c r="G7" s="902"/>
      <c r="H7" s="882"/>
      <c r="I7" s="903"/>
      <c r="J7" s="882"/>
      <c r="K7" s="882"/>
      <c r="L7" s="882"/>
      <c r="M7" s="882"/>
      <c r="N7" s="858"/>
    </row>
    <row r="8" spans="1:14" x14ac:dyDescent="0.25">
      <c r="A8" s="882"/>
      <c r="B8" s="882"/>
      <c r="C8" s="899"/>
      <c r="D8" s="900"/>
      <c r="E8" s="901"/>
      <c r="F8" s="902"/>
      <c r="G8" s="902"/>
      <c r="H8" s="882"/>
      <c r="I8" s="903"/>
      <c r="J8" s="882"/>
      <c r="K8" s="882"/>
      <c r="L8" s="882"/>
      <c r="M8" s="882"/>
      <c r="N8" s="858"/>
    </row>
    <row r="9" spans="1:14" ht="15.75" x14ac:dyDescent="0.25">
      <c r="A9" s="882"/>
      <c r="B9" s="882"/>
      <c r="C9" s="899"/>
      <c r="D9" s="904" t="s">
        <v>398</v>
      </c>
      <c r="E9" s="882"/>
      <c r="F9" s="882"/>
      <c r="G9" s="882"/>
      <c r="H9" s="882"/>
      <c r="I9" s="882"/>
      <c r="J9" s="882"/>
      <c r="K9" s="882"/>
      <c r="L9" s="882"/>
      <c r="M9" s="882"/>
      <c r="N9" s="858"/>
    </row>
    <row r="10" spans="1:14" x14ac:dyDescent="0.25">
      <c r="A10" s="882"/>
      <c r="B10" s="882"/>
      <c r="C10" s="899"/>
      <c r="D10" s="905" t="s">
        <v>121</v>
      </c>
      <c r="E10" s="882"/>
      <c r="F10" s="882"/>
      <c r="G10" s="882"/>
      <c r="H10" s="882"/>
      <c r="I10" s="906"/>
      <c r="J10" s="882"/>
      <c r="K10" s="882"/>
      <c r="L10" s="882"/>
      <c r="M10" s="882"/>
      <c r="N10" s="858"/>
    </row>
    <row r="11" spans="1:14" x14ac:dyDescent="0.25">
      <c r="A11" s="882"/>
      <c r="B11" s="882"/>
      <c r="C11" s="907"/>
      <c r="D11" s="900"/>
      <c r="E11" s="908"/>
      <c r="F11" s="909"/>
      <c r="G11" s="909"/>
      <c r="H11" s="882"/>
      <c r="I11" s="910"/>
      <c r="J11" s="882"/>
      <c r="K11" s="882"/>
      <c r="L11" s="882"/>
      <c r="M11" s="882"/>
      <c r="N11" s="858"/>
    </row>
    <row r="12" spans="1:14" x14ac:dyDescent="0.25">
      <c r="A12" s="882"/>
      <c r="B12" s="884" t="s">
        <v>122</v>
      </c>
      <c r="C12" s="885" t="s">
        <v>105</v>
      </c>
      <c r="D12" s="883"/>
      <c r="E12" s="911"/>
      <c r="F12" s="912"/>
      <c r="G12" s="912"/>
      <c r="H12" s="913"/>
      <c r="I12" s="897"/>
      <c r="J12" s="898"/>
      <c r="K12" s="882"/>
      <c r="L12" s="882"/>
      <c r="M12" s="882"/>
      <c r="N12" s="858"/>
    </row>
    <row r="13" spans="1:14" x14ac:dyDescent="0.25">
      <c r="A13" s="882"/>
      <c r="B13" s="882"/>
      <c r="C13" s="914"/>
      <c r="D13" s="900"/>
      <c r="E13" s="915" t="s">
        <v>123</v>
      </c>
      <c r="F13" s="882"/>
      <c r="G13" s="902"/>
      <c r="H13" s="905"/>
      <c r="I13" s="902"/>
      <c r="J13" s="916"/>
      <c r="K13" s="882"/>
      <c r="L13" s="882"/>
      <c r="M13" s="882"/>
      <c r="N13" s="858"/>
    </row>
    <row r="14" spans="1:14" x14ac:dyDescent="0.25">
      <c r="A14" s="917"/>
      <c r="B14" s="918"/>
      <c r="C14" s="899"/>
      <c r="D14" s="900"/>
      <c r="E14" s="919"/>
      <c r="F14" s="882"/>
      <c r="G14" s="882"/>
      <c r="H14" s="882"/>
      <c r="I14" s="882"/>
      <c r="J14" s="882"/>
      <c r="K14" s="882"/>
      <c r="L14" s="882"/>
      <c r="M14" s="882"/>
      <c r="N14" s="858"/>
    </row>
    <row r="15" spans="1:14" x14ac:dyDescent="0.25">
      <c r="A15" s="920"/>
      <c r="B15" s="920"/>
      <c r="C15" s="923" t="s">
        <v>509</v>
      </c>
      <c r="D15" s="921"/>
      <c r="E15" s="922"/>
      <c r="F15" s="920"/>
      <c r="G15" s="920"/>
      <c r="H15" s="920"/>
      <c r="I15" s="923"/>
      <c r="J15" s="923"/>
      <c r="K15" s="920"/>
      <c r="L15" s="920"/>
      <c r="M15" s="920"/>
      <c r="N15" s="865"/>
    </row>
    <row r="16" spans="1:14" s="80" customFormat="1" x14ac:dyDescent="0.25">
      <c r="A16" s="861"/>
      <c r="B16" s="871"/>
      <c r="C16" s="859" t="s">
        <v>125</v>
      </c>
      <c r="D16" s="872"/>
      <c r="E16" s="1288" t="s">
        <v>1524</v>
      </c>
      <c r="F16" s="1289"/>
      <c r="G16" s="874" t="s">
        <v>68</v>
      </c>
      <c r="H16" s="872"/>
      <c r="I16" s="859"/>
      <c r="J16" s="859"/>
      <c r="K16" s="872"/>
      <c r="L16" s="872"/>
      <c r="M16" s="872"/>
      <c r="N16" s="873"/>
    </row>
    <row r="17" spans="1:13" s="80" customFormat="1" x14ac:dyDescent="0.25">
      <c r="A17" s="861"/>
      <c r="B17" s="871"/>
      <c r="C17" s="859" t="s">
        <v>126</v>
      </c>
      <c r="D17" s="872"/>
      <c r="E17" s="1288" t="s">
        <v>1525</v>
      </c>
      <c r="F17" s="1289"/>
      <c r="G17" s="874" t="s">
        <v>68</v>
      </c>
      <c r="H17" s="872"/>
      <c r="I17" s="859"/>
      <c r="J17" s="859"/>
      <c r="K17" s="872"/>
      <c r="L17" s="872"/>
      <c r="M17" s="872"/>
    </row>
    <row r="18" spans="1:13" s="80" customFormat="1" x14ac:dyDescent="0.25">
      <c r="A18" s="861"/>
      <c r="B18" s="871"/>
      <c r="C18" s="859" t="s">
        <v>346</v>
      </c>
      <c r="D18" s="872"/>
      <c r="E18" s="1288" t="s">
        <v>1151</v>
      </c>
      <c r="F18" s="1289"/>
      <c r="G18" s="874" t="s">
        <v>68</v>
      </c>
      <c r="H18" s="872"/>
      <c r="I18" s="859"/>
      <c r="J18" s="859"/>
      <c r="K18" s="872"/>
      <c r="L18" s="872"/>
      <c r="M18" s="872"/>
    </row>
    <row r="19" spans="1:13" s="80" customFormat="1" x14ac:dyDescent="0.25">
      <c r="A19" s="861"/>
      <c r="B19" s="871"/>
      <c r="C19" s="859" t="s">
        <v>127</v>
      </c>
      <c r="D19" s="872"/>
      <c r="E19" s="1288" t="s">
        <v>1526</v>
      </c>
      <c r="F19" s="1289"/>
      <c r="G19" s="874" t="s">
        <v>68</v>
      </c>
      <c r="H19" s="872"/>
      <c r="I19" s="859"/>
      <c r="J19" s="859"/>
      <c r="K19" s="872"/>
      <c r="L19" s="872"/>
      <c r="M19" s="872"/>
    </row>
    <row r="20" spans="1:13" s="80" customFormat="1" x14ac:dyDescent="0.25">
      <c r="A20" s="861"/>
      <c r="B20" s="871"/>
      <c r="C20" s="859" t="s">
        <v>128</v>
      </c>
      <c r="D20" s="861"/>
      <c r="E20" s="1288" t="s">
        <v>1152</v>
      </c>
      <c r="F20" s="1289"/>
      <c r="G20" s="874" t="s">
        <v>68</v>
      </c>
      <c r="H20" s="872"/>
      <c r="I20" s="859"/>
      <c r="J20" s="859"/>
      <c r="K20" s="872"/>
      <c r="L20" s="872"/>
      <c r="M20" s="872"/>
    </row>
    <row r="21" spans="1:13" s="80" customFormat="1" x14ac:dyDescent="0.25">
      <c r="A21" s="861"/>
      <c r="B21" s="871"/>
      <c r="C21" s="859" t="s">
        <v>129</v>
      </c>
      <c r="D21" s="861"/>
      <c r="E21" s="1288" t="s">
        <v>630</v>
      </c>
      <c r="F21" s="1289"/>
      <c r="G21" s="874" t="s">
        <v>130</v>
      </c>
      <c r="H21" s="872"/>
      <c r="I21" s="859"/>
      <c r="J21" s="859"/>
      <c r="K21" s="872"/>
      <c r="L21" s="872"/>
      <c r="M21" s="872"/>
    </row>
    <row r="22" spans="1:13" x14ac:dyDescent="0.25">
      <c r="A22" s="858"/>
      <c r="B22" s="858"/>
      <c r="C22" s="869" t="s">
        <v>131</v>
      </c>
      <c r="D22" s="863"/>
      <c r="E22" s="862"/>
      <c r="F22" s="858"/>
      <c r="G22" s="858"/>
      <c r="H22" s="858"/>
      <c r="I22" s="858"/>
      <c r="J22" s="858"/>
      <c r="K22" s="858"/>
      <c r="L22" s="858"/>
      <c r="M22" s="858"/>
    </row>
    <row r="23" spans="1:13" x14ac:dyDescent="0.25">
      <c r="A23" s="858"/>
      <c r="B23" s="858"/>
      <c r="C23" s="864"/>
      <c r="D23" s="863"/>
      <c r="E23" s="862"/>
      <c r="F23" s="858"/>
      <c r="G23" s="858"/>
      <c r="H23" s="858"/>
      <c r="I23" s="858"/>
      <c r="J23" s="858"/>
      <c r="K23" s="858"/>
      <c r="L23" s="858"/>
      <c r="M23" s="858"/>
    </row>
    <row r="24" spans="1:13" ht="15" customHeight="1" x14ac:dyDescent="0.25">
      <c r="A24" s="858"/>
      <c r="B24" s="858"/>
      <c r="C24" s="864"/>
      <c r="D24" s="863"/>
      <c r="E24" s="862"/>
      <c r="F24" s="858"/>
      <c r="G24" s="858"/>
      <c r="H24" s="858"/>
      <c r="I24" s="858"/>
      <c r="J24" s="858"/>
      <c r="K24" s="858"/>
      <c r="L24" s="858"/>
      <c r="M24" s="858"/>
    </row>
    <row r="25" spans="1:13" ht="15" customHeight="1" x14ac:dyDescent="0.25">
      <c r="A25" s="1291" t="s">
        <v>10</v>
      </c>
      <c r="B25" s="1294" t="s">
        <v>132</v>
      </c>
      <c r="C25" s="1291" t="s">
        <v>133</v>
      </c>
      <c r="D25" s="1291" t="s">
        <v>134</v>
      </c>
      <c r="E25" s="1291" t="s">
        <v>135</v>
      </c>
      <c r="F25" s="1291" t="s">
        <v>136</v>
      </c>
      <c r="G25" s="1292"/>
      <c r="H25" s="1292"/>
      <c r="I25" s="1292"/>
      <c r="J25" s="1291" t="s">
        <v>137</v>
      </c>
      <c r="K25" s="1292"/>
      <c r="L25" s="1292"/>
      <c r="M25" s="1292"/>
    </row>
    <row r="26" spans="1:13" ht="15" customHeight="1" x14ac:dyDescent="0.25">
      <c r="A26" s="1292"/>
      <c r="B26" s="1295"/>
      <c r="C26" s="1293"/>
      <c r="D26" s="1291"/>
      <c r="E26" s="1291"/>
      <c r="F26" s="1291" t="s">
        <v>82</v>
      </c>
      <c r="G26" s="1291" t="s">
        <v>138</v>
      </c>
      <c r="H26" s="1292"/>
      <c r="I26" s="1292"/>
      <c r="J26" s="1291" t="s">
        <v>82</v>
      </c>
      <c r="K26" s="1291" t="s">
        <v>138</v>
      </c>
      <c r="L26" s="1292"/>
      <c r="M26" s="1292"/>
    </row>
    <row r="27" spans="1:13" ht="24" x14ac:dyDescent="0.25">
      <c r="A27" s="1292"/>
      <c r="B27" s="1295"/>
      <c r="C27" s="1293"/>
      <c r="D27" s="1291"/>
      <c r="E27" s="1291"/>
      <c r="F27" s="1292"/>
      <c r="G27" s="860" t="s">
        <v>139</v>
      </c>
      <c r="H27" s="860" t="s">
        <v>140</v>
      </c>
      <c r="I27" s="860" t="s">
        <v>141</v>
      </c>
      <c r="J27" s="1292"/>
      <c r="K27" s="860" t="s">
        <v>139</v>
      </c>
      <c r="L27" s="860" t="s">
        <v>140</v>
      </c>
      <c r="M27" s="860" t="s">
        <v>141</v>
      </c>
    </row>
    <row r="28" spans="1:13" ht="15" customHeight="1" x14ac:dyDescent="0.25">
      <c r="A28" s="867">
        <v>1</v>
      </c>
      <c r="B28" s="870">
        <v>2</v>
      </c>
      <c r="C28" s="860">
        <v>3</v>
      </c>
      <c r="D28" s="860">
        <v>4</v>
      </c>
      <c r="E28" s="868">
        <v>5</v>
      </c>
      <c r="F28" s="866">
        <v>6</v>
      </c>
      <c r="G28" s="866">
        <v>7</v>
      </c>
      <c r="H28" s="866">
        <v>8</v>
      </c>
      <c r="I28" s="866">
        <v>9</v>
      </c>
      <c r="J28" s="866">
        <v>10</v>
      </c>
      <c r="K28" s="866">
        <v>11</v>
      </c>
      <c r="L28" s="866">
        <v>12</v>
      </c>
      <c r="M28" s="866">
        <v>13</v>
      </c>
    </row>
    <row r="29" spans="1:13" ht="15" customHeight="1" x14ac:dyDescent="0.25">
      <c r="A29" s="1290" t="s">
        <v>361</v>
      </c>
      <c r="B29" s="1287"/>
      <c r="C29" s="1287"/>
      <c r="D29" s="1287"/>
      <c r="E29" s="1287"/>
      <c r="F29" s="1287"/>
      <c r="G29" s="1287"/>
      <c r="H29" s="1287"/>
      <c r="I29" s="1287"/>
      <c r="J29" s="1287"/>
      <c r="K29" s="1287"/>
      <c r="L29" s="1287"/>
      <c r="M29" s="1287"/>
    </row>
    <row r="30" spans="1:13" ht="36" x14ac:dyDescent="0.25">
      <c r="A30" s="867">
        <v>1</v>
      </c>
      <c r="B30" s="875" t="s">
        <v>631</v>
      </c>
      <c r="C30" s="876" t="s">
        <v>1153</v>
      </c>
      <c r="D30" s="868" t="s">
        <v>362</v>
      </c>
      <c r="E30" s="877">
        <v>0.80335000000000001</v>
      </c>
      <c r="F30" s="878">
        <v>75746.149999999994</v>
      </c>
      <c r="G30" s="878">
        <v>1866.01</v>
      </c>
      <c r="H30" s="878">
        <v>920.81</v>
      </c>
      <c r="I30" s="878">
        <v>87.5</v>
      </c>
      <c r="J30" s="878">
        <v>60851</v>
      </c>
      <c r="K30" s="878">
        <v>1499</v>
      </c>
      <c r="L30" s="878">
        <v>740</v>
      </c>
      <c r="M30" s="878">
        <v>70</v>
      </c>
    </row>
    <row r="31" spans="1:13" ht="36" x14ac:dyDescent="0.25">
      <c r="A31" s="867">
        <v>2</v>
      </c>
      <c r="B31" s="875" t="s">
        <v>632</v>
      </c>
      <c r="C31" s="876" t="s">
        <v>1154</v>
      </c>
      <c r="D31" s="868" t="s">
        <v>362</v>
      </c>
      <c r="E31" s="879">
        <v>0.39800000000000002</v>
      </c>
      <c r="F31" s="878">
        <v>46344.75</v>
      </c>
      <c r="G31" s="878">
        <v>2380.4499999999998</v>
      </c>
      <c r="H31" s="878">
        <v>454.9</v>
      </c>
      <c r="I31" s="878">
        <v>34.28</v>
      </c>
      <c r="J31" s="878">
        <v>18445</v>
      </c>
      <c r="K31" s="878">
        <v>947</v>
      </c>
      <c r="L31" s="878">
        <v>181</v>
      </c>
      <c r="M31" s="878">
        <v>14</v>
      </c>
    </row>
    <row r="32" spans="1:13" ht="54" x14ac:dyDescent="0.25">
      <c r="A32" s="867">
        <v>3</v>
      </c>
      <c r="B32" s="875" t="s">
        <v>633</v>
      </c>
      <c r="C32" s="876" t="s">
        <v>1155</v>
      </c>
      <c r="D32" s="868" t="s">
        <v>207</v>
      </c>
      <c r="E32" s="879">
        <v>42</v>
      </c>
      <c r="F32" s="878">
        <v>83.6</v>
      </c>
      <c r="G32" s="878">
        <v>79.349999999999994</v>
      </c>
      <c r="H32" s="878"/>
      <c r="I32" s="878"/>
      <c r="J32" s="878">
        <v>3511</v>
      </c>
      <c r="K32" s="878">
        <v>3333</v>
      </c>
      <c r="L32" s="878"/>
      <c r="M32" s="878"/>
    </row>
    <row r="33" spans="1:13" ht="60" x14ac:dyDescent="0.25">
      <c r="A33" s="867">
        <v>4</v>
      </c>
      <c r="B33" s="875" t="s">
        <v>634</v>
      </c>
      <c r="C33" s="876" t="s">
        <v>1527</v>
      </c>
      <c r="D33" s="868" t="s">
        <v>154</v>
      </c>
      <c r="E33" s="879">
        <v>42</v>
      </c>
      <c r="F33" s="878">
        <v>153.46</v>
      </c>
      <c r="G33" s="878"/>
      <c r="H33" s="878"/>
      <c r="I33" s="878"/>
      <c r="J33" s="878">
        <v>6445</v>
      </c>
      <c r="K33" s="878"/>
      <c r="L33" s="878"/>
      <c r="M33" s="878"/>
    </row>
    <row r="34" spans="1:13" ht="60" x14ac:dyDescent="0.25">
      <c r="A34" s="867">
        <v>5</v>
      </c>
      <c r="B34" s="875" t="s">
        <v>634</v>
      </c>
      <c r="C34" s="876" t="s">
        <v>1528</v>
      </c>
      <c r="D34" s="868" t="s">
        <v>154</v>
      </c>
      <c r="E34" s="879">
        <v>42</v>
      </c>
      <c r="F34" s="878">
        <v>41.98</v>
      </c>
      <c r="G34" s="878"/>
      <c r="H34" s="878"/>
      <c r="I34" s="878"/>
      <c r="J34" s="878">
        <v>1763</v>
      </c>
      <c r="K34" s="878"/>
      <c r="L34" s="878"/>
      <c r="M34" s="878"/>
    </row>
    <row r="35" spans="1:13" ht="54" x14ac:dyDescent="0.25">
      <c r="A35" s="867">
        <v>6</v>
      </c>
      <c r="B35" s="875" t="s">
        <v>637</v>
      </c>
      <c r="C35" s="876" t="s">
        <v>1156</v>
      </c>
      <c r="D35" s="868" t="s">
        <v>211</v>
      </c>
      <c r="E35" s="879">
        <v>2.2999999999999998</v>
      </c>
      <c r="F35" s="878">
        <v>5352.89</v>
      </c>
      <c r="G35" s="878">
        <v>872.06</v>
      </c>
      <c r="H35" s="878">
        <v>108.05</v>
      </c>
      <c r="I35" s="878">
        <v>5.57</v>
      </c>
      <c r="J35" s="878">
        <v>12312</v>
      </c>
      <c r="K35" s="878">
        <v>2006</v>
      </c>
      <c r="L35" s="878">
        <v>249</v>
      </c>
      <c r="M35" s="878">
        <v>13</v>
      </c>
    </row>
    <row r="36" spans="1:13" ht="54" x14ac:dyDescent="0.25">
      <c r="A36" s="867">
        <v>7</v>
      </c>
      <c r="B36" s="875" t="s">
        <v>638</v>
      </c>
      <c r="C36" s="876" t="s">
        <v>1157</v>
      </c>
      <c r="D36" s="868" t="s">
        <v>211</v>
      </c>
      <c r="E36" s="879">
        <v>1.6</v>
      </c>
      <c r="F36" s="878">
        <v>6188.88</v>
      </c>
      <c r="G36" s="878">
        <v>872.06</v>
      </c>
      <c r="H36" s="878">
        <v>108.05</v>
      </c>
      <c r="I36" s="878">
        <v>5.57</v>
      </c>
      <c r="J36" s="878">
        <v>9902</v>
      </c>
      <c r="K36" s="878">
        <v>1395</v>
      </c>
      <c r="L36" s="878">
        <v>173</v>
      </c>
      <c r="M36" s="878">
        <v>9</v>
      </c>
    </row>
    <row r="37" spans="1:13" ht="54" x14ac:dyDescent="0.25">
      <c r="A37" s="867">
        <v>8</v>
      </c>
      <c r="B37" s="875" t="s">
        <v>639</v>
      </c>
      <c r="C37" s="876" t="s">
        <v>1158</v>
      </c>
      <c r="D37" s="868" t="s">
        <v>211</v>
      </c>
      <c r="E37" s="879">
        <v>0.2</v>
      </c>
      <c r="F37" s="878">
        <v>6663.19</v>
      </c>
      <c r="G37" s="878">
        <v>872.06</v>
      </c>
      <c r="H37" s="878">
        <v>108.05</v>
      </c>
      <c r="I37" s="878">
        <v>5.57</v>
      </c>
      <c r="J37" s="878">
        <v>1333</v>
      </c>
      <c r="K37" s="878">
        <v>174</v>
      </c>
      <c r="L37" s="878">
        <v>22</v>
      </c>
      <c r="M37" s="878">
        <v>1</v>
      </c>
    </row>
    <row r="38" spans="1:13" ht="54" x14ac:dyDescent="0.25">
      <c r="A38" s="867">
        <v>9</v>
      </c>
      <c r="B38" s="875" t="s">
        <v>640</v>
      </c>
      <c r="C38" s="876" t="s">
        <v>1159</v>
      </c>
      <c r="D38" s="868" t="s">
        <v>211</v>
      </c>
      <c r="E38" s="879">
        <v>0.7</v>
      </c>
      <c r="F38" s="878">
        <v>7784.48</v>
      </c>
      <c r="G38" s="878">
        <v>872.06</v>
      </c>
      <c r="H38" s="878">
        <v>108.05</v>
      </c>
      <c r="I38" s="878">
        <v>5.57</v>
      </c>
      <c r="J38" s="878">
        <v>5449</v>
      </c>
      <c r="K38" s="878">
        <v>610</v>
      </c>
      <c r="L38" s="878">
        <v>76</v>
      </c>
      <c r="M38" s="878">
        <v>4</v>
      </c>
    </row>
    <row r="39" spans="1:13" ht="54" x14ac:dyDescent="0.25">
      <c r="A39" s="867">
        <v>10</v>
      </c>
      <c r="B39" s="875" t="s">
        <v>641</v>
      </c>
      <c r="C39" s="876" t="s">
        <v>1160</v>
      </c>
      <c r="D39" s="868" t="s">
        <v>211</v>
      </c>
      <c r="E39" s="879">
        <v>0.1</v>
      </c>
      <c r="F39" s="878">
        <v>7274.77</v>
      </c>
      <c r="G39" s="878">
        <v>872.06</v>
      </c>
      <c r="H39" s="878">
        <v>108.05</v>
      </c>
      <c r="I39" s="878">
        <v>5.57</v>
      </c>
      <c r="J39" s="878">
        <v>727</v>
      </c>
      <c r="K39" s="878">
        <v>87</v>
      </c>
      <c r="L39" s="878">
        <v>11</v>
      </c>
      <c r="M39" s="878">
        <v>1</v>
      </c>
    </row>
    <row r="40" spans="1:13" ht="54" x14ac:dyDescent="0.25">
      <c r="A40" s="867">
        <v>11</v>
      </c>
      <c r="B40" s="875" t="s">
        <v>642</v>
      </c>
      <c r="C40" s="876" t="s">
        <v>1161</v>
      </c>
      <c r="D40" s="868" t="s">
        <v>211</v>
      </c>
      <c r="E40" s="877">
        <v>4.9000000000000004</v>
      </c>
      <c r="F40" s="878">
        <v>280.88</v>
      </c>
      <c r="G40" s="878">
        <v>160.37</v>
      </c>
      <c r="H40" s="878">
        <v>112.26</v>
      </c>
      <c r="I40" s="878"/>
      <c r="J40" s="878">
        <v>1376</v>
      </c>
      <c r="K40" s="878">
        <v>786</v>
      </c>
      <c r="L40" s="878">
        <v>550</v>
      </c>
      <c r="M40" s="878"/>
    </row>
    <row r="41" spans="1:13" ht="54" x14ac:dyDescent="0.25">
      <c r="A41" s="867">
        <v>12</v>
      </c>
      <c r="B41" s="875" t="s">
        <v>643</v>
      </c>
      <c r="C41" s="876" t="s">
        <v>1162</v>
      </c>
      <c r="D41" s="868" t="s">
        <v>213</v>
      </c>
      <c r="E41" s="877">
        <v>20</v>
      </c>
      <c r="F41" s="878">
        <v>4352.37</v>
      </c>
      <c r="G41" s="878">
        <v>95.96</v>
      </c>
      <c r="H41" s="878">
        <v>52.44</v>
      </c>
      <c r="I41" s="878"/>
      <c r="J41" s="878">
        <v>87047</v>
      </c>
      <c r="K41" s="878">
        <v>1919</v>
      </c>
      <c r="L41" s="878">
        <v>1049</v>
      </c>
      <c r="M41" s="878"/>
    </row>
    <row r="42" spans="1:13" ht="36" x14ac:dyDescent="0.25">
      <c r="A42" s="867">
        <v>13</v>
      </c>
      <c r="B42" s="875" t="s">
        <v>644</v>
      </c>
      <c r="C42" s="876" t="s">
        <v>1163</v>
      </c>
      <c r="D42" s="868" t="s">
        <v>210</v>
      </c>
      <c r="E42" s="879">
        <v>-220</v>
      </c>
      <c r="F42" s="878">
        <v>284.2</v>
      </c>
      <c r="G42" s="878"/>
      <c r="H42" s="878"/>
      <c r="I42" s="878"/>
      <c r="J42" s="878">
        <v>-62524</v>
      </c>
      <c r="K42" s="878"/>
      <c r="L42" s="878"/>
      <c r="M42" s="878"/>
    </row>
    <row r="43" spans="1:13" ht="48" x14ac:dyDescent="0.25">
      <c r="A43" s="867">
        <v>14</v>
      </c>
      <c r="B43" s="875" t="s">
        <v>645</v>
      </c>
      <c r="C43" s="876" t="s">
        <v>1529</v>
      </c>
      <c r="D43" s="868" t="s">
        <v>210</v>
      </c>
      <c r="E43" s="877">
        <v>33</v>
      </c>
      <c r="F43" s="878">
        <v>58.55</v>
      </c>
      <c r="G43" s="878"/>
      <c r="H43" s="878"/>
      <c r="I43" s="878"/>
      <c r="J43" s="878">
        <v>1932</v>
      </c>
      <c r="K43" s="878"/>
      <c r="L43" s="878"/>
      <c r="M43" s="878"/>
    </row>
    <row r="44" spans="1:13" ht="48" x14ac:dyDescent="0.25">
      <c r="A44" s="867">
        <v>15</v>
      </c>
      <c r="B44" s="875" t="s">
        <v>645</v>
      </c>
      <c r="C44" s="876" t="s">
        <v>1530</v>
      </c>
      <c r="D44" s="868" t="s">
        <v>210</v>
      </c>
      <c r="E44" s="877">
        <v>77</v>
      </c>
      <c r="F44" s="878">
        <v>64.650000000000006</v>
      </c>
      <c r="G44" s="878"/>
      <c r="H44" s="878"/>
      <c r="I44" s="878"/>
      <c r="J44" s="878">
        <v>4978</v>
      </c>
      <c r="K44" s="878"/>
      <c r="L44" s="878"/>
      <c r="M44" s="878"/>
    </row>
    <row r="45" spans="1:13" ht="48" x14ac:dyDescent="0.25">
      <c r="A45" s="867">
        <v>16</v>
      </c>
      <c r="B45" s="875" t="s">
        <v>645</v>
      </c>
      <c r="C45" s="876" t="s">
        <v>1531</v>
      </c>
      <c r="D45" s="868" t="s">
        <v>210</v>
      </c>
      <c r="E45" s="877">
        <v>22</v>
      </c>
      <c r="F45" s="878">
        <v>72.819999999999993</v>
      </c>
      <c r="G45" s="878"/>
      <c r="H45" s="878"/>
      <c r="I45" s="878"/>
      <c r="J45" s="878">
        <v>1602</v>
      </c>
      <c r="K45" s="878"/>
      <c r="L45" s="878"/>
      <c r="M45" s="878"/>
    </row>
    <row r="46" spans="1:13" ht="48" x14ac:dyDescent="0.25">
      <c r="A46" s="867">
        <v>17</v>
      </c>
      <c r="B46" s="875" t="s">
        <v>645</v>
      </c>
      <c r="C46" s="876" t="s">
        <v>1532</v>
      </c>
      <c r="D46" s="868" t="s">
        <v>210</v>
      </c>
      <c r="E46" s="877">
        <v>77</v>
      </c>
      <c r="F46" s="878">
        <v>80.650000000000006</v>
      </c>
      <c r="G46" s="878"/>
      <c r="H46" s="878"/>
      <c r="I46" s="878"/>
      <c r="J46" s="878">
        <v>6210</v>
      </c>
      <c r="K46" s="878"/>
      <c r="L46" s="878"/>
      <c r="M46" s="878"/>
    </row>
    <row r="47" spans="1:13" ht="48" x14ac:dyDescent="0.25">
      <c r="A47" s="867">
        <v>18</v>
      </c>
      <c r="B47" s="875" t="s">
        <v>645</v>
      </c>
      <c r="C47" s="876" t="s">
        <v>1533</v>
      </c>
      <c r="D47" s="868" t="s">
        <v>210</v>
      </c>
      <c r="E47" s="877">
        <v>11</v>
      </c>
      <c r="F47" s="878">
        <v>87.81</v>
      </c>
      <c r="G47" s="878"/>
      <c r="H47" s="878"/>
      <c r="I47" s="878"/>
      <c r="J47" s="878">
        <v>966</v>
      </c>
      <c r="K47" s="878"/>
      <c r="L47" s="878"/>
      <c r="M47" s="878"/>
    </row>
    <row r="48" spans="1:13" ht="54" x14ac:dyDescent="0.25">
      <c r="A48" s="867">
        <v>19</v>
      </c>
      <c r="B48" s="875" t="s">
        <v>651</v>
      </c>
      <c r="C48" s="876" t="s">
        <v>1164</v>
      </c>
      <c r="D48" s="868" t="s">
        <v>211</v>
      </c>
      <c r="E48" s="879">
        <v>0.2</v>
      </c>
      <c r="F48" s="878">
        <v>11115.71</v>
      </c>
      <c r="G48" s="878">
        <v>1633.29</v>
      </c>
      <c r="H48" s="878">
        <v>270.02</v>
      </c>
      <c r="I48" s="878">
        <v>7.05</v>
      </c>
      <c r="J48" s="878">
        <v>2223</v>
      </c>
      <c r="K48" s="878">
        <v>327</v>
      </c>
      <c r="L48" s="878">
        <v>54</v>
      </c>
      <c r="M48" s="878">
        <v>1</v>
      </c>
    </row>
    <row r="49" spans="1:13" ht="54" x14ac:dyDescent="0.25">
      <c r="A49" s="867">
        <v>20</v>
      </c>
      <c r="B49" s="875" t="s">
        <v>652</v>
      </c>
      <c r="C49" s="876" t="s">
        <v>1165</v>
      </c>
      <c r="D49" s="868" t="s">
        <v>211</v>
      </c>
      <c r="E49" s="879">
        <v>0.1</v>
      </c>
      <c r="F49" s="878">
        <v>16471.04</v>
      </c>
      <c r="G49" s="878">
        <v>2141.29</v>
      </c>
      <c r="H49" s="878">
        <v>464.14</v>
      </c>
      <c r="I49" s="878">
        <v>13.74</v>
      </c>
      <c r="J49" s="878">
        <v>1647</v>
      </c>
      <c r="K49" s="878">
        <v>214</v>
      </c>
      <c r="L49" s="878">
        <v>46</v>
      </c>
      <c r="M49" s="878">
        <v>1</v>
      </c>
    </row>
    <row r="50" spans="1:13" ht="24" x14ac:dyDescent="0.25">
      <c r="A50" s="867">
        <v>21</v>
      </c>
      <c r="B50" s="875" t="s">
        <v>653</v>
      </c>
      <c r="C50" s="876" t="s">
        <v>1166</v>
      </c>
      <c r="D50" s="868" t="s">
        <v>218</v>
      </c>
      <c r="E50" s="877">
        <v>0.106388</v>
      </c>
      <c r="F50" s="878">
        <v>17176.43</v>
      </c>
      <c r="G50" s="878"/>
      <c r="H50" s="878"/>
      <c r="I50" s="878"/>
      <c r="J50" s="878">
        <v>1827</v>
      </c>
      <c r="K50" s="878"/>
      <c r="L50" s="878"/>
      <c r="M50" s="878"/>
    </row>
    <row r="51" spans="1:13" ht="42" x14ac:dyDescent="0.25">
      <c r="A51" s="867">
        <v>22</v>
      </c>
      <c r="B51" s="875" t="s">
        <v>654</v>
      </c>
      <c r="C51" s="876" t="s">
        <v>1167</v>
      </c>
      <c r="D51" s="868" t="s">
        <v>270</v>
      </c>
      <c r="E51" s="879">
        <v>1.45</v>
      </c>
      <c r="F51" s="878">
        <v>825.64</v>
      </c>
      <c r="G51" s="878">
        <v>95.56</v>
      </c>
      <c r="H51" s="878">
        <v>14.81</v>
      </c>
      <c r="I51" s="878">
        <v>0.28000000000000003</v>
      </c>
      <c r="J51" s="878">
        <v>1197</v>
      </c>
      <c r="K51" s="878">
        <v>139</v>
      </c>
      <c r="L51" s="878">
        <v>21</v>
      </c>
      <c r="M51" s="878"/>
    </row>
    <row r="52" spans="1:13" ht="54" x14ac:dyDescent="0.25">
      <c r="A52" s="867">
        <v>23</v>
      </c>
      <c r="B52" s="875" t="s">
        <v>655</v>
      </c>
      <c r="C52" s="876" t="s">
        <v>1168</v>
      </c>
      <c r="D52" s="868" t="s">
        <v>207</v>
      </c>
      <c r="E52" s="879">
        <v>32</v>
      </c>
      <c r="F52" s="878">
        <v>161.19</v>
      </c>
      <c r="G52" s="878">
        <v>36.68</v>
      </c>
      <c r="H52" s="878">
        <v>11.12</v>
      </c>
      <c r="I52" s="878"/>
      <c r="J52" s="878">
        <v>5158</v>
      </c>
      <c r="K52" s="878">
        <v>1174</v>
      </c>
      <c r="L52" s="878">
        <v>356</v>
      </c>
      <c r="M52" s="878"/>
    </row>
    <row r="53" spans="1:13" ht="60" x14ac:dyDescent="0.25">
      <c r="A53" s="867">
        <v>24</v>
      </c>
      <c r="B53" s="875" t="s">
        <v>656</v>
      </c>
      <c r="C53" s="876" t="s">
        <v>1534</v>
      </c>
      <c r="D53" s="868" t="s">
        <v>154</v>
      </c>
      <c r="E53" s="879">
        <v>16</v>
      </c>
      <c r="F53" s="878">
        <v>70.94</v>
      </c>
      <c r="G53" s="878"/>
      <c r="H53" s="878"/>
      <c r="I53" s="878"/>
      <c r="J53" s="878">
        <v>1135</v>
      </c>
      <c r="K53" s="878"/>
      <c r="L53" s="878"/>
      <c r="M53" s="878"/>
    </row>
    <row r="54" spans="1:13" ht="60" x14ac:dyDescent="0.25">
      <c r="A54" s="867">
        <v>25</v>
      </c>
      <c r="B54" s="875" t="s">
        <v>656</v>
      </c>
      <c r="C54" s="876" t="s">
        <v>1535</v>
      </c>
      <c r="D54" s="868" t="s">
        <v>154</v>
      </c>
      <c r="E54" s="879">
        <v>14</v>
      </c>
      <c r="F54" s="878">
        <v>101.04</v>
      </c>
      <c r="G54" s="878"/>
      <c r="H54" s="878"/>
      <c r="I54" s="878"/>
      <c r="J54" s="878">
        <v>1415</v>
      </c>
      <c r="K54" s="878"/>
      <c r="L54" s="878"/>
      <c r="M54" s="878"/>
    </row>
    <row r="55" spans="1:13" ht="54" customHeight="1" x14ac:dyDescent="0.25">
      <c r="A55" s="867">
        <v>26</v>
      </c>
      <c r="B55" s="875" t="s">
        <v>656</v>
      </c>
      <c r="C55" s="876" t="s">
        <v>1536</v>
      </c>
      <c r="D55" s="868" t="s">
        <v>154</v>
      </c>
      <c r="E55" s="879">
        <v>2</v>
      </c>
      <c r="F55" s="878">
        <v>246.46</v>
      </c>
      <c r="G55" s="878"/>
      <c r="H55" s="878"/>
      <c r="I55" s="878"/>
      <c r="J55" s="878">
        <v>493</v>
      </c>
      <c r="K55" s="878"/>
      <c r="L55" s="878"/>
      <c r="M55" s="878"/>
    </row>
    <row r="56" spans="1:13" ht="54" customHeight="1" x14ac:dyDescent="0.25">
      <c r="A56" s="867">
        <v>27</v>
      </c>
      <c r="B56" s="875" t="s">
        <v>660</v>
      </c>
      <c r="C56" s="876" t="s">
        <v>1169</v>
      </c>
      <c r="D56" s="868" t="s">
        <v>207</v>
      </c>
      <c r="E56" s="879">
        <v>2</v>
      </c>
      <c r="F56" s="878">
        <v>205</v>
      </c>
      <c r="G56" s="878">
        <v>36.68</v>
      </c>
      <c r="H56" s="878">
        <v>13.13</v>
      </c>
      <c r="I56" s="878"/>
      <c r="J56" s="878">
        <v>410</v>
      </c>
      <c r="K56" s="878">
        <v>73</v>
      </c>
      <c r="L56" s="878">
        <v>26</v>
      </c>
      <c r="M56" s="878"/>
    </row>
    <row r="57" spans="1:13" ht="57" customHeight="1" x14ac:dyDescent="0.25">
      <c r="A57" s="867">
        <v>28</v>
      </c>
      <c r="B57" s="875" t="s">
        <v>661</v>
      </c>
      <c r="C57" s="876" t="s">
        <v>1537</v>
      </c>
      <c r="D57" s="868" t="s">
        <v>154</v>
      </c>
      <c r="E57" s="879">
        <v>2</v>
      </c>
      <c r="F57" s="878">
        <v>1337.68</v>
      </c>
      <c r="G57" s="878"/>
      <c r="H57" s="878"/>
      <c r="I57" s="878"/>
      <c r="J57" s="878">
        <v>2675</v>
      </c>
      <c r="K57" s="878"/>
      <c r="L57" s="878"/>
      <c r="M57" s="878"/>
    </row>
    <row r="58" spans="1:13" ht="57" customHeight="1" x14ac:dyDescent="0.25">
      <c r="A58" s="867">
        <v>29</v>
      </c>
      <c r="B58" s="875" t="s">
        <v>663</v>
      </c>
      <c r="C58" s="876" t="s">
        <v>1170</v>
      </c>
      <c r="D58" s="868" t="s">
        <v>208</v>
      </c>
      <c r="E58" s="879">
        <v>30</v>
      </c>
      <c r="F58" s="878">
        <v>59.89</v>
      </c>
      <c r="G58" s="878">
        <v>3.37</v>
      </c>
      <c r="H58" s="878"/>
      <c r="I58" s="878"/>
      <c r="J58" s="878">
        <v>1797</v>
      </c>
      <c r="K58" s="878">
        <v>101</v>
      </c>
      <c r="L58" s="878"/>
      <c r="M58" s="878"/>
    </row>
    <row r="59" spans="1:13" ht="57" customHeight="1" x14ac:dyDescent="0.25">
      <c r="A59" s="867">
        <v>30</v>
      </c>
      <c r="B59" s="875" t="s">
        <v>664</v>
      </c>
      <c r="C59" s="876" t="s">
        <v>1171</v>
      </c>
      <c r="D59" s="868" t="s">
        <v>207</v>
      </c>
      <c r="E59" s="879">
        <v>17</v>
      </c>
      <c r="F59" s="878">
        <v>237.7</v>
      </c>
      <c r="G59" s="878">
        <v>43.43</v>
      </c>
      <c r="H59" s="878">
        <v>18.57</v>
      </c>
      <c r="I59" s="878">
        <v>0.74</v>
      </c>
      <c r="J59" s="878">
        <v>4041</v>
      </c>
      <c r="K59" s="878">
        <v>738</v>
      </c>
      <c r="L59" s="878">
        <v>316</v>
      </c>
      <c r="M59" s="878">
        <v>13</v>
      </c>
    </row>
    <row r="60" spans="1:13" ht="15" customHeight="1" x14ac:dyDescent="0.25">
      <c r="A60" s="1286" t="s">
        <v>196</v>
      </c>
      <c r="B60" s="1287"/>
      <c r="C60" s="1287"/>
      <c r="D60" s="1287"/>
      <c r="E60" s="1287"/>
      <c r="F60" s="1287"/>
      <c r="G60" s="1287"/>
      <c r="H60" s="1287"/>
      <c r="I60" s="1287"/>
      <c r="J60" s="880">
        <v>186343</v>
      </c>
      <c r="K60" s="880">
        <v>15522</v>
      </c>
      <c r="L60" s="880">
        <v>3870</v>
      </c>
      <c r="M60" s="880">
        <v>127</v>
      </c>
    </row>
    <row r="61" spans="1:13" ht="15" customHeight="1" x14ac:dyDescent="0.25">
      <c r="A61" s="1286" t="s">
        <v>156</v>
      </c>
      <c r="B61" s="1287"/>
      <c r="C61" s="1287"/>
      <c r="D61" s="1287"/>
      <c r="E61" s="1287"/>
      <c r="F61" s="1287"/>
      <c r="G61" s="1287"/>
      <c r="H61" s="1287"/>
      <c r="I61" s="1287"/>
      <c r="J61" s="880">
        <v>19209</v>
      </c>
      <c r="K61" s="878"/>
      <c r="L61" s="878"/>
      <c r="M61" s="878"/>
    </row>
    <row r="62" spans="1:13" ht="15" customHeight="1" x14ac:dyDescent="0.25">
      <c r="A62" s="1286" t="s">
        <v>157</v>
      </c>
      <c r="B62" s="1287"/>
      <c r="C62" s="1287"/>
      <c r="D62" s="1287"/>
      <c r="E62" s="1287"/>
      <c r="F62" s="1287"/>
      <c r="G62" s="1287"/>
      <c r="H62" s="1287"/>
      <c r="I62" s="1287"/>
      <c r="J62" s="880">
        <v>11884</v>
      </c>
      <c r="K62" s="878"/>
      <c r="L62" s="878"/>
      <c r="M62" s="878"/>
    </row>
    <row r="63" spans="1:13" ht="15" customHeight="1" x14ac:dyDescent="0.25">
      <c r="A63" s="1296" t="s">
        <v>469</v>
      </c>
      <c r="B63" s="1287"/>
      <c r="C63" s="1287"/>
      <c r="D63" s="1287"/>
      <c r="E63" s="1287"/>
      <c r="F63" s="1287"/>
      <c r="G63" s="1287"/>
      <c r="H63" s="1287"/>
      <c r="I63" s="1287"/>
      <c r="J63" s="878"/>
      <c r="K63" s="878"/>
      <c r="L63" s="878"/>
      <c r="M63" s="878"/>
    </row>
    <row r="64" spans="1:13" ht="15" customHeight="1" x14ac:dyDescent="0.25">
      <c r="A64" s="1286" t="s">
        <v>159</v>
      </c>
      <c r="B64" s="1287"/>
      <c r="C64" s="1287"/>
      <c r="D64" s="1287"/>
      <c r="E64" s="1287"/>
      <c r="F64" s="1287"/>
      <c r="G64" s="1287"/>
      <c r="H64" s="1287"/>
      <c r="I64" s="1287"/>
      <c r="J64" s="880">
        <v>208992</v>
      </c>
      <c r="K64" s="878"/>
      <c r="L64" s="878"/>
      <c r="M64" s="878"/>
    </row>
    <row r="65" spans="1:13" ht="15" customHeight="1" x14ac:dyDescent="0.25">
      <c r="A65" s="1286" t="s">
        <v>359</v>
      </c>
      <c r="B65" s="1287"/>
      <c r="C65" s="1287"/>
      <c r="D65" s="1287"/>
      <c r="E65" s="1287"/>
      <c r="F65" s="1287"/>
      <c r="G65" s="1287"/>
      <c r="H65" s="1287"/>
      <c r="I65" s="1287"/>
      <c r="J65" s="880">
        <v>8444</v>
      </c>
      <c r="K65" s="878"/>
      <c r="L65" s="878"/>
      <c r="M65" s="878"/>
    </row>
    <row r="66" spans="1:13" ht="15" customHeight="1" x14ac:dyDescent="0.25">
      <c r="A66" s="1286" t="s">
        <v>161</v>
      </c>
      <c r="B66" s="1287"/>
      <c r="C66" s="1287"/>
      <c r="D66" s="1287"/>
      <c r="E66" s="1287"/>
      <c r="F66" s="1287"/>
      <c r="G66" s="1287"/>
      <c r="H66" s="1287"/>
      <c r="I66" s="1287"/>
      <c r="J66" s="880">
        <v>217436</v>
      </c>
      <c r="K66" s="878"/>
      <c r="L66" s="878"/>
      <c r="M66" s="878"/>
    </row>
    <row r="67" spans="1:13" ht="15" customHeight="1" x14ac:dyDescent="0.25">
      <c r="A67" s="1286" t="s">
        <v>375</v>
      </c>
      <c r="B67" s="1287"/>
      <c r="C67" s="1287"/>
      <c r="D67" s="1287"/>
      <c r="E67" s="1287"/>
      <c r="F67" s="1287"/>
      <c r="G67" s="1287"/>
      <c r="H67" s="1287"/>
      <c r="I67" s="1287"/>
      <c r="J67" s="878"/>
      <c r="K67" s="878"/>
      <c r="L67" s="878"/>
      <c r="M67" s="878"/>
    </row>
    <row r="68" spans="1:13" ht="15" customHeight="1" x14ac:dyDescent="0.25">
      <c r="A68" s="1286" t="s">
        <v>162</v>
      </c>
      <c r="B68" s="1287"/>
      <c r="C68" s="1287"/>
      <c r="D68" s="1287"/>
      <c r="E68" s="1287"/>
      <c r="F68" s="1287"/>
      <c r="G68" s="1287"/>
      <c r="H68" s="1287"/>
      <c r="I68" s="1287"/>
      <c r="J68" s="880">
        <v>166951</v>
      </c>
      <c r="K68" s="878"/>
      <c r="L68" s="878"/>
      <c r="M68" s="878"/>
    </row>
    <row r="69" spans="1:13" ht="15" customHeight="1" x14ac:dyDescent="0.25">
      <c r="A69" s="1286" t="s">
        <v>163</v>
      </c>
      <c r="B69" s="1287"/>
      <c r="C69" s="1287"/>
      <c r="D69" s="1287"/>
      <c r="E69" s="1287"/>
      <c r="F69" s="1287"/>
      <c r="G69" s="1287"/>
      <c r="H69" s="1287"/>
      <c r="I69" s="1287"/>
      <c r="J69" s="880">
        <v>3870</v>
      </c>
      <c r="K69" s="878"/>
      <c r="L69" s="878"/>
      <c r="M69" s="878"/>
    </row>
    <row r="70" spans="1:13" ht="15" customHeight="1" x14ac:dyDescent="0.25">
      <c r="A70" s="1286" t="s">
        <v>164</v>
      </c>
      <c r="B70" s="1287"/>
      <c r="C70" s="1287"/>
      <c r="D70" s="1287"/>
      <c r="E70" s="1287"/>
      <c r="F70" s="1287"/>
      <c r="G70" s="1287"/>
      <c r="H70" s="1287"/>
      <c r="I70" s="1287"/>
      <c r="J70" s="880">
        <v>15649</v>
      </c>
      <c r="K70" s="878"/>
      <c r="L70" s="878"/>
      <c r="M70" s="878"/>
    </row>
    <row r="71" spans="1:13" ht="15" customHeight="1" x14ac:dyDescent="0.25">
      <c r="A71" s="1286" t="s">
        <v>166</v>
      </c>
      <c r="B71" s="1287"/>
      <c r="C71" s="1287"/>
      <c r="D71" s="1287"/>
      <c r="E71" s="1287"/>
      <c r="F71" s="1287"/>
      <c r="G71" s="1287"/>
      <c r="H71" s="1287"/>
      <c r="I71" s="1287"/>
      <c r="J71" s="880">
        <v>19209</v>
      </c>
      <c r="K71" s="878"/>
      <c r="L71" s="878"/>
      <c r="M71" s="878"/>
    </row>
    <row r="72" spans="1:13" ht="15" customHeight="1" x14ac:dyDescent="0.25">
      <c r="A72" s="1286" t="s">
        <v>167</v>
      </c>
      <c r="B72" s="1287"/>
      <c r="C72" s="1287"/>
      <c r="D72" s="1287"/>
      <c r="E72" s="1287"/>
      <c r="F72" s="1287"/>
      <c r="G72" s="1287"/>
      <c r="H72" s="1287"/>
      <c r="I72" s="1287"/>
      <c r="J72" s="880">
        <v>11884</v>
      </c>
      <c r="K72" s="878"/>
      <c r="L72" s="878"/>
      <c r="M72" s="878"/>
    </row>
    <row r="73" spans="1:13" ht="15" customHeight="1" x14ac:dyDescent="0.25">
      <c r="A73" s="1296" t="s">
        <v>470</v>
      </c>
      <c r="B73" s="1287"/>
      <c r="C73" s="1287"/>
      <c r="D73" s="1287"/>
      <c r="E73" s="1287"/>
      <c r="F73" s="1287"/>
      <c r="G73" s="1287"/>
      <c r="H73" s="1287"/>
      <c r="I73" s="1287"/>
      <c r="J73" s="881">
        <v>217436</v>
      </c>
      <c r="K73" s="878"/>
      <c r="L73" s="878"/>
      <c r="M73" s="878"/>
    </row>
    <row r="74" spans="1:13" ht="15" customHeight="1" x14ac:dyDescent="0.25">
      <c r="A74" s="1290" t="s">
        <v>665</v>
      </c>
      <c r="B74" s="1287"/>
      <c r="C74" s="1287"/>
      <c r="D74" s="1287"/>
      <c r="E74" s="1287"/>
      <c r="F74" s="1287"/>
      <c r="G74" s="1287"/>
      <c r="H74" s="1287"/>
      <c r="I74" s="1287"/>
      <c r="J74" s="1287"/>
      <c r="K74" s="1287"/>
      <c r="L74" s="1287"/>
      <c r="M74" s="1287"/>
    </row>
    <row r="75" spans="1:13" ht="42" x14ac:dyDescent="0.25">
      <c r="A75" s="867">
        <v>31</v>
      </c>
      <c r="B75" s="875" t="s">
        <v>666</v>
      </c>
      <c r="C75" s="876" t="s">
        <v>1172</v>
      </c>
      <c r="D75" s="868" t="s">
        <v>207</v>
      </c>
      <c r="E75" s="879">
        <v>1</v>
      </c>
      <c r="F75" s="878">
        <v>138.19</v>
      </c>
      <c r="G75" s="878">
        <v>26.92</v>
      </c>
      <c r="H75" s="878">
        <v>95.52</v>
      </c>
      <c r="I75" s="878">
        <v>7.43</v>
      </c>
      <c r="J75" s="878">
        <v>138</v>
      </c>
      <c r="K75" s="878">
        <v>27</v>
      </c>
      <c r="L75" s="878">
        <v>96</v>
      </c>
      <c r="M75" s="878">
        <v>7</v>
      </c>
    </row>
    <row r="76" spans="1:13" ht="60" x14ac:dyDescent="0.25">
      <c r="A76" s="867">
        <v>32</v>
      </c>
      <c r="B76" s="875" t="s">
        <v>667</v>
      </c>
      <c r="C76" s="876" t="s">
        <v>1538</v>
      </c>
      <c r="D76" s="868" t="s">
        <v>154</v>
      </c>
      <c r="E76" s="879">
        <v>1</v>
      </c>
      <c r="F76" s="878">
        <v>11018.68</v>
      </c>
      <c r="G76" s="878"/>
      <c r="H76" s="878"/>
      <c r="I76" s="878"/>
      <c r="J76" s="878">
        <v>11019</v>
      </c>
      <c r="K76" s="878"/>
      <c r="L76" s="878"/>
      <c r="M76" s="878"/>
    </row>
    <row r="77" spans="1:13" ht="42" x14ac:dyDescent="0.25">
      <c r="A77" s="867">
        <v>33</v>
      </c>
      <c r="B77" s="875" t="s">
        <v>669</v>
      </c>
      <c r="C77" s="876" t="s">
        <v>1173</v>
      </c>
      <c r="D77" s="868" t="s">
        <v>208</v>
      </c>
      <c r="E77" s="879">
        <v>1</v>
      </c>
      <c r="F77" s="878">
        <v>598.69000000000005</v>
      </c>
      <c r="G77" s="878">
        <v>335.3</v>
      </c>
      <c r="H77" s="878">
        <v>210.14</v>
      </c>
      <c r="I77" s="878">
        <v>16.34</v>
      </c>
      <c r="J77" s="878">
        <v>599</v>
      </c>
      <c r="K77" s="878">
        <v>335</v>
      </c>
      <c r="L77" s="878">
        <v>210</v>
      </c>
      <c r="M77" s="878">
        <v>16</v>
      </c>
    </row>
    <row r="78" spans="1:13" ht="75" x14ac:dyDescent="0.25">
      <c r="A78" s="867">
        <v>34</v>
      </c>
      <c r="B78" s="875" t="s">
        <v>670</v>
      </c>
      <c r="C78" s="876" t="s">
        <v>1539</v>
      </c>
      <c r="D78" s="868" t="s">
        <v>154</v>
      </c>
      <c r="E78" s="879">
        <v>1</v>
      </c>
      <c r="F78" s="878">
        <v>7028.76</v>
      </c>
      <c r="G78" s="878"/>
      <c r="H78" s="878"/>
      <c r="I78" s="878"/>
      <c r="J78" s="878">
        <v>7029</v>
      </c>
      <c r="K78" s="878"/>
      <c r="L78" s="878"/>
      <c r="M78" s="878"/>
    </row>
    <row r="79" spans="1:13" ht="54" x14ac:dyDescent="0.25">
      <c r="A79" s="867">
        <v>35</v>
      </c>
      <c r="B79" s="875" t="s">
        <v>672</v>
      </c>
      <c r="C79" s="876" t="s">
        <v>1174</v>
      </c>
      <c r="D79" s="868" t="s">
        <v>207</v>
      </c>
      <c r="E79" s="879">
        <v>2</v>
      </c>
      <c r="F79" s="878">
        <v>40.840000000000003</v>
      </c>
      <c r="G79" s="878">
        <v>24.76</v>
      </c>
      <c r="H79" s="878"/>
      <c r="I79" s="878"/>
      <c r="J79" s="878">
        <v>82</v>
      </c>
      <c r="K79" s="878">
        <v>50</v>
      </c>
      <c r="L79" s="878"/>
      <c r="M79" s="878"/>
    </row>
    <row r="80" spans="1:13" ht="50.25" customHeight="1" x14ac:dyDescent="0.25">
      <c r="A80" s="867">
        <v>36</v>
      </c>
      <c r="B80" s="875" t="s">
        <v>673</v>
      </c>
      <c r="C80" s="876" t="s">
        <v>1540</v>
      </c>
      <c r="D80" s="868" t="s">
        <v>154</v>
      </c>
      <c r="E80" s="879">
        <v>2</v>
      </c>
      <c r="F80" s="878">
        <v>2724.12</v>
      </c>
      <c r="G80" s="878"/>
      <c r="H80" s="878"/>
      <c r="I80" s="878"/>
      <c r="J80" s="878">
        <v>5448</v>
      </c>
      <c r="K80" s="878"/>
      <c r="L80" s="878"/>
      <c r="M80" s="878"/>
    </row>
    <row r="81" spans="1:13" ht="54" x14ac:dyDescent="0.25">
      <c r="A81" s="867">
        <v>37</v>
      </c>
      <c r="B81" s="875" t="s">
        <v>675</v>
      </c>
      <c r="C81" s="876" t="s">
        <v>1175</v>
      </c>
      <c r="D81" s="868" t="s">
        <v>207</v>
      </c>
      <c r="E81" s="879">
        <v>2</v>
      </c>
      <c r="F81" s="878">
        <v>213.86</v>
      </c>
      <c r="G81" s="878">
        <v>61.34</v>
      </c>
      <c r="H81" s="878">
        <v>106.37</v>
      </c>
      <c r="I81" s="878">
        <v>8.17</v>
      </c>
      <c r="J81" s="878">
        <v>428</v>
      </c>
      <c r="K81" s="878">
        <v>123</v>
      </c>
      <c r="L81" s="878">
        <v>213</v>
      </c>
      <c r="M81" s="878">
        <v>16</v>
      </c>
    </row>
    <row r="82" spans="1:13" ht="48" customHeight="1" x14ac:dyDescent="0.25">
      <c r="A82" s="867">
        <v>38</v>
      </c>
      <c r="B82" s="875" t="s">
        <v>673</v>
      </c>
      <c r="C82" s="876" t="s">
        <v>1541</v>
      </c>
      <c r="D82" s="868" t="s">
        <v>154</v>
      </c>
      <c r="E82" s="879">
        <v>2</v>
      </c>
      <c r="F82" s="878">
        <v>719.38</v>
      </c>
      <c r="G82" s="878"/>
      <c r="H82" s="878"/>
      <c r="I82" s="878"/>
      <c r="J82" s="878">
        <v>1439</v>
      </c>
      <c r="K82" s="878"/>
      <c r="L82" s="878"/>
      <c r="M82" s="878"/>
    </row>
    <row r="83" spans="1:13" ht="48" customHeight="1" x14ac:dyDescent="0.25">
      <c r="A83" s="867">
        <v>39</v>
      </c>
      <c r="B83" s="875" t="s">
        <v>677</v>
      </c>
      <c r="C83" s="876" t="s">
        <v>1176</v>
      </c>
      <c r="D83" s="868" t="s">
        <v>678</v>
      </c>
      <c r="E83" s="879">
        <v>0.2</v>
      </c>
      <c r="F83" s="878">
        <v>36377.379999999997</v>
      </c>
      <c r="G83" s="878">
        <v>1091.32</v>
      </c>
      <c r="H83" s="878">
        <v>642.80999999999995</v>
      </c>
      <c r="I83" s="878">
        <v>20.420000000000002</v>
      </c>
      <c r="J83" s="878">
        <v>7275</v>
      </c>
      <c r="K83" s="878">
        <v>218</v>
      </c>
      <c r="L83" s="878">
        <v>129</v>
      </c>
      <c r="M83" s="878">
        <v>4</v>
      </c>
    </row>
    <row r="84" spans="1:13" ht="48" customHeight="1" x14ac:dyDescent="0.25">
      <c r="A84" s="867">
        <v>40</v>
      </c>
      <c r="B84" s="875" t="s">
        <v>679</v>
      </c>
      <c r="C84" s="876" t="s">
        <v>1177</v>
      </c>
      <c r="D84" s="868" t="s">
        <v>208</v>
      </c>
      <c r="E84" s="879">
        <v>7</v>
      </c>
      <c r="F84" s="878">
        <v>499.38</v>
      </c>
      <c r="G84" s="878">
        <v>6</v>
      </c>
      <c r="H84" s="878"/>
      <c r="I84" s="878"/>
      <c r="J84" s="878">
        <v>3496</v>
      </c>
      <c r="K84" s="878">
        <v>42</v>
      </c>
      <c r="L84" s="878"/>
      <c r="M84" s="878"/>
    </row>
    <row r="85" spans="1:13" ht="48" customHeight="1" x14ac:dyDescent="0.25">
      <c r="A85" s="867">
        <v>41</v>
      </c>
      <c r="B85" s="875" t="s">
        <v>680</v>
      </c>
      <c r="C85" s="876" t="s">
        <v>1178</v>
      </c>
      <c r="D85" s="868" t="s">
        <v>208</v>
      </c>
      <c r="E85" s="879">
        <v>6</v>
      </c>
      <c r="F85" s="878">
        <v>745.62</v>
      </c>
      <c r="G85" s="878">
        <v>8.02</v>
      </c>
      <c r="H85" s="878"/>
      <c r="I85" s="878"/>
      <c r="J85" s="878">
        <v>4474</v>
      </c>
      <c r="K85" s="878">
        <v>48</v>
      </c>
      <c r="L85" s="878"/>
      <c r="M85" s="878"/>
    </row>
    <row r="86" spans="1:13" ht="48" customHeight="1" x14ac:dyDescent="0.25">
      <c r="A86" s="867">
        <v>42</v>
      </c>
      <c r="B86" s="875" t="s">
        <v>681</v>
      </c>
      <c r="C86" s="876" t="s">
        <v>1179</v>
      </c>
      <c r="D86" s="868" t="s">
        <v>372</v>
      </c>
      <c r="E86" s="879">
        <v>0.13</v>
      </c>
      <c r="F86" s="878">
        <v>7020.07</v>
      </c>
      <c r="G86" s="878">
        <v>1729.83</v>
      </c>
      <c r="H86" s="878">
        <v>1425.52</v>
      </c>
      <c r="I86" s="878"/>
      <c r="J86" s="878">
        <v>913</v>
      </c>
      <c r="K86" s="878">
        <v>225</v>
      </c>
      <c r="L86" s="878">
        <v>185</v>
      </c>
      <c r="M86" s="878"/>
    </row>
    <row r="87" spans="1:13" ht="48" customHeight="1" x14ac:dyDescent="0.25">
      <c r="A87" s="867">
        <v>43</v>
      </c>
      <c r="B87" s="875" t="s">
        <v>682</v>
      </c>
      <c r="C87" s="876" t="s">
        <v>1180</v>
      </c>
      <c r="D87" s="868" t="s">
        <v>207</v>
      </c>
      <c r="E87" s="879">
        <v>6</v>
      </c>
      <c r="F87" s="878">
        <v>94.86</v>
      </c>
      <c r="G87" s="878">
        <v>84.64</v>
      </c>
      <c r="H87" s="878">
        <v>2.02</v>
      </c>
      <c r="I87" s="878"/>
      <c r="J87" s="878">
        <v>569</v>
      </c>
      <c r="K87" s="878">
        <v>508</v>
      </c>
      <c r="L87" s="878">
        <v>12</v>
      </c>
      <c r="M87" s="878"/>
    </row>
    <row r="88" spans="1:13" ht="48" customHeight="1" x14ac:dyDescent="0.25">
      <c r="A88" s="867">
        <v>44</v>
      </c>
      <c r="B88" s="875" t="s">
        <v>683</v>
      </c>
      <c r="C88" s="876" t="s">
        <v>1542</v>
      </c>
      <c r="D88" s="868" t="s">
        <v>154</v>
      </c>
      <c r="E88" s="879">
        <v>6</v>
      </c>
      <c r="F88" s="878">
        <v>410.18</v>
      </c>
      <c r="G88" s="878"/>
      <c r="H88" s="878"/>
      <c r="I88" s="878"/>
      <c r="J88" s="878">
        <v>2461</v>
      </c>
      <c r="K88" s="878"/>
      <c r="L88" s="878"/>
      <c r="M88" s="878"/>
    </row>
    <row r="89" spans="1:13" ht="48" customHeight="1" x14ac:dyDescent="0.25">
      <c r="A89" s="867">
        <v>45</v>
      </c>
      <c r="B89" s="875" t="s">
        <v>685</v>
      </c>
      <c r="C89" s="876" t="s">
        <v>1181</v>
      </c>
      <c r="D89" s="868" t="s">
        <v>207</v>
      </c>
      <c r="E89" s="879">
        <v>2</v>
      </c>
      <c r="F89" s="878">
        <v>84.18</v>
      </c>
      <c r="G89" s="878">
        <v>79.349999999999994</v>
      </c>
      <c r="H89" s="878"/>
      <c r="I89" s="878"/>
      <c r="J89" s="878">
        <v>168</v>
      </c>
      <c r="K89" s="878">
        <v>159</v>
      </c>
      <c r="L89" s="878"/>
      <c r="M89" s="878"/>
    </row>
    <row r="90" spans="1:13" ht="48" customHeight="1" x14ac:dyDescent="0.25">
      <c r="A90" s="867">
        <v>46</v>
      </c>
      <c r="B90" s="875" t="s">
        <v>686</v>
      </c>
      <c r="C90" s="876" t="s">
        <v>1543</v>
      </c>
      <c r="D90" s="868" t="s">
        <v>154</v>
      </c>
      <c r="E90" s="879">
        <v>2</v>
      </c>
      <c r="F90" s="878">
        <v>47.35</v>
      </c>
      <c r="G90" s="878"/>
      <c r="H90" s="878"/>
      <c r="I90" s="878"/>
      <c r="J90" s="878">
        <v>95</v>
      </c>
      <c r="K90" s="878"/>
      <c r="L90" s="878"/>
      <c r="M90" s="878"/>
    </row>
    <row r="91" spans="1:13" ht="11.25" customHeight="1" x14ac:dyDescent="0.25">
      <c r="A91" s="1286" t="s">
        <v>196</v>
      </c>
      <c r="B91" s="1287"/>
      <c r="C91" s="1287"/>
      <c r="D91" s="1287"/>
      <c r="E91" s="1287"/>
      <c r="F91" s="1287"/>
      <c r="G91" s="1287"/>
      <c r="H91" s="1287"/>
      <c r="I91" s="1287"/>
      <c r="J91" s="880">
        <v>45633</v>
      </c>
      <c r="K91" s="880">
        <v>1735</v>
      </c>
      <c r="L91" s="880">
        <v>845</v>
      </c>
      <c r="M91" s="880">
        <v>43</v>
      </c>
    </row>
    <row r="92" spans="1:13" ht="11.25" customHeight="1" x14ac:dyDescent="0.25">
      <c r="A92" s="1286" t="s">
        <v>156</v>
      </c>
      <c r="B92" s="1287"/>
      <c r="C92" s="1287"/>
      <c r="D92" s="1287"/>
      <c r="E92" s="1287"/>
      <c r="F92" s="1287"/>
      <c r="G92" s="1287"/>
      <c r="H92" s="1287"/>
      <c r="I92" s="1287"/>
      <c r="J92" s="880">
        <v>1730</v>
      </c>
      <c r="K92" s="878"/>
      <c r="L92" s="878"/>
      <c r="M92" s="878"/>
    </row>
    <row r="93" spans="1:13" ht="11.25" customHeight="1" x14ac:dyDescent="0.25">
      <c r="A93" s="1286" t="s">
        <v>157</v>
      </c>
      <c r="B93" s="1287"/>
      <c r="C93" s="1287"/>
      <c r="D93" s="1287"/>
      <c r="E93" s="1287"/>
      <c r="F93" s="1287"/>
      <c r="G93" s="1287"/>
      <c r="H93" s="1287"/>
      <c r="I93" s="1287"/>
      <c r="J93" s="880">
        <v>1139</v>
      </c>
      <c r="K93" s="878"/>
      <c r="L93" s="878"/>
      <c r="M93" s="878"/>
    </row>
    <row r="94" spans="1:13" ht="11.25" customHeight="1" x14ac:dyDescent="0.25">
      <c r="A94" s="1296" t="s">
        <v>688</v>
      </c>
      <c r="B94" s="1287"/>
      <c r="C94" s="1287"/>
      <c r="D94" s="1287"/>
      <c r="E94" s="1287"/>
      <c r="F94" s="1287"/>
      <c r="G94" s="1287"/>
      <c r="H94" s="1287"/>
      <c r="I94" s="1287"/>
      <c r="J94" s="878"/>
      <c r="K94" s="878"/>
      <c r="L94" s="878"/>
      <c r="M94" s="878"/>
    </row>
    <row r="95" spans="1:13" ht="15" customHeight="1" x14ac:dyDescent="0.25">
      <c r="A95" s="1286" t="s">
        <v>159</v>
      </c>
      <c r="B95" s="1287"/>
      <c r="C95" s="1287"/>
      <c r="D95" s="1287"/>
      <c r="E95" s="1287"/>
      <c r="F95" s="1287"/>
      <c r="G95" s="1287"/>
      <c r="H95" s="1287"/>
      <c r="I95" s="1287"/>
      <c r="J95" s="880">
        <v>18500</v>
      </c>
      <c r="K95" s="878"/>
      <c r="L95" s="878"/>
      <c r="M95" s="878"/>
    </row>
    <row r="96" spans="1:13" ht="15" customHeight="1" x14ac:dyDescent="0.25">
      <c r="A96" s="1286" t="s">
        <v>359</v>
      </c>
      <c r="B96" s="1287"/>
      <c r="C96" s="1287"/>
      <c r="D96" s="1287"/>
      <c r="E96" s="1287"/>
      <c r="F96" s="1287"/>
      <c r="G96" s="1287"/>
      <c r="H96" s="1287"/>
      <c r="I96" s="1287"/>
      <c r="J96" s="880">
        <v>5067</v>
      </c>
      <c r="K96" s="878"/>
      <c r="L96" s="878"/>
      <c r="M96" s="878"/>
    </row>
    <row r="97" spans="1:13" ht="15" customHeight="1" x14ac:dyDescent="0.25">
      <c r="A97" s="1286" t="s">
        <v>160</v>
      </c>
      <c r="B97" s="1287"/>
      <c r="C97" s="1287"/>
      <c r="D97" s="1287"/>
      <c r="E97" s="1287"/>
      <c r="F97" s="1287"/>
      <c r="G97" s="1287"/>
      <c r="H97" s="1287"/>
      <c r="I97" s="1287"/>
      <c r="J97" s="880">
        <v>24935</v>
      </c>
      <c r="K97" s="878"/>
      <c r="L97" s="878"/>
      <c r="M97" s="878"/>
    </row>
    <row r="98" spans="1:13" ht="15" customHeight="1" x14ac:dyDescent="0.25">
      <c r="A98" s="1286" t="s">
        <v>161</v>
      </c>
      <c r="B98" s="1287"/>
      <c r="C98" s="1287"/>
      <c r="D98" s="1287"/>
      <c r="E98" s="1287"/>
      <c r="F98" s="1287"/>
      <c r="G98" s="1287"/>
      <c r="H98" s="1287"/>
      <c r="I98" s="1287"/>
      <c r="J98" s="880">
        <v>48502</v>
      </c>
      <c r="K98" s="878"/>
      <c r="L98" s="878"/>
      <c r="M98" s="878"/>
    </row>
    <row r="99" spans="1:13" ht="15" customHeight="1" x14ac:dyDescent="0.25">
      <c r="A99" s="1286" t="s">
        <v>375</v>
      </c>
      <c r="B99" s="1287"/>
      <c r="C99" s="1287"/>
      <c r="D99" s="1287"/>
      <c r="E99" s="1287"/>
      <c r="F99" s="1287"/>
      <c r="G99" s="1287"/>
      <c r="H99" s="1287"/>
      <c r="I99" s="1287"/>
      <c r="J99" s="878"/>
      <c r="K99" s="878"/>
      <c r="L99" s="878"/>
      <c r="M99" s="878"/>
    </row>
    <row r="100" spans="1:13" ht="15" customHeight="1" x14ac:dyDescent="0.25">
      <c r="A100" s="1286" t="s">
        <v>162</v>
      </c>
      <c r="B100" s="1287"/>
      <c r="C100" s="1287"/>
      <c r="D100" s="1287"/>
      <c r="E100" s="1287"/>
      <c r="F100" s="1287"/>
      <c r="G100" s="1287"/>
      <c r="H100" s="1287"/>
      <c r="I100" s="1287"/>
      <c r="J100" s="880">
        <v>18118</v>
      </c>
      <c r="K100" s="878"/>
      <c r="L100" s="878"/>
      <c r="M100" s="878"/>
    </row>
    <row r="101" spans="1:13" ht="15" customHeight="1" x14ac:dyDescent="0.25">
      <c r="A101" s="1286" t="s">
        <v>163</v>
      </c>
      <c r="B101" s="1287"/>
      <c r="C101" s="1287"/>
      <c r="D101" s="1287"/>
      <c r="E101" s="1287"/>
      <c r="F101" s="1287"/>
      <c r="G101" s="1287"/>
      <c r="H101" s="1287"/>
      <c r="I101" s="1287"/>
      <c r="J101" s="880">
        <v>845</v>
      </c>
      <c r="K101" s="878"/>
      <c r="L101" s="878"/>
      <c r="M101" s="878"/>
    </row>
    <row r="102" spans="1:13" ht="15" customHeight="1" x14ac:dyDescent="0.25">
      <c r="A102" s="1286" t="s">
        <v>164</v>
      </c>
      <c r="B102" s="1287"/>
      <c r="C102" s="1287"/>
      <c r="D102" s="1287"/>
      <c r="E102" s="1287"/>
      <c r="F102" s="1287"/>
      <c r="G102" s="1287"/>
      <c r="H102" s="1287"/>
      <c r="I102" s="1287"/>
      <c r="J102" s="880">
        <v>1778</v>
      </c>
      <c r="K102" s="878"/>
      <c r="L102" s="878"/>
      <c r="M102" s="878"/>
    </row>
    <row r="103" spans="1:13" ht="15" customHeight="1" x14ac:dyDescent="0.25">
      <c r="A103" s="1286" t="s">
        <v>165</v>
      </c>
      <c r="B103" s="1287"/>
      <c r="C103" s="1287"/>
      <c r="D103" s="1287"/>
      <c r="E103" s="1287"/>
      <c r="F103" s="1287"/>
      <c r="G103" s="1287"/>
      <c r="H103" s="1287"/>
      <c r="I103" s="1287"/>
      <c r="J103" s="880">
        <v>24935</v>
      </c>
      <c r="K103" s="878"/>
      <c r="L103" s="878"/>
      <c r="M103" s="878"/>
    </row>
    <row r="104" spans="1:13" ht="15" customHeight="1" x14ac:dyDescent="0.25">
      <c r="A104" s="1286" t="s">
        <v>166</v>
      </c>
      <c r="B104" s="1287"/>
      <c r="C104" s="1287"/>
      <c r="D104" s="1287"/>
      <c r="E104" s="1287"/>
      <c r="F104" s="1287"/>
      <c r="G104" s="1287"/>
      <c r="H104" s="1287"/>
      <c r="I104" s="1287"/>
      <c r="J104" s="880">
        <v>1730</v>
      </c>
      <c r="K104" s="878"/>
      <c r="L104" s="878"/>
      <c r="M104" s="878"/>
    </row>
    <row r="105" spans="1:13" ht="15" customHeight="1" x14ac:dyDescent="0.25">
      <c r="A105" s="1286" t="s">
        <v>167</v>
      </c>
      <c r="B105" s="1287"/>
      <c r="C105" s="1287"/>
      <c r="D105" s="1287"/>
      <c r="E105" s="1287"/>
      <c r="F105" s="1287"/>
      <c r="G105" s="1287"/>
      <c r="H105" s="1287"/>
      <c r="I105" s="1287"/>
      <c r="J105" s="880">
        <v>1139</v>
      </c>
      <c r="K105" s="878"/>
      <c r="L105" s="878"/>
      <c r="M105" s="878"/>
    </row>
    <row r="106" spans="1:13" ht="15" customHeight="1" x14ac:dyDescent="0.25">
      <c r="A106" s="1296" t="s">
        <v>689</v>
      </c>
      <c r="B106" s="1287"/>
      <c r="C106" s="1287"/>
      <c r="D106" s="1287"/>
      <c r="E106" s="1287"/>
      <c r="F106" s="1287"/>
      <c r="G106" s="1287"/>
      <c r="H106" s="1287"/>
      <c r="I106" s="1287"/>
      <c r="J106" s="881">
        <v>48502</v>
      </c>
      <c r="K106" s="878"/>
      <c r="L106" s="878"/>
      <c r="M106" s="878"/>
    </row>
    <row r="107" spans="1:13" ht="15" customHeight="1" x14ac:dyDescent="0.25">
      <c r="A107" s="1297" t="s">
        <v>202</v>
      </c>
      <c r="B107" s="1298"/>
      <c r="C107" s="1298"/>
      <c r="D107" s="1298"/>
      <c r="E107" s="1298"/>
      <c r="F107" s="1298"/>
      <c r="G107" s="1298"/>
      <c r="H107" s="1298"/>
      <c r="I107" s="1298"/>
      <c r="J107" s="1298"/>
      <c r="K107" s="1298"/>
      <c r="L107" s="1298"/>
      <c r="M107" s="1298"/>
    </row>
    <row r="108" spans="1:13" ht="15" customHeight="1" x14ac:dyDescent="0.25">
      <c r="A108" s="1286" t="s">
        <v>155</v>
      </c>
      <c r="B108" s="1287"/>
      <c r="C108" s="1287"/>
      <c r="D108" s="1287"/>
      <c r="E108" s="1287"/>
      <c r="F108" s="1287"/>
      <c r="G108" s="1287"/>
      <c r="H108" s="1287"/>
      <c r="I108" s="1287"/>
      <c r="J108" s="880">
        <v>231976</v>
      </c>
      <c r="K108" s="880">
        <v>17257</v>
      </c>
      <c r="L108" s="880">
        <v>4715</v>
      </c>
      <c r="M108" s="880">
        <v>170</v>
      </c>
    </row>
    <row r="109" spans="1:13" ht="15" customHeight="1" x14ac:dyDescent="0.25">
      <c r="A109" s="1286" t="s">
        <v>156</v>
      </c>
      <c r="B109" s="1287"/>
      <c r="C109" s="1287"/>
      <c r="D109" s="1287"/>
      <c r="E109" s="1287"/>
      <c r="F109" s="1287"/>
      <c r="G109" s="1287"/>
      <c r="H109" s="1287"/>
      <c r="I109" s="1287"/>
      <c r="J109" s="880">
        <v>20939</v>
      </c>
      <c r="K109" s="878"/>
      <c r="L109" s="878"/>
      <c r="M109" s="878"/>
    </row>
    <row r="110" spans="1:13" ht="15" customHeight="1" x14ac:dyDescent="0.25">
      <c r="A110" s="1286" t="s">
        <v>157</v>
      </c>
      <c r="B110" s="1287"/>
      <c r="C110" s="1287"/>
      <c r="D110" s="1287"/>
      <c r="E110" s="1287"/>
      <c r="F110" s="1287"/>
      <c r="G110" s="1287"/>
      <c r="H110" s="1287"/>
      <c r="I110" s="1287"/>
      <c r="J110" s="880">
        <v>13022</v>
      </c>
      <c r="K110" s="878"/>
      <c r="L110" s="878"/>
      <c r="M110" s="878"/>
    </row>
    <row r="111" spans="1:13" ht="15" customHeight="1" x14ac:dyDescent="0.25">
      <c r="A111" s="1296" t="s">
        <v>158</v>
      </c>
      <c r="B111" s="1287"/>
      <c r="C111" s="1287"/>
      <c r="D111" s="1287"/>
      <c r="E111" s="1287"/>
      <c r="F111" s="1287"/>
      <c r="G111" s="1287"/>
      <c r="H111" s="1287"/>
      <c r="I111" s="1287"/>
      <c r="J111" s="878"/>
      <c r="K111" s="878"/>
      <c r="L111" s="878"/>
      <c r="M111" s="878"/>
    </row>
    <row r="112" spans="1:13" ht="15" customHeight="1" x14ac:dyDescent="0.25">
      <c r="A112" s="1286" t="s">
        <v>159</v>
      </c>
      <c r="B112" s="1287"/>
      <c r="C112" s="1287"/>
      <c r="D112" s="1287"/>
      <c r="E112" s="1287"/>
      <c r="F112" s="1287"/>
      <c r="G112" s="1287"/>
      <c r="H112" s="1287"/>
      <c r="I112" s="1287"/>
      <c r="J112" s="880">
        <v>227492</v>
      </c>
      <c r="K112" s="878"/>
      <c r="L112" s="878"/>
      <c r="M112" s="878"/>
    </row>
    <row r="113" spans="1:13" ht="15" customHeight="1" x14ac:dyDescent="0.25">
      <c r="A113" s="1286" t="s">
        <v>359</v>
      </c>
      <c r="B113" s="1287"/>
      <c r="C113" s="1287"/>
      <c r="D113" s="1287"/>
      <c r="E113" s="1287"/>
      <c r="F113" s="1287"/>
      <c r="G113" s="1287"/>
      <c r="H113" s="1287"/>
      <c r="I113" s="1287"/>
      <c r="J113" s="880">
        <v>13510</v>
      </c>
      <c r="K113" s="878"/>
      <c r="L113" s="878"/>
      <c r="M113" s="878"/>
    </row>
    <row r="114" spans="1:13" ht="15" customHeight="1" x14ac:dyDescent="0.25">
      <c r="A114" s="1286" t="s">
        <v>160</v>
      </c>
      <c r="B114" s="1287"/>
      <c r="C114" s="1287"/>
      <c r="D114" s="1287"/>
      <c r="E114" s="1287"/>
      <c r="F114" s="1287"/>
      <c r="G114" s="1287"/>
      <c r="H114" s="1287"/>
      <c r="I114" s="1287"/>
      <c r="J114" s="880">
        <v>24935</v>
      </c>
      <c r="K114" s="878"/>
      <c r="L114" s="878"/>
      <c r="M114" s="878"/>
    </row>
    <row r="115" spans="1:13" ht="15" customHeight="1" x14ac:dyDescent="0.25">
      <c r="A115" s="1286" t="s">
        <v>161</v>
      </c>
      <c r="B115" s="1287"/>
      <c r="C115" s="1287"/>
      <c r="D115" s="1287"/>
      <c r="E115" s="1287"/>
      <c r="F115" s="1287"/>
      <c r="G115" s="1287"/>
      <c r="H115" s="1287"/>
      <c r="I115" s="1287"/>
      <c r="J115" s="880">
        <v>265937</v>
      </c>
      <c r="K115" s="878"/>
      <c r="L115" s="878"/>
      <c r="M115" s="878"/>
    </row>
    <row r="116" spans="1:13" ht="15" customHeight="1" x14ac:dyDescent="0.25">
      <c r="A116" s="1286" t="s">
        <v>375</v>
      </c>
      <c r="B116" s="1287"/>
      <c r="C116" s="1287"/>
      <c r="D116" s="1287"/>
      <c r="E116" s="1287"/>
      <c r="F116" s="1287"/>
      <c r="G116" s="1287"/>
      <c r="H116" s="1287"/>
      <c r="I116" s="1287"/>
      <c r="J116" s="878"/>
      <c r="K116" s="878"/>
      <c r="L116" s="878"/>
      <c r="M116" s="878"/>
    </row>
    <row r="117" spans="1:13" ht="15" customHeight="1" x14ac:dyDescent="0.25">
      <c r="A117" s="1286" t="s">
        <v>162</v>
      </c>
      <c r="B117" s="1287"/>
      <c r="C117" s="1287"/>
      <c r="D117" s="1287"/>
      <c r="E117" s="1287"/>
      <c r="F117" s="1287"/>
      <c r="G117" s="1287"/>
      <c r="H117" s="1287"/>
      <c r="I117" s="1287"/>
      <c r="J117" s="880">
        <v>185069</v>
      </c>
      <c r="K117" s="878"/>
      <c r="L117" s="878"/>
      <c r="M117" s="878"/>
    </row>
    <row r="118" spans="1:13" ht="15" customHeight="1" x14ac:dyDescent="0.25">
      <c r="A118" s="1286" t="s">
        <v>163</v>
      </c>
      <c r="B118" s="1287"/>
      <c r="C118" s="1287"/>
      <c r="D118" s="1287"/>
      <c r="E118" s="1287"/>
      <c r="F118" s="1287"/>
      <c r="G118" s="1287"/>
      <c r="H118" s="1287"/>
      <c r="I118" s="1287"/>
      <c r="J118" s="880">
        <v>4715</v>
      </c>
      <c r="K118" s="878"/>
      <c r="L118" s="878"/>
      <c r="M118" s="878"/>
    </row>
    <row r="119" spans="1:13" ht="15" customHeight="1" x14ac:dyDescent="0.25">
      <c r="A119" s="1286" t="s">
        <v>164</v>
      </c>
      <c r="B119" s="1287"/>
      <c r="C119" s="1287"/>
      <c r="D119" s="1287"/>
      <c r="E119" s="1287"/>
      <c r="F119" s="1287"/>
      <c r="G119" s="1287"/>
      <c r="H119" s="1287"/>
      <c r="I119" s="1287"/>
      <c r="J119" s="880">
        <v>17427</v>
      </c>
      <c r="K119" s="878"/>
      <c r="L119" s="878"/>
      <c r="M119" s="878"/>
    </row>
    <row r="120" spans="1:13" ht="15" customHeight="1" x14ac:dyDescent="0.25">
      <c r="A120" s="1286" t="s">
        <v>165</v>
      </c>
      <c r="B120" s="1287"/>
      <c r="C120" s="1287"/>
      <c r="D120" s="1287"/>
      <c r="E120" s="1287"/>
      <c r="F120" s="1287"/>
      <c r="G120" s="1287"/>
      <c r="H120" s="1287"/>
      <c r="I120" s="1287"/>
      <c r="J120" s="880">
        <v>24935</v>
      </c>
      <c r="K120" s="878"/>
      <c r="L120" s="878"/>
      <c r="M120" s="878"/>
    </row>
    <row r="121" spans="1:13" ht="15" customHeight="1" x14ac:dyDescent="0.25">
      <c r="A121" s="1286" t="s">
        <v>166</v>
      </c>
      <c r="B121" s="1287"/>
      <c r="C121" s="1287"/>
      <c r="D121" s="1287"/>
      <c r="E121" s="1287"/>
      <c r="F121" s="1287"/>
      <c r="G121" s="1287"/>
      <c r="H121" s="1287"/>
      <c r="I121" s="1287"/>
      <c r="J121" s="880">
        <v>20939</v>
      </c>
      <c r="K121" s="878"/>
      <c r="L121" s="878"/>
      <c r="M121" s="878"/>
    </row>
    <row r="122" spans="1:13" ht="15" customHeight="1" x14ac:dyDescent="0.25">
      <c r="A122" s="1286" t="s">
        <v>167</v>
      </c>
      <c r="B122" s="1287"/>
      <c r="C122" s="1287"/>
      <c r="D122" s="1287"/>
      <c r="E122" s="1287"/>
      <c r="F122" s="1287"/>
      <c r="G122" s="1287"/>
      <c r="H122" s="1287"/>
      <c r="I122" s="1287"/>
      <c r="J122" s="880">
        <v>13022</v>
      </c>
      <c r="K122" s="878"/>
      <c r="L122" s="878"/>
      <c r="M122" s="878"/>
    </row>
    <row r="123" spans="1:13" ht="15" customHeight="1" x14ac:dyDescent="0.25">
      <c r="A123" s="1296" t="s">
        <v>168</v>
      </c>
      <c r="B123" s="1287"/>
      <c r="C123" s="1287"/>
      <c r="D123" s="1287"/>
      <c r="E123" s="1287"/>
      <c r="F123" s="1287"/>
      <c r="G123" s="1287"/>
      <c r="H123" s="1287"/>
      <c r="I123" s="1287"/>
      <c r="J123" s="881">
        <v>265937</v>
      </c>
      <c r="K123" s="878"/>
      <c r="L123" s="878"/>
      <c r="M123" s="878"/>
    </row>
    <row r="124" spans="1:13" ht="15" customHeight="1" x14ac:dyDescent="0.25"/>
    <row r="125" spans="1:13" ht="15" customHeight="1" x14ac:dyDescent="0.25">
      <c r="A125" s="1271"/>
      <c r="B125" s="1271"/>
      <c r="C125" s="1271"/>
      <c r="D125" s="1271"/>
      <c r="E125" s="1271"/>
      <c r="F125" s="1271"/>
      <c r="G125" s="1271"/>
      <c r="H125" s="1271"/>
      <c r="I125" s="1271"/>
      <c r="J125" s="1271"/>
      <c r="K125" s="1271"/>
      <c r="L125" s="1271"/>
      <c r="M125" s="1271"/>
    </row>
    <row r="126" spans="1:13" ht="15" customHeight="1" x14ac:dyDescent="0.25">
      <c r="A126" s="1272" t="s">
        <v>360</v>
      </c>
      <c r="B126" s="1272"/>
      <c r="C126" s="1272"/>
      <c r="D126" s="1272"/>
      <c r="E126" s="1272"/>
      <c r="F126" s="1272"/>
      <c r="G126" s="1272"/>
      <c r="H126" s="1272"/>
      <c r="I126" s="1272"/>
      <c r="J126" s="1272"/>
      <c r="K126" s="1272"/>
      <c r="L126" s="1272"/>
      <c r="M126" s="1272"/>
    </row>
    <row r="127" spans="1:13" ht="15" customHeight="1" x14ac:dyDescent="0.25">
      <c r="A127" s="202"/>
      <c r="B127" s="202"/>
      <c r="C127" s="202"/>
      <c r="D127" s="195"/>
      <c r="E127" s="86"/>
      <c r="F127" s="87"/>
      <c r="G127" s="87"/>
      <c r="H127" s="87"/>
      <c r="I127" s="87"/>
      <c r="J127" s="88"/>
      <c r="K127" s="87"/>
      <c r="L127" s="87"/>
      <c r="M127" s="87"/>
    </row>
    <row r="128" spans="1:13" ht="15" customHeight="1" x14ac:dyDescent="0.25">
      <c r="A128" s="1271"/>
      <c r="B128" s="1271"/>
      <c r="C128" s="1271"/>
      <c r="D128" s="1271"/>
      <c r="E128" s="1271"/>
      <c r="F128" s="1271"/>
      <c r="G128" s="1271"/>
      <c r="H128" s="1271"/>
      <c r="I128" s="1271"/>
      <c r="J128" s="1271"/>
      <c r="K128" s="1271"/>
      <c r="L128" s="1271"/>
      <c r="M128" s="1271"/>
    </row>
    <row r="129" spans="1:13" ht="15" customHeight="1" x14ac:dyDescent="0.25">
      <c r="A129" s="1272" t="s">
        <v>360</v>
      </c>
      <c r="B129" s="1272"/>
      <c r="C129" s="1272"/>
      <c r="D129" s="1272"/>
      <c r="E129" s="1272"/>
      <c r="F129" s="1272"/>
      <c r="G129" s="1272"/>
      <c r="H129" s="1272"/>
      <c r="I129" s="1272"/>
      <c r="J129" s="1272"/>
      <c r="K129" s="1272"/>
      <c r="L129" s="1272"/>
      <c r="M129" s="1272"/>
    </row>
    <row r="130" spans="1:13" ht="15" customHeight="1" x14ac:dyDescent="0.25"/>
    <row r="131" spans="1:13" ht="15" customHeight="1" x14ac:dyDescent="0.25"/>
    <row r="132" spans="1:13" ht="15" customHeight="1" x14ac:dyDescent="0.25"/>
    <row r="133" spans="1:13" ht="15" customHeight="1" x14ac:dyDescent="0.25"/>
    <row r="134" spans="1:13" ht="15" customHeight="1" x14ac:dyDescent="0.25"/>
    <row r="135" spans="1:13" ht="15" customHeight="1" x14ac:dyDescent="0.25"/>
    <row r="136" spans="1:13" ht="15" customHeight="1" x14ac:dyDescent="0.25"/>
    <row r="137" spans="1:13" ht="15" customHeight="1" x14ac:dyDescent="0.25"/>
    <row r="138" spans="1:13" ht="15" customHeight="1" x14ac:dyDescent="0.25"/>
    <row r="139" spans="1:13" ht="15" customHeight="1" x14ac:dyDescent="0.25"/>
    <row r="140" spans="1:13" ht="15" customHeight="1" x14ac:dyDescent="0.25"/>
    <row r="141" spans="1:13" ht="15" customHeight="1" x14ac:dyDescent="0.25"/>
    <row r="142" spans="1:13" ht="15" customHeight="1" x14ac:dyDescent="0.25"/>
    <row r="144" spans="1:13" ht="15" customHeight="1" x14ac:dyDescent="0.25"/>
    <row r="145" ht="15" customHeight="1" x14ac:dyDescent="0.25"/>
    <row r="146" ht="12.75" customHeight="1" x14ac:dyDescent="0.25"/>
    <row r="147" ht="15" customHeight="1" x14ac:dyDescent="0.25"/>
    <row r="148" ht="15" customHeight="1" x14ac:dyDescent="0.25"/>
    <row r="149" ht="12.75" customHeight="1" x14ac:dyDescent="0.25"/>
  </sheetData>
  <mergeCells count="70">
    <mergeCell ref="A60:I60"/>
    <mergeCell ref="A61:I61"/>
    <mergeCell ref="A29:M29"/>
    <mergeCell ref="A25:A27"/>
    <mergeCell ref="C25:C27"/>
    <mergeCell ref="D25:D27"/>
    <mergeCell ref="E25:E27"/>
    <mergeCell ref="B25:B27"/>
    <mergeCell ref="J26:J27"/>
    <mergeCell ref="K26:M26"/>
    <mergeCell ref="J25:M25"/>
    <mergeCell ref="F26:F27"/>
    <mergeCell ref="F25:I25"/>
    <mergeCell ref="G26:I26"/>
    <mergeCell ref="A93:I93"/>
    <mergeCell ref="A66:I66"/>
    <mergeCell ref="A67:I67"/>
    <mergeCell ref="A68:I68"/>
    <mergeCell ref="A69:I69"/>
    <mergeCell ref="A70:I70"/>
    <mergeCell ref="A71:I71"/>
    <mergeCell ref="A91:I91"/>
    <mergeCell ref="A92:I92"/>
    <mergeCell ref="A104:I104"/>
    <mergeCell ref="A105:I105"/>
    <mergeCell ref="A94:I94"/>
    <mergeCell ref="A95:I95"/>
    <mergeCell ref="A96:I96"/>
    <mergeCell ref="A97:I97"/>
    <mergeCell ref="A98:I98"/>
    <mergeCell ref="A99:I99"/>
    <mergeCell ref="A100:I100"/>
    <mergeCell ref="A101:I101"/>
    <mergeCell ref="A102:I102"/>
    <mergeCell ref="A103:I103"/>
    <mergeCell ref="A116:I116"/>
    <mergeCell ref="A117:I117"/>
    <mergeCell ref="A106:I106"/>
    <mergeCell ref="A107:M107"/>
    <mergeCell ref="A108:I108"/>
    <mergeCell ref="A109:I109"/>
    <mergeCell ref="A110:I110"/>
    <mergeCell ref="A111:I111"/>
    <mergeCell ref="A112:I112"/>
    <mergeCell ref="A113:I113"/>
    <mergeCell ref="A114:I114"/>
    <mergeCell ref="A115:I115"/>
    <mergeCell ref="E16:F16"/>
    <mergeCell ref="E20:F20"/>
    <mergeCell ref="E21:F21"/>
    <mergeCell ref="E19:F19"/>
    <mergeCell ref="E18:F18"/>
    <mergeCell ref="E17:F17"/>
    <mergeCell ref="A62:I62"/>
    <mergeCell ref="A63:I63"/>
    <mergeCell ref="A72:I72"/>
    <mergeCell ref="A73:I73"/>
    <mergeCell ref="A74:M74"/>
    <mergeCell ref="A64:I64"/>
    <mergeCell ref="A65:I65"/>
    <mergeCell ref="A129:M129"/>
    <mergeCell ref="A125:M125"/>
    <mergeCell ref="A128:M128"/>
    <mergeCell ref="A126:M126"/>
    <mergeCell ref="A118:I118"/>
    <mergeCell ref="A119:I119"/>
    <mergeCell ref="A120:I120"/>
    <mergeCell ref="A121:I121"/>
    <mergeCell ref="A122:I122"/>
    <mergeCell ref="A123:I12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2"/>
  <sheetViews>
    <sheetView workbookViewId="0">
      <selection activeCell="C4" sqref="C4"/>
    </sheetView>
  </sheetViews>
  <sheetFormatPr defaultRowHeight="15" outlineLevelRow="2" x14ac:dyDescent="0.25"/>
  <cols>
    <col min="1" max="1" width="4.5703125" style="79" customWidth="1"/>
    <col min="2" max="2" width="14.42578125" style="77" customWidth="1"/>
    <col min="3" max="3" width="40.7109375" style="135" customWidth="1"/>
    <col min="4" max="4" width="13.85546875" style="196" customWidth="1"/>
    <col min="5" max="5" width="11.7109375" style="136" customWidth="1"/>
    <col min="6" max="6" width="8.140625" style="78" customWidth="1"/>
    <col min="7" max="9" width="7.140625" style="78" customWidth="1"/>
    <col min="10" max="10" width="8.140625" style="78" customWidth="1"/>
    <col min="11" max="13" width="7.140625" style="78" customWidth="1"/>
  </cols>
  <sheetData>
    <row r="1" spans="1:14" outlineLevel="2" x14ac:dyDescent="0.25">
      <c r="A1" s="820" t="s">
        <v>117</v>
      </c>
      <c r="B1" s="812"/>
      <c r="C1" s="821"/>
      <c r="D1" s="812"/>
      <c r="E1" s="812"/>
      <c r="F1" s="812"/>
      <c r="G1" s="812"/>
      <c r="H1" s="812"/>
      <c r="I1" s="812"/>
      <c r="J1" s="822" t="s">
        <v>118</v>
      </c>
      <c r="K1" s="812"/>
      <c r="L1" s="812"/>
      <c r="M1" s="812"/>
      <c r="N1" s="789"/>
    </row>
    <row r="2" spans="1:14" outlineLevel="1" x14ac:dyDescent="0.25">
      <c r="A2" s="823"/>
      <c r="B2" s="812"/>
      <c r="C2" s="821"/>
      <c r="D2" s="812"/>
      <c r="E2" s="812"/>
      <c r="F2" s="812"/>
      <c r="G2" s="812"/>
      <c r="H2" s="812"/>
      <c r="I2" s="812"/>
      <c r="J2" s="824"/>
      <c r="K2" s="812"/>
      <c r="L2" s="812"/>
      <c r="M2" s="812"/>
      <c r="N2" s="789"/>
    </row>
    <row r="3" spans="1:14" outlineLevel="1" x14ac:dyDescent="0.25">
      <c r="A3" s="823"/>
      <c r="B3" s="812"/>
      <c r="C3" s="821"/>
      <c r="D3" s="812"/>
      <c r="E3" s="812"/>
      <c r="F3" s="812"/>
      <c r="G3" s="812"/>
      <c r="H3" s="812"/>
      <c r="I3" s="812"/>
      <c r="J3" s="824"/>
      <c r="K3" s="812"/>
      <c r="L3" s="812"/>
      <c r="M3" s="812"/>
      <c r="N3" s="789"/>
    </row>
    <row r="4" spans="1:14" outlineLevel="1" x14ac:dyDescent="0.25">
      <c r="A4" s="823"/>
      <c r="B4" s="812"/>
      <c r="C4" s="825"/>
      <c r="D4" s="812"/>
      <c r="E4" s="812"/>
      <c r="F4" s="812"/>
      <c r="G4" s="812"/>
      <c r="H4" s="812"/>
      <c r="I4" s="812"/>
      <c r="J4" s="824" t="s">
        <v>119</v>
      </c>
      <c r="K4" s="812"/>
      <c r="L4" s="812"/>
      <c r="M4" s="812"/>
      <c r="N4" s="789"/>
    </row>
    <row r="5" spans="1:14" outlineLevel="1" x14ac:dyDescent="0.25">
      <c r="A5" s="823" t="s">
        <v>385</v>
      </c>
      <c r="B5" s="812"/>
      <c r="C5" s="821"/>
      <c r="D5" s="812"/>
      <c r="E5" s="812"/>
      <c r="F5" s="812"/>
      <c r="G5" s="812"/>
      <c r="H5" s="812"/>
      <c r="I5" s="812"/>
      <c r="J5" s="826" t="s">
        <v>120</v>
      </c>
      <c r="K5" s="812"/>
      <c r="L5" s="812"/>
      <c r="M5" s="812"/>
      <c r="N5" s="789"/>
    </row>
    <row r="6" spans="1:14" x14ac:dyDescent="0.25">
      <c r="A6" s="817"/>
      <c r="B6" s="854"/>
      <c r="C6" s="855"/>
      <c r="D6" s="816"/>
      <c r="E6" s="856"/>
      <c r="F6" s="818"/>
      <c r="G6" s="818"/>
      <c r="H6" s="816"/>
      <c r="I6" s="818"/>
      <c r="J6" s="819"/>
      <c r="K6" s="857"/>
      <c r="L6" s="857"/>
      <c r="M6" s="857"/>
      <c r="N6" s="789"/>
    </row>
    <row r="7" spans="1:14" x14ac:dyDescent="0.25">
      <c r="A7" s="812"/>
      <c r="B7" s="812"/>
      <c r="C7" s="829"/>
      <c r="D7" s="830"/>
      <c r="E7" s="831" t="s">
        <v>9</v>
      </c>
      <c r="F7" s="832"/>
      <c r="G7" s="832"/>
      <c r="H7" s="812"/>
      <c r="I7" s="833"/>
      <c r="J7" s="812"/>
      <c r="K7" s="812"/>
      <c r="L7" s="812"/>
      <c r="M7" s="812"/>
      <c r="N7" s="789"/>
    </row>
    <row r="8" spans="1:14" x14ac:dyDescent="0.25">
      <c r="A8" s="812"/>
      <c r="B8" s="812"/>
      <c r="C8" s="829"/>
      <c r="D8" s="830"/>
      <c r="E8" s="831"/>
      <c r="F8" s="832"/>
      <c r="G8" s="832"/>
      <c r="H8" s="812"/>
      <c r="I8" s="833"/>
      <c r="J8" s="812"/>
      <c r="K8" s="812"/>
      <c r="L8" s="812"/>
      <c r="M8" s="812"/>
      <c r="N8" s="789"/>
    </row>
    <row r="9" spans="1:14" ht="15.75" x14ac:dyDescent="0.25">
      <c r="A9" s="812"/>
      <c r="B9" s="812"/>
      <c r="C9" s="829"/>
      <c r="D9" s="834" t="s">
        <v>397</v>
      </c>
      <c r="E9" s="812"/>
      <c r="F9" s="812"/>
      <c r="G9" s="812"/>
      <c r="H9" s="812"/>
      <c r="I9" s="812"/>
      <c r="J9" s="812"/>
      <c r="K9" s="812"/>
      <c r="L9" s="812"/>
      <c r="M9" s="812"/>
      <c r="N9" s="789"/>
    </row>
    <row r="10" spans="1:14" x14ac:dyDescent="0.25">
      <c r="A10" s="812"/>
      <c r="B10" s="812"/>
      <c r="C10" s="829"/>
      <c r="D10" s="835" t="s">
        <v>121</v>
      </c>
      <c r="E10" s="812"/>
      <c r="F10" s="812"/>
      <c r="G10" s="812"/>
      <c r="H10" s="812"/>
      <c r="I10" s="836"/>
      <c r="J10" s="812"/>
      <c r="K10" s="812"/>
      <c r="L10" s="812"/>
      <c r="M10" s="812"/>
      <c r="N10" s="789"/>
    </row>
    <row r="11" spans="1:14" x14ac:dyDescent="0.25">
      <c r="A11" s="812"/>
      <c r="B11" s="812"/>
      <c r="C11" s="837"/>
      <c r="D11" s="830"/>
      <c r="E11" s="838"/>
      <c r="F11" s="839"/>
      <c r="G11" s="839"/>
      <c r="H11" s="812"/>
      <c r="I11" s="840"/>
      <c r="J11" s="812"/>
      <c r="K11" s="812"/>
      <c r="L11" s="812"/>
      <c r="M11" s="812"/>
      <c r="N11" s="789"/>
    </row>
    <row r="12" spans="1:14" x14ac:dyDescent="0.25">
      <c r="A12" s="812"/>
      <c r="B12" s="814" t="s">
        <v>122</v>
      </c>
      <c r="C12" s="815" t="s">
        <v>106</v>
      </c>
      <c r="D12" s="813"/>
      <c r="E12" s="841"/>
      <c r="F12" s="842"/>
      <c r="G12" s="842"/>
      <c r="H12" s="843"/>
      <c r="I12" s="827"/>
      <c r="J12" s="828"/>
      <c r="K12" s="812"/>
      <c r="L12" s="812"/>
      <c r="M12" s="812"/>
      <c r="N12" s="789"/>
    </row>
    <row r="13" spans="1:14" x14ac:dyDescent="0.25">
      <c r="A13" s="812"/>
      <c r="B13" s="812"/>
      <c r="C13" s="844"/>
      <c r="D13" s="830"/>
      <c r="E13" s="845" t="s">
        <v>123</v>
      </c>
      <c r="F13" s="812"/>
      <c r="G13" s="832"/>
      <c r="H13" s="835"/>
      <c r="I13" s="832"/>
      <c r="J13" s="846"/>
      <c r="K13" s="812"/>
      <c r="L13" s="812"/>
      <c r="M13" s="812"/>
      <c r="N13" s="789"/>
    </row>
    <row r="14" spans="1:14" x14ac:dyDescent="0.25">
      <c r="A14" s="847"/>
      <c r="B14" s="848"/>
      <c r="C14" s="829"/>
      <c r="D14" s="830"/>
      <c r="E14" s="849"/>
      <c r="F14" s="812"/>
      <c r="G14" s="812"/>
      <c r="H14" s="812"/>
      <c r="I14" s="812"/>
      <c r="J14" s="812"/>
      <c r="K14" s="812"/>
      <c r="L14" s="812"/>
      <c r="M14" s="812"/>
      <c r="N14" s="789"/>
    </row>
    <row r="15" spans="1:14" x14ac:dyDescent="0.25">
      <c r="A15" s="851"/>
      <c r="B15" s="851"/>
      <c r="C15" s="850" t="s">
        <v>510</v>
      </c>
      <c r="D15" s="852"/>
      <c r="E15" s="853"/>
      <c r="F15" s="851"/>
      <c r="G15" s="851"/>
      <c r="H15" s="851"/>
      <c r="I15" s="850"/>
      <c r="J15" s="850"/>
      <c r="K15" s="851"/>
      <c r="L15" s="851"/>
      <c r="M15" s="851"/>
      <c r="N15" s="796"/>
    </row>
    <row r="16" spans="1:14" s="80" customFormat="1" x14ac:dyDescent="0.25">
      <c r="A16" s="792"/>
      <c r="B16" s="802"/>
      <c r="C16" s="790" t="s">
        <v>125</v>
      </c>
      <c r="D16" s="803"/>
      <c r="E16" s="1288" t="s">
        <v>1492</v>
      </c>
      <c r="F16" s="1289"/>
      <c r="G16" s="805" t="s">
        <v>68</v>
      </c>
      <c r="H16" s="803"/>
      <c r="I16" s="790"/>
      <c r="J16" s="790"/>
      <c r="K16" s="803"/>
      <c r="L16" s="803"/>
      <c r="M16" s="803"/>
      <c r="N16" s="804"/>
    </row>
    <row r="17" spans="1:13" s="80" customFormat="1" x14ac:dyDescent="0.25">
      <c r="A17" s="792"/>
      <c r="B17" s="802"/>
      <c r="C17" s="790" t="s">
        <v>346</v>
      </c>
      <c r="D17" s="803"/>
      <c r="E17" s="1288" t="s">
        <v>1493</v>
      </c>
      <c r="F17" s="1289"/>
      <c r="G17" s="805" t="s">
        <v>68</v>
      </c>
      <c r="H17" s="803"/>
      <c r="I17" s="790"/>
      <c r="J17" s="790"/>
      <c r="K17" s="803"/>
      <c r="L17" s="803"/>
      <c r="M17" s="803"/>
    </row>
    <row r="18" spans="1:13" s="80" customFormat="1" x14ac:dyDescent="0.25">
      <c r="A18" s="792"/>
      <c r="B18" s="802"/>
      <c r="C18" s="790" t="s">
        <v>127</v>
      </c>
      <c r="D18" s="803"/>
      <c r="E18" s="1288" t="s">
        <v>1494</v>
      </c>
      <c r="F18" s="1289"/>
      <c r="G18" s="805" t="s">
        <v>68</v>
      </c>
      <c r="H18" s="803"/>
      <c r="I18" s="790"/>
      <c r="J18" s="790"/>
      <c r="K18" s="803"/>
      <c r="L18" s="803"/>
      <c r="M18" s="803"/>
    </row>
    <row r="19" spans="1:13" s="80" customFormat="1" x14ac:dyDescent="0.25">
      <c r="A19" s="792"/>
      <c r="B19" s="802"/>
      <c r="C19" s="790" t="s">
        <v>128</v>
      </c>
      <c r="D19" s="792"/>
      <c r="E19" s="1288" t="s">
        <v>1182</v>
      </c>
      <c r="F19" s="1289"/>
      <c r="G19" s="805" t="s">
        <v>68</v>
      </c>
      <c r="H19" s="803"/>
      <c r="I19" s="790"/>
      <c r="J19" s="790"/>
      <c r="K19" s="803"/>
      <c r="L19" s="803"/>
      <c r="M19" s="803"/>
    </row>
    <row r="20" spans="1:13" s="80" customFormat="1" x14ac:dyDescent="0.25">
      <c r="A20" s="792"/>
      <c r="B20" s="802"/>
      <c r="C20" s="790" t="s">
        <v>129</v>
      </c>
      <c r="D20" s="792"/>
      <c r="E20" s="1288" t="s">
        <v>1183</v>
      </c>
      <c r="F20" s="1289"/>
      <c r="G20" s="805" t="s">
        <v>130</v>
      </c>
      <c r="H20" s="803"/>
      <c r="I20" s="790"/>
      <c r="J20" s="790"/>
      <c r="K20" s="803"/>
      <c r="L20" s="803"/>
      <c r="M20" s="803"/>
    </row>
    <row r="21" spans="1:13" x14ac:dyDescent="0.25">
      <c r="A21" s="789"/>
      <c r="B21" s="789"/>
      <c r="C21" s="800" t="s">
        <v>131</v>
      </c>
      <c r="D21" s="794"/>
      <c r="E21" s="793"/>
      <c r="F21" s="789"/>
      <c r="G21" s="789"/>
      <c r="H21" s="789"/>
      <c r="I21" s="789"/>
      <c r="J21" s="789"/>
      <c r="K21" s="789"/>
      <c r="L21" s="789"/>
      <c r="M21" s="789"/>
    </row>
    <row r="22" spans="1:13" x14ac:dyDescent="0.25">
      <c r="A22" s="789"/>
      <c r="B22" s="789"/>
      <c r="C22" s="795"/>
      <c r="D22" s="794"/>
      <c r="E22" s="793"/>
      <c r="F22" s="789"/>
      <c r="G22" s="789"/>
      <c r="H22" s="789"/>
      <c r="I22" s="789"/>
      <c r="J22" s="789"/>
      <c r="K22" s="789"/>
      <c r="L22" s="789"/>
      <c r="M22" s="789"/>
    </row>
    <row r="23" spans="1:13" x14ac:dyDescent="0.25">
      <c r="A23" s="789"/>
      <c r="B23" s="789"/>
      <c r="C23" s="795"/>
      <c r="D23" s="794"/>
      <c r="E23" s="793"/>
      <c r="F23" s="789"/>
      <c r="G23" s="789"/>
      <c r="H23" s="789"/>
      <c r="I23" s="789"/>
      <c r="J23" s="789"/>
      <c r="K23" s="789"/>
      <c r="L23" s="789"/>
      <c r="M23" s="789"/>
    </row>
    <row r="24" spans="1:13" ht="15" customHeight="1" x14ac:dyDescent="0.25">
      <c r="A24" s="1291" t="s">
        <v>10</v>
      </c>
      <c r="B24" s="1294" t="s">
        <v>132</v>
      </c>
      <c r="C24" s="1291" t="s">
        <v>133</v>
      </c>
      <c r="D24" s="1291" t="s">
        <v>134</v>
      </c>
      <c r="E24" s="1291" t="s">
        <v>135</v>
      </c>
      <c r="F24" s="1291" t="s">
        <v>136</v>
      </c>
      <c r="G24" s="1292"/>
      <c r="H24" s="1292"/>
      <c r="I24" s="1292"/>
      <c r="J24" s="1291" t="s">
        <v>137</v>
      </c>
      <c r="K24" s="1292"/>
      <c r="L24" s="1292"/>
      <c r="M24" s="1292"/>
    </row>
    <row r="25" spans="1:13" ht="15" customHeight="1" x14ac:dyDescent="0.25">
      <c r="A25" s="1292"/>
      <c r="B25" s="1295"/>
      <c r="C25" s="1293"/>
      <c r="D25" s="1291"/>
      <c r="E25" s="1291"/>
      <c r="F25" s="1291" t="s">
        <v>82</v>
      </c>
      <c r="G25" s="1291" t="s">
        <v>138</v>
      </c>
      <c r="H25" s="1292"/>
      <c r="I25" s="1292"/>
      <c r="J25" s="1291" t="s">
        <v>82</v>
      </c>
      <c r="K25" s="1291" t="s">
        <v>138</v>
      </c>
      <c r="L25" s="1292"/>
      <c r="M25" s="1292"/>
    </row>
    <row r="26" spans="1:13" ht="24" x14ac:dyDescent="0.25">
      <c r="A26" s="1292"/>
      <c r="B26" s="1295"/>
      <c r="C26" s="1293"/>
      <c r="D26" s="1291"/>
      <c r="E26" s="1291"/>
      <c r="F26" s="1292"/>
      <c r="G26" s="791" t="s">
        <v>139</v>
      </c>
      <c r="H26" s="791" t="s">
        <v>140</v>
      </c>
      <c r="I26" s="791" t="s">
        <v>141</v>
      </c>
      <c r="J26" s="1292"/>
      <c r="K26" s="791" t="s">
        <v>139</v>
      </c>
      <c r="L26" s="791" t="s">
        <v>140</v>
      </c>
      <c r="M26" s="791" t="s">
        <v>141</v>
      </c>
    </row>
    <row r="27" spans="1:13" x14ac:dyDescent="0.25">
      <c r="A27" s="798">
        <v>1</v>
      </c>
      <c r="B27" s="801">
        <v>2</v>
      </c>
      <c r="C27" s="791">
        <v>3</v>
      </c>
      <c r="D27" s="791">
        <v>4</v>
      </c>
      <c r="E27" s="799">
        <v>5</v>
      </c>
      <c r="F27" s="797">
        <v>6</v>
      </c>
      <c r="G27" s="797">
        <v>7</v>
      </c>
      <c r="H27" s="797">
        <v>8</v>
      </c>
      <c r="I27" s="797">
        <v>9</v>
      </c>
      <c r="J27" s="797">
        <v>10</v>
      </c>
      <c r="K27" s="797">
        <v>11</v>
      </c>
      <c r="L27" s="797">
        <v>12</v>
      </c>
      <c r="M27" s="797">
        <v>13</v>
      </c>
    </row>
    <row r="28" spans="1:13" ht="15" customHeight="1" x14ac:dyDescent="0.25">
      <c r="A28" s="1290" t="s">
        <v>370</v>
      </c>
      <c r="B28" s="1287"/>
      <c r="C28" s="1287"/>
      <c r="D28" s="1287"/>
      <c r="E28" s="1287"/>
      <c r="F28" s="1287"/>
      <c r="G28" s="1287"/>
      <c r="H28" s="1287"/>
      <c r="I28" s="1287"/>
      <c r="J28" s="1287"/>
      <c r="K28" s="1287"/>
      <c r="L28" s="1287"/>
      <c r="M28" s="1287"/>
    </row>
    <row r="29" spans="1:13" ht="42" x14ac:dyDescent="0.25">
      <c r="A29" s="798">
        <v>1</v>
      </c>
      <c r="B29" s="806" t="s">
        <v>761</v>
      </c>
      <c r="C29" s="807" t="s">
        <v>1184</v>
      </c>
      <c r="D29" s="799" t="s">
        <v>207</v>
      </c>
      <c r="E29" s="808">
        <v>1</v>
      </c>
      <c r="F29" s="809">
        <v>350.95</v>
      </c>
      <c r="G29" s="809">
        <v>323.62</v>
      </c>
      <c r="H29" s="809">
        <v>0.82</v>
      </c>
      <c r="I29" s="809"/>
      <c r="J29" s="809">
        <v>351</v>
      </c>
      <c r="K29" s="809">
        <v>324</v>
      </c>
      <c r="L29" s="809">
        <v>1</v>
      </c>
      <c r="M29" s="809"/>
    </row>
    <row r="30" spans="1:13" ht="39" x14ac:dyDescent="0.25">
      <c r="A30" s="798">
        <v>2</v>
      </c>
      <c r="B30" s="806" t="s">
        <v>768</v>
      </c>
      <c r="C30" s="807" t="s">
        <v>1495</v>
      </c>
      <c r="D30" s="799" t="s">
        <v>154</v>
      </c>
      <c r="E30" s="808">
        <v>1</v>
      </c>
      <c r="F30" s="809">
        <v>1452.3</v>
      </c>
      <c r="G30" s="809"/>
      <c r="H30" s="809"/>
      <c r="I30" s="809"/>
      <c r="J30" s="809">
        <v>1452</v>
      </c>
      <c r="K30" s="809"/>
      <c r="L30" s="809"/>
      <c r="M30" s="809"/>
    </row>
    <row r="31" spans="1:13" ht="42" x14ac:dyDescent="0.25">
      <c r="A31" s="798">
        <v>3</v>
      </c>
      <c r="B31" s="806" t="s">
        <v>750</v>
      </c>
      <c r="C31" s="807" t="s">
        <v>1185</v>
      </c>
      <c r="D31" s="799" t="s">
        <v>207</v>
      </c>
      <c r="E31" s="808">
        <v>41</v>
      </c>
      <c r="F31" s="809">
        <v>26.01</v>
      </c>
      <c r="G31" s="809">
        <v>22.22</v>
      </c>
      <c r="H31" s="809"/>
      <c r="I31" s="809"/>
      <c r="J31" s="809">
        <v>1066</v>
      </c>
      <c r="K31" s="809">
        <v>911</v>
      </c>
      <c r="L31" s="809"/>
      <c r="M31" s="809"/>
    </row>
    <row r="32" spans="1:13" ht="51" x14ac:dyDescent="0.25">
      <c r="A32" s="798">
        <v>4</v>
      </c>
      <c r="B32" s="806" t="s">
        <v>751</v>
      </c>
      <c r="C32" s="807" t="s">
        <v>1496</v>
      </c>
      <c r="D32" s="799" t="s">
        <v>154</v>
      </c>
      <c r="E32" s="808">
        <v>43</v>
      </c>
      <c r="F32" s="809">
        <v>60.3</v>
      </c>
      <c r="G32" s="809"/>
      <c r="H32" s="809"/>
      <c r="I32" s="809"/>
      <c r="J32" s="809">
        <v>2593</v>
      </c>
      <c r="K32" s="809"/>
      <c r="L32" s="809"/>
      <c r="M32" s="809"/>
    </row>
    <row r="33" spans="1:13" ht="42" x14ac:dyDescent="0.25">
      <c r="A33" s="798">
        <v>5</v>
      </c>
      <c r="B33" s="806" t="s">
        <v>753</v>
      </c>
      <c r="C33" s="807" t="s">
        <v>1186</v>
      </c>
      <c r="D33" s="799" t="s">
        <v>207</v>
      </c>
      <c r="E33" s="808">
        <v>35</v>
      </c>
      <c r="F33" s="809">
        <v>162.91999999999999</v>
      </c>
      <c r="G33" s="809">
        <v>152.35</v>
      </c>
      <c r="H33" s="809">
        <v>0.67</v>
      </c>
      <c r="I33" s="809"/>
      <c r="J33" s="809">
        <v>5702</v>
      </c>
      <c r="K33" s="809">
        <v>5332</v>
      </c>
      <c r="L33" s="809">
        <v>23</v>
      </c>
      <c r="M33" s="809"/>
    </row>
    <row r="34" spans="1:13" ht="30" x14ac:dyDescent="0.25">
      <c r="A34" s="798">
        <v>6</v>
      </c>
      <c r="B34" s="806" t="s">
        <v>754</v>
      </c>
      <c r="C34" s="807" t="s">
        <v>1187</v>
      </c>
      <c r="D34" s="799" t="s">
        <v>207</v>
      </c>
      <c r="E34" s="808">
        <v>6</v>
      </c>
      <c r="F34" s="809">
        <v>121.54</v>
      </c>
      <c r="G34" s="809">
        <v>112.28</v>
      </c>
      <c r="H34" s="809">
        <v>0.67</v>
      </c>
      <c r="I34" s="809"/>
      <c r="J34" s="809">
        <v>729</v>
      </c>
      <c r="K34" s="809">
        <v>674</v>
      </c>
      <c r="L34" s="809">
        <v>4</v>
      </c>
      <c r="M34" s="809"/>
    </row>
    <row r="35" spans="1:13" ht="51" x14ac:dyDescent="0.25">
      <c r="A35" s="798">
        <v>7</v>
      </c>
      <c r="B35" s="806" t="s">
        <v>751</v>
      </c>
      <c r="C35" s="807" t="s">
        <v>1497</v>
      </c>
      <c r="D35" s="799" t="s">
        <v>154</v>
      </c>
      <c r="E35" s="808">
        <v>37</v>
      </c>
      <c r="F35" s="809">
        <v>222.16</v>
      </c>
      <c r="G35" s="809"/>
      <c r="H35" s="809"/>
      <c r="I35" s="809"/>
      <c r="J35" s="809">
        <v>8220</v>
      </c>
      <c r="K35" s="809"/>
      <c r="L35" s="809"/>
      <c r="M35" s="809"/>
    </row>
    <row r="36" spans="1:13" ht="39" x14ac:dyDescent="0.25">
      <c r="A36" s="798">
        <v>8</v>
      </c>
      <c r="B36" s="806" t="s">
        <v>756</v>
      </c>
      <c r="C36" s="807" t="s">
        <v>1498</v>
      </c>
      <c r="D36" s="799" t="s">
        <v>154</v>
      </c>
      <c r="E36" s="808">
        <v>6</v>
      </c>
      <c r="F36" s="809">
        <v>84.79</v>
      </c>
      <c r="G36" s="809"/>
      <c r="H36" s="809"/>
      <c r="I36" s="809"/>
      <c r="J36" s="809">
        <v>509</v>
      </c>
      <c r="K36" s="809"/>
      <c r="L36" s="809"/>
      <c r="M36" s="809"/>
    </row>
    <row r="37" spans="1:13" ht="30" x14ac:dyDescent="0.25">
      <c r="A37" s="798">
        <v>9</v>
      </c>
      <c r="B37" s="806" t="s">
        <v>758</v>
      </c>
      <c r="C37" s="807" t="s">
        <v>1188</v>
      </c>
      <c r="D37" s="799" t="s">
        <v>207</v>
      </c>
      <c r="E37" s="808">
        <v>2</v>
      </c>
      <c r="F37" s="809">
        <v>417.72</v>
      </c>
      <c r="G37" s="809">
        <v>398.58</v>
      </c>
      <c r="H37" s="809">
        <v>0.67</v>
      </c>
      <c r="I37" s="809"/>
      <c r="J37" s="809">
        <v>835</v>
      </c>
      <c r="K37" s="809">
        <v>797</v>
      </c>
      <c r="L37" s="809">
        <v>1</v>
      </c>
      <c r="M37" s="809"/>
    </row>
    <row r="38" spans="1:13" ht="39" x14ac:dyDescent="0.25">
      <c r="A38" s="798">
        <v>10</v>
      </c>
      <c r="B38" s="806" t="s">
        <v>759</v>
      </c>
      <c r="C38" s="807" t="s">
        <v>1499</v>
      </c>
      <c r="D38" s="799" t="s">
        <v>154</v>
      </c>
      <c r="E38" s="808">
        <v>2</v>
      </c>
      <c r="F38" s="809">
        <v>357.47</v>
      </c>
      <c r="G38" s="809"/>
      <c r="H38" s="809"/>
      <c r="I38" s="809"/>
      <c r="J38" s="809">
        <v>715</v>
      </c>
      <c r="K38" s="809"/>
      <c r="L38" s="809"/>
      <c r="M38" s="809"/>
    </row>
    <row r="39" spans="1:13" ht="42" x14ac:dyDescent="0.25">
      <c r="A39" s="798">
        <v>11</v>
      </c>
      <c r="B39" s="806" t="s">
        <v>761</v>
      </c>
      <c r="C39" s="807" t="s">
        <v>1189</v>
      </c>
      <c r="D39" s="799" t="s">
        <v>207</v>
      </c>
      <c r="E39" s="808">
        <v>2</v>
      </c>
      <c r="F39" s="809">
        <v>350.95</v>
      </c>
      <c r="G39" s="809">
        <v>323.62</v>
      </c>
      <c r="H39" s="809">
        <v>0.82</v>
      </c>
      <c r="I39" s="809"/>
      <c r="J39" s="809">
        <v>702</v>
      </c>
      <c r="K39" s="809">
        <v>647</v>
      </c>
      <c r="L39" s="809">
        <v>2</v>
      </c>
      <c r="M39" s="809"/>
    </row>
    <row r="40" spans="1:13" ht="39" x14ac:dyDescent="0.25">
      <c r="A40" s="798">
        <v>12</v>
      </c>
      <c r="B40" s="806" t="s">
        <v>762</v>
      </c>
      <c r="C40" s="807" t="s">
        <v>1500</v>
      </c>
      <c r="D40" s="799" t="s">
        <v>154</v>
      </c>
      <c r="E40" s="808">
        <v>1</v>
      </c>
      <c r="F40" s="809">
        <v>605.13</v>
      </c>
      <c r="G40" s="809"/>
      <c r="H40" s="809"/>
      <c r="I40" s="809"/>
      <c r="J40" s="809">
        <v>605</v>
      </c>
      <c r="K40" s="809"/>
      <c r="L40" s="809"/>
      <c r="M40" s="809"/>
    </row>
    <row r="41" spans="1:13" ht="39" x14ac:dyDescent="0.25">
      <c r="A41" s="798">
        <v>13</v>
      </c>
      <c r="B41" s="806" t="s">
        <v>762</v>
      </c>
      <c r="C41" s="807" t="s">
        <v>1501</v>
      </c>
      <c r="D41" s="799" t="s">
        <v>154</v>
      </c>
      <c r="E41" s="808">
        <v>1</v>
      </c>
      <c r="F41" s="809">
        <v>484.1</v>
      </c>
      <c r="G41" s="809"/>
      <c r="H41" s="809"/>
      <c r="I41" s="809"/>
      <c r="J41" s="809">
        <v>484</v>
      </c>
      <c r="K41" s="809"/>
      <c r="L41" s="809"/>
      <c r="M41" s="809"/>
    </row>
    <row r="42" spans="1:13" ht="30" x14ac:dyDescent="0.25">
      <c r="A42" s="798">
        <v>14</v>
      </c>
      <c r="B42" s="806" t="s">
        <v>765</v>
      </c>
      <c r="C42" s="807" t="s">
        <v>1190</v>
      </c>
      <c r="D42" s="799" t="s">
        <v>207</v>
      </c>
      <c r="E42" s="808">
        <v>1</v>
      </c>
      <c r="F42" s="809">
        <v>57.58</v>
      </c>
      <c r="G42" s="809">
        <v>48.33</v>
      </c>
      <c r="H42" s="809">
        <v>0.67</v>
      </c>
      <c r="I42" s="809"/>
      <c r="J42" s="809">
        <v>58</v>
      </c>
      <c r="K42" s="809">
        <v>48</v>
      </c>
      <c r="L42" s="809">
        <v>1</v>
      </c>
      <c r="M42" s="809"/>
    </row>
    <row r="43" spans="1:13" ht="51" x14ac:dyDescent="0.25">
      <c r="A43" s="798">
        <v>15</v>
      </c>
      <c r="B43" s="806" t="s">
        <v>762</v>
      </c>
      <c r="C43" s="807" t="s">
        <v>1481</v>
      </c>
      <c r="D43" s="799" t="s">
        <v>154</v>
      </c>
      <c r="E43" s="808">
        <v>1</v>
      </c>
      <c r="F43" s="809">
        <v>379.72</v>
      </c>
      <c r="G43" s="809"/>
      <c r="H43" s="809"/>
      <c r="I43" s="809"/>
      <c r="J43" s="809">
        <v>380</v>
      </c>
      <c r="K43" s="809"/>
      <c r="L43" s="809"/>
      <c r="M43" s="809"/>
    </row>
    <row r="44" spans="1:13" ht="42" x14ac:dyDescent="0.25">
      <c r="A44" s="798">
        <v>16</v>
      </c>
      <c r="B44" s="806" t="s">
        <v>767</v>
      </c>
      <c r="C44" s="807" t="s">
        <v>1191</v>
      </c>
      <c r="D44" s="799" t="s">
        <v>207</v>
      </c>
      <c r="E44" s="808">
        <v>9</v>
      </c>
      <c r="F44" s="809">
        <v>147.16</v>
      </c>
      <c r="G44" s="809">
        <v>132.77000000000001</v>
      </c>
      <c r="H44" s="809">
        <v>0.82</v>
      </c>
      <c r="I44" s="809"/>
      <c r="J44" s="809">
        <v>1324</v>
      </c>
      <c r="K44" s="809">
        <v>1195</v>
      </c>
      <c r="L44" s="809">
        <v>7</v>
      </c>
      <c r="M44" s="809"/>
    </row>
    <row r="45" spans="1:13" ht="51" x14ac:dyDescent="0.25">
      <c r="A45" s="798">
        <v>17</v>
      </c>
      <c r="B45" s="806" t="s">
        <v>768</v>
      </c>
      <c r="C45" s="807" t="s">
        <v>1502</v>
      </c>
      <c r="D45" s="799" t="s">
        <v>154</v>
      </c>
      <c r="E45" s="808">
        <v>9</v>
      </c>
      <c r="F45" s="809">
        <v>447.79</v>
      </c>
      <c r="G45" s="809"/>
      <c r="H45" s="809"/>
      <c r="I45" s="809"/>
      <c r="J45" s="809">
        <v>4030</v>
      </c>
      <c r="K45" s="809"/>
      <c r="L45" s="809"/>
      <c r="M45" s="809"/>
    </row>
    <row r="46" spans="1:13" ht="42" x14ac:dyDescent="0.25">
      <c r="A46" s="798">
        <v>18</v>
      </c>
      <c r="B46" s="806" t="s">
        <v>770</v>
      </c>
      <c r="C46" s="807" t="s">
        <v>1192</v>
      </c>
      <c r="D46" s="799" t="s">
        <v>207</v>
      </c>
      <c r="E46" s="808">
        <v>2</v>
      </c>
      <c r="F46" s="809">
        <v>103.98</v>
      </c>
      <c r="G46" s="809">
        <v>95.22</v>
      </c>
      <c r="H46" s="809">
        <v>0.67</v>
      </c>
      <c r="I46" s="809"/>
      <c r="J46" s="809">
        <v>208</v>
      </c>
      <c r="K46" s="809">
        <v>190</v>
      </c>
      <c r="L46" s="809">
        <v>1</v>
      </c>
      <c r="M46" s="809"/>
    </row>
    <row r="47" spans="1:13" ht="39" x14ac:dyDescent="0.25">
      <c r="A47" s="798">
        <v>19</v>
      </c>
      <c r="B47" s="806" t="s">
        <v>751</v>
      </c>
      <c r="C47" s="807" t="s">
        <v>1503</v>
      </c>
      <c r="D47" s="799" t="s">
        <v>154</v>
      </c>
      <c r="E47" s="808">
        <v>2</v>
      </c>
      <c r="F47" s="809">
        <v>111.57</v>
      </c>
      <c r="G47" s="809"/>
      <c r="H47" s="809"/>
      <c r="I47" s="809"/>
      <c r="J47" s="809">
        <v>223</v>
      </c>
      <c r="K47" s="809"/>
      <c r="L47" s="809"/>
      <c r="M47" s="809"/>
    </row>
    <row r="48" spans="1:13" ht="42" x14ac:dyDescent="0.25">
      <c r="A48" s="798">
        <v>20</v>
      </c>
      <c r="B48" s="806" t="s">
        <v>750</v>
      </c>
      <c r="C48" s="807" t="s">
        <v>1193</v>
      </c>
      <c r="D48" s="799" t="s">
        <v>207</v>
      </c>
      <c r="E48" s="808">
        <v>4</v>
      </c>
      <c r="F48" s="809">
        <v>26.01</v>
      </c>
      <c r="G48" s="809">
        <v>22.22</v>
      </c>
      <c r="H48" s="809"/>
      <c r="I48" s="809"/>
      <c r="J48" s="809">
        <v>104</v>
      </c>
      <c r="K48" s="809">
        <v>89</v>
      </c>
      <c r="L48" s="809"/>
      <c r="M48" s="809"/>
    </row>
    <row r="49" spans="1:13" ht="51" x14ac:dyDescent="0.25">
      <c r="A49" s="798">
        <v>21</v>
      </c>
      <c r="B49" s="806" t="s">
        <v>772</v>
      </c>
      <c r="C49" s="807" t="s">
        <v>1504</v>
      </c>
      <c r="D49" s="799" t="s">
        <v>154</v>
      </c>
      <c r="E49" s="808">
        <v>4</v>
      </c>
      <c r="F49" s="809">
        <v>8.52</v>
      </c>
      <c r="G49" s="809"/>
      <c r="H49" s="809"/>
      <c r="I49" s="809"/>
      <c r="J49" s="809">
        <v>34</v>
      </c>
      <c r="K49" s="809"/>
      <c r="L49" s="809"/>
      <c r="M49" s="809"/>
    </row>
    <row r="50" spans="1:13" ht="42" x14ac:dyDescent="0.25">
      <c r="A50" s="798">
        <v>22</v>
      </c>
      <c r="B50" s="806" t="s">
        <v>774</v>
      </c>
      <c r="C50" s="807" t="s">
        <v>1194</v>
      </c>
      <c r="D50" s="799" t="s">
        <v>207</v>
      </c>
      <c r="E50" s="808">
        <v>2</v>
      </c>
      <c r="F50" s="809">
        <v>74.510000000000005</v>
      </c>
      <c r="G50" s="809">
        <v>49.9</v>
      </c>
      <c r="H50" s="809"/>
      <c r="I50" s="809"/>
      <c r="J50" s="809">
        <v>149</v>
      </c>
      <c r="K50" s="809">
        <v>100</v>
      </c>
      <c r="L50" s="809"/>
      <c r="M50" s="809"/>
    </row>
    <row r="51" spans="1:13" ht="39" x14ac:dyDescent="0.25">
      <c r="A51" s="798">
        <v>23</v>
      </c>
      <c r="B51" s="806" t="s">
        <v>775</v>
      </c>
      <c r="C51" s="807" t="s">
        <v>1505</v>
      </c>
      <c r="D51" s="799" t="s">
        <v>154</v>
      </c>
      <c r="E51" s="808">
        <v>2</v>
      </c>
      <c r="F51" s="809">
        <v>85.96</v>
      </c>
      <c r="G51" s="809"/>
      <c r="H51" s="809"/>
      <c r="I51" s="809"/>
      <c r="J51" s="809">
        <v>172</v>
      </c>
      <c r="K51" s="809"/>
      <c r="L51" s="809"/>
      <c r="M51" s="809"/>
    </row>
    <row r="52" spans="1:13" ht="42" x14ac:dyDescent="0.25">
      <c r="A52" s="798">
        <v>24</v>
      </c>
      <c r="B52" s="806" t="s">
        <v>567</v>
      </c>
      <c r="C52" s="807" t="s">
        <v>1195</v>
      </c>
      <c r="D52" s="799" t="s">
        <v>207</v>
      </c>
      <c r="E52" s="808">
        <v>1</v>
      </c>
      <c r="F52" s="809">
        <v>477.17</v>
      </c>
      <c r="G52" s="809">
        <v>307.95</v>
      </c>
      <c r="H52" s="809">
        <v>72.900000000000006</v>
      </c>
      <c r="I52" s="809">
        <v>12.17</v>
      </c>
      <c r="J52" s="809">
        <v>477</v>
      </c>
      <c r="K52" s="809">
        <v>308</v>
      </c>
      <c r="L52" s="809">
        <v>73</v>
      </c>
      <c r="M52" s="809">
        <v>12</v>
      </c>
    </row>
    <row r="53" spans="1:13" ht="39" x14ac:dyDescent="0.25">
      <c r="A53" s="798">
        <v>25</v>
      </c>
      <c r="B53" s="806" t="s">
        <v>777</v>
      </c>
      <c r="C53" s="807" t="s">
        <v>1506</v>
      </c>
      <c r="D53" s="799" t="s">
        <v>154</v>
      </c>
      <c r="E53" s="808">
        <v>1</v>
      </c>
      <c r="F53" s="809">
        <v>690.4</v>
      </c>
      <c r="G53" s="809"/>
      <c r="H53" s="809"/>
      <c r="I53" s="809"/>
      <c r="J53" s="809">
        <v>690</v>
      </c>
      <c r="K53" s="809"/>
      <c r="L53" s="809"/>
      <c r="M53" s="809"/>
    </row>
    <row r="54" spans="1:13" ht="42" x14ac:dyDescent="0.25">
      <c r="A54" s="798">
        <v>26</v>
      </c>
      <c r="B54" s="806" t="s">
        <v>779</v>
      </c>
      <c r="C54" s="807" t="s">
        <v>1196</v>
      </c>
      <c r="D54" s="799" t="s">
        <v>207</v>
      </c>
      <c r="E54" s="808">
        <v>6</v>
      </c>
      <c r="F54" s="809">
        <v>93.39</v>
      </c>
      <c r="G54" s="809">
        <v>54.49</v>
      </c>
      <c r="H54" s="809"/>
      <c r="I54" s="809"/>
      <c r="J54" s="809">
        <v>560</v>
      </c>
      <c r="K54" s="809">
        <v>327</v>
      </c>
      <c r="L54" s="809"/>
      <c r="M54" s="809"/>
    </row>
    <row r="55" spans="1:13" ht="39" x14ac:dyDescent="0.25">
      <c r="A55" s="798">
        <v>27</v>
      </c>
      <c r="B55" s="806" t="s">
        <v>780</v>
      </c>
      <c r="C55" s="807" t="s">
        <v>1507</v>
      </c>
      <c r="D55" s="799" t="s">
        <v>154</v>
      </c>
      <c r="E55" s="808">
        <v>3</v>
      </c>
      <c r="F55" s="809">
        <v>101.99</v>
      </c>
      <c r="G55" s="809"/>
      <c r="H55" s="809"/>
      <c r="I55" s="809"/>
      <c r="J55" s="809">
        <v>306</v>
      </c>
      <c r="K55" s="809"/>
      <c r="L55" s="809"/>
      <c r="M55" s="809"/>
    </row>
    <row r="56" spans="1:13" ht="39" x14ac:dyDescent="0.25">
      <c r="A56" s="798">
        <v>28</v>
      </c>
      <c r="B56" s="806" t="s">
        <v>780</v>
      </c>
      <c r="C56" s="807" t="s">
        <v>1508</v>
      </c>
      <c r="D56" s="799" t="s">
        <v>154</v>
      </c>
      <c r="E56" s="808">
        <v>3</v>
      </c>
      <c r="F56" s="809">
        <v>267.12</v>
      </c>
      <c r="G56" s="809"/>
      <c r="H56" s="809"/>
      <c r="I56" s="809"/>
      <c r="J56" s="809">
        <v>801</v>
      </c>
      <c r="K56" s="809"/>
      <c r="L56" s="809"/>
      <c r="M56" s="809"/>
    </row>
    <row r="57" spans="1:13" ht="42" x14ac:dyDescent="0.25">
      <c r="A57" s="798">
        <v>29</v>
      </c>
      <c r="B57" s="806" t="s">
        <v>618</v>
      </c>
      <c r="C57" s="807" t="s">
        <v>1197</v>
      </c>
      <c r="D57" s="799" t="s">
        <v>373</v>
      </c>
      <c r="E57" s="808">
        <v>8.6</v>
      </c>
      <c r="F57" s="809">
        <v>1989.52</v>
      </c>
      <c r="G57" s="809">
        <v>276.7</v>
      </c>
      <c r="H57" s="809">
        <v>503.37</v>
      </c>
      <c r="I57" s="809">
        <v>116.89</v>
      </c>
      <c r="J57" s="809">
        <v>17110</v>
      </c>
      <c r="K57" s="809">
        <v>2380</v>
      </c>
      <c r="L57" s="809">
        <v>4329</v>
      </c>
      <c r="M57" s="809">
        <v>1005</v>
      </c>
    </row>
    <row r="58" spans="1:13" ht="30" x14ac:dyDescent="0.25">
      <c r="A58" s="798">
        <v>30</v>
      </c>
      <c r="B58" s="1137" t="s">
        <v>1685</v>
      </c>
      <c r="C58" s="807" t="s">
        <v>1490</v>
      </c>
      <c r="D58" s="799" t="s">
        <v>374</v>
      </c>
      <c r="E58" s="808">
        <v>860</v>
      </c>
      <c r="F58" s="809">
        <v>6.76</v>
      </c>
      <c r="G58" s="809"/>
      <c r="H58" s="809"/>
      <c r="I58" s="809"/>
      <c r="J58" s="809">
        <v>5814</v>
      </c>
      <c r="K58" s="809"/>
      <c r="L58" s="809"/>
      <c r="M58" s="809"/>
    </row>
    <row r="59" spans="1:13" ht="30" x14ac:dyDescent="0.25">
      <c r="A59" s="798">
        <v>31</v>
      </c>
      <c r="B59" s="806" t="s">
        <v>784</v>
      </c>
      <c r="C59" s="807" t="s">
        <v>1198</v>
      </c>
      <c r="D59" s="799" t="s">
        <v>373</v>
      </c>
      <c r="E59" s="808">
        <v>8.6</v>
      </c>
      <c r="F59" s="809">
        <v>316.06</v>
      </c>
      <c r="G59" s="809">
        <v>91.03</v>
      </c>
      <c r="H59" s="809">
        <v>120.73</v>
      </c>
      <c r="I59" s="809">
        <v>50.13</v>
      </c>
      <c r="J59" s="809">
        <v>2718</v>
      </c>
      <c r="K59" s="809">
        <v>783</v>
      </c>
      <c r="L59" s="809">
        <v>1038</v>
      </c>
      <c r="M59" s="809">
        <v>431</v>
      </c>
    </row>
    <row r="60" spans="1:13" ht="30" x14ac:dyDescent="0.25">
      <c r="A60" s="798">
        <v>32</v>
      </c>
      <c r="B60" s="1137" t="s">
        <v>1684</v>
      </c>
      <c r="C60" s="807" t="s">
        <v>1509</v>
      </c>
      <c r="D60" s="799" t="s">
        <v>374</v>
      </c>
      <c r="E60" s="808">
        <v>860</v>
      </c>
      <c r="F60" s="809">
        <v>2.17</v>
      </c>
      <c r="G60" s="809"/>
      <c r="H60" s="809"/>
      <c r="I60" s="809"/>
      <c r="J60" s="809">
        <v>1866</v>
      </c>
      <c r="K60" s="809"/>
      <c r="L60" s="809"/>
      <c r="M60" s="809"/>
    </row>
    <row r="61" spans="1:13" ht="66" x14ac:dyDescent="0.25">
      <c r="A61" s="798">
        <v>33</v>
      </c>
      <c r="B61" s="806" t="s">
        <v>620</v>
      </c>
      <c r="C61" s="807" t="s">
        <v>1199</v>
      </c>
      <c r="D61" s="799" t="s">
        <v>373</v>
      </c>
      <c r="E61" s="808">
        <v>2.62</v>
      </c>
      <c r="F61" s="809">
        <v>2130.46</v>
      </c>
      <c r="G61" s="809">
        <v>395.66</v>
      </c>
      <c r="H61" s="809">
        <v>1317.45</v>
      </c>
      <c r="I61" s="809">
        <v>178.31</v>
      </c>
      <c r="J61" s="809">
        <v>5582</v>
      </c>
      <c r="K61" s="809">
        <v>1037</v>
      </c>
      <c r="L61" s="809">
        <v>3452</v>
      </c>
      <c r="M61" s="809">
        <v>467</v>
      </c>
    </row>
    <row r="62" spans="1:13" ht="47.25" customHeight="1" x14ac:dyDescent="0.25">
      <c r="A62" s="798">
        <v>34</v>
      </c>
      <c r="B62" s="1137" t="s">
        <v>1683</v>
      </c>
      <c r="C62" s="807" t="s">
        <v>1510</v>
      </c>
      <c r="D62" s="799" t="s">
        <v>374</v>
      </c>
      <c r="E62" s="808">
        <v>70</v>
      </c>
      <c r="F62" s="809">
        <v>2.65</v>
      </c>
      <c r="G62" s="809"/>
      <c r="H62" s="809"/>
      <c r="I62" s="809"/>
      <c r="J62" s="809">
        <v>186</v>
      </c>
      <c r="K62" s="809"/>
      <c r="L62" s="809"/>
      <c r="M62" s="809"/>
    </row>
    <row r="63" spans="1:13" ht="47.25" customHeight="1" x14ac:dyDescent="0.25">
      <c r="A63" s="798">
        <v>35</v>
      </c>
      <c r="B63" s="806" t="s">
        <v>785</v>
      </c>
      <c r="C63" s="807" t="s">
        <v>1511</v>
      </c>
      <c r="D63" s="799" t="s">
        <v>374</v>
      </c>
      <c r="E63" s="808">
        <v>192</v>
      </c>
      <c r="F63" s="809">
        <v>23.82</v>
      </c>
      <c r="G63" s="809"/>
      <c r="H63" s="809"/>
      <c r="I63" s="809"/>
      <c r="J63" s="809">
        <v>4573</v>
      </c>
      <c r="K63" s="809"/>
      <c r="L63" s="809"/>
      <c r="M63" s="809"/>
    </row>
    <row r="64" spans="1:13" ht="15" customHeight="1" x14ac:dyDescent="0.25">
      <c r="A64" s="1286" t="s">
        <v>196</v>
      </c>
      <c r="B64" s="1287"/>
      <c r="C64" s="1287"/>
      <c r="D64" s="1287"/>
      <c r="E64" s="1287"/>
      <c r="F64" s="1287"/>
      <c r="G64" s="1287"/>
      <c r="H64" s="1287"/>
      <c r="I64" s="1287"/>
      <c r="J64" s="810">
        <v>71328</v>
      </c>
      <c r="K64" s="810">
        <v>15142</v>
      </c>
      <c r="L64" s="810">
        <v>8932</v>
      </c>
      <c r="M64" s="810">
        <v>1915</v>
      </c>
    </row>
    <row r="65" spans="1:13" ht="15" customHeight="1" x14ac:dyDescent="0.25">
      <c r="A65" s="1286" t="s">
        <v>156</v>
      </c>
      <c r="B65" s="1287"/>
      <c r="C65" s="1287"/>
      <c r="D65" s="1287"/>
      <c r="E65" s="1287"/>
      <c r="F65" s="1287"/>
      <c r="G65" s="1287"/>
      <c r="H65" s="1287"/>
      <c r="I65" s="1287"/>
      <c r="J65" s="810">
        <v>16117</v>
      </c>
      <c r="K65" s="809"/>
      <c r="L65" s="809"/>
      <c r="M65" s="809"/>
    </row>
    <row r="66" spans="1:13" ht="15" customHeight="1" x14ac:dyDescent="0.25">
      <c r="A66" s="1286" t="s">
        <v>157</v>
      </c>
      <c r="B66" s="1287"/>
      <c r="C66" s="1287"/>
      <c r="D66" s="1287"/>
      <c r="E66" s="1287"/>
      <c r="F66" s="1287"/>
      <c r="G66" s="1287"/>
      <c r="H66" s="1287"/>
      <c r="I66" s="1287"/>
      <c r="J66" s="810">
        <v>10561</v>
      </c>
      <c r="K66" s="809"/>
      <c r="L66" s="809"/>
      <c r="M66" s="809"/>
    </row>
    <row r="67" spans="1:13" ht="15" customHeight="1" x14ac:dyDescent="0.25">
      <c r="A67" s="1296" t="s">
        <v>471</v>
      </c>
      <c r="B67" s="1287"/>
      <c r="C67" s="1287"/>
      <c r="D67" s="1287"/>
      <c r="E67" s="1287"/>
      <c r="F67" s="1287"/>
      <c r="G67" s="1287"/>
      <c r="H67" s="1287"/>
      <c r="I67" s="1287"/>
      <c r="J67" s="809"/>
      <c r="K67" s="809"/>
      <c r="L67" s="809"/>
      <c r="M67" s="809"/>
    </row>
    <row r="68" spans="1:13" ht="15" customHeight="1" x14ac:dyDescent="0.25">
      <c r="A68" s="1286" t="s">
        <v>359</v>
      </c>
      <c r="B68" s="1287"/>
      <c r="C68" s="1287"/>
      <c r="D68" s="1287"/>
      <c r="E68" s="1287"/>
      <c r="F68" s="1287"/>
      <c r="G68" s="1287"/>
      <c r="H68" s="1287"/>
      <c r="I68" s="1287"/>
      <c r="J68" s="810">
        <v>76792</v>
      </c>
      <c r="K68" s="809"/>
      <c r="L68" s="809"/>
      <c r="M68" s="809"/>
    </row>
    <row r="69" spans="1:13" ht="15" customHeight="1" x14ac:dyDescent="0.25">
      <c r="A69" s="1286" t="s">
        <v>160</v>
      </c>
      <c r="B69" s="1287"/>
      <c r="C69" s="1287"/>
      <c r="D69" s="1287"/>
      <c r="E69" s="1287"/>
      <c r="F69" s="1287"/>
      <c r="G69" s="1287"/>
      <c r="H69" s="1287"/>
      <c r="I69" s="1287"/>
      <c r="J69" s="810">
        <v>21214</v>
      </c>
      <c r="K69" s="809"/>
      <c r="L69" s="809"/>
      <c r="M69" s="809"/>
    </row>
    <row r="70" spans="1:13" ht="15" customHeight="1" x14ac:dyDescent="0.25">
      <c r="A70" s="1286" t="s">
        <v>161</v>
      </c>
      <c r="B70" s="1287"/>
      <c r="C70" s="1287"/>
      <c r="D70" s="1287"/>
      <c r="E70" s="1287"/>
      <c r="F70" s="1287"/>
      <c r="G70" s="1287"/>
      <c r="H70" s="1287"/>
      <c r="I70" s="1287"/>
      <c r="J70" s="810">
        <v>98006</v>
      </c>
      <c r="K70" s="809"/>
      <c r="L70" s="809"/>
      <c r="M70" s="809"/>
    </row>
    <row r="71" spans="1:13" ht="15" customHeight="1" x14ac:dyDescent="0.25">
      <c r="A71" s="1286" t="s">
        <v>375</v>
      </c>
      <c r="B71" s="1287"/>
      <c r="C71" s="1287"/>
      <c r="D71" s="1287"/>
      <c r="E71" s="1287"/>
      <c r="F71" s="1287"/>
      <c r="G71" s="1287"/>
      <c r="H71" s="1287"/>
      <c r="I71" s="1287"/>
      <c r="J71" s="809"/>
      <c r="K71" s="809"/>
      <c r="L71" s="809"/>
      <c r="M71" s="809"/>
    </row>
    <row r="72" spans="1:13" ht="15" customHeight="1" x14ac:dyDescent="0.25">
      <c r="A72" s="1286" t="s">
        <v>162</v>
      </c>
      <c r="B72" s="1287"/>
      <c r="C72" s="1287"/>
      <c r="D72" s="1287"/>
      <c r="E72" s="1287"/>
      <c r="F72" s="1287"/>
      <c r="G72" s="1287"/>
      <c r="H72" s="1287"/>
      <c r="I72" s="1287"/>
      <c r="J72" s="810">
        <v>26040</v>
      </c>
      <c r="K72" s="809"/>
      <c r="L72" s="809"/>
      <c r="M72" s="809"/>
    </row>
    <row r="73" spans="1:13" ht="15" customHeight="1" x14ac:dyDescent="0.25">
      <c r="A73" s="1286" t="s">
        <v>163</v>
      </c>
      <c r="B73" s="1287"/>
      <c r="C73" s="1287"/>
      <c r="D73" s="1287"/>
      <c r="E73" s="1287"/>
      <c r="F73" s="1287"/>
      <c r="G73" s="1287"/>
      <c r="H73" s="1287"/>
      <c r="I73" s="1287"/>
      <c r="J73" s="810">
        <v>8932</v>
      </c>
      <c r="K73" s="809"/>
      <c r="L73" s="809"/>
      <c r="M73" s="809"/>
    </row>
    <row r="74" spans="1:13" ht="15" customHeight="1" x14ac:dyDescent="0.25">
      <c r="A74" s="1286" t="s">
        <v>164</v>
      </c>
      <c r="B74" s="1287"/>
      <c r="C74" s="1287"/>
      <c r="D74" s="1287"/>
      <c r="E74" s="1287"/>
      <c r="F74" s="1287"/>
      <c r="G74" s="1287"/>
      <c r="H74" s="1287"/>
      <c r="I74" s="1287"/>
      <c r="J74" s="810">
        <v>17057</v>
      </c>
      <c r="K74" s="809"/>
      <c r="L74" s="809"/>
      <c r="M74" s="809"/>
    </row>
    <row r="75" spans="1:13" ht="15" customHeight="1" x14ac:dyDescent="0.25">
      <c r="A75" s="1286" t="s">
        <v>165</v>
      </c>
      <c r="B75" s="1287"/>
      <c r="C75" s="1287"/>
      <c r="D75" s="1287"/>
      <c r="E75" s="1287"/>
      <c r="F75" s="1287"/>
      <c r="G75" s="1287"/>
      <c r="H75" s="1287"/>
      <c r="I75" s="1287"/>
      <c r="J75" s="810">
        <v>21214</v>
      </c>
      <c r="K75" s="809"/>
      <c r="L75" s="809"/>
      <c r="M75" s="809"/>
    </row>
    <row r="76" spans="1:13" ht="15" customHeight="1" x14ac:dyDescent="0.25">
      <c r="A76" s="1286" t="s">
        <v>166</v>
      </c>
      <c r="B76" s="1287"/>
      <c r="C76" s="1287"/>
      <c r="D76" s="1287"/>
      <c r="E76" s="1287"/>
      <c r="F76" s="1287"/>
      <c r="G76" s="1287"/>
      <c r="H76" s="1287"/>
      <c r="I76" s="1287"/>
      <c r="J76" s="810">
        <v>16117</v>
      </c>
      <c r="K76" s="809"/>
      <c r="L76" s="809"/>
      <c r="M76" s="809"/>
    </row>
    <row r="77" spans="1:13" ht="15" customHeight="1" x14ac:dyDescent="0.25">
      <c r="A77" s="1286" t="s">
        <v>167</v>
      </c>
      <c r="B77" s="1287"/>
      <c r="C77" s="1287"/>
      <c r="D77" s="1287"/>
      <c r="E77" s="1287"/>
      <c r="F77" s="1287"/>
      <c r="G77" s="1287"/>
      <c r="H77" s="1287"/>
      <c r="I77" s="1287"/>
      <c r="J77" s="810">
        <v>10561</v>
      </c>
      <c r="K77" s="809"/>
      <c r="L77" s="809"/>
      <c r="M77" s="809"/>
    </row>
    <row r="78" spans="1:13" ht="19.5" customHeight="1" x14ac:dyDescent="0.25">
      <c r="A78" s="1296" t="s">
        <v>472</v>
      </c>
      <c r="B78" s="1287"/>
      <c r="C78" s="1287"/>
      <c r="D78" s="1287"/>
      <c r="E78" s="1287"/>
      <c r="F78" s="1287"/>
      <c r="G78" s="1287"/>
      <c r="H78" s="1287"/>
      <c r="I78" s="1287"/>
      <c r="J78" s="811">
        <v>98006</v>
      </c>
      <c r="K78" s="809"/>
      <c r="L78" s="809"/>
      <c r="M78" s="809"/>
    </row>
    <row r="79" spans="1:13" ht="19.5" customHeight="1" x14ac:dyDescent="0.25">
      <c r="A79" s="1290" t="s">
        <v>377</v>
      </c>
      <c r="B79" s="1287"/>
      <c r="C79" s="1287"/>
      <c r="D79" s="1287"/>
      <c r="E79" s="1287"/>
      <c r="F79" s="1287"/>
      <c r="G79" s="1287"/>
      <c r="H79" s="1287"/>
      <c r="I79" s="1287"/>
      <c r="J79" s="1287"/>
      <c r="K79" s="1287"/>
      <c r="L79" s="1287"/>
      <c r="M79" s="1287"/>
    </row>
    <row r="80" spans="1:13" ht="60.75" customHeight="1" x14ac:dyDescent="0.25">
      <c r="A80" s="798">
        <v>36</v>
      </c>
      <c r="B80" s="806" t="s">
        <v>786</v>
      </c>
      <c r="C80" s="807" t="s">
        <v>1200</v>
      </c>
      <c r="D80" s="799" t="s">
        <v>378</v>
      </c>
      <c r="E80" s="808">
        <v>1</v>
      </c>
      <c r="F80" s="809">
        <v>4298.84</v>
      </c>
      <c r="G80" s="809">
        <v>1269.5999999999999</v>
      </c>
      <c r="H80" s="809">
        <v>368.33</v>
      </c>
      <c r="I80" s="809">
        <v>54.23</v>
      </c>
      <c r="J80" s="809">
        <v>4299</v>
      </c>
      <c r="K80" s="809">
        <v>1270</v>
      </c>
      <c r="L80" s="809">
        <v>368</v>
      </c>
      <c r="M80" s="809">
        <v>54</v>
      </c>
    </row>
    <row r="81" spans="1:13" ht="42" x14ac:dyDescent="0.25">
      <c r="A81" s="798">
        <v>37</v>
      </c>
      <c r="B81" s="806" t="s">
        <v>787</v>
      </c>
      <c r="C81" s="807" t="s">
        <v>1201</v>
      </c>
      <c r="D81" s="799" t="s">
        <v>378</v>
      </c>
      <c r="E81" s="808">
        <v>1</v>
      </c>
      <c r="F81" s="809">
        <v>2394.6799999999998</v>
      </c>
      <c r="G81" s="809">
        <v>2347.73</v>
      </c>
      <c r="H81" s="809"/>
      <c r="I81" s="809"/>
      <c r="J81" s="809">
        <v>2395</v>
      </c>
      <c r="K81" s="809">
        <v>2348</v>
      </c>
      <c r="L81" s="809"/>
      <c r="M81" s="809"/>
    </row>
    <row r="82" spans="1:13" ht="75" x14ac:dyDescent="0.25">
      <c r="A82" s="798">
        <v>38</v>
      </c>
      <c r="B82" s="806" t="s">
        <v>788</v>
      </c>
      <c r="C82" s="807" t="s">
        <v>1512</v>
      </c>
      <c r="D82" s="799" t="s">
        <v>220</v>
      </c>
      <c r="E82" s="808">
        <v>1</v>
      </c>
      <c r="F82" s="809">
        <v>9217.0499999999993</v>
      </c>
      <c r="G82" s="809"/>
      <c r="H82" s="809"/>
      <c r="I82" s="809"/>
      <c r="J82" s="809">
        <v>9217</v>
      </c>
      <c r="K82" s="809"/>
      <c r="L82" s="809"/>
      <c r="M82" s="809"/>
    </row>
    <row r="83" spans="1:13" ht="42" x14ac:dyDescent="0.25">
      <c r="A83" s="798">
        <v>39</v>
      </c>
      <c r="B83" s="806" t="s">
        <v>790</v>
      </c>
      <c r="C83" s="807" t="s">
        <v>1202</v>
      </c>
      <c r="D83" s="799" t="s">
        <v>207</v>
      </c>
      <c r="E83" s="808">
        <v>4</v>
      </c>
      <c r="F83" s="809">
        <v>69.680000000000007</v>
      </c>
      <c r="G83" s="809">
        <v>53.7</v>
      </c>
      <c r="H83" s="809">
        <v>14.91</v>
      </c>
      <c r="I83" s="809">
        <v>2.4900000000000002</v>
      </c>
      <c r="J83" s="809">
        <v>279</v>
      </c>
      <c r="K83" s="809">
        <v>215</v>
      </c>
      <c r="L83" s="809">
        <v>60</v>
      </c>
      <c r="M83" s="809">
        <v>10</v>
      </c>
    </row>
    <row r="84" spans="1:13" ht="51" x14ac:dyDescent="0.25">
      <c r="A84" s="798">
        <v>40</v>
      </c>
      <c r="B84" s="806" t="s">
        <v>791</v>
      </c>
      <c r="C84" s="807" t="s">
        <v>1513</v>
      </c>
      <c r="D84" s="799" t="s">
        <v>154</v>
      </c>
      <c r="E84" s="808">
        <v>1</v>
      </c>
      <c r="F84" s="809">
        <v>5170.54</v>
      </c>
      <c r="G84" s="809"/>
      <c r="H84" s="809"/>
      <c r="I84" s="809"/>
      <c r="J84" s="809">
        <v>5171</v>
      </c>
      <c r="K84" s="809"/>
      <c r="L84" s="809"/>
      <c r="M84" s="809"/>
    </row>
    <row r="85" spans="1:13" ht="51" x14ac:dyDescent="0.25">
      <c r="A85" s="798">
        <v>41</v>
      </c>
      <c r="B85" s="806" t="s">
        <v>793</v>
      </c>
      <c r="C85" s="807" t="s">
        <v>1514</v>
      </c>
      <c r="D85" s="799" t="s">
        <v>154</v>
      </c>
      <c r="E85" s="808">
        <v>2</v>
      </c>
      <c r="F85" s="809">
        <v>3192.25</v>
      </c>
      <c r="G85" s="809"/>
      <c r="H85" s="809"/>
      <c r="I85" s="809"/>
      <c r="J85" s="809">
        <v>6385</v>
      </c>
      <c r="K85" s="809"/>
      <c r="L85" s="809"/>
      <c r="M85" s="809"/>
    </row>
    <row r="86" spans="1:13" ht="51" x14ac:dyDescent="0.25">
      <c r="A86" s="798">
        <v>42</v>
      </c>
      <c r="B86" s="806" t="s">
        <v>795</v>
      </c>
      <c r="C86" s="807" t="s">
        <v>1515</v>
      </c>
      <c r="D86" s="799" t="s">
        <v>154</v>
      </c>
      <c r="E86" s="808">
        <v>1</v>
      </c>
      <c r="F86" s="809">
        <v>3192.25</v>
      </c>
      <c r="G86" s="809"/>
      <c r="H86" s="809"/>
      <c r="I86" s="809"/>
      <c r="J86" s="809">
        <v>3192</v>
      </c>
      <c r="K86" s="809"/>
      <c r="L86" s="809"/>
      <c r="M86" s="809"/>
    </row>
    <row r="87" spans="1:13" ht="42" x14ac:dyDescent="0.25">
      <c r="A87" s="798">
        <v>43</v>
      </c>
      <c r="B87" s="806" t="s">
        <v>797</v>
      </c>
      <c r="C87" s="807" t="s">
        <v>1203</v>
      </c>
      <c r="D87" s="799" t="s">
        <v>379</v>
      </c>
      <c r="E87" s="808">
        <v>4</v>
      </c>
      <c r="F87" s="809">
        <v>9.33</v>
      </c>
      <c r="G87" s="809">
        <v>9.15</v>
      </c>
      <c r="H87" s="809"/>
      <c r="I87" s="809"/>
      <c r="J87" s="809">
        <v>37</v>
      </c>
      <c r="K87" s="809">
        <v>37</v>
      </c>
      <c r="L87" s="809"/>
      <c r="M87" s="809"/>
    </row>
    <row r="88" spans="1:13" ht="42" x14ac:dyDescent="0.25">
      <c r="A88" s="798">
        <v>44</v>
      </c>
      <c r="B88" s="806" t="s">
        <v>798</v>
      </c>
      <c r="C88" s="807" t="s">
        <v>1204</v>
      </c>
      <c r="D88" s="799" t="s">
        <v>207</v>
      </c>
      <c r="E88" s="808">
        <v>2</v>
      </c>
      <c r="F88" s="809">
        <v>215.72</v>
      </c>
      <c r="G88" s="809">
        <v>190.44</v>
      </c>
      <c r="H88" s="809"/>
      <c r="I88" s="809"/>
      <c r="J88" s="809">
        <v>431</v>
      </c>
      <c r="K88" s="809">
        <v>381</v>
      </c>
      <c r="L88" s="809"/>
      <c r="M88" s="809"/>
    </row>
    <row r="89" spans="1:13" ht="51" x14ac:dyDescent="0.25">
      <c r="A89" s="798">
        <v>45</v>
      </c>
      <c r="B89" s="806" t="s">
        <v>799</v>
      </c>
      <c r="C89" s="807" t="s">
        <v>1516</v>
      </c>
      <c r="D89" s="799" t="s">
        <v>154</v>
      </c>
      <c r="E89" s="808">
        <v>2</v>
      </c>
      <c r="F89" s="809">
        <v>2269.2199999999998</v>
      </c>
      <c r="G89" s="809"/>
      <c r="H89" s="809"/>
      <c r="I89" s="809"/>
      <c r="J89" s="809">
        <v>4538</v>
      </c>
      <c r="K89" s="809"/>
      <c r="L89" s="809"/>
      <c r="M89" s="809"/>
    </row>
    <row r="90" spans="1:13" ht="30" x14ac:dyDescent="0.25">
      <c r="A90" s="798">
        <v>46</v>
      </c>
      <c r="B90" s="806" t="s">
        <v>801</v>
      </c>
      <c r="C90" s="807" t="s">
        <v>1205</v>
      </c>
      <c r="D90" s="799" t="s">
        <v>207</v>
      </c>
      <c r="E90" s="808">
        <v>1</v>
      </c>
      <c r="F90" s="809">
        <v>893.25</v>
      </c>
      <c r="G90" s="809">
        <v>846.4</v>
      </c>
      <c r="H90" s="809"/>
      <c r="I90" s="809"/>
      <c r="J90" s="809">
        <v>893</v>
      </c>
      <c r="K90" s="809">
        <v>846</v>
      </c>
      <c r="L90" s="809"/>
      <c r="M90" s="809"/>
    </row>
    <row r="91" spans="1:13" ht="39" x14ac:dyDescent="0.25">
      <c r="A91" s="798">
        <v>47</v>
      </c>
      <c r="B91" s="806" t="s">
        <v>802</v>
      </c>
      <c r="C91" s="807" t="s">
        <v>1517</v>
      </c>
      <c r="D91" s="799" t="s">
        <v>154</v>
      </c>
      <c r="E91" s="808">
        <v>1</v>
      </c>
      <c r="F91" s="809">
        <v>944.19</v>
      </c>
      <c r="G91" s="809"/>
      <c r="H91" s="809"/>
      <c r="I91" s="809"/>
      <c r="J91" s="809">
        <v>944</v>
      </c>
      <c r="K91" s="809"/>
      <c r="L91" s="809"/>
      <c r="M91" s="809"/>
    </row>
    <row r="92" spans="1:13" ht="30" x14ac:dyDescent="0.25">
      <c r="A92" s="798">
        <v>48</v>
      </c>
      <c r="B92" s="806" t="s">
        <v>804</v>
      </c>
      <c r="C92" s="807" t="s">
        <v>1206</v>
      </c>
      <c r="D92" s="799" t="s">
        <v>208</v>
      </c>
      <c r="E92" s="808">
        <v>31</v>
      </c>
      <c r="F92" s="809">
        <v>151.4</v>
      </c>
      <c r="G92" s="809">
        <v>55.55</v>
      </c>
      <c r="H92" s="809"/>
      <c r="I92" s="809"/>
      <c r="J92" s="809">
        <v>4693</v>
      </c>
      <c r="K92" s="809">
        <v>1722</v>
      </c>
      <c r="L92" s="809"/>
      <c r="M92" s="809"/>
    </row>
    <row r="93" spans="1:13" ht="48" customHeight="1" x14ac:dyDescent="0.25">
      <c r="A93" s="798">
        <v>49</v>
      </c>
      <c r="B93" s="806" t="s">
        <v>805</v>
      </c>
      <c r="C93" s="807" t="s">
        <v>1518</v>
      </c>
      <c r="D93" s="799" t="s">
        <v>154</v>
      </c>
      <c r="E93" s="808">
        <v>31</v>
      </c>
      <c r="F93" s="809">
        <v>163.98</v>
      </c>
      <c r="G93" s="809"/>
      <c r="H93" s="809"/>
      <c r="I93" s="809"/>
      <c r="J93" s="809">
        <v>5083</v>
      </c>
      <c r="K93" s="809"/>
      <c r="L93" s="809"/>
      <c r="M93" s="809"/>
    </row>
    <row r="94" spans="1:13" ht="48" customHeight="1" x14ac:dyDescent="0.25">
      <c r="A94" s="798">
        <v>50</v>
      </c>
      <c r="B94" s="806" t="s">
        <v>779</v>
      </c>
      <c r="C94" s="807" t="s">
        <v>1207</v>
      </c>
      <c r="D94" s="799" t="s">
        <v>207</v>
      </c>
      <c r="E94" s="808">
        <v>3</v>
      </c>
      <c r="F94" s="809">
        <v>93.39</v>
      </c>
      <c r="G94" s="809">
        <v>54.49</v>
      </c>
      <c r="H94" s="809"/>
      <c r="I94" s="809"/>
      <c r="J94" s="809">
        <v>280</v>
      </c>
      <c r="K94" s="809">
        <v>163</v>
      </c>
      <c r="L94" s="809"/>
      <c r="M94" s="809"/>
    </row>
    <row r="95" spans="1:13" ht="48" customHeight="1" x14ac:dyDescent="0.25">
      <c r="A95" s="798">
        <v>51</v>
      </c>
      <c r="B95" s="806" t="s">
        <v>807</v>
      </c>
      <c r="C95" s="807" t="s">
        <v>1519</v>
      </c>
      <c r="D95" s="799" t="s">
        <v>154</v>
      </c>
      <c r="E95" s="808">
        <v>3</v>
      </c>
      <c r="F95" s="809">
        <v>144.4</v>
      </c>
      <c r="G95" s="809"/>
      <c r="H95" s="809"/>
      <c r="I95" s="809"/>
      <c r="J95" s="809">
        <v>433</v>
      </c>
      <c r="K95" s="809"/>
      <c r="L95" s="809"/>
      <c r="M95" s="809"/>
    </row>
    <row r="96" spans="1:13" ht="48" customHeight="1" x14ac:dyDescent="0.25">
      <c r="A96" s="798">
        <v>52</v>
      </c>
      <c r="B96" s="806" t="s">
        <v>809</v>
      </c>
      <c r="C96" s="807" t="s">
        <v>1208</v>
      </c>
      <c r="D96" s="799" t="s">
        <v>207</v>
      </c>
      <c r="E96" s="808">
        <v>1</v>
      </c>
      <c r="F96" s="809">
        <v>247.71</v>
      </c>
      <c r="G96" s="809">
        <v>51.4</v>
      </c>
      <c r="H96" s="809">
        <v>4.84</v>
      </c>
      <c r="I96" s="809"/>
      <c r="J96" s="809">
        <v>248</v>
      </c>
      <c r="K96" s="809">
        <v>51</v>
      </c>
      <c r="L96" s="809">
        <v>5</v>
      </c>
      <c r="M96" s="809"/>
    </row>
    <row r="97" spans="1:13" ht="48" customHeight="1" x14ac:dyDescent="0.25">
      <c r="A97" s="798">
        <v>53</v>
      </c>
      <c r="B97" s="806" t="s">
        <v>810</v>
      </c>
      <c r="C97" s="807" t="s">
        <v>1520</v>
      </c>
      <c r="D97" s="799" t="s">
        <v>220</v>
      </c>
      <c r="E97" s="808">
        <v>1</v>
      </c>
      <c r="F97" s="809">
        <v>4.32</v>
      </c>
      <c r="G97" s="809"/>
      <c r="H97" s="809"/>
      <c r="I97" s="809"/>
      <c r="J97" s="809">
        <v>4</v>
      </c>
      <c r="K97" s="809"/>
      <c r="L97" s="809"/>
      <c r="M97" s="809"/>
    </row>
    <row r="98" spans="1:13" ht="48" customHeight="1" x14ac:dyDescent="0.25">
      <c r="A98" s="798">
        <v>54</v>
      </c>
      <c r="B98" s="806" t="s">
        <v>812</v>
      </c>
      <c r="C98" s="807" t="s">
        <v>1521</v>
      </c>
      <c r="D98" s="799" t="s">
        <v>380</v>
      </c>
      <c r="E98" s="808">
        <v>1</v>
      </c>
      <c r="F98" s="809">
        <v>301.61</v>
      </c>
      <c r="G98" s="809"/>
      <c r="H98" s="809"/>
      <c r="I98" s="809"/>
      <c r="J98" s="809">
        <v>302</v>
      </c>
      <c r="K98" s="809"/>
      <c r="L98" s="809"/>
      <c r="M98" s="809"/>
    </row>
    <row r="99" spans="1:13" ht="48" customHeight="1" x14ac:dyDescent="0.25">
      <c r="A99" s="798">
        <v>55</v>
      </c>
      <c r="B99" s="806" t="s">
        <v>814</v>
      </c>
      <c r="C99" s="807" t="s">
        <v>1522</v>
      </c>
      <c r="D99" s="799" t="s">
        <v>380</v>
      </c>
      <c r="E99" s="808">
        <v>1</v>
      </c>
      <c r="F99" s="809">
        <v>675.6</v>
      </c>
      <c r="G99" s="809"/>
      <c r="H99" s="809"/>
      <c r="I99" s="809"/>
      <c r="J99" s="809">
        <v>676</v>
      </c>
      <c r="K99" s="809"/>
      <c r="L99" s="809"/>
      <c r="M99" s="809"/>
    </row>
    <row r="100" spans="1:13" ht="48" customHeight="1" x14ac:dyDescent="0.25">
      <c r="A100" s="798">
        <v>56</v>
      </c>
      <c r="B100" s="806" t="s">
        <v>618</v>
      </c>
      <c r="C100" s="807" t="s">
        <v>1209</v>
      </c>
      <c r="D100" s="799" t="s">
        <v>373</v>
      </c>
      <c r="E100" s="808">
        <v>8</v>
      </c>
      <c r="F100" s="809">
        <v>1989.52</v>
      </c>
      <c r="G100" s="809">
        <v>276.7</v>
      </c>
      <c r="H100" s="809">
        <v>503.37</v>
      </c>
      <c r="I100" s="809">
        <v>116.89</v>
      </c>
      <c r="J100" s="809">
        <v>15916</v>
      </c>
      <c r="K100" s="809">
        <v>2214</v>
      </c>
      <c r="L100" s="809">
        <v>4027</v>
      </c>
      <c r="M100" s="809">
        <v>935</v>
      </c>
    </row>
    <row r="101" spans="1:13" ht="48" customHeight="1" x14ac:dyDescent="0.25">
      <c r="A101" s="798">
        <v>57</v>
      </c>
      <c r="B101" s="806" t="s">
        <v>783</v>
      </c>
      <c r="C101" s="807" t="s">
        <v>1490</v>
      </c>
      <c r="D101" s="799" t="s">
        <v>374</v>
      </c>
      <c r="E101" s="808">
        <v>860</v>
      </c>
      <c r="F101" s="809">
        <v>6.76</v>
      </c>
      <c r="G101" s="809"/>
      <c r="H101" s="809"/>
      <c r="I101" s="809"/>
      <c r="J101" s="809">
        <v>5814</v>
      </c>
      <c r="K101" s="809"/>
      <c r="L101" s="809"/>
      <c r="M101" s="809"/>
    </row>
    <row r="102" spans="1:13" ht="48" customHeight="1" x14ac:dyDescent="0.25">
      <c r="A102" s="798">
        <v>58</v>
      </c>
      <c r="B102" s="806" t="s">
        <v>816</v>
      </c>
      <c r="C102" s="807" t="s">
        <v>1210</v>
      </c>
      <c r="D102" s="799" t="s">
        <v>374</v>
      </c>
      <c r="E102" s="808">
        <v>60</v>
      </c>
      <c r="F102" s="809">
        <v>16</v>
      </c>
      <c r="G102" s="809"/>
      <c r="H102" s="809"/>
      <c r="I102" s="809"/>
      <c r="J102" s="809">
        <v>960</v>
      </c>
      <c r="K102" s="809"/>
      <c r="L102" s="809"/>
      <c r="M102" s="809"/>
    </row>
    <row r="103" spans="1:13" ht="43.5" customHeight="1" x14ac:dyDescent="0.25">
      <c r="A103" s="798">
        <v>59</v>
      </c>
      <c r="B103" s="806" t="s">
        <v>784</v>
      </c>
      <c r="C103" s="807" t="s">
        <v>1198</v>
      </c>
      <c r="D103" s="799" t="s">
        <v>373</v>
      </c>
      <c r="E103" s="808">
        <v>8.6</v>
      </c>
      <c r="F103" s="809">
        <v>316.06</v>
      </c>
      <c r="G103" s="809">
        <v>91.03</v>
      </c>
      <c r="H103" s="809">
        <v>120.73</v>
      </c>
      <c r="I103" s="809">
        <v>50.13</v>
      </c>
      <c r="J103" s="809">
        <v>2718</v>
      </c>
      <c r="K103" s="809">
        <v>783</v>
      </c>
      <c r="L103" s="809">
        <v>1038</v>
      </c>
      <c r="M103" s="809">
        <v>431</v>
      </c>
    </row>
    <row r="104" spans="1:13" ht="43.5" customHeight="1" x14ac:dyDescent="0.25">
      <c r="A104" s="798">
        <v>60</v>
      </c>
      <c r="B104" s="806" t="s">
        <v>817</v>
      </c>
      <c r="C104" s="807" t="s">
        <v>1523</v>
      </c>
      <c r="D104" s="799" t="s">
        <v>374</v>
      </c>
      <c r="E104" s="808">
        <v>860</v>
      </c>
      <c r="F104" s="809">
        <v>5.25</v>
      </c>
      <c r="G104" s="809"/>
      <c r="H104" s="809"/>
      <c r="I104" s="809"/>
      <c r="J104" s="809">
        <v>4515</v>
      </c>
      <c r="K104" s="809"/>
      <c r="L104" s="809"/>
      <c r="M104" s="809"/>
    </row>
    <row r="105" spans="1:13" ht="14.25" customHeight="1" x14ac:dyDescent="0.25">
      <c r="A105" s="1286" t="s">
        <v>196</v>
      </c>
      <c r="B105" s="1287"/>
      <c r="C105" s="1287"/>
      <c r="D105" s="1287"/>
      <c r="E105" s="1287"/>
      <c r="F105" s="1287"/>
      <c r="G105" s="1287"/>
      <c r="H105" s="1287"/>
      <c r="I105" s="1287"/>
      <c r="J105" s="810">
        <v>79423</v>
      </c>
      <c r="K105" s="810">
        <v>10030</v>
      </c>
      <c r="L105" s="810">
        <v>5498</v>
      </c>
      <c r="M105" s="810">
        <v>1430</v>
      </c>
    </row>
    <row r="106" spans="1:13" ht="14.25" customHeight="1" x14ac:dyDescent="0.25">
      <c r="A106" s="1286" t="s">
        <v>156</v>
      </c>
      <c r="B106" s="1287"/>
      <c r="C106" s="1287"/>
      <c r="D106" s="1287"/>
      <c r="E106" s="1287"/>
      <c r="F106" s="1287"/>
      <c r="G106" s="1287"/>
      <c r="H106" s="1287"/>
      <c r="I106" s="1287"/>
      <c r="J106" s="810">
        <v>10865</v>
      </c>
      <c r="K106" s="809"/>
      <c r="L106" s="809"/>
      <c r="M106" s="809"/>
    </row>
    <row r="107" spans="1:13" ht="14.25" customHeight="1" x14ac:dyDescent="0.25">
      <c r="A107" s="1286" t="s">
        <v>157</v>
      </c>
      <c r="B107" s="1287"/>
      <c r="C107" s="1287"/>
      <c r="D107" s="1287"/>
      <c r="E107" s="1287"/>
      <c r="F107" s="1287"/>
      <c r="G107" s="1287"/>
      <c r="H107" s="1287"/>
      <c r="I107" s="1287"/>
      <c r="J107" s="810">
        <v>7105</v>
      </c>
      <c r="K107" s="809"/>
      <c r="L107" s="809"/>
      <c r="M107" s="809"/>
    </row>
    <row r="108" spans="1:13" ht="14.25" customHeight="1" x14ac:dyDescent="0.25">
      <c r="A108" s="1296" t="s">
        <v>473</v>
      </c>
      <c r="B108" s="1287"/>
      <c r="C108" s="1287"/>
      <c r="D108" s="1287"/>
      <c r="E108" s="1287"/>
      <c r="F108" s="1287"/>
      <c r="G108" s="1287"/>
      <c r="H108" s="1287"/>
      <c r="I108" s="1287"/>
      <c r="J108" s="809"/>
      <c r="K108" s="809"/>
      <c r="L108" s="809"/>
      <c r="M108" s="809"/>
    </row>
    <row r="109" spans="1:13" ht="15" customHeight="1" x14ac:dyDescent="0.25">
      <c r="A109" s="1286" t="s">
        <v>359</v>
      </c>
      <c r="B109" s="1287"/>
      <c r="C109" s="1287"/>
      <c r="D109" s="1287"/>
      <c r="E109" s="1287"/>
      <c r="F109" s="1287"/>
      <c r="G109" s="1287"/>
      <c r="H109" s="1287"/>
      <c r="I109" s="1287"/>
      <c r="J109" s="810">
        <v>62430</v>
      </c>
      <c r="K109" s="809"/>
      <c r="L109" s="809"/>
      <c r="M109" s="809"/>
    </row>
    <row r="110" spans="1:13" ht="15" customHeight="1" x14ac:dyDescent="0.25">
      <c r="A110" s="1286" t="s">
        <v>160</v>
      </c>
      <c r="B110" s="1287"/>
      <c r="C110" s="1287"/>
      <c r="D110" s="1287"/>
      <c r="E110" s="1287"/>
      <c r="F110" s="1287"/>
      <c r="G110" s="1287"/>
      <c r="H110" s="1287"/>
      <c r="I110" s="1287"/>
      <c r="J110" s="810">
        <v>34963</v>
      </c>
      <c r="K110" s="809"/>
      <c r="L110" s="809"/>
      <c r="M110" s="809"/>
    </row>
    <row r="111" spans="1:13" ht="15" customHeight="1" x14ac:dyDescent="0.25">
      <c r="A111" s="1286" t="s">
        <v>161</v>
      </c>
      <c r="B111" s="1287"/>
      <c r="C111" s="1287"/>
      <c r="D111" s="1287"/>
      <c r="E111" s="1287"/>
      <c r="F111" s="1287"/>
      <c r="G111" s="1287"/>
      <c r="H111" s="1287"/>
      <c r="I111" s="1287"/>
      <c r="J111" s="810">
        <v>97393</v>
      </c>
      <c r="K111" s="809"/>
      <c r="L111" s="809"/>
      <c r="M111" s="809"/>
    </row>
    <row r="112" spans="1:13" ht="15" customHeight="1" x14ac:dyDescent="0.25">
      <c r="A112" s="1286" t="s">
        <v>375</v>
      </c>
      <c r="B112" s="1287"/>
      <c r="C112" s="1287"/>
      <c r="D112" s="1287"/>
      <c r="E112" s="1287"/>
      <c r="F112" s="1287"/>
      <c r="G112" s="1287"/>
      <c r="H112" s="1287"/>
      <c r="I112" s="1287"/>
      <c r="J112" s="809"/>
      <c r="K112" s="809"/>
      <c r="L112" s="809"/>
      <c r="M112" s="809"/>
    </row>
    <row r="113" spans="1:13" ht="15" customHeight="1" x14ac:dyDescent="0.25">
      <c r="A113" s="1286" t="s">
        <v>162</v>
      </c>
      <c r="B113" s="1287"/>
      <c r="C113" s="1287"/>
      <c r="D113" s="1287"/>
      <c r="E113" s="1287"/>
      <c r="F113" s="1287"/>
      <c r="G113" s="1287"/>
      <c r="H113" s="1287"/>
      <c r="I113" s="1287"/>
      <c r="J113" s="810">
        <v>28932</v>
      </c>
      <c r="K113" s="809"/>
      <c r="L113" s="809"/>
      <c r="M113" s="809"/>
    </row>
    <row r="114" spans="1:13" ht="15" customHeight="1" x14ac:dyDescent="0.25">
      <c r="A114" s="1286" t="s">
        <v>163</v>
      </c>
      <c r="B114" s="1287"/>
      <c r="C114" s="1287"/>
      <c r="D114" s="1287"/>
      <c r="E114" s="1287"/>
      <c r="F114" s="1287"/>
      <c r="G114" s="1287"/>
      <c r="H114" s="1287"/>
      <c r="I114" s="1287"/>
      <c r="J114" s="810">
        <v>5498</v>
      </c>
      <c r="K114" s="809"/>
      <c r="L114" s="809"/>
      <c r="M114" s="809"/>
    </row>
    <row r="115" spans="1:13" ht="15" customHeight="1" x14ac:dyDescent="0.25">
      <c r="A115" s="1286" t="s">
        <v>164</v>
      </c>
      <c r="B115" s="1287"/>
      <c r="C115" s="1287"/>
      <c r="D115" s="1287"/>
      <c r="E115" s="1287"/>
      <c r="F115" s="1287"/>
      <c r="G115" s="1287"/>
      <c r="H115" s="1287"/>
      <c r="I115" s="1287"/>
      <c r="J115" s="810">
        <v>11460</v>
      </c>
      <c r="K115" s="809"/>
      <c r="L115" s="809"/>
      <c r="M115" s="809"/>
    </row>
    <row r="116" spans="1:13" ht="15" customHeight="1" x14ac:dyDescent="0.25">
      <c r="A116" s="1286" t="s">
        <v>165</v>
      </c>
      <c r="B116" s="1287"/>
      <c r="C116" s="1287"/>
      <c r="D116" s="1287"/>
      <c r="E116" s="1287"/>
      <c r="F116" s="1287"/>
      <c r="G116" s="1287"/>
      <c r="H116" s="1287"/>
      <c r="I116" s="1287"/>
      <c r="J116" s="810">
        <v>34963</v>
      </c>
      <c r="K116" s="809"/>
      <c r="L116" s="809"/>
      <c r="M116" s="809"/>
    </row>
    <row r="117" spans="1:13" ht="15" customHeight="1" x14ac:dyDescent="0.25">
      <c r="A117" s="1286" t="s">
        <v>166</v>
      </c>
      <c r="B117" s="1287"/>
      <c r="C117" s="1287"/>
      <c r="D117" s="1287"/>
      <c r="E117" s="1287"/>
      <c r="F117" s="1287"/>
      <c r="G117" s="1287"/>
      <c r="H117" s="1287"/>
      <c r="I117" s="1287"/>
      <c r="J117" s="810">
        <v>10865</v>
      </c>
      <c r="K117" s="809"/>
      <c r="L117" s="809"/>
      <c r="M117" s="809"/>
    </row>
    <row r="118" spans="1:13" ht="15" customHeight="1" x14ac:dyDescent="0.25">
      <c r="A118" s="1286" t="s">
        <v>167</v>
      </c>
      <c r="B118" s="1287"/>
      <c r="C118" s="1287"/>
      <c r="D118" s="1287"/>
      <c r="E118" s="1287"/>
      <c r="F118" s="1287"/>
      <c r="G118" s="1287"/>
      <c r="H118" s="1287"/>
      <c r="I118" s="1287"/>
      <c r="J118" s="810">
        <v>7105</v>
      </c>
      <c r="K118" s="809"/>
      <c r="L118" s="809"/>
      <c r="M118" s="809"/>
    </row>
    <row r="119" spans="1:13" ht="15" customHeight="1" x14ac:dyDescent="0.25">
      <c r="A119" s="1296" t="s">
        <v>474</v>
      </c>
      <c r="B119" s="1287"/>
      <c r="C119" s="1287"/>
      <c r="D119" s="1287"/>
      <c r="E119" s="1287"/>
      <c r="F119" s="1287"/>
      <c r="G119" s="1287"/>
      <c r="H119" s="1287"/>
      <c r="I119" s="1287"/>
      <c r="J119" s="811">
        <v>97393</v>
      </c>
      <c r="K119" s="809"/>
      <c r="L119" s="809"/>
      <c r="M119" s="809"/>
    </row>
    <row r="120" spans="1:13" ht="15" customHeight="1" x14ac:dyDescent="0.25">
      <c r="A120" s="1297" t="s">
        <v>202</v>
      </c>
      <c r="B120" s="1298"/>
      <c r="C120" s="1298"/>
      <c r="D120" s="1298"/>
      <c r="E120" s="1298"/>
      <c r="F120" s="1298"/>
      <c r="G120" s="1298"/>
      <c r="H120" s="1298"/>
      <c r="I120" s="1298"/>
      <c r="J120" s="1298"/>
      <c r="K120" s="1298"/>
      <c r="L120" s="1298"/>
      <c r="M120" s="1298"/>
    </row>
    <row r="121" spans="1:13" ht="15" customHeight="1" x14ac:dyDescent="0.25">
      <c r="A121" s="1286" t="s">
        <v>155</v>
      </c>
      <c r="B121" s="1287"/>
      <c r="C121" s="1287"/>
      <c r="D121" s="1287"/>
      <c r="E121" s="1287"/>
      <c r="F121" s="1287"/>
      <c r="G121" s="1287"/>
      <c r="H121" s="1287"/>
      <c r="I121" s="1287"/>
      <c r="J121" s="810">
        <v>150751</v>
      </c>
      <c r="K121" s="810">
        <v>25172</v>
      </c>
      <c r="L121" s="810">
        <v>14430</v>
      </c>
      <c r="M121" s="810">
        <v>3345</v>
      </c>
    </row>
    <row r="122" spans="1:13" ht="15" customHeight="1" x14ac:dyDescent="0.25">
      <c r="A122" s="1286" t="s">
        <v>156</v>
      </c>
      <c r="B122" s="1287"/>
      <c r="C122" s="1287"/>
      <c r="D122" s="1287"/>
      <c r="E122" s="1287"/>
      <c r="F122" s="1287"/>
      <c r="G122" s="1287"/>
      <c r="H122" s="1287"/>
      <c r="I122" s="1287"/>
      <c r="J122" s="810">
        <v>26982</v>
      </c>
      <c r="K122" s="809"/>
      <c r="L122" s="809"/>
      <c r="M122" s="809"/>
    </row>
    <row r="123" spans="1:13" ht="15" customHeight="1" x14ac:dyDescent="0.25">
      <c r="A123" s="1286" t="s">
        <v>157</v>
      </c>
      <c r="B123" s="1287"/>
      <c r="C123" s="1287"/>
      <c r="D123" s="1287"/>
      <c r="E123" s="1287"/>
      <c r="F123" s="1287"/>
      <c r="G123" s="1287"/>
      <c r="H123" s="1287"/>
      <c r="I123" s="1287"/>
      <c r="J123" s="810">
        <v>17665</v>
      </c>
      <c r="K123" s="809"/>
      <c r="L123" s="809"/>
      <c r="M123" s="809"/>
    </row>
    <row r="124" spans="1:13" ht="15" customHeight="1" x14ac:dyDescent="0.25">
      <c r="A124" s="1296" t="s">
        <v>158</v>
      </c>
      <c r="B124" s="1287"/>
      <c r="C124" s="1287"/>
      <c r="D124" s="1287"/>
      <c r="E124" s="1287"/>
      <c r="F124" s="1287"/>
      <c r="G124" s="1287"/>
      <c r="H124" s="1287"/>
      <c r="I124" s="1287"/>
      <c r="J124" s="809"/>
      <c r="K124" s="809"/>
      <c r="L124" s="809"/>
      <c r="M124" s="809"/>
    </row>
    <row r="125" spans="1:13" ht="15" customHeight="1" x14ac:dyDescent="0.25">
      <c r="A125" s="1286" t="s">
        <v>359</v>
      </c>
      <c r="B125" s="1287"/>
      <c r="C125" s="1287"/>
      <c r="D125" s="1287"/>
      <c r="E125" s="1287"/>
      <c r="F125" s="1287"/>
      <c r="G125" s="1287"/>
      <c r="H125" s="1287"/>
      <c r="I125" s="1287"/>
      <c r="J125" s="810">
        <v>139221</v>
      </c>
      <c r="K125" s="809"/>
      <c r="L125" s="809"/>
      <c r="M125" s="809"/>
    </row>
    <row r="126" spans="1:13" ht="15" customHeight="1" x14ac:dyDescent="0.25">
      <c r="A126" s="1286" t="s">
        <v>160</v>
      </c>
      <c r="B126" s="1287"/>
      <c r="C126" s="1287"/>
      <c r="D126" s="1287"/>
      <c r="E126" s="1287"/>
      <c r="F126" s="1287"/>
      <c r="G126" s="1287"/>
      <c r="H126" s="1287"/>
      <c r="I126" s="1287"/>
      <c r="J126" s="810">
        <v>56177</v>
      </c>
      <c r="K126" s="809"/>
      <c r="L126" s="809"/>
      <c r="M126" s="809"/>
    </row>
    <row r="127" spans="1:13" ht="15" customHeight="1" x14ac:dyDescent="0.25">
      <c r="A127" s="1286" t="s">
        <v>161</v>
      </c>
      <c r="B127" s="1287"/>
      <c r="C127" s="1287"/>
      <c r="D127" s="1287"/>
      <c r="E127" s="1287"/>
      <c r="F127" s="1287"/>
      <c r="G127" s="1287"/>
      <c r="H127" s="1287"/>
      <c r="I127" s="1287"/>
      <c r="J127" s="810">
        <v>195398</v>
      </c>
      <c r="K127" s="809"/>
      <c r="L127" s="809"/>
      <c r="M127" s="809"/>
    </row>
    <row r="128" spans="1:13" ht="15" customHeight="1" x14ac:dyDescent="0.25">
      <c r="A128" s="1286" t="s">
        <v>375</v>
      </c>
      <c r="B128" s="1287"/>
      <c r="C128" s="1287"/>
      <c r="D128" s="1287"/>
      <c r="E128" s="1287"/>
      <c r="F128" s="1287"/>
      <c r="G128" s="1287"/>
      <c r="H128" s="1287"/>
      <c r="I128" s="1287"/>
      <c r="J128" s="809"/>
      <c r="K128" s="809"/>
      <c r="L128" s="809"/>
      <c r="M128" s="809"/>
    </row>
    <row r="129" spans="1:13" ht="15" customHeight="1" x14ac:dyDescent="0.25">
      <c r="A129" s="1286" t="s">
        <v>162</v>
      </c>
      <c r="B129" s="1287"/>
      <c r="C129" s="1287"/>
      <c r="D129" s="1287"/>
      <c r="E129" s="1287"/>
      <c r="F129" s="1287"/>
      <c r="G129" s="1287"/>
      <c r="H129" s="1287"/>
      <c r="I129" s="1287"/>
      <c r="J129" s="810">
        <v>54972</v>
      </c>
      <c r="K129" s="809"/>
      <c r="L129" s="809"/>
      <c r="M129" s="809"/>
    </row>
    <row r="130" spans="1:13" ht="15" customHeight="1" x14ac:dyDescent="0.25">
      <c r="A130" s="1286" t="s">
        <v>163</v>
      </c>
      <c r="B130" s="1287"/>
      <c r="C130" s="1287"/>
      <c r="D130" s="1287"/>
      <c r="E130" s="1287"/>
      <c r="F130" s="1287"/>
      <c r="G130" s="1287"/>
      <c r="H130" s="1287"/>
      <c r="I130" s="1287"/>
      <c r="J130" s="810">
        <v>14430</v>
      </c>
      <c r="K130" s="809"/>
      <c r="L130" s="809"/>
      <c r="M130" s="809"/>
    </row>
    <row r="131" spans="1:13" ht="15" customHeight="1" x14ac:dyDescent="0.25">
      <c r="A131" s="1286" t="s">
        <v>164</v>
      </c>
      <c r="B131" s="1287"/>
      <c r="C131" s="1287"/>
      <c r="D131" s="1287"/>
      <c r="E131" s="1287"/>
      <c r="F131" s="1287"/>
      <c r="G131" s="1287"/>
      <c r="H131" s="1287"/>
      <c r="I131" s="1287"/>
      <c r="J131" s="810">
        <v>28517</v>
      </c>
      <c r="K131" s="809"/>
      <c r="L131" s="809"/>
      <c r="M131" s="809"/>
    </row>
    <row r="132" spans="1:13" ht="15" customHeight="1" x14ac:dyDescent="0.25">
      <c r="A132" s="1286" t="s">
        <v>165</v>
      </c>
      <c r="B132" s="1287"/>
      <c r="C132" s="1287"/>
      <c r="D132" s="1287"/>
      <c r="E132" s="1287"/>
      <c r="F132" s="1287"/>
      <c r="G132" s="1287"/>
      <c r="H132" s="1287"/>
      <c r="I132" s="1287"/>
      <c r="J132" s="810">
        <v>56177</v>
      </c>
      <c r="K132" s="809"/>
      <c r="L132" s="809"/>
      <c r="M132" s="809"/>
    </row>
    <row r="133" spans="1:13" ht="15" customHeight="1" x14ac:dyDescent="0.25">
      <c r="A133" s="1286" t="s">
        <v>166</v>
      </c>
      <c r="B133" s="1287"/>
      <c r="C133" s="1287"/>
      <c r="D133" s="1287"/>
      <c r="E133" s="1287"/>
      <c r="F133" s="1287"/>
      <c r="G133" s="1287"/>
      <c r="H133" s="1287"/>
      <c r="I133" s="1287"/>
      <c r="J133" s="810">
        <v>26982</v>
      </c>
      <c r="K133" s="809"/>
      <c r="L133" s="809"/>
      <c r="M133" s="809"/>
    </row>
    <row r="134" spans="1:13" ht="15" customHeight="1" x14ac:dyDescent="0.25">
      <c r="A134" s="1286" t="s">
        <v>167</v>
      </c>
      <c r="B134" s="1287"/>
      <c r="C134" s="1287"/>
      <c r="D134" s="1287"/>
      <c r="E134" s="1287"/>
      <c r="F134" s="1287"/>
      <c r="G134" s="1287"/>
      <c r="H134" s="1287"/>
      <c r="I134" s="1287"/>
      <c r="J134" s="810">
        <v>17665</v>
      </c>
      <c r="K134" s="809"/>
      <c r="L134" s="809"/>
      <c r="M134" s="809"/>
    </row>
    <row r="135" spans="1:13" ht="15" customHeight="1" x14ac:dyDescent="0.25">
      <c r="A135" s="1296" t="s">
        <v>168</v>
      </c>
      <c r="B135" s="1287"/>
      <c r="C135" s="1287"/>
      <c r="D135" s="1287"/>
      <c r="E135" s="1287"/>
      <c r="F135" s="1287"/>
      <c r="G135" s="1287"/>
      <c r="H135" s="1287"/>
      <c r="I135" s="1287"/>
      <c r="J135" s="811">
        <v>195398</v>
      </c>
      <c r="K135" s="809"/>
      <c r="L135" s="809"/>
      <c r="M135" s="809"/>
    </row>
    <row r="136" spans="1:13" ht="15" customHeight="1" x14ac:dyDescent="0.25">
      <c r="A136" s="216"/>
      <c r="B136" s="216"/>
      <c r="C136" s="216"/>
      <c r="D136" s="216"/>
      <c r="E136" s="216"/>
      <c r="F136" s="216"/>
      <c r="G136" s="216"/>
      <c r="H136" s="216"/>
      <c r="I136" s="216"/>
      <c r="J136" s="216"/>
      <c r="K136" s="216"/>
      <c r="L136" s="216"/>
      <c r="M136" s="216"/>
    </row>
    <row r="137" spans="1:13" ht="12.75" customHeight="1" x14ac:dyDescent="0.25">
      <c r="A137" s="218"/>
      <c r="B137" s="218"/>
      <c r="C137" s="218"/>
      <c r="D137" s="218"/>
      <c r="E137" s="218"/>
      <c r="F137" s="218"/>
      <c r="G137" s="218"/>
      <c r="H137" s="218"/>
      <c r="I137" s="218"/>
      <c r="J137" s="218"/>
      <c r="K137" s="218"/>
      <c r="L137" s="218"/>
      <c r="M137" s="218"/>
    </row>
    <row r="138" spans="1:13" ht="15" customHeight="1" x14ac:dyDescent="0.25">
      <c r="A138" s="1271"/>
      <c r="B138" s="1271"/>
      <c r="C138" s="1271"/>
      <c r="D138" s="1271"/>
      <c r="E138" s="1271"/>
      <c r="F138" s="1271"/>
      <c r="G138" s="1271"/>
      <c r="H138" s="1271"/>
      <c r="I138" s="1271"/>
      <c r="J138" s="1271"/>
      <c r="K138" s="1271"/>
      <c r="L138" s="1271"/>
      <c r="M138" s="1271"/>
    </row>
    <row r="139" spans="1:13" ht="15" customHeight="1" x14ac:dyDescent="0.25">
      <c r="A139" s="1272"/>
      <c r="B139" s="1272"/>
      <c r="C139" s="1272"/>
      <c r="D139" s="1272"/>
      <c r="E139" s="1272"/>
      <c r="F139" s="1272"/>
      <c r="G139" s="1272"/>
      <c r="H139" s="1272"/>
      <c r="I139" s="1272"/>
      <c r="J139" s="1272"/>
      <c r="K139" s="1272"/>
      <c r="L139" s="1272"/>
      <c r="M139" s="1272"/>
    </row>
    <row r="140" spans="1:13" ht="12.75" customHeight="1" x14ac:dyDescent="0.25">
      <c r="A140" s="222"/>
      <c r="B140" s="222"/>
      <c r="C140" s="222"/>
      <c r="D140" s="217"/>
      <c r="E140" s="219"/>
      <c r="F140" s="220"/>
      <c r="G140" s="220"/>
      <c r="H140" s="220"/>
      <c r="I140" s="220"/>
      <c r="J140" s="221"/>
      <c r="K140" s="220"/>
      <c r="L140" s="220"/>
      <c r="M140" s="220"/>
    </row>
    <row r="141" spans="1:13" x14ac:dyDescent="0.25">
      <c r="A141" s="1271"/>
      <c r="B141" s="1271"/>
      <c r="C141" s="1271"/>
      <c r="D141" s="1271"/>
      <c r="E141" s="1271"/>
      <c r="F141" s="1271"/>
      <c r="G141" s="1271"/>
      <c r="H141" s="1271"/>
      <c r="I141" s="1271"/>
      <c r="J141" s="1271"/>
      <c r="K141" s="1271"/>
      <c r="L141" s="1271"/>
      <c r="M141" s="1271"/>
    </row>
    <row r="142" spans="1:13" x14ac:dyDescent="0.25">
      <c r="A142" s="1272" t="s">
        <v>360</v>
      </c>
      <c r="B142" s="1272"/>
      <c r="C142" s="1272"/>
      <c r="D142" s="1272"/>
      <c r="E142" s="1272"/>
      <c r="F142" s="1272"/>
      <c r="G142" s="1272"/>
      <c r="H142" s="1272"/>
      <c r="I142" s="1272"/>
      <c r="J142" s="1272"/>
      <c r="K142" s="1272"/>
      <c r="L142" s="1272"/>
      <c r="M142" s="1272"/>
    </row>
  </sheetData>
  <mergeCells count="68">
    <mergeCell ref="G25:I25"/>
    <mergeCell ref="A28:M28"/>
    <mergeCell ref="A24:A26"/>
    <mergeCell ref="C24:C26"/>
    <mergeCell ref="D24:D26"/>
    <mergeCell ref="E24:E26"/>
    <mergeCell ref="B24:B26"/>
    <mergeCell ref="J25:J26"/>
    <mergeCell ref="K25:M25"/>
    <mergeCell ref="J24:M24"/>
    <mergeCell ref="F25:F26"/>
    <mergeCell ref="F24:I24"/>
    <mergeCell ref="A109:I109"/>
    <mergeCell ref="A110:I110"/>
    <mergeCell ref="A74:I74"/>
    <mergeCell ref="A75:I75"/>
    <mergeCell ref="A64:I64"/>
    <mergeCell ref="A65:I65"/>
    <mergeCell ref="A66:I66"/>
    <mergeCell ref="A67:I67"/>
    <mergeCell ref="A68:I68"/>
    <mergeCell ref="A69:I69"/>
    <mergeCell ref="A120:M120"/>
    <mergeCell ref="A121:I121"/>
    <mergeCell ref="A122:I122"/>
    <mergeCell ref="A123:I123"/>
    <mergeCell ref="A124:I124"/>
    <mergeCell ref="A118:I118"/>
    <mergeCell ref="E16:F16"/>
    <mergeCell ref="E19:F19"/>
    <mergeCell ref="E20:F20"/>
    <mergeCell ref="E18:F18"/>
    <mergeCell ref="E17:F17"/>
    <mergeCell ref="A111:I111"/>
    <mergeCell ref="A112:I112"/>
    <mergeCell ref="A76:I76"/>
    <mergeCell ref="A77:I77"/>
    <mergeCell ref="A78:I78"/>
    <mergeCell ref="A79:M79"/>
    <mergeCell ref="A105:I105"/>
    <mergeCell ref="A106:I106"/>
    <mergeCell ref="A107:I107"/>
    <mergeCell ref="A108:I108"/>
    <mergeCell ref="A142:M142"/>
    <mergeCell ref="A141:M141"/>
    <mergeCell ref="A138:M138"/>
    <mergeCell ref="A139:M139"/>
    <mergeCell ref="A131:I131"/>
    <mergeCell ref="A132:I132"/>
    <mergeCell ref="A133:I133"/>
    <mergeCell ref="A134:I134"/>
    <mergeCell ref="A135:I135"/>
    <mergeCell ref="A130:I130"/>
    <mergeCell ref="A70:I70"/>
    <mergeCell ref="A71:I71"/>
    <mergeCell ref="A72:I72"/>
    <mergeCell ref="A73:I73"/>
    <mergeCell ref="A125:I125"/>
    <mergeCell ref="A126:I126"/>
    <mergeCell ref="A127:I127"/>
    <mergeCell ref="A128:I128"/>
    <mergeCell ref="A129:I129"/>
    <mergeCell ref="A119:I119"/>
    <mergeCell ref="A113:I113"/>
    <mergeCell ref="A114:I114"/>
    <mergeCell ref="A115:I115"/>
    <mergeCell ref="A116:I116"/>
    <mergeCell ref="A117:I1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20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24" baseType="lpstr">
      <vt:lpstr>Для Заказчика</vt:lpstr>
      <vt:lpstr>ССР тек.</vt:lpstr>
      <vt:lpstr>ОСР2001</vt:lpstr>
      <vt:lpstr>Расчет ПИР</vt:lpstr>
      <vt:lpstr>02-01-01</vt:lpstr>
      <vt:lpstr>02-01-02</vt:lpstr>
      <vt:lpstr>02-01-03</vt:lpstr>
      <vt:lpstr>02-01-04</vt:lpstr>
      <vt:lpstr>02-01-05</vt:lpstr>
      <vt:lpstr>02-01-06</vt:lpstr>
      <vt:lpstr>02-01-07</vt:lpstr>
      <vt:lpstr>01-01-02</vt:lpstr>
      <vt:lpstr>01-01-01</vt:lpstr>
      <vt:lpstr>04-01</vt:lpstr>
      <vt:lpstr>05-01</vt:lpstr>
      <vt:lpstr>06-01</vt:lpstr>
      <vt:lpstr>06-02</vt:lpstr>
      <vt:lpstr>07-01</vt:lpstr>
      <vt:lpstr>07-02</vt:lpstr>
      <vt:lpstr>Лист17</vt:lpstr>
      <vt:lpstr>Диаграмма1</vt:lpstr>
      <vt:lpstr>ОСР2001!Область_печати</vt:lpstr>
      <vt:lpstr>'Расчет ПИР'!Область_печати</vt:lpstr>
      <vt:lpstr>'ССР тек.'!Область_печати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Сметчик</dc:creator>
  <cp:lastModifiedBy>Home</cp:lastModifiedBy>
  <dcterms:created xsi:type="dcterms:W3CDTF">2012-07-13T11:45:00Z</dcterms:created>
  <dcterms:modified xsi:type="dcterms:W3CDTF">2013-11-20T10:39:45Z</dcterms:modified>
</cp:coreProperties>
</file>