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данные'!$12:$12</definedName>
    <definedName name="_xlnm.Print_Area" localSheetId="0">'Мои данные'!$A$1:$N$33</definedName>
  </definedNames>
  <calcPr calcId="125725" fullCalcOnLoad="1"/>
</workbook>
</file>

<file path=xl/calcChain.xml><?xml version="1.0" encoding="utf-8"?>
<calcChain xmlns="http://schemas.openxmlformats.org/spreadsheetml/2006/main">
  <c r="N19" i="1"/>
  <c r="N21"/>
  <c r="N22"/>
  <c r="N23"/>
  <c r="N25"/>
  <c r="N26"/>
  <c r="E14"/>
  <c r="E15"/>
  <c r="E16"/>
  <c r="E17"/>
  <c r="E18"/>
  <c r="A12" i="2"/>
  <c r="N14" i="1"/>
  <c r="N15"/>
  <c r="N16"/>
  <c r="N17"/>
  <c r="N18"/>
  <c r="F14"/>
  <c r="D14" s="1"/>
  <c r="F15"/>
  <c r="D15" s="1"/>
  <c r="F16"/>
  <c r="D16" s="1"/>
  <c r="F17"/>
  <c r="D17" s="1"/>
  <c r="F18"/>
  <c r="D18" s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2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2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2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2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2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2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2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2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2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19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29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<sst xmlns="http://schemas.openxmlformats.org/spreadsheetml/2006/main" count="48" uniqueCount="40">
  <si>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</si>
  <si>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</si>
  <si>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</si>
  <si>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</si>
  <si>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</si>
  <si>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</si>
  <si>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</si>
  <si>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</si>
  <si>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</si>
  <si>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</si>
  <si>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</si>
  <si>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</si>
  <si>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</si>
  <si>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 xml:space="preserve">                           Раздел 1. </t>
  </si>
  <si>
    <t>Структурированная кабельная сеть с числом узлов: свыше 300 до 600</t>
  </si>
  <si>
    <t>СБЦП02-24-13-А
/Таблица: СБЦП02-24-13 параметр: А/ "Объекты связи (2010 г.)"</t>
  </si>
  <si>
    <t>цены 2001</t>
  </si>
  <si>
    <t>(ПЗ=3,64 (ОЗП=3,64; ЭМ=3,64 к расх.; ЗПМ=3,64; МАТ=3,64 к расх.; ТЗ=3,64; ТЗМ=3,64))</t>
  </si>
  <si>
    <t>объект</t>
  </si>
  <si>
    <t>СБЦП02-24-13-Б
/Таблица: СБЦП02-24-13 параметр: Б/ "Объекты связи (2010 г.)"</t>
  </si>
  <si>
    <t>1 узел</t>
  </si>
  <si>
    <t>Защищённая информационная система в составе: спецаппаратура высокоскоростная (от 10 Мбит/с) мощностью от 1 до 6 каналов</t>
  </si>
  <si>
    <t>СБЦП02-23-3-А
/Таблица: СБЦП02-23-3 параметр: А/ "Объекты связи (2010 г.)"</t>
  </si>
  <si>
    <t>Разработка ТЗ на создание АСУТП, количество баллов: 10</t>
  </si>
  <si>
    <t>СБЦ9-3-10
"АСУТП (1997г.)"</t>
  </si>
  <si>
    <t>(ПЗ=28,05 (ОЗП=28,05; ЭМ=28,05 к расх.; ЗПМ=28,05; МАТ=28,05 к расх.; ТЗ=28,05; ТЗМ=28,05))</t>
  </si>
  <si>
    <t>разработка ТЗ</t>
  </si>
  <si>
    <t>Двухстадийная разработка проектной документации на АСУТП, количество баллов 10, часть проектной документации: ТО</t>
  </si>
  <si>
    <t>СБЦ9-5-10-4
"АСУТП (1997г.)"</t>
  </si>
  <si>
    <t>28,05*0,3</t>
  </si>
  <si>
    <t>(ПЗ=28,05 (ОЗП=28,05; ЭМ=28,05 к расх.; ЗПМ=28,05; МАТ=28,05 к расх.; ТЗ=28,05; ТЗМ=28,05);
 ПЗ=0,3 (ОЗП=0,3; ЭМ=0,3 к расх.; ЗПМ=0,3; МАТ=0,3 к расх.; ТЗ=0,3; ТЗМ=0,3))</t>
  </si>
  <si>
    <t>разработка проектной документации</t>
  </si>
  <si>
    <t>Итого прямые затраты по смете в ценах 2001г.</t>
  </si>
  <si>
    <t>Итоги по смете:</t>
  </si>
  <si>
    <t xml:space="preserve">  Проектные работы: Объекты связи (2010)</t>
  </si>
  <si>
    <t xml:space="preserve">  Проектные работы: АСУТП (1997)</t>
  </si>
  <si>
    <t xml:space="preserve">  Итого</t>
  </si>
  <si>
    <t xml:space="preserve">    В том числе: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</si>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</sst>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>
  <numFmts count="1">
    <numFmt numFmtId="168" formatCode="0.000"/>
  </numFmts>
  <fonts count="16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indent="1"/>
    </xf>
    <xf numFmtId="0" fontId="9" fillId="0" borderId="0" xfId="21" applyFont="1" applyBorder="1">
      <alignment horizontal="center"/>
    </xf>
    <xf numFmtId="0" fontId="9" fillId="0" borderId="0" xfId="2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22" applyFont="1">
      <alignment horizontal="left" vertical="top"/>
    </xf>
    <xf numFmtId="0" fontId="12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1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left" wrapText="1"/>
    </xf>
    <xf numFmtId="0" fontId="8" fillId="0" borderId="0" xfId="21" applyFont="1">
      <alignment horizontal="center"/>
    </xf>
    <xf numFmtId="0" fontId="9" fillId="0" borderId="0" xfId="0" applyFont="1" applyAlignment="1">
      <alignment horizontal="center"/>
    </xf>
    <xf numFmtId="0" fontId="9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center" vertical="top" wrapText="1"/>
    </xf>
    <xf numFmtId="0" fontId="9" fillId="0" borderId="2" xfId="12" applyFont="1" applyBorder="1">
      <alignment horizontal="center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0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168" fontId="9" fillId="0" borderId="1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10" fontId="9" fillId="0" borderId="2" xfId="0" applyNumberFormat="1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top" wrapText="1"/>
    </xf>
    <xf numFmtId="168" fontId="9" fillId="0" borderId="2" xfId="0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8" fontId="9" fillId="0" borderId="1" xfId="5" applyNumberFormat="1" applyFont="1" applyBorder="1" applyAlignment="1">
      <alignment horizontal="right" vertical="top" wrapText="1"/>
    </xf>
    <xf numFmtId="0" fontId="10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34"/>
  <sheetViews>
    <sheetView showGridLines="0" tabSelected="1" topLeftCell="A12" zoomScale="120" zoomScaleNormal="120" workbookViewId="0">
      <selection activeCell="Q15" sqref="Q15"/>
    </sheetView>
  </sheetViews>
  <sheetFormatPr defaultRowHeight="12.75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79.28515625" style="13" customWidth="1"/>
    <col min="26" max="16384" width="9.140625" style="1"/>
  </cols>
  <sheetData>
    <row r="1" spans="1:25">
      <c r="A1" s="15"/>
      <c r="B1" s="15"/>
      <c r="C1" s="15"/>
      <c r="D1" s="15"/>
      <c r="N1" s="12" t="s">
        <v>10</v>
      </c>
    </row>
    <row r="2" spans="1:25">
      <c r="A2" s="18" t="s">
        <v>9</v>
      </c>
      <c r="B2" s="18"/>
      <c r="C2" s="18"/>
      <c r="D2" s="18"/>
    </row>
    <row r="3" spans="1:25" ht="15.7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5">
      <c r="A6" s="3" t="s">
        <v>2</v>
      </c>
      <c r="B6" s="2"/>
    </row>
    <row r="7" spans="1: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25">
      <c r="A8" s="2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5">
      <c r="A9" s="3" t="s">
        <v>3</v>
      </c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25" s="8" customFormat="1" ht="100.5" customHeight="1">
      <c r="A11" s="7" t="s">
        <v>0</v>
      </c>
      <c r="B11" s="7" t="s">
        <v>7</v>
      </c>
      <c r="C11" s="7" t="s">
        <v>8</v>
      </c>
      <c r="D11" s="7" t="s">
        <v>11</v>
      </c>
      <c r="E11" s="7"/>
      <c r="F11" s="7"/>
      <c r="G11" s="7"/>
      <c r="H11" s="7"/>
      <c r="I11" s="7"/>
      <c r="J11" s="7"/>
      <c r="K11" s="7"/>
      <c r="L11" s="7"/>
      <c r="M11" s="7"/>
      <c r="N11" s="7" t="s">
        <v>12</v>
      </c>
    </row>
    <row r="12" spans="1:25">
      <c r="A12" s="20">
        <v>1</v>
      </c>
      <c r="B12" s="20">
        <v>2</v>
      </c>
      <c r="C12" s="20">
        <v>3</v>
      </c>
      <c r="D12" s="20">
        <v>4</v>
      </c>
      <c r="E12" s="20"/>
      <c r="F12" s="20"/>
      <c r="G12" s="20"/>
      <c r="H12" s="20"/>
      <c r="I12" s="20"/>
      <c r="J12" s="20"/>
      <c r="K12" s="20"/>
      <c r="L12" s="20"/>
      <c r="M12" s="20"/>
      <c r="N12" s="20">
        <v>5</v>
      </c>
    </row>
    <row r="13" spans="1:25" s="9" customFormat="1" ht="21" customHeight="1">
      <c r="A13" s="21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5" s="10" customFormat="1" ht="51">
      <c r="A14" s="23">
        <v>1</v>
      </c>
      <c r="B14" s="24" t="s">
        <v>14</v>
      </c>
      <c r="C14" s="24" t="s">
        <v>15</v>
      </c>
      <c r="D14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101200 * 3,64</v>
      </c>
      <c r="E14" s="26">
        <f>IF( 1 = "","0",1)</f>
        <v>1</v>
      </c>
      <c r="F14" s="26" t="str">
        <f ca="1">IF(INDIRECT("J" &amp; ROW())="текущие цены", IF(INDIRECT("G" &amp; ROW())="", "0", "0"), IF(INDIRECT("G" &amp; ROW())="", "368368","101200"))</f>
        <v>101200</v>
      </c>
      <c r="G14" s="26">
        <v>3.64</v>
      </c>
      <c r="H14" s="26"/>
      <c r="I14" s="26"/>
      <c r="J14" s="26" t="s">
        <v>16</v>
      </c>
      <c r="K14" s="26" t="s">
        <v>17</v>
      </c>
      <c r="L14" s="26">
        <v>1</v>
      </c>
      <c r="M14" s="26" t="s">
        <v>18</v>
      </c>
      <c r="N14" s="27">
        <f ca="1">IF(INDIRECT("J" &amp; ROW())="текущие цены", 0/1000, 368368/1000)</f>
        <v>368.36799999999999</v>
      </c>
      <c r="O14" s="9"/>
      <c r="P14" s="9"/>
      <c r="Q14" s="9"/>
      <c r="R14" s="9"/>
      <c r="S14" s="9"/>
      <c r="Y14" s="9"/>
    </row>
    <row r="15" spans="1:25" ht="51">
      <c r="A15" s="23">
        <v>2</v>
      </c>
      <c r="B15" s="24" t="s">
        <v>14</v>
      </c>
      <c r="C15" s="24" t="s">
        <v>19</v>
      </c>
      <c r="D15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500 * 150 * 3,64</v>
      </c>
      <c r="E15" s="26">
        <f>IF( 500 = "","0",500)</f>
        <v>500</v>
      </c>
      <c r="F15" s="26" t="str">
        <f ca="1">IF(INDIRECT("J" &amp; ROW())="текущие цены", IF(INDIRECT("G" &amp; ROW())="", "0", "0"), IF(INDIRECT("G" &amp; ROW())="", "546","150"))</f>
        <v>150</v>
      </c>
      <c r="G15" s="26">
        <v>3.64</v>
      </c>
      <c r="H15" s="26"/>
      <c r="I15" s="26"/>
      <c r="J15" s="26" t="s">
        <v>16</v>
      </c>
      <c r="K15" s="26" t="s">
        <v>17</v>
      </c>
      <c r="L15" s="26">
        <v>1</v>
      </c>
      <c r="M15" s="26" t="s">
        <v>20</v>
      </c>
      <c r="N15" s="27">
        <f ca="1">IF(INDIRECT("J" &amp; ROW())="текущие цены", 0/1000, 273000/1000)</f>
        <v>273</v>
      </c>
      <c r="O15" s="9"/>
      <c r="P15" s="9"/>
      <c r="Q15" s="9"/>
      <c r="R15" s="9"/>
      <c r="S15" s="9"/>
    </row>
    <row r="16" spans="1:25" ht="76.5">
      <c r="A16" s="23">
        <v>3</v>
      </c>
      <c r="B16" s="24" t="s">
        <v>21</v>
      </c>
      <c r="C16" s="24" t="s">
        <v>22</v>
      </c>
      <c r="D16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77930 * 3,64</v>
      </c>
      <c r="E16" s="26">
        <f>IF( 1 = "","0",1)</f>
        <v>1</v>
      </c>
      <c r="F16" s="26" t="str">
        <f ca="1">IF(INDIRECT("J" &amp; ROW())="текущие цены", IF(INDIRECT("G" &amp; ROW())="", "0", "0"), IF(INDIRECT("G" &amp; ROW())="", "283665.2","77930"))</f>
        <v>77930</v>
      </c>
      <c r="G16" s="26">
        <v>3.64</v>
      </c>
      <c r="H16" s="26"/>
      <c r="I16" s="26"/>
      <c r="J16" s="26" t="s">
        <v>16</v>
      </c>
      <c r="K16" s="26" t="s">
        <v>17</v>
      </c>
      <c r="L16" s="26">
        <v>1</v>
      </c>
      <c r="M16" s="26" t="s">
        <v>18</v>
      </c>
      <c r="N16" s="27">
        <f ca="1">IF(INDIRECT("J" &amp; ROW())="текущие цены", 0/1000, 283665.2/1000)</f>
        <v>283.66520000000003</v>
      </c>
      <c r="O16" s="9"/>
      <c r="P16" s="9"/>
      <c r="Q16" s="9"/>
      <c r="R16" s="9"/>
      <c r="S16" s="9"/>
    </row>
    <row r="17" spans="1:19" ht="25.5">
      <c r="A17" s="23">
        <v>4</v>
      </c>
      <c r="B17" s="24" t="s">
        <v>23</v>
      </c>
      <c r="C17" s="24" t="s">
        <v>24</v>
      </c>
      <c r="D17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27600 * 28,05</v>
      </c>
      <c r="E17" s="26">
        <f>IF( 1 = "","0",1)</f>
        <v>1</v>
      </c>
      <c r="F17" s="26" t="str">
        <f ca="1">IF(INDIRECT("J" &amp; ROW())="текущие цены", IF(INDIRECT("G" &amp; ROW())="", "0", "0"), IF(INDIRECT("G" &amp; ROW())="", "774180","27600"))</f>
        <v>27600</v>
      </c>
      <c r="G17" s="26">
        <v>28.05</v>
      </c>
      <c r="H17" s="26"/>
      <c r="I17" s="26"/>
      <c r="J17" s="26" t="s">
        <v>16</v>
      </c>
      <c r="K17" s="26" t="s">
        <v>25</v>
      </c>
      <c r="L17" s="26">
        <v>1</v>
      </c>
      <c r="M17" s="26" t="s">
        <v>26</v>
      </c>
      <c r="N17" s="27">
        <f ca="1">IF(INDIRECT("J" &amp; ROW())="текущие цены", 0/1000, 774180/1000)</f>
        <v>774.18</v>
      </c>
      <c r="O17" s="9"/>
      <c r="P17" s="9"/>
      <c r="Q17" s="9"/>
      <c r="R17" s="9"/>
      <c r="S17" s="9"/>
    </row>
    <row r="18" spans="1:19" ht="63.75">
      <c r="A18" s="28">
        <v>5</v>
      </c>
      <c r="B18" s="29" t="s">
        <v>27</v>
      </c>
      <c r="C18" s="29" t="s">
        <v>28</v>
      </c>
      <c r="D18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43800 * 28,05*0,3</v>
      </c>
      <c r="E18" s="31">
        <f>IF( 1 = "","0",1)</f>
        <v>1</v>
      </c>
      <c r="F18" s="31" t="str">
        <f ca="1">IF(INDIRECT("J" &amp; ROW())="текущие цены", IF(INDIRECT("G" &amp; ROW())="", "0", "0"), IF(INDIRECT("G" &amp; ROW())="", "368577","43800"))</f>
        <v>43800</v>
      </c>
      <c r="G18" s="31" t="s">
        <v>29</v>
      </c>
      <c r="H18" s="31"/>
      <c r="I18" s="31"/>
      <c r="J18" s="31" t="s">
        <v>16</v>
      </c>
      <c r="K18" s="31" t="s">
        <v>30</v>
      </c>
      <c r="L18" s="31">
        <v>1</v>
      </c>
      <c r="M18" s="31" t="s">
        <v>31</v>
      </c>
      <c r="N18" s="32">
        <f ca="1">IF(INDIRECT("J" &amp; ROW())="текущие цены", 0/1000, 368577/1000)</f>
        <v>368.577</v>
      </c>
      <c r="O18" s="9"/>
      <c r="P18" s="9"/>
      <c r="Q18" s="9"/>
      <c r="R18" s="9"/>
      <c r="S18" s="9"/>
    </row>
    <row r="19" spans="1:19">
      <c r="A19" s="33" t="s">
        <v>32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>
        <f>2067790.2/1000</f>
        <v>2067.7901999999999</v>
      </c>
      <c r="O19" s="9"/>
      <c r="P19" s="9"/>
      <c r="Q19" s="9"/>
      <c r="R19" s="9"/>
      <c r="S19" s="9"/>
    </row>
    <row r="20" spans="1:19">
      <c r="A20" s="36" t="s">
        <v>33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5"/>
      <c r="O20" s="9"/>
      <c r="P20" s="9"/>
      <c r="Q20" s="9"/>
      <c r="R20" s="9"/>
      <c r="S20" s="9"/>
    </row>
    <row r="21" spans="1:19">
      <c r="A21" s="33" t="s">
        <v>34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>
        <f>925033.2/1000</f>
        <v>925.03319999999997</v>
      </c>
      <c r="O21" s="9"/>
      <c r="P21" s="9"/>
      <c r="Q21" s="9"/>
      <c r="R21" s="9"/>
      <c r="S21" s="9"/>
    </row>
    <row r="22" spans="1:19">
      <c r="A22" s="33" t="s">
        <v>35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>
        <f>1142757/1000</f>
        <v>1142.7570000000001</v>
      </c>
      <c r="O22" s="9"/>
      <c r="P22" s="9"/>
      <c r="Q22" s="9"/>
      <c r="R22" s="9"/>
      <c r="S22" s="9"/>
    </row>
    <row r="23" spans="1:19">
      <c r="A23" s="33" t="s">
        <v>36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>
        <f>2067790.2/1000</f>
        <v>2067.7901999999999</v>
      </c>
      <c r="O23" s="9"/>
      <c r="P23" s="9"/>
      <c r="Q23" s="9"/>
      <c r="R23" s="9"/>
      <c r="S23" s="9"/>
    </row>
    <row r="24" spans="1:19">
      <c r="A24" s="33" t="s">
        <v>37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9"/>
      <c r="P24" s="9"/>
      <c r="Q24" s="9"/>
      <c r="R24" s="9"/>
      <c r="S24" s="9"/>
    </row>
    <row r="25" spans="1:19">
      <c r="A25" s="33" t="s">
        <v>38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>
        <f>372202.24/1000</f>
        <v>372.20224000000002</v>
      </c>
      <c r="O25" s="9"/>
      <c r="P25" s="9"/>
      <c r="Q25" s="9"/>
      <c r="R25" s="9"/>
      <c r="S25" s="9"/>
    </row>
    <row r="26" spans="1:19">
      <c r="A26" s="36" t="s">
        <v>39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5">
        <f>2439992.44/1000</f>
        <v>2439.99244</v>
      </c>
      <c r="O26" s="9"/>
      <c r="P26" s="9"/>
      <c r="Q26" s="9"/>
      <c r="R26" s="9"/>
      <c r="S26" s="9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/>
      <c r="P27" s="10"/>
      <c r="Q27" s="10"/>
      <c r="R27" s="10"/>
      <c r="S27" s="10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9">
      <c r="A29" s="1" t="s">
        <v>4</v>
      </c>
      <c r="B29" s="2"/>
      <c r="C29" s="1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9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9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9">
      <c r="A32" s="1" t="s">
        <v>5</v>
      </c>
      <c r="B32" s="2"/>
      <c r="C32" s="1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4" spans="1:1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</sheetData>
  <mergeCells count="16">
    <mergeCell ref="A26:M26"/>
    <mergeCell ref="A20:M20"/>
    <mergeCell ref="A21:M21"/>
    <mergeCell ref="A22:M22"/>
    <mergeCell ref="A23:M23"/>
    <mergeCell ref="A24:M24"/>
    <mergeCell ref="A25:M25"/>
    <mergeCell ref="A34:N34"/>
    <mergeCell ref="A1:D1"/>
    <mergeCell ref="A3:N3"/>
    <mergeCell ref="A4:N4"/>
    <mergeCell ref="C9:N9"/>
    <mergeCell ref="A2:D2"/>
    <mergeCell ref="A7:N7"/>
    <mergeCell ref="A13:N13"/>
    <mergeCell ref="A19:M19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2"/>
  <sheetViews>
    <sheetView workbookViewId="0">
      <selection activeCell="A12" sqref="A12"/>
    </sheetView>
  </sheetViews>
  <sheetFormatPr defaultRowHeight="12.75"/>
  <sheetData>
    <row r="12" spans="1:1">
      <c r="A12">
        <f>MAX('Мои данные'!L:L)</f>
        <v>1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17.05.2010</dc:description>
  <cp:lastModifiedBy>User</cp:lastModifiedBy>
  <cp:lastPrinted>2009-09-21T09:31:36Z</cp:lastPrinted>
  <dcterms:created xsi:type="dcterms:W3CDTF">2007-02-21T08:42:24Z</dcterms:created>
  <dcterms:modified xsi:type="dcterms:W3CDTF">2013-10-27T15:20:42Z</dcterms:modified>
</cp:coreProperties>
</file>